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LFRA\LFRA\geigermuller\"/>
    </mc:Choice>
  </mc:AlternateContent>
  <bookViews>
    <workbookView xWindow="0" yWindow="0" windowWidth="23040" windowHeight="9084" tabRatio="985" activeTab="3"/>
  </bookViews>
  <sheets>
    <sheet name="Curva de Resposta" sheetId="1" r:id="rId1"/>
    <sheet name="Correcao Taxa de Contagem" sheetId="2" r:id="rId2"/>
    <sheet name="Eficiencia a Beta" sheetId="3" r:id="rId3"/>
    <sheet name="Eficiência a Gamma" sheetId="4" r:id="rId4"/>
  </sheet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J5" i="2"/>
  <c r="J3" i="2"/>
  <c r="J4" i="2"/>
  <c r="F2" i="2"/>
  <c r="H2" i="2"/>
  <c r="F3" i="2"/>
  <c r="H3" i="2"/>
  <c r="F4" i="2"/>
  <c r="H4" i="2"/>
  <c r="A8" i="2"/>
  <c r="F5" i="2"/>
  <c r="J2" i="2"/>
  <c r="G2" i="4"/>
  <c r="I2" i="4"/>
  <c r="H2" i="4"/>
  <c r="I2" i="3"/>
  <c r="H2" i="3"/>
  <c r="G2" i="3"/>
  <c r="C5" i="2"/>
  <c r="E5" i="2"/>
  <c r="G5" i="2"/>
  <c r="B2" i="3"/>
  <c r="D2" i="3"/>
  <c r="F2" i="3"/>
  <c r="E2" i="3"/>
  <c r="C2" i="2"/>
  <c r="E2" i="2"/>
  <c r="G2" i="2"/>
  <c r="I2" i="2"/>
  <c r="C3" i="2"/>
  <c r="E3" i="2"/>
  <c r="G3" i="2"/>
  <c r="I3" i="2"/>
  <c r="C4" i="2"/>
  <c r="E4" i="2"/>
  <c r="G4" i="2"/>
  <c r="I4" i="2"/>
  <c r="B8" i="2"/>
  <c r="J2" i="3"/>
  <c r="I5" i="2"/>
  <c r="E2" i="4"/>
  <c r="D2" i="4"/>
  <c r="B2" i="4"/>
  <c r="F2" i="4"/>
  <c r="D26" i="1"/>
  <c r="F26" i="1"/>
  <c r="C26" i="1"/>
  <c r="E26" i="1"/>
  <c r="G26" i="1"/>
  <c r="D25" i="1"/>
  <c r="F25" i="1"/>
  <c r="C25" i="1"/>
  <c r="E25" i="1"/>
  <c r="D24" i="1"/>
  <c r="F24" i="1"/>
  <c r="C24" i="1"/>
  <c r="E24" i="1"/>
  <c r="G24" i="1"/>
  <c r="D23" i="1"/>
  <c r="C23" i="1"/>
  <c r="E23" i="1"/>
  <c r="G23" i="1"/>
  <c r="D22" i="1"/>
  <c r="F22" i="1"/>
  <c r="C22" i="1"/>
  <c r="E22" i="1"/>
  <c r="G22" i="1"/>
  <c r="D21" i="1"/>
  <c r="F21" i="1"/>
  <c r="C21" i="1"/>
  <c r="E21" i="1"/>
  <c r="D20" i="1"/>
  <c r="F20" i="1"/>
  <c r="C20" i="1"/>
  <c r="E20" i="1"/>
  <c r="G20" i="1"/>
  <c r="D19" i="1"/>
  <c r="C19" i="1"/>
  <c r="E19" i="1"/>
  <c r="G19" i="1"/>
  <c r="D18" i="1"/>
  <c r="C18" i="1"/>
  <c r="E18" i="1"/>
  <c r="D17" i="1"/>
  <c r="F17" i="1"/>
  <c r="C17" i="1"/>
  <c r="E17" i="1"/>
  <c r="G17" i="1"/>
  <c r="D16" i="1"/>
  <c r="F16" i="1"/>
  <c r="C16" i="1"/>
  <c r="E16" i="1"/>
  <c r="G16" i="1"/>
  <c r="D15" i="1"/>
  <c r="C15" i="1"/>
  <c r="E15" i="1"/>
  <c r="G15" i="1"/>
  <c r="D14" i="1"/>
  <c r="C14" i="1"/>
  <c r="E14" i="1"/>
  <c r="D13" i="1"/>
  <c r="F13" i="1"/>
  <c r="C13" i="1"/>
  <c r="E13" i="1"/>
  <c r="G13" i="1"/>
  <c r="D12" i="1"/>
  <c r="F12" i="1"/>
  <c r="C12" i="1"/>
  <c r="E12" i="1"/>
  <c r="G12" i="1"/>
  <c r="D11" i="1"/>
  <c r="C11" i="1"/>
  <c r="E11" i="1"/>
  <c r="G11" i="1"/>
  <c r="D10" i="1"/>
  <c r="F10" i="1"/>
  <c r="C10" i="1"/>
  <c r="E10" i="1"/>
  <c r="D9" i="1"/>
  <c r="F9" i="1"/>
  <c r="C9" i="1"/>
  <c r="E9" i="1"/>
  <c r="G9" i="1"/>
  <c r="D8" i="1"/>
  <c r="F8" i="1"/>
  <c r="C8" i="1"/>
  <c r="E8" i="1"/>
  <c r="G8" i="1"/>
  <c r="D7" i="1"/>
  <c r="C7" i="1"/>
  <c r="E7" i="1"/>
  <c r="G7" i="1"/>
  <c r="D6" i="1"/>
  <c r="G6" i="1"/>
  <c r="C6" i="1"/>
  <c r="D5" i="1"/>
  <c r="F5" i="1"/>
  <c r="C5" i="1"/>
  <c r="D4" i="1"/>
  <c r="G4" i="1"/>
  <c r="C4" i="1"/>
  <c r="D3" i="1"/>
  <c r="F3" i="1"/>
  <c r="C3" i="1"/>
  <c r="D2" i="1"/>
  <c r="G2" i="1"/>
  <c r="C2" i="1"/>
  <c r="M1" i="1"/>
  <c r="G10" i="1"/>
  <c r="G14" i="1"/>
  <c r="G18" i="1"/>
  <c r="G21" i="1"/>
  <c r="G25" i="1"/>
  <c r="G3" i="1"/>
  <c r="G5" i="1"/>
  <c r="F7" i="1"/>
  <c r="F11" i="1"/>
  <c r="F15" i="1"/>
  <c r="F19" i="1"/>
  <c r="F23" i="1"/>
  <c r="F2" i="1"/>
  <c r="F4" i="1"/>
  <c r="F6" i="1"/>
  <c r="F14" i="1"/>
  <c r="F18" i="1"/>
  <c r="J2" i="4"/>
</calcChain>
</file>

<file path=xl/sharedStrings.xml><?xml version="1.0" encoding="utf-8"?>
<sst xmlns="http://schemas.openxmlformats.org/spreadsheetml/2006/main" count="44" uniqueCount="29">
  <si>
    <t>Tensão(V)</t>
  </si>
  <si>
    <t>N(cts)</t>
  </si>
  <si>
    <t>ErroN(cts)</t>
  </si>
  <si>
    <t>R(cts/s)</t>
  </si>
  <si>
    <t>Erro(cts/s)</t>
  </si>
  <si>
    <t>R/Ro</t>
  </si>
  <si>
    <t>ErroR/Ro</t>
  </si>
  <si>
    <t>Setup</t>
  </si>
  <si>
    <t>N1</t>
  </si>
  <si>
    <t>ErroN1</t>
  </si>
  <si>
    <t>N2</t>
  </si>
  <si>
    <t>ErroN2</t>
  </si>
  <si>
    <t>N</t>
  </si>
  <si>
    <t>ErroN</t>
  </si>
  <si>
    <t>ErroR</t>
  </si>
  <si>
    <t>1+0</t>
  </si>
  <si>
    <t>0+2</t>
  </si>
  <si>
    <t>1+2</t>
  </si>
  <si>
    <t>0+0</t>
  </si>
  <si>
    <t>TR</t>
  </si>
  <si>
    <t>ErroTR</t>
  </si>
  <si>
    <t xml:space="preserve">ErroN </t>
  </si>
  <si>
    <t>Rmed</t>
  </si>
  <si>
    <t>ErroRmed</t>
  </si>
  <si>
    <t>Rcorr</t>
  </si>
  <si>
    <t>ErroRcorr</t>
  </si>
  <si>
    <t>Rm(cts/s)</t>
  </si>
  <si>
    <t>Rv</t>
  </si>
  <si>
    <t>Erro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</si>
</sst>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_-* #,##0.00,_€_-;\-* #,##0.00,_€_-;_-* \-??\ _€_-;_-@_-"/>
    <numFmt numFmtId="166" formatCode="_-* #,##0.0,_€_-;\-* #,##0.0,_€_-;_-* \-??\ _€_-;_-@_-"/>
    <numFmt numFmtId="167" formatCode="#,##0.0"/>
    <numFmt numFmtId="168" formatCode="0.000E+00"/>
    <numFmt numFmtId="169" formatCode="_-* #,##0.000,_€_-;\-* #,##0.000,_€_-;_-* \-??\ _€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7" fontId="0" fillId="0" borderId="0" xfId="1" applyNumberFormat="1" applyFont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 applyBorder="1" applyAlignment="1" applyProtection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9" fontId="2" fillId="0" borderId="0" xfId="1" applyNumberFormat="1"/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7" sqref="F7"/>
    </sheetView>
  </sheetViews>
  <sheetFormatPr defaultRowHeight="14.4" x14ac:dyDescent="0.3"/>
  <cols>
    <col min="1" max="2" width="8.5546875"/>
    <col min="3" max="3" width="10.44140625"/>
    <col min="4" max="4" width="11.44140625"/>
    <col min="5" max="5" width="10"/>
    <col min="6" max="7" width="9.77734375"/>
    <col min="8" max="9" width="8.5546875"/>
    <col min="10" max="10" width="9.77734375"/>
    <col min="11" max="1025" width="8.5546875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M1">
        <f>SQRT(B2)</f>
        <v>0</v>
      </c>
    </row>
    <row r="2" spans="1:13" x14ac:dyDescent="0.3">
      <c r="A2" s="14">
        <v>600</v>
      </c>
      <c r="B2" s="14">
        <v>0</v>
      </c>
      <c r="C2" s="11">
        <f t="shared" ref="C2:C26" si="0">SQRT(B2)</f>
        <v>0</v>
      </c>
      <c r="D2" s="13">
        <f t="shared" ref="D2:D26" si="1">B2/20</f>
        <v>0</v>
      </c>
      <c r="E2" s="14">
        <v>0</v>
      </c>
      <c r="F2" s="16">
        <f t="shared" ref="F2:F26" si="2">D2/49.6</f>
        <v>0</v>
      </c>
      <c r="G2" s="14">
        <f t="shared" ref="G2:G26" si="3">SQRT(POWER((E2/49.6),2)+POWER((D2*1.6/(49.6*49.6)),2))</f>
        <v>0</v>
      </c>
    </row>
    <row r="3" spans="1:13" x14ac:dyDescent="0.3">
      <c r="A3" s="14">
        <v>625</v>
      </c>
      <c r="B3" s="14">
        <v>0</v>
      </c>
      <c r="C3" s="11">
        <f t="shared" si="0"/>
        <v>0</v>
      </c>
      <c r="D3" s="13">
        <f t="shared" si="1"/>
        <v>0</v>
      </c>
      <c r="E3" s="14">
        <v>0</v>
      </c>
      <c r="F3" s="16">
        <f t="shared" si="2"/>
        <v>0</v>
      </c>
      <c r="G3" s="14">
        <f t="shared" si="3"/>
        <v>0</v>
      </c>
    </row>
    <row r="4" spans="1:13" x14ac:dyDescent="0.3">
      <c r="A4" s="14">
        <v>650</v>
      </c>
      <c r="B4" s="14">
        <v>0</v>
      </c>
      <c r="C4" s="11">
        <f t="shared" si="0"/>
        <v>0</v>
      </c>
      <c r="D4" s="13">
        <f t="shared" si="1"/>
        <v>0</v>
      </c>
      <c r="E4" s="14">
        <v>0</v>
      </c>
      <c r="F4" s="16">
        <f t="shared" si="2"/>
        <v>0</v>
      </c>
      <c r="G4" s="14">
        <f t="shared" si="3"/>
        <v>0</v>
      </c>
    </row>
    <row r="5" spans="1:13" x14ac:dyDescent="0.3">
      <c r="A5" s="14">
        <v>675</v>
      </c>
      <c r="B5" s="14">
        <v>0</v>
      </c>
      <c r="C5" s="11">
        <f t="shared" si="0"/>
        <v>0</v>
      </c>
      <c r="D5" s="13">
        <f t="shared" si="1"/>
        <v>0</v>
      </c>
      <c r="E5" s="14">
        <v>0</v>
      </c>
      <c r="F5" s="16">
        <f t="shared" si="2"/>
        <v>0</v>
      </c>
      <c r="G5" s="14">
        <f t="shared" si="3"/>
        <v>0</v>
      </c>
    </row>
    <row r="6" spans="1:13" x14ac:dyDescent="0.3">
      <c r="A6" s="14">
        <v>700</v>
      </c>
      <c r="B6" s="14">
        <v>0</v>
      </c>
      <c r="C6" s="11">
        <f t="shared" si="0"/>
        <v>0</v>
      </c>
      <c r="D6" s="13">
        <f t="shared" si="1"/>
        <v>0</v>
      </c>
      <c r="E6" s="14">
        <v>0</v>
      </c>
      <c r="F6" s="16">
        <f t="shared" si="2"/>
        <v>0</v>
      </c>
      <c r="G6" s="14">
        <f t="shared" si="3"/>
        <v>0</v>
      </c>
    </row>
    <row r="7" spans="1:13" x14ac:dyDescent="0.3">
      <c r="A7" s="14">
        <v>725</v>
      </c>
      <c r="B7" s="14">
        <v>991</v>
      </c>
      <c r="C7" s="11">
        <f t="shared" si="0"/>
        <v>31.480152477394387</v>
      </c>
      <c r="D7" s="13">
        <f t="shared" si="1"/>
        <v>49.55</v>
      </c>
      <c r="E7" s="17">
        <f t="shared" ref="E7:E26" si="4">(1/20)*C7</f>
        <v>1.5740076238697194</v>
      </c>
      <c r="F7" s="18">
        <f t="shared" si="2"/>
        <v>0.99899193548387089</v>
      </c>
      <c r="G7" s="16">
        <f t="shared" si="3"/>
        <v>4.5227581814376028E-2</v>
      </c>
    </row>
    <row r="8" spans="1:13" x14ac:dyDescent="0.3">
      <c r="A8" s="14">
        <v>750</v>
      </c>
      <c r="B8" s="14">
        <v>1042</v>
      </c>
      <c r="C8" s="11">
        <f t="shared" si="0"/>
        <v>32.280024783137947</v>
      </c>
      <c r="D8" s="13">
        <f t="shared" si="1"/>
        <v>52.1</v>
      </c>
      <c r="E8" s="17">
        <f t="shared" si="4"/>
        <v>1.6140012391568974</v>
      </c>
      <c r="F8" s="16">
        <f t="shared" si="2"/>
        <v>1.0504032258064515</v>
      </c>
      <c r="G8" s="16">
        <f t="shared" si="3"/>
        <v>4.6978697120360145E-2</v>
      </c>
    </row>
    <row r="9" spans="1:13" x14ac:dyDescent="0.3">
      <c r="A9" s="14">
        <v>775</v>
      </c>
      <c r="B9" s="14">
        <v>1080</v>
      </c>
      <c r="C9" s="11">
        <f t="shared" si="0"/>
        <v>32.863353450309965</v>
      </c>
      <c r="D9" s="13">
        <f t="shared" si="1"/>
        <v>54</v>
      </c>
      <c r="E9" s="17">
        <f t="shared" si="4"/>
        <v>1.6431676725154984</v>
      </c>
      <c r="F9" s="16">
        <f t="shared" si="2"/>
        <v>1.0887096774193548</v>
      </c>
      <c r="G9" s="16">
        <f t="shared" si="3"/>
        <v>4.8279194331655881E-2</v>
      </c>
    </row>
    <row r="10" spans="1:13" x14ac:dyDescent="0.3">
      <c r="A10" s="14">
        <v>800</v>
      </c>
      <c r="B10" s="14">
        <v>1161</v>
      </c>
      <c r="C10" s="11">
        <f t="shared" si="0"/>
        <v>34.073450074801642</v>
      </c>
      <c r="D10" s="13">
        <f t="shared" si="1"/>
        <v>58.05</v>
      </c>
      <c r="E10" s="17">
        <f t="shared" si="4"/>
        <v>1.7036725037400822</v>
      </c>
      <c r="F10" s="16">
        <f t="shared" si="2"/>
        <v>1.1703629032258063</v>
      </c>
      <c r="G10" s="16">
        <f t="shared" si="3"/>
        <v>5.1040560351406562E-2</v>
      </c>
    </row>
    <row r="11" spans="1:13" x14ac:dyDescent="0.3">
      <c r="A11" s="14">
        <v>825</v>
      </c>
      <c r="B11" s="14">
        <v>1184</v>
      </c>
      <c r="C11" s="11">
        <f t="shared" si="0"/>
        <v>34.409301068170507</v>
      </c>
      <c r="D11" s="13">
        <f t="shared" si="1"/>
        <v>59.2</v>
      </c>
      <c r="E11" s="17">
        <f t="shared" si="4"/>
        <v>1.7204650534085255</v>
      </c>
      <c r="F11" s="16">
        <f t="shared" si="2"/>
        <v>1.1935483870967742</v>
      </c>
      <c r="G11" s="16">
        <f t="shared" si="3"/>
        <v>5.1822234292401133E-2</v>
      </c>
    </row>
    <row r="12" spans="1:13" x14ac:dyDescent="0.3">
      <c r="A12" s="14">
        <v>850</v>
      </c>
      <c r="B12" s="14">
        <v>1176</v>
      </c>
      <c r="C12" s="11">
        <f t="shared" si="0"/>
        <v>34.292856398964496</v>
      </c>
      <c r="D12" s="13">
        <f t="shared" si="1"/>
        <v>58.8</v>
      </c>
      <c r="E12" s="17">
        <f t="shared" si="4"/>
        <v>1.7146428199482249</v>
      </c>
      <c r="F12" s="16">
        <f t="shared" si="2"/>
        <v>1.1854838709677418</v>
      </c>
      <c r="G12" s="16">
        <f t="shared" si="3"/>
        <v>5.1550461304353389E-2</v>
      </c>
    </row>
    <row r="13" spans="1:13" x14ac:dyDescent="0.3">
      <c r="A13" s="14">
        <v>875</v>
      </c>
      <c r="B13" s="14">
        <v>1168</v>
      </c>
      <c r="C13" s="11">
        <f t="shared" si="0"/>
        <v>34.176014981270121</v>
      </c>
      <c r="D13" s="13">
        <f t="shared" si="1"/>
        <v>58.4</v>
      </c>
      <c r="E13" s="17">
        <f t="shared" si="4"/>
        <v>1.7088007490635062</v>
      </c>
      <c r="F13" s="16">
        <f t="shared" si="2"/>
        <v>1.1774193548387095</v>
      </c>
      <c r="G13" s="16">
        <f t="shared" si="3"/>
        <v>5.1278567705017333E-2</v>
      </c>
    </row>
    <row r="14" spans="1:13" x14ac:dyDescent="0.3">
      <c r="A14" s="14">
        <v>900</v>
      </c>
      <c r="B14" s="14">
        <v>1220</v>
      </c>
      <c r="C14" s="11">
        <f t="shared" si="0"/>
        <v>34.928498393145958</v>
      </c>
      <c r="D14" s="13">
        <f t="shared" si="1"/>
        <v>61</v>
      </c>
      <c r="E14" s="17">
        <f t="shared" si="4"/>
        <v>1.7464249196572981</v>
      </c>
      <c r="F14" s="16">
        <f t="shared" si="2"/>
        <v>1.2298387096774193</v>
      </c>
      <c r="G14" s="16">
        <f t="shared" si="3"/>
        <v>5.3043769861744389E-2</v>
      </c>
    </row>
    <row r="15" spans="1:13" x14ac:dyDescent="0.3">
      <c r="A15" s="14">
        <v>925</v>
      </c>
      <c r="B15" s="14">
        <v>1251</v>
      </c>
      <c r="C15" s="11">
        <f t="shared" si="0"/>
        <v>35.369478367654786</v>
      </c>
      <c r="D15" s="13">
        <f t="shared" si="1"/>
        <v>62.55</v>
      </c>
      <c r="E15" s="17">
        <f t="shared" si="4"/>
        <v>1.7684739183827394</v>
      </c>
      <c r="F15" s="16">
        <f t="shared" si="2"/>
        <v>1.2610887096774193</v>
      </c>
      <c r="G15" s="16">
        <f t="shared" si="3"/>
        <v>5.4093844739346787E-2</v>
      </c>
      <c r="L15" s="4"/>
      <c r="M15" s="4"/>
    </row>
    <row r="16" spans="1:13" x14ac:dyDescent="0.3">
      <c r="A16" s="14">
        <v>950</v>
      </c>
      <c r="B16" s="14">
        <v>1294</v>
      </c>
      <c r="C16" s="11">
        <f t="shared" si="0"/>
        <v>35.972211497209898</v>
      </c>
      <c r="D16" s="13">
        <f t="shared" si="1"/>
        <v>64.7</v>
      </c>
      <c r="E16" s="17">
        <f t="shared" si="4"/>
        <v>1.798610574860495</v>
      </c>
      <c r="F16" s="16">
        <f t="shared" si="2"/>
        <v>1.3044354838709677</v>
      </c>
      <c r="G16" s="16">
        <f t="shared" si="3"/>
        <v>5.5547823295082704E-2</v>
      </c>
      <c r="L16" s="4"/>
      <c r="M16" s="4"/>
    </row>
    <row r="17" spans="1:13" x14ac:dyDescent="0.3">
      <c r="A17" s="14">
        <v>975</v>
      </c>
      <c r="B17" s="14">
        <v>1239</v>
      </c>
      <c r="C17" s="11">
        <f t="shared" si="0"/>
        <v>35.199431813596085</v>
      </c>
      <c r="D17" s="13">
        <f t="shared" si="1"/>
        <v>61.95</v>
      </c>
      <c r="E17" s="17">
        <f t="shared" si="4"/>
        <v>1.7599715906798044</v>
      </c>
      <c r="F17" s="16">
        <f t="shared" si="2"/>
        <v>1.248991935483871</v>
      </c>
      <c r="G17" s="16">
        <f t="shared" si="3"/>
        <v>5.368755518838491E-2</v>
      </c>
      <c r="L17" s="4"/>
      <c r="M17" s="4"/>
    </row>
    <row r="18" spans="1:13" x14ac:dyDescent="0.3">
      <c r="A18" s="14">
        <v>1000</v>
      </c>
      <c r="B18" s="14">
        <v>1278</v>
      </c>
      <c r="C18" s="11">
        <f t="shared" si="0"/>
        <v>35.749125863438955</v>
      </c>
      <c r="D18" s="13">
        <f t="shared" si="1"/>
        <v>63.9</v>
      </c>
      <c r="E18" s="17">
        <f t="shared" si="4"/>
        <v>1.7874562931719478</v>
      </c>
      <c r="F18" s="16">
        <f t="shared" si="2"/>
        <v>1.2883064516129032</v>
      </c>
      <c r="G18" s="16">
        <f t="shared" si="3"/>
        <v>5.500714539023778E-2</v>
      </c>
      <c r="L18" s="4"/>
      <c r="M18" s="4"/>
    </row>
    <row r="19" spans="1:13" x14ac:dyDescent="0.3">
      <c r="A19" s="14">
        <v>1025</v>
      </c>
      <c r="B19" s="14">
        <v>1405</v>
      </c>
      <c r="C19" s="11">
        <f t="shared" si="0"/>
        <v>37.483329627982627</v>
      </c>
      <c r="D19" s="13">
        <f t="shared" si="1"/>
        <v>70.25</v>
      </c>
      <c r="E19" s="17">
        <f t="shared" si="4"/>
        <v>1.8741664813991314</v>
      </c>
      <c r="F19" s="16">
        <f t="shared" si="2"/>
        <v>1.4163306451612903</v>
      </c>
      <c r="G19" s="16">
        <f t="shared" si="3"/>
        <v>5.9288732550224647E-2</v>
      </c>
      <c r="L19" s="4"/>
      <c r="M19" s="4"/>
    </row>
    <row r="20" spans="1:13" x14ac:dyDescent="0.3">
      <c r="A20" s="14">
        <v>1050</v>
      </c>
      <c r="B20" s="14">
        <v>1286</v>
      </c>
      <c r="C20" s="11">
        <f t="shared" si="0"/>
        <v>35.860842154082214</v>
      </c>
      <c r="D20" s="13">
        <f t="shared" si="1"/>
        <v>64.3</v>
      </c>
      <c r="E20" s="17">
        <f t="shared" si="4"/>
        <v>1.7930421077041108</v>
      </c>
      <c r="F20" s="16">
        <f t="shared" si="2"/>
        <v>1.2963709677419355</v>
      </c>
      <c r="G20" s="16">
        <f t="shared" si="3"/>
        <v>5.5277533253814778E-2</v>
      </c>
      <c r="L20" s="4"/>
      <c r="M20" s="4"/>
    </row>
    <row r="21" spans="1:13" x14ac:dyDescent="0.3">
      <c r="A21" s="14">
        <v>1075</v>
      </c>
      <c r="B21" s="14">
        <v>1320</v>
      </c>
      <c r="C21" s="11">
        <f t="shared" si="0"/>
        <v>36.331804249169899</v>
      </c>
      <c r="D21" s="13">
        <f t="shared" si="1"/>
        <v>66</v>
      </c>
      <c r="E21" s="17">
        <f t="shared" si="4"/>
        <v>1.8165902124584949</v>
      </c>
      <c r="F21" s="16">
        <f t="shared" si="2"/>
        <v>1.3306451612903225</v>
      </c>
      <c r="G21" s="16">
        <f t="shared" si="3"/>
        <v>5.6425607330422428E-2</v>
      </c>
      <c r="L21" s="4"/>
      <c r="M21" s="4"/>
    </row>
    <row r="22" spans="1:13" x14ac:dyDescent="0.3">
      <c r="A22" s="14">
        <v>1100</v>
      </c>
      <c r="B22" s="14">
        <v>1374</v>
      </c>
      <c r="C22" s="11">
        <f t="shared" si="0"/>
        <v>37.067505985701274</v>
      </c>
      <c r="D22" s="13">
        <f t="shared" si="1"/>
        <v>68.7</v>
      </c>
      <c r="E22" s="17">
        <f t="shared" si="4"/>
        <v>1.8533752992850638</v>
      </c>
      <c r="F22" s="16">
        <f t="shared" si="2"/>
        <v>1.3850806451612903</v>
      </c>
      <c r="G22" s="16">
        <f t="shared" si="3"/>
        <v>5.8245642842139581E-2</v>
      </c>
      <c r="L22" s="4"/>
      <c r="M22" s="4"/>
    </row>
    <row r="23" spans="1:13" x14ac:dyDescent="0.3">
      <c r="A23" s="14">
        <v>1125</v>
      </c>
      <c r="B23" s="14">
        <v>1382</v>
      </c>
      <c r="C23" s="11">
        <f t="shared" si="0"/>
        <v>37.17526059088221</v>
      </c>
      <c r="D23" s="13">
        <f t="shared" si="1"/>
        <v>69.099999999999994</v>
      </c>
      <c r="E23" s="17">
        <f t="shared" si="4"/>
        <v>1.8587630295441107</v>
      </c>
      <c r="F23" s="16">
        <f t="shared" si="2"/>
        <v>1.3931451612903225</v>
      </c>
      <c r="G23" s="16">
        <f t="shared" si="3"/>
        <v>5.8514944820562055E-2</v>
      </c>
      <c r="L23" s="4"/>
      <c r="M23" s="4"/>
    </row>
    <row r="24" spans="1:13" x14ac:dyDescent="0.3">
      <c r="A24" s="14">
        <v>1150</v>
      </c>
      <c r="B24" s="14">
        <v>1315</v>
      </c>
      <c r="C24" s="11">
        <f t="shared" si="0"/>
        <v>36.262928728937489</v>
      </c>
      <c r="D24" s="13">
        <f t="shared" si="1"/>
        <v>65.75</v>
      </c>
      <c r="E24" s="17">
        <f t="shared" si="4"/>
        <v>1.8131464364468746</v>
      </c>
      <c r="F24" s="16">
        <f t="shared" si="2"/>
        <v>1.3256048387096775</v>
      </c>
      <c r="G24" s="16">
        <f t="shared" si="3"/>
        <v>5.6256879573849339E-2</v>
      </c>
      <c r="L24" s="4"/>
      <c r="M24" s="4"/>
    </row>
    <row r="25" spans="1:13" x14ac:dyDescent="0.3">
      <c r="A25" s="14">
        <v>1175</v>
      </c>
      <c r="B25" s="14">
        <v>1407</v>
      </c>
      <c r="C25" s="11">
        <f t="shared" si="0"/>
        <v>37.509998667022103</v>
      </c>
      <c r="D25" s="13">
        <f t="shared" si="1"/>
        <v>70.349999999999994</v>
      </c>
      <c r="E25" s="17">
        <f t="shared" si="4"/>
        <v>1.8754999333511053</v>
      </c>
      <c r="F25" s="16">
        <f t="shared" si="2"/>
        <v>1.4183467741935483</v>
      </c>
      <c r="G25" s="16">
        <f t="shared" si="3"/>
        <v>5.9355987097632214E-2</v>
      </c>
      <c r="L25" s="4"/>
      <c r="M25" s="4"/>
    </row>
    <row r="26" spans="1:13" x14ac:dyDescent="0.3">
      <c r="A26" s="14">
        <v>1200</v>
      </c>
      <c r="B26" s="14">
        <v>1469</v>
      </c>
      <c r="C26" s="11">
        <f t="shared" si="0"/>
        <v>38.327535793473601</v>
      </c>
      <c r="D26" s="13">
        <f t="shared" si="1"/>
        <v>73.45</v>
      </c>
      <c r="E26" s="17">
        <f t="shared" si="4"/>
        <v>1.9163767896736801</v>
      </c>
      <c r="F26" s="16">
        <f t="shared" si="2"/>
        <v>1.4808467741935485</v>
      </c>
      <c r="G26" s="16">
        <f t="shared" si="3"/>
        <v>6.143850915356705E-2</v>
      </c>
      <c r="L26" s="4"/>
      <c r="M26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H5" sqref="H5"/>
    </sheetView>
  </sheetViews>
  <sheetFormatPr defaultRowHeight="14.4" x14ac:dyDescent="0.3"/>
  <cols>
    <col min="1" max="1" width="10.88671875" bestFit="1" customWidth="1"/>
    <col min="2" max="2" width="12" bestFit="1" customWidth="1"/>
    <col min="3" max="3" width="8.5546875"/>
    <col min="4" max="4" width="9.21875" bestFit="1" customWidth="1"/>
    <col min="5" max="5" width="12" bestFit="1" customWidth="1"/>
    <col min="6" max="6" width="10.5546875"/>
    <col min="7" max="7" width="9.44140625"/>
    <col min="8" max="8" width="11.33203125"/>
    <col min="9" max="9" width="9.77734375"/>
    <col min="10" max="10" width="12" bestFit="1" customWidth="1"/>
    <col min="12" max="12" width="8.5546875"/>
    <col min="13" max="13" width="10.5546875" bestFit="1" customWidth="1"/>
    <col min="14" max="1024" width="8.5546875"/>
  </cols>
  <sheetData>
    <row r="1" spans="1:13" x14ac:dyDescent="0.3">
      <c r="A1" s="1" t="s">
        <v>7</v>
      </c>
      <c r="B1" s="1" t="s">
        <v>8</v>
      </c>
      <c r="C1" s="1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26</v>
      </c>
      <c r="I1" s="8" t="s">
        <v>14</v>
      </c>
      <c r="J1" s="9" t="s">
        <v>27</v>
      </c>
      <c r="K1" s="9" t="s">
        <v>28</v>
      </c>
    </row>
    <row r="2" spans="1:13" x14ac:dyDescent="0.3">
      <c r="A2" s="5" t="s">
        <v>15</v>
      </c>
      <c r="B2" s="2">
        <v>11232</v>
      </c>
      <c r="C2" s="6">
        <f>SQRT(B2)</f>
        <v>105.98113039593416</v>
      </c>
      <c r="D2" s="10">
        <v>11334</v>
      </c>
      <c r="E2" s="10">
        <f>SQRT(D2)</f>
        <v>106.46126055988628</v>
      </c>
      <c r="F2" s="10">
        <f>(B2+D2)</f>
        <v>22566</v>
      </c>
      <c r="G2" s="11">
        <f>SQRT(C2*C2+E2*E2)</f>
        <v>150.21983890285597</v>
      </c>
      <c r="H2" s="12">
        <f>F2/120</f>
        <v>188.05</v>
      </c>
      <c r="I2" s="13">
        <f>G2/120</f>
        <v>1.2518319908571331</v>
      </c>
      <c r="J2" s="15">
        <f>H2/(1-$A$8*H2)-$H$5</f>
        <v>201.69708772192553</v>
      </c>
      <c r="K2" s="15"/>
    </row>
    <row r="3" spans="1:13" x14ac:dyDescent="0.3">
      <c r="A3" t="s">
        <v>16</v>
      </c>
      <c r="B3" s="6">
        <v>10850</v>
      </c>
      <c r="C3" s="6">
        <f>SQRT(B3)</f>
        <v>104.1633332799983</v>
      </c>
      <c r="D3" s="10">
        <v>10675</v>
      </c>
      <c r="E3" s="10">
        <f>SQRT(D3)</f>
        <v>103.31989159885913</v>
      </c>
      <c r="F3" s="10">
        <f>(B3+D3)</f>
        <v>21525</v>
      </c>
      <c r="G3" s="11">
        <f>SQRT(C3*C3+E3*E3)</f>
        <v>146.71400751121212</v>
      </c>
      <c r="H3" s="12">
        <f t="shared" ref="H3:H4" si="0">F3/120</f>
        <v>179.375</v>
      </c>
      <c r="I3" s="13">
        <f t="shared" ref="I3:I5" si="1">G3/120</f>
        <v>1.2226167292601009</v>
      </c>
      <c r="J3" s="15">
        <f t="shared" ref="J3:J5" si="2">H3/(1-$A$8*H3)-$H$5</f>
        <v>191.71608300907911</v>
      </c>
      <c r="K3" s="15"/>
    </row>
    <row r="4" spans="1:13" x14ac:dyDescent="0.3">
      <c r="A4" s="5" t="s">
        <v>17</v>
      </c>
      <c r="B4" s="2">
        <v>20506</v>
      </c>
      <c r="C4" s="6">
        <f>SQRT(B4)</f>
        <v>143.19916200872126</v>
      </c>
      <c r="D4" s="10">
        <v>20601</v>
      </c>
      <c r="E4" s="10">
        <f>SQRT(D4)</f>
        <v>143.53048456686824</v>
      </c>
      <c r="F4" s="10">
        <f>(B4+D4)</f>
        <v>41107</v>
      </c>
      <c r="G4" s="11">
        <f>SQRT(C4*C4+E4*E4)</f>
        <v>202.74861281892905</v>
      </c>
      <c r="H4" s="12">
        <f t="shared" si="0"/>
        <v>342.55833333333334</v>
      </c>
      <c r="I4" s="13">
        <f t="shared" si="1"/>
        <v>1.6895717734910753</v>
      </c>
      <c r="J4" s="15">
        <f t="shared" si="2"/>
        <v>391.70422053693972</v>
      </c>
      <c r="K4" s="15"/>
    </row>
    <row r="5" spans="1:13" x14ac:dyDescent="0.3">
      <c r="A5" t="s">
        <v>18</v>
      </c>
      <c r="B5" s="6">
        <v>24</v>
      </c>
      <c r="C5" s="6">
        <f>SQRT(B5)</f>
        <v>4.8989794855663558</v>
      </c>
      <c r="D5" s="10">
        <v>19</v>
      </c>
      <c r="E5" s="10">
        <f>SQRT(D5)</f>
        <v>4.358898943540674</v>
      </c>
      <c r="F5" s="10">
        <f>(B5+D5)</f>
        <v>43</v>
      </c>
      <c r="G5" s="11">
        <f>SQRT(C5*C5+E5*E5)</f>
        <v>6.5574385243020004</v>
      </c>
      <c r="H5" s="12">
        <f>F5/120</f>
        <v>0.35833333333333334</v>
      </c>
      <c r="I5" s="13">
        <f t="shared" si="1"/>
        <v>5.464532103585E-2</v>
      </c>
      <c r="J5" s="15">
        <f t="shared" si="2"/>
        <v>4.7335188404717954E-5</v>
      </c>
      <c r="K5" s="15"/>
    </row>
    <row r="6" spans="1:13" x14ac:dyDescent="0.3"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x14ac:dyDescent="0.3">
      <c r="A7" s="20" t="s">
        <v>19</v>
      </c>
      <c r="B7" s="20" t="s">
        <v>20</v>
      </c>
      <c r="D7" s="8"/>
      <c r="E7" s="8"/>
      <c r="F7" s="8"/>
      <c r="G7" s="8"/>
      <c r="H7" s="8"/>
      <c r="I7" s="14"/>
      <c r="J7" s="14"/>
      <c r="K7" s="14"/>
      <c r="L7" s="14"/>
    </row>
    <row r="8" spans="1:13" x14ac:dyDescent="0.3">
      <c r="A8" s="21">
        <f>(H2+H3-H4)/(2*H2*H3)</f>
        <v>3.6859744903142816E-4</v>
      </c>
      <c r="B8" s="21">
        <f>0.5*SQRT(H3^2*(H3-H4)^2*I2+H2^2*(H2-H4)^2*I3+H2^2*H3^2*I4)/(H2^2*H3^2)</f>
        <v>2.7886678183016635E-5</v>
      </c>
      <c r="D8" s="10"/>
      <c r="E8" s="14"/>
      <c r="F8" s="10"/>
      <c r="G8" s="14"/>
      <c r="H8" s="13"/>
      <c r="I8" s="14"/>
      <c r="J8" s="14"/>
      <c r="K8" s="14"/>
      <c r="L8" s="14"/>
    </row>
    <row r="9" spans="1:13" x14ac:dyDescent="0.3">
      <c r="F9" s="6"/>
      <c r="H9" s="6"/>
      <c r="L9" s="3"/>
    </row>
    <row r="10" spans="1:13" x14ac:dyDescent="0.3">
      <c r="D10" s="5"/>
      <c r="E10" s="5"/>
      <c r="F10" s="6"/>
      <c r="H10" s="6"/>
      <c r="L10" s="3"/>
    </row>
    <row r="11" spans="1:13" x14ac:dyDescent="0.3">
      <c r="F11" s="6"/>
      <c r="H11" s="6"/>
      <c r="L11" s="3"/>
    </row>
    <row r="13" spans="1:13" x14ac:dyDescent="0.3">
      <c r="D13" s="1"/>
      <c r="E13" s="1"/>
    </row>
    <row r="14" spans="1:13" x14ac:dyDescent="0.3">
      <c r="D14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J2" sqref="J2"/>
    </sheetView>
  </sheetViews>
  <sheetFormatPr defaultRowHeight="14.4" x14ac:dyDescent="0.3"/>
  <cols>
    <col min="1" max="1" width="8.5546875"/>
    <col min="2" max="2" width="10.5546875"/>
    <col min="3" max="5" width="8.5546875"/>
    <col min="6" max="6" width="6.21875" bestFit="1" customWidth="1"/>
    <col min="7" max="7" width="8.5546875"/>
    <col min="8" max="8" width="12.5546875" bestFit="1" customWidth="1"/>
    <col min="9" max="9" width="8.5546875"/>
    <col min="10" max="10" width="9.6640625"/>
    <col min="11" max="1023" width="8.5546875"/>
  </cols>
  <sheetData>
    <row r="1" spans="1:10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3">
      <c r="A2" s="14">
        <v>626</v>
      </c>
      <c r="B2" s="10">
        <f>SQRT(A2)</f>
        <v>25.019992006393608</v>
      </c>
      <c r="C2" s="14">
        <v>651</v>
      </c>
      <c r="D2" s="10">
        <f>SQRT(C2)</f>
        <v>25.514701644346147</v>
      </c>
      <c r="E2" s="14">
        <f>A2+C2</f>
        <v>1277</v>
      </c>
      <c r="F2" s="11">
        <f>SQRT(B2*B2+D2*D2)</f>
        <v>35.735136770411273</v>
      </c>
      <c r="G2" s="16">
        <f>(E2)/120</f>
        <v>10.641666666666667</v>
      </c>
      <c r="H2" s="16">
        <f>F2/120</f>
        <v>0.29779280642009393</v>
      </c>
      <c r="I2" s="14">
        <f>G2/(1-'Correcao Taxa de Contagem'!A8*G2)-'Correcao Taxa de Contagem'!H5</f>
        <v>10.325239553826499</v>
      </c>
      <c r="J2" s="14">
        <f>SQRT(H2^2+ G2^4*'Correcao Taxa de Contagem'!B8^2)/(1-G2*'Correcao Taxa de Contagem'!A8)^2</f>
        <v>0.30015968022084977</v>
      </c>
    </row>
    <row r="7" spans="1:10" x14ac:dyDescent="0.3">
      <c r="A7" s="1"/>
      <c r="B7" s="1"/>
    </row>
    <row r="8" spans="1:10" x14ac:dyDescent="0.3">
      <c r="A8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Normal="100" workbookViewId="0">
      <selection activeCell="J2" sqref="J2"/>
    </sheetView>
  </sheetViews>
  <sheetFormatPr defaultRowHeight="14.4" x14ac:dyDescent="0.3"/>
  <cols>
    <col min="1" max="7" width="8.5546875"/>
    <col min="8" max="8" width="13.6640625" bestFit="1" customWidth="1"/>
    <col min="9" max="9" width="9.5546875" bestFit="1" customWidth="1"/>
    <col min="10" max="10" width="11"/>
    <col min="11" max="12" width="12" bestFit="1" customWidth="1"/>
    <col min="13" max="1025" width="8.5546875"/>
  </cols>
  <sheetData>
    <row r="1" spans="1:10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3">
      <c r="A2" s="14">
        <v>1291</v>
      </c>
      <c r="B2" s="10">
        <f>SQRT(A2)</f>
        <v>35.930488446443363</v>
      </c>
      <c r="C2" s="14">
        <v>1244</v>
      </c>
      <c r="D2" s="10">
        <f>SQRT(C2)</f>
        <v>35.270384177096794</v>
      </c>
      <c r="E2" s="14">
        <f>A2+C2</f>
        <v>2535</v>
      </c>
      <c r="F2" s="11">
        <f>SQRT(B2*B2+D2*D2)</f>
        <v>50.34878350069642</v>
      </c>
      <c r="G2" s="16">
        <f>(E2)/120</f>
        <v>21.125</v>
      </c>
      <c r="H2" s="16">
        <f>F2/120</f>
        <v>0.41957319583913683</v>
      </c>
      <c r="I2" s="19">
        <f>G2/(1-'Correcao Taxa de Contagem'!A8*G2)-'Correcao Taxa de Contagem'!H5</f>
        <v>20.932449929083027</v>
      </c>
      <c r="J2" s="14">
        <f>SQRT(H2^2+ G2^4*'Correcao Taxa de Contagem'!B8^2)/(1-G2*'Correcao Taxa de Contagem'!A8)^2</f>
        <v>0.42637185811430089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Curva de Resposta</vt:lpstr>
      <vt:lpstr>Correcao Taxa de Contagem</vt:lpstr>
      <vt:lpstr>Eficiencia a Beta</vt:lpstr>
      <vt:lpstr>Eficiência a 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Francisco Duque</cp:lastModifiedBy>
  <cp:revision>6</cp:revision>
  <dcterms:created xsi:type="dcterms:W3CDTF">2017-10-22T12:46:41Z</dcterms:created>
  <dcterms:modified xsi:type="dcterms:W3CDTF">2017-10-29T16:31:09Z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