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wnloads\"/>
    </mc:Choice>
  </mc:AlternateContent>
  <xr:revisionPtr revIDLastSave="0" documentId="13_ncr:1_{2A77E5AF-2463-4B9E-8A16-436F5C3097E9}" xr6:coauthVersionLast="31" xr6:coauthVersionMax="31" xr10:uidLastSave="{00000000-0000-0000-0000-000000000000}"/>
  <bookViews>
    <workbookView xWindow="0" yWindow="0" windowWidth="19200" windowHeight="6960" activeTab="3" xr2:uid="{00000000-000D-0000-FFFF-FFFF00000000}"/>
  </bookViews>
  <sheets>
    <sheet name="Session1" sheetId="1" r:id="rId1"/>
    <sheet name="Session2" sheetId="2" r:id="rId2"/>
    <sheet name="Session3" sheetId="3" r:id="rId3"/>
    <sheet name="Session4" sheetId="4" r:id="rId4"/>
  </sheets>
  <definedNames>
    <definedName name="_AAA" localSheetId="1">Session2!$A$123:$H$132</definedName>
    <definedName name="_xlnm._FilterDatabase" localSheetId="1">Session2!$A$123:$H$132</definedName>
    <definedName name="_xlnm._FilterDatabase" localSheetId="3" hidden="1">Session4!$A$38:$AX$53</definedName>
    <definedName name="_FilterDatabase_0" localSheetId="1">Session2!$A$123:$H$132</definedName>
    <definedName name="_FilterDatabase_0_0" localSheetId="1">Session2!$A$123:$H$132</definedName>
    <definedName name="_FilterDatabase_0_0_0" localSheetId="1">Session2!$A$98:$K$107</definedName>
    <definedName name="_FilterDatabase_0_0_0_0" localSheetId="1">Session2!$A$123:$H$132</definedName>
    <definedName name="_FilterDatabase_0_0_0_0_0" localSheetId="1">Session2!$A$98:$K$107</definedName>
    <definedName name="_FilterDatabase_0_0_0_0_0_0" localSheetId="1">Session2!$A$123:$H$132</definedName>
    <definedName name="_FilterDatabase_0_0_0_0_0_0_0" localSheetId="1">Session2!$A$98:$K$107</definedName>
    <definedName name="_FilterDatabase_0_0_0_0_0_0_0_0" localSheetId="1">Session2!$A$98:$K$107</definedName>
    <definedName name="_FilterDatabase_0_0_0_0_0_0_0_0_0" localSheetId="1">Session2!$A$98:$K$107</definedName>
    <definedName name="_FilterDatabase_0_0_0_0_0_0_0_0_0_0" localSheetId="1">Session2!$A$98:$K$107</definedName>
    <definedName name="_PET" localSheetId="1">Session2!$A$98:$K$107</definedName>
  </definedNames>
  <calcPr calcId="179017" iterateDelta="1E-4"/>
</workbook>
</file>

<file path=xl/calcChain.xml><?xml version="1.0" encoding="utf-8"?>
<calcChain xmlns="http://schemas.openxmlformats.org/spreadsheetml/2006/main">
  <c r="AH108" i="3" l="1"/>
  <c r="AH90" i="3"/>
  <c r="AJ144" i="3"/>
  <c r="AJ126" i="3"/>
  <c r="AJ108" i="3"/>
  <c r="AJ90" i="3"/>
  <c r="AJ72" i="3"/>
  <c r="AJ54" i="3"/>
  <c r="AH36" i="3"/>
  <c r="AJ36" i="3"/>
  <c r="AH18" i="3"/>
  <c r="AJ18" i="3"/>
  <c r="AH144" i="3"/>
  <c r="AF144" i="3"/>
  <c r="AH126" i="3"/>
  <c r="AF126" i="3"/>
  <c r="AH72" i="3"/>
  <c r="AH54" i="3"/>
  <c r="AI37" i="3" l="1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36" i="3"/>
  <c r="AI148" i="3"/>
  <c r="AF108" i="3"/>
  <c r="AI109" i="3" s="1"/>
  <c r="AF90" i="3"/>
  <c r="AI94" i="3" s="1"/>
  <c r="AF72" i="3"/>
  <c r="AI75" i="3" s="1"/>
  <c r="AF54" i="3"/>
  <c r="AI58" i="3" s="1"/>
  <c r="AF36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56" i="3"/>
  <c r="AI57" i="3"/>
  <c r="AI60" i="3"/>
  <c r="AI61" i="3"/>
  <c r="AI64" i="3"/>
  <c r="AI65" i="3"/>
  <c r="AI68" i="3"/>
  <c r="AI69" i="3"/>
  <c r="AI73" i="3"/>
  <c r="AI74" i="3"/>
  <c r="AI76" i="3"/>
  <c r="AI77" i="3"/>
  <c r="AI78" i="3"/>
  <c r="AI80" i="3"/>
  <c r="AI81" i="3"/>
  <c r="AI82" i="3"/>
  <c r="AI84" i="3"/>
  <c r="AI85" i="3"/>
  <c r="AI86" i="3"/>
  <c r="AI88" i="3"/>
  <c r="AI89" i="3"/>
  <c r="AI72" i="3"/>
  <c r="AI91" i="3"/>
  <c r="AI92" i="3"/>
  <c r="AI93" i="3"/>
  <c r="AI95" i="3"/>
  <c r="AI96" i="3"/>
  <c r="AI97" i="3"/>
  <c r="AI99" i="3"/>
  <c r="AI100" i="3"/>
  <c r="AI101" i="3"/>
  <c r="AI103" i="3"/>
  <c r="AI104" i="3"/>
  <c r="AI105" i="3"/>
  <c r="AI107" i="3"/>
  <c r="AI90" i="3"/>
  <c r="AI110" i="3"/>
  <c r="AI111" i="3"/>
  <c r="AI112" i="3"/>
  <c r="AI114" i="3"/>
  <c r="AI115" i="3"/>
  <c r="AI116" i="3"/>
  <c r="AI118" i="3"/>
  <c r="AI119" i="3"/>
  <c r="AI120" i="3"/>
  <c r="AI122" i="3"/>
  <c r="AI123" i="3"/>
  <c r="AI124" i="3"/>
  <c r="AI108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26" i="3"/>
  <c r="AI145" i="3"/>
  <c r="AI146" i="3"/>
  <c r="AI147" i="3"/>
  <c r="AI149" i="3"/>
  <c r="AI150" i="3"/>
  <c r="AI151" i="3"/>
  <c r="AI153" i="3"/>
  <c r="AI154" i="3"/>
  <c r="AI155" i="3"/>
  <c r="AI157" i="3"/>
  <c r="AI158" i="3"/>
  <c r="AI159" i="3"/>
  <c r="AI161" i="3"/>
  <c r="AI144" i="3"/>
  <c r="AI18" i="3"/>
  <c r="AG146" i="3"/>
  <c r="AG147" i="3"/>
  <c r="AG148" i="3"/>
  <c r="AG150" i="3"/>
  <c r="AG151" i="3"/>
  <c r="AG152" i="3"/>
  <c r="AG154" i="3"/>
  <c r="AG155" i="3"/>
  <c r="AG156" i="3"/>
  <c r="AG158" i="3"/>
  <c r="AG159" i="3"/>
  <c r="AG160" i="3"/>
  <c r="AG144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10" i="3"/>
  <c r="AG111" i="3"/>
  <c r="AG113" i="3"/>
  <c r="AG114" i="3"/>
  <c r="AG115" i="3"/>
  <c r="AG117" i="3"/>
  <c r="AG118" i="3"/>
  <c r="AG119" i="3"/>
  <c r="AG121" i="3"/>
  <c r="AG122" i="3"/>
  <c r="AG123" i="3"/>
  <c r="AG125" i="3"/>
  <c r="AG109" i="3"/>
  <c r="AG108" i="3"/>
  <c r="AG91" i="3"/>
  <c r="AG93" i="3"/>
  <c r="AG94" i="3"/>
  <c r="AG95" i="3"/>
  <c r="AG97" i="3"/>
  <c r="AG98" i="3"/>
  <c r="AG99" i="3"/>
  <c r="AG101" i="3"/>
  <c r="AG102" i="3"/>
  <c r="AG103" i="3"/>
  <c r="AG105" i="3"/>
  <c r="AG106" i="3"/>
  <c r="AG107" i="3"/>
  <c r="AG74" i="3"/>
  <c r="AG75" i="3"/>
  <c r="AG76" i="3"/>
  <c r="AG78" i="3"/>
  <c r="AG79" i="3"/>
  <c r="AG80" i="3"/>
  <c r="AG82" i="3"/>
  <c r="AG83" i="3"/>
  <c r="AG84" i="3"/>
  <c r="AG86" i="3"/>
  <c r="AG87" i="3"/>
  <c r="AG88" i="3"/>
  <c r="AG72" i="3"/>
  <c r="AG55" i="3"/>
  <c r="AG56" i="3"/>
  <c r="AG59" i="3"/>
  <c r="AG60" i="3"/>
  <c r="AG63" i="3"/>
  <c r="AG64" i="3"/>
  <c r="AG54" i="3"/>
  <c r="AG37" i="3"/>
  <c r="AG40" i="3"/>
  <c r="AG41" i="3"/>
  <c r="AG44" i="3"/>
  <c r="AG45" i="3"/>
  <c r="AG48" i="3"/>
  <c r="AG49" i="3"/>
  <c r="AG52" i="3"/>
  <c r="AG53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18" i="3"/>
  <c r="AF18" i="3"/>
  <c r="K131" i="2"/>
  <c r="J131" i="2"/>
  <c r="K129" i="2"/>
  <c r="J129" i="2"/>
  <c r="K127" i="2"/>
  <c r="J127" i="2"/>
  <c r="K125" i="2"/>
  <c r="J125" i="2"/>
  <c r="K132" i="2"/>
  <c r="K130" i="2"/>
  <c r="K128" i="2"/>
  <c r="K126" i="2"/>
  <c r="K124" i="2"/>
  <c r="J132" i="2"/>
  <c r="J130" i="2"/>
  <c r="J128" i="2"/>
  <c r="J126" i="2"/>
  <c r="J124" i="2"/>
  <c r="K119" i="2"/>
  <c r="I164" i="2"/>
  <c r="I165" i="2"/>
  <c r="I166" i="2"/>
  <c r="I167" i="2"/>
  <c r="I168" i="2"/>
  <c r="I169" i="2"/>
  <c r="I163" i="2"/>
  <c r="H164" i="2"/>
  <c r="H165" i="2"/>
  <c r="H166" i="2"/>
  <c r="H167" i="2"/>
  <c r="H168" i="2"/>
  <c r="H163" i="2"/>
  <c r="G164" i="2"/>
  <c r="G165" i="2"/>
  <c r="G166" i="2"/>
  <c r="G167" i="2"/>
  <c r="G168" i="2"/>
  <c r="G169" i="2"/>
  <c r="G163" i="2"/>
  <c r="F164" i="2"/>
  <c r="F165" i="2"/>
  <c r="F166" i="2"/>
  <c r="F167" i="2"/>
  <c r="F168" i="2"/>
  <c r="F169" i="2"/>
  <c r="F163" i="2"/>
  <c r="E164" i="2"/>
  <c r="E165" i="2"/>
  <c r="E166" i="2"/>
  <c r="E167" i="2"/>
  <c r="E168" i="2"/>
  <c r="E169" i="2"/>
  <c r="E163" i="2"/>
  <c r="D164" i="2"/>
  <c r="D165" i="2"/>
  <c r="D166" i="2"/>
  <c r="D167" i="2"/>
  <c r="D168" i="2"/>
  <c r="D169" i="2"/>
  <c r="D163" i="2"/>
  <c r="C164" i="2"/>
  <c r="C165" i="2"/>
  <c r="C166" i="2"/>
  <c r="C167" i="2"/>
  <c r="C168" i="2"/>
  <c r="C169" i="2"/>
  <c r="C163" i="2"/>
  <c r="B164" i="2"/>
  <c r="B165" i="2"/>
  <c r="B166" i="2"/>
  <c r="B167" i="2"/>
  <c r="B168" i="2"/>
  <c r="B169" i="2"/>
  <c r="B163" i="2"/>
  <c r="A164" i="2"/>
  <c r="A165" i="2"/>
  <c r="A166" i="2"/>
  <c r="A167" i="2"/>
  <c r="A168" i="2"/>
  <c r="A169" i="2"/>
  <c r="A163" i="2"/>
  <c r="I146" i="2"/>
  <c r="I147" i="2"/>
  <c r="I148" i="2"/>
  <c r="I149" i="2"/>
  <c r="I150" i="2"/>
  <c r="I151" i="2"/>
  <c r="I145" i="2"/>
  <c r="H146" i="2"/>
  <c r="H147" i="2"/>
  <c r="H148" i="2"/>
  <c r="H149" i="2"/>
  <c r="H150" i="2"/>
  <c r="H145" i="2"/>
  <c r="G146" i="2"/>
  <c r="G147" i="2"/>
  <c r="G148" i="2"/>
  <c r="G149" i="2"/>
  <c r="G150" i="2"/>
  <c r="G151" i="2"/>
  <c r="G145" i="2"/>
  <c r="F146" i="2"/>
  <c r="F147" i="2"/>
  <c r="F148" i="2"/>
  <c r="F149" i="2"/>
  <c r="F150" i="2"/>
  <c r="F151" i="2"/>
  <c r="F145" i="2"/>
  <c r="E146" i="2"/>
  <c r="E147" i="2"/>
  <c r="E148" i="2"/>
  <c r="E149" i="2"/>
  <c r="E150" i="2"/>
  <c r="E151" i="2"/>
  <c r="E145" i="2"/>
  <c r="D146" i="2"/>
  <c r="D147" i="2"/>
  <c r="D148" i="2"/>
  <c r="D149" i="2"/>
  <c r="D150" i="2"/>
  <c r="D151" i="2"/>
  <c r="D145" i="2"/>
  <c r="C146" i="2"/>
  <c r="C147" i="2"/>
  <c r="C148" i="2"/>
  <c r="C149" i="2"/>
  <c r="C150" i="2"/>
  <c r="C151" i="2"/>
  <c r="C145" i="2"/>
  <c r="B146" i="2"/>
  <c r="B147" i="2"/>
  <c r="B148" i="2"/>
  <c r="B149" i="2"/>
  <c r="B150" i="2"/>
  <c r="B151" i="2"/>
  <c r="B145" i="2"/>
  <c r="A151" i="2"/>
  <c r="A150" i="2"/>
  <c r="A149" i="2"/>
  <c r="A148" i="2"/>
  <c r="A147" i="2"/>
  <c r="A146" i="2"/>
  <c r="A145" i="2"/>
  <c r="I131" i="2"/>
  <c r="I129" i="2"/>
  <c r="I127" i="2"/>
  <c r="I125" i="2"/>
  <c r="I132" i="2"/>
  <c r="I130" i="2"/>
  <c r="I128" i="2"/>
  <c r="I126" i="2"/>
  <c r="I124" i="2"/>
  <c r="AG161" i="3" l="1"/>
  <c r="AG157" i="3"/>
  <c r="AG153" i="3"/>
  <c r="AG149" i="3"/>
  <c r="AG145" i="3"/>
  <c r="AI160" i="3"/>
  <c r="AI156" i="3"/>
  <c r="AI152" i="3"/>
  <c r="AG124" i="3"/>
  <c r="AG120" i="3"/>
  <c r="AG116" i="3"/>
  <c r="AG112" i="3"/>
  <c r="AI125" i="3"/>
  <c r="AI121" i="3"/>
  <c r="AI117" i="3"/>
  <c r="AI113" i="3"/>
  <c r="AG90" i="3"/>
  <c r="AG104" i="3"/>
  <c r="AG100" i="3"/>
  <c r="AG96" i="3"/>
  <c r="AG92" i="3"/>
  <c r="AI106" i="3"/>
  <c r="AI102" i="3"/>
  <c r="AI98" i="3"/>
  <c r="AG89" i="3"/>
  <c r="AG85" i="3"/>
  <c r="AG81" i="3"/>
  <c r="AG77" i="3"/>
  <c r="AG73" i="3"/>
  <c r="AI87" i="3"/>
  <c r="AI83" i="3"/>
  <c r="AI79" i="3"/>
  <c r="AG66" i="3"/>
  <c r="AG62" i="3"/>
  <c r="AG58" i="3"/>
  <c r="AI71" i="3"/>
  <c r="AI67" i="3"/>
  <c r="AI63" i="3"/>
  <c r="AI59" i="3"/>
  <c r="AI55" i="3"/>
  <c r="AG65" i="3"/>
  <c r="AG61" i="3"/>
  <c r="AG57" i="3"/>
  <c r="AI70" i="3"/>
  <c r="AI66" i="3"/>
  <c r="AI62" i="3"/>
  <c r="AG51" i="3"/>
  <c r="AG47" i="3"/>
  <c r="AG43" i="3"/>
  <c r="AG39" i="3"/>
  <c r="AG36" i="3"/>
  <c r="AG50" i="3"/>
  <c r="AG46" i="3"/>
  <c r="AG42" i="3"/>
  <c r="AG38" i="3"/>
  <c r="E75" i="4"/>
  <c r="F75" i="4"/>
  <c r="G75" i="4"/>
  <c r="E76" i="4"/>
  <c r="F76" i="4"/>
  <c r="G76" i="4"/>
  <c r="G74" i="4"/>
  <c r="F74" i="4"/>
  <c r="E74" i="4"/>
  <c r="S15" i="4"/>
  <c r="T15" i="4" s="1"/>
  <c r="S14" i="4"/>
  <c r="T14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6" i="4"/>
  <c r="T6" i="4" s="1"/>
  <c r="G34" i="4"/>
  <c r="I34" i="4"/>
  <c r="K34" i="4"/>
  <c r="M34" i="4"/>
  <c r="O34" i="4"/>
  <c r="Q34" i="4"/>
  <c r="S34" i="4"/>
  <c r="U34" i="4"/>
  <c r="W34" i="4"/>
  <c r="Y34" i="4"/>
  <c r="AA34" i="4"/>
  <c r="AC34" i="4"/>
  <c r="AE34" i="4"/>
  <c r="AG34" i="4"/>
  <c r="AI34" i="4"/>
  <c r="AK34" i="4"/>
  <c r="AM34" i="4"/>
  <c r="AO34" i="4"/>
  <c r="AQ34" i="4"/>
  <c r="AS34" i="4"/>
  <c r="AU34" i="4"/>
  <c r="AW34" i="4"/>
  <c r="E34" i="4"/>
  <c r="C34" i="4"/>
  <c r="AG52" i="4"/>
  <c r="AG57" i="4" s="1"/>
  <c r="AI52" i="4"/>
  <c r="AI57" i="4" s="1"/>
  <c r="AK52" i="4"/>
  <c r="AK57" i="4" s="1"/>
  <c r="AM52" i="4"/>
  <c r="AM57" i="4" s="1"/>
  <c r="AO52" i="4"/>
  <c r="AO57" i="4" s="1"/>
  <c r="AQ52" i="4"/>
  <c r="AQ57" i="4" s="1"/>
  <c r="AS52" i="4"/>
  <c r="AS57" i="4" s="1"/>
  <c r="AU52" i="4"/>
  <c r="AU57" i="4" s="1"/>
  <c r="AW52" i="4"/>
  <c r="AW57" i="4" s="1"/>
  <c r="AG53" i="4"/>
  <c r="AG56" i="4" s="1"/>
  <c r="AI53" i="4"/>
  <c r="AI56" i="4" s="1"/>
  <c r="AK53" i="4"/>
  <c r="AK56" i="4" s="1"/>
  <c r="AM53" i="4"/>
  <c r="AM56" i="4" s="1"/>
  <c r="AO53" i="4"/>
  <c r="AO56" i="4" s="1"/>
  <c r="AQ53" i="4"/>
  <c r="AQ56" i="4" s="1"/>
  <c r="AS53" i="4"/>
  <c r="AS56" i="4" s="1"/>
  <c r="AU53" i="4"/>
  <c r="AU56" i="4" s="1"/>
  <c r="AW53" i="4"/>
  <c r="AW56" i="4" s="1"/>
  <c r="AG40" i="4"/>
  <c r="AG64" i="4" s="1"/>
  <c r="AI40" i="4"/>
  <c r="AI64" i="4" s="1"/>
  <c r="AK40" i="4"/>
  <c r="AK64" i="4" s="1"/>
  <c r="AM40" i="4"/>
  <c r="AM64" i="4" s="1"/>
  <c r="AO40" i="4"/>
  <c r="AO64" i="4" s="1"/>
  <c r="AQ40" i="4"/>
  <c r="AQ64" i="4" s="1"/>
  <c r="AS40" i="4"/>
  <c r="AS64" i="4" s="1"/>
  <c r="AU40" i="4"/>
  <c r="AU64" i="4" s="1"/>
  <c r="AW40" i="4"/>
  <c r="AW64" i="4" s="1"/>
  <c r="AG41" i="4"/>
  <c r="AG65" i="4" s="1"/>
  <c r="AI41" i="4"/>
  <c r="AI65" i="4" s="1"/>
  <c r="AK41" i="4"/>
  <c r="AK65" i="4" s="1"/>
  <c r="AM41" i="4"/>
  <c r="AM65" i="4" s="1"/>
  <c r="AO41" i="4"/>
  <c r="AO65" i="4" s="1"/>
  <c r="AQ41" i="4"/>
  <c r="AQ65" i="4" s="1"/>
  <c r="AS41" i="4"/>
  <c r="AS65" i="4" s="1"/>
  <c r="AU41" i="4"/>
  <c r="AU65" i="4" s="1"/>
  <c r="AW41" i="4"/>
  <c r="AW65" i="4" s="1"/>
  <c r="AG42" i="4"/>
  <c r="AG66" i="4" s="1"/>
  <c r="AI42" i="4"/>
  <c r="AI66" i="4" s="1"/>
  <c r="AK42" i="4"/>
  <c r="AK66" i="4" s="1"/>
  <c r="AM42" i="4"/>
  <c r="AM66" i="4" s="1"/>
  <c r="AO42" i="4"/>
  <c r="AO66" i="4" s="1"/>
  <c r="AQ42" i="4"/>
  <c r="AQ66" i="4" s="1"/>
  <c r="AS42" i="4"/>
  <c r="AS66" i="4" s="1"/>
  <c r="AU42" i="4"/>
  <c r="AU66" i="4" s="1"/>
  <c r="AW42" i="4"/>
  <c r="AW66" i="4" s="1"/>
  <c r="AG43" i="4"/>
  <c r="AG67" i="4" s="1"/>
  <c r="AI43" i="4"/>
  <c r="AI67" i="4" s="1"/>
  <c r="AK43" i="4"/>
  <c r="AK67" i="4" s="1"/>
  <c r="AM43" i="4"/>
  <c r="AM67" i="4" s="1"/>
  <c r="AO43" i="4"/>
  <c r="AO67" i="4" s="1"/>
  <c r="AQ43" i="4"/>
  <c r="AQ67" i="4" s="1"/>
  <c r="AS43" i="4"/>
  <c r="AS67" i="4" s="1"/>
  <c r="AU43" i="4"/>
  <c r="AU67" i="4" s="1"/>
  <c r="AW43" i="4"/>
  <c r="AW67" i="4" s="1"/>
  <c r="AG44" i="4"/>
  <c r="AG68" i="4" s="1"/>
  <c r="AI44" i="4"/>
  <c r="AI68" i="4" s="1"/>
  <c r="AK44" i="4"/>
  <c r="AK68" i="4" s="1"/>
  <c r="AM44" i="4"/>
  <c r="AM68" i="4" s="1"/>
  <c r="AO44" i="4"/>
  <c r="AO68" i="4" s="1"/>
  <c r="AQ44" i="4"/>
  <c r="AQ68" i="4" s="1"/>
  <c r="AS44" i="4"/>
  <c r="AS68" i="4" s="1"/>
  <c r="AU44" i="4"/>
  <c r="AU68" i="4" s="1"/>
  <c r="AW44" i="4"/>
  <c r="AW68" i="4" s="1"/>
  <c r="AG45" i="4"/>
  <c r="AG69" i="4" s="1"/>
  <c r="AI45" i="4"/>
  <c r="AI69" i="4" s="1"/>
  <c r="AK45" i="4"/>
  <c r="AK69" i="4" s="1"/>
  <c r="AM45" i="4"/>
  <c r="AM69" i="4" s="1"/>
  <c r="AO45" i="4"/>
  <c r="AO69" i="4" s="1"/>
  <c r="AQ45" i="4"/>
  <c r="AQ69" i="4" s="1"/>
  <c r="AS45" i="4"/>
  <c r="AS69" i="4" s="1"/>
  <c r="AU45" i="4"/>
  <c r="AU69" i="4" s="1"/>
  <c r="AW45" i="4"/>
  <c r="AW69" i="4" s="1"/>
  <c r="AG46" i="4"/>
  <c r="AG70" i="4" s="1"/>
  <c r="AI46" i="4"/>
  <c r="AI70" i="4" s="1"/>
  <c r="AK46" i="4"/>
  <c r="AK70" i="4" s="1"/>
  <c r="AM46" i="4"/>
  <c r="AM70" i="4" s="1"/>
  <c r="AO46" i="4"/>
  <c r="AO70" i="4" s="1"/>
  <c r="AQ46" i="4"/>
  <c r="AQ70" i="4" s="1"/>
  <c r="AS46" i="4"/>
  <c r="AS70" i="4" s="1"/>
  <c r="AU46" i="4"/>
  <c r="AU70" i="4" s="1"/>
  <c r="AW46" i="4"/>
  <c r="AW70" i="4" s="1"/>
  <c r="AG47" i="4"/>
  <c r="AG62" i="4" s="1"/>
  <c r="AI47" i="4"/>
  <c r="AI62" i="4" s="1"/>
  <c r="AK47" i="4"/>
  <c r="AK62" i="4" s="1"/>
  <c r="AM47" i="4"/>
  <c r="AM62" i="4" s="1"/>
  <c r="AO47" i="4"/>
  <c r="AO62" i="4" s="1"/>
  <c r="AQ47" i="4"/>
  <c r="AQ62" i="4" s="1"/>
  <c r="AS47" i="4"/>
  <c r="AS62" i="4" s="1"/>
  <c r="AU47" i="4"/>
  <c r="AU62" i="4" s="1"/>
  <c r="AW47" i="4"/>
  <c r="AW62" i="4" s="1"/>
  <c r="AG48" i="4"/>
  <c r="AG61" i="4" s="1"/>
  <c r="AI48" i="4"/>
  <c r="AI61" i="4" s="1"/>
  <c r="AK48" i="4"/>
  <c r="AK61" i="4" s="1"/>
  <c r="AM48" i="4"/>
  <c r="AM61" i="4" s="1"/>
  <c r="AO48" i="4"/>
  <c r="AO61" i="4" s="1"/>
  <c r="AQ48" i="4"/>
  <c r="AQ61" i="4" s="1"/>
  <c r="AS48" i="4"/>
  <c r="AS61" i="4" s="1"/>
  <c r="AU48" i="4"/>
  <c r="AU61" i="4" s="1"/>
  <c r="AW48" i="4"/>
  <c r="AW61" i="4" s="1"/>
  <c r="AG49" i="4"/>
  <c r="AG60" i="4" s="1"/>
  <c r="AI49" i="4"/>
  <c r="AI60" i="4" s="1"/>
  <c r="AK49" i="4"/>
  <c r="AK60" i="4" s="1"/>
  <c r="AM49" i="4"/>
  <c r="AM60" i="4" s="1"/>
  <c r="AO49" i="4"/>
  <c r="AO60" i="4" s="1"/>
  <c r="AQ49" i="4"/>
  <c r="AQ60" i="4" s="1"/>
  <c r="AS49" i="4"/>
  <c r="AS60" i="4" s="1"/>
  <c r="AU49" i="4"/>
  <c r="AU60" i="4" s="1"/>
  <c r="AW49" i="4"/>
  <c r="AW60" i="4" s="1"/>
  <c r="AG50" i="4"/>
  <c r="AG59" i="4" s="1"/>
  <c r="AI50" i="4"/>
  <c r="AI59" i="4" s="1"/>
  <c r="AK50" i="4"/>
  <c r="AK59" i="4" s="1"/>
  <c r="AM50" i="4"/>
  <c r="AM59" i="4" s="1"/>
  <c r="AO50" i="4"/>
  <c r="AO59" i="4" s="1"/>
  <c r="AQ50" i="4"/>
  <c r="AQ59" i="4" s="1"/>
  <c r="AS50" i="4"/>
  <c r="AS59" i="4" s="1"/>
  <c r="AU50" i="4"/>
  <c r="AU59" i="4" s="1"/>
  <c r="AW50" i="4"/>
  <c r="AW59" i="4" s="1"/>
  <c r="AG51" i="4"/>
  <c r="AG58" i="4" s="1"/>
  <c r="AI51" i="4"/>
  <c r="AI58" i="4" s="1"/>
  <c r="AK51" i="4"/>
  <c r="AK58" i="4" s="1"/>
  <c r="AM51" i="4"/>
  <c r="AM58" i="4" s="1"/>
  <c r="AO51" i="4"/>
  <c r="AO58" i="4" s="1"/>
  <c r="AQ51" i="4"/>
  <c r="AQ58" i="4" s="1"/>
  <c r="AS51" i="4"/>
  <c r="AS58" i="4" s="1"/>
  <c r="AU51" i="4"/>
  <c r="AU58" i="4" s="1"/>
  <c r="AW51" i="4"/>
  <c r="AW58" i="4" s="1"/>
  <c r="O40" i="4"/>
  <c r="O64" i="4" s="1"/>
  <c r="Q40" i="4"/>
  <c r="Q64" i="4" s="1"/>
  <c r="S40" i="4"/>
  <c r="S64" i="4" s="1"/>
  <c r="U40" i="4"/>
  <c r="U64" i="4" s="1"/>
  <c r="W40" i="4"/>
  <c r="W64" i="4" s="1"/>
  <c r="Y40" i="4"/>
  <c r="Y64" i="4" s="1"/>
  <c r="AA40" i="4"/>
  <c r="AA64" i="4" s="1"/>
  <c r="AC40" i="4"/>
  <c r="AC64" i="4" s="1"/>
  <c r="AE40" i="4"/>
  <c r="AE64" i="4" s="1"/>
  <c r="O41" i="4"/>
  <c r="O65" i="4" s="1"/>
  <c r="Q41" i="4"/>
  <c r="Q65" i="4" s="1"/>
  <c r="S41" i="4"/>
  <c r="S65" i="4" s="1"/>
  <c r="U41" i="4"/>
  <c r="U65" i="4" s="1"/>
  <c r="W41" i="4"/>
  <c r="W65" i="4" s="1"/>
  <c r="Y41" i="4"/>
  <c r="Y65" i="4" s="1"/>
  <c r="AA41" i="4"/>
  <c r="AA65" i="4" s="1"/>
  <c r="AC41" i="4"/>
  <c r="AC65" i="4" s="1"/>
  <c r="AE41" i="4"/>
  <c r="AE65" i="4" s="1"/>
  <c r="O42" i="4"/>
  <c r="O66" i="4" s="1"/>
  <c r="Q42" i="4"/>
  <c r="Q66" i="4" s="1"/>
  <c r="S42" i="4"/>
  <c r="S66" i="4" s="1"/>
  <c r="U42" i="4"/>
  <c r="U66" i="4" s="1"/>
  <c r="W42" i="4"/>
  <c r="W66" i="4" s="1"/>
  <c r="Y42" i="4"/>
  <c r="Y66" i="4" s="1"/>
  <c r="AA42" i="4"/>
  <c r="AA66" i="4" s="1"/>
  <c r="AC42" i="4"/>
  <c r="AC66" i="4" s="1"/>
  <c r="AE42" i="4"/>
  <c r="AE66" i="4" s="1"/>
  <c r="O43" i="4"/>
  <c r="O67" i="4" s="1"/>
  <c r="Q43" i="4"/>
  <c r="Q67" i="4" s="1"/>
  <c r="S43" i="4"/>
  <c r="S67" i="4" s="1"/>
  <c r="U43" i="4"/>
  <c r="U67" i="4" s="1"/>
  <c r="W43" i="4"/>
  <c r="W67" i="4" s="1"/>
  <c r="Y43" i="4"/>
  <c r="Y67" i="4" s="1"/>
  <c r="AA43" i="4"/>
  <c r="AA67" i="4" s="1"/>
  <c r="AC43" i="4"/>
  <c r="AC67" i="4" s="1"/>
  <c r="AE43" i="4"/>
  <c r="AE67" i="4" s="1"/>
  <c r="O44" i="4"/>
  <c r="O68" i="4" s="1"/>
  <c r="Q44" i="4"/>
  <c r="Q68" i="4" s="1"/>
  <c r="S44" i="4"/>
  <c r="S68" i="4" s="1"/>
  <c r="U44" i="4"/>
  <c r="U68" i="4" s="1"/>
  <c r="W44" i="4"/>
  <c r="W68" i="4" s="1"/>
  <c r="Y44" i="4"/>
  <c r="Y68" i="4" s="1"/>
  <c r="AA44" i="4"/>
  <c r="AA68" i="4" s="1"/>
  <c r="AC44" i="4"/>
  <c r="AC68" i="4" s="1"/>
  <c r="AE44" i="4"/>
  <c r="AE68" i="4" s="1"/>
  <c r="O45" i="4"/>
  <c r="O69" i="4" s="1"/>
  <c r="Q45" i="4"/>
  <c r="Q69" i="4" s="1"/>
  <c r="S45" i="4"/>
  <c r="S69" i="4" s="1"/>
  <c r="U45" i="4"/>
  <c r="U69" i="4" s="1"/>
  <c r="W45" i="4"/>
  <c r="W69" i="4" s="1"/>
  <c r="Y45" i="4"/>
  <c r="Y69" i="4" s="1"/>
  <c r="AA45" i="4"/>
  <c r="AA69" i="4" s="1"/>
  <c r="AC45" i="4"/>
  <c r="AC69" i="4" s="1"/>
  <c r="AE45" i="4"/>
  <c r="AE69" i="4" s="1"/>
  <c r="O46" i="4"/>
  <c r="O70" i="4" s="1"/>
  <c r="Q46" i="4"/>
  <c r="Q70" i="4" s="1"/>
  <c r="S46" i="4"/>
  <c r="S70" i="4" s="1"/>
  <c r="U46" i="4"/>
  <c r="U70" i="4" s="1"/>
  <c r="W46" i="4"/>
  <c r="W70" i="4" s="1"/>
  <c r="Y46" i="4"/>
  <c r="Y70" i="4" s="1"/>
  <c r="AA46" i="4"/>
  <c r="AA70" i="4" s="1"/>
  <c r="AC46" i="4"/>
  <c r="AC70" i="4" s="1"/>
  <c r="AE46" i="4"/>
  <c r="AE70" i="4" s="1"/>
  <c r="O47" i="4"/>
  <c r="O62" i="4" s="1"/>
  <c r="Q47" i="4"/>
  <c r="Q62" i="4" s="1"/>
  <c r="S47" i="4"/>
  <c r="S62" i="4" s="1"/>
  <c r="U47" i="4"/>
  <c r="U62" i="4" s="1"/>
  <c r="W47" i="4"/>
  <c r="W62" i="4" s="1"/>
  <c r="Y47" i="4"/>
  <c r="Y62" i="4" s="1"/>
  <c r="AA47" i="4"/>
  <c r="AA62" i="4" s="1"/>
  <c r="AC47" i="4"/>
  <c r="AC62" i="4" s="1"/>
  <c r="AE47" i="4"/>
  <c r="AE62" i="4" s="1"/>
  <c r="O48" i="4"/>
  <c r="O61" i="4" s="1"/>
  <c r="Q48" i="4"/>
  <c r="Q61" i="4" s="1"/>
  <c r="S48" i="4"/>
  <c r="S61" i="4" s="1"/>
  <c r="U48" i="4"/>
  <c r="U61" i="4" s="1"/>
  <c r="W48" i="4"/>
  <c r="W61" i="4" s="1"/>
  <c r="Y48" i="4"/>
  <c r="Y61" i="4" s="1"/>
  <c r="AA48" i="4"/>
  <c r="AA61" i="4" s="1"/>
  <c r="AC48" i="4"/>
  <c r="AC61" i="4" s="1"/>
  <c r="AE48" i="4"/>
  <c r="AE61" i="4" s="1"/>
  <c r="O49" i="4"/>
  <c r="O60" i="4" s="1"/>
  <c r="Q49" i="4"/>
  <c r="Q60" i="4" s="1"/>
  <c r="S49" i="4"/>
  <c r="S60" i="4" s="1"/>
  <c r="U49" i="4"/>
  <c r="U60" i="4" s="1"/>
  <c r="W49" i="4"/>
  <c r="W60" i="4" s="1"/>
  <c r="Y49" i="4"/>
  <c r="Y60" i="4" s="1"/>
  <c r="AA49" i="4"/>
  <c r="AA60" i="4" s="1"/>
  <c r="AC49" i="4"/>
  <c r="AC60" i="4" s="1"/>
  <c r="AE49" i="4"/>
  <c r="AE60" i="4" s="1"/>
  <c r="O50" i="4"/>
  <c r="O59" i="4" s="1"/>
  <c r="Q50" i="4"/>
  <c r="Q59" i="4" s="1"/>
  <c r="S50" i="4"/>
  <c r="S59" i="4" s="1"/>
  <c r="U50" i="4"/>
  <c r="U59" i="4" s="1"/>
  <c r="W50" i="4"/>
  <c r="W59" i="4" s="1"/>
  <c r="Y50" i="4"/>
  <c r="Y59" i="4" s="1"/>
  <c r="AA50" i="4"/>
  <c r="AA59" i="4" s="1"/>
  <c r="AC50" i="4"/>
  <c r="AC59" i="4" s="1"/>
  <c r="AE50" i="4"/>
  <c r="AE59" i="4" s="1"/>
  <c r="O51" i="4"/>
  <c r="O58" i="4" s="1"/>
  <c r="Q51" i="4"/>
  <c r="Q58" i="4" s="1"/>
  <c r="S51" i="4"/>
  <c r="S58" i="4" s="1"/>
  <c r="U51" i="4"/>
  <c r="U58" i="4" s="1"/>
  <c r="W51" i="4"/>
  <c r="W58" i="4" s="1"/>
  <c r="Y51" i="4"/>
  <c r="Y58" i="4" s="1"/>
  <c r="AA51" i="4"/>
  <c r="AA58" i="4" s="1"/>
  <c r="AC51" i="4"/>
  <c r="AC58" i="4" s="1"/>
  <c r="AE51" i="4"/>
  <c r="AE58" i="4" s="1"/>
  <c r="O52" i="4"/>
  <c r="O57" i="4" s="1"/>
  <c r="Q52" i="4"/>
  <c r="Q57" i="4" s="1"/>
  <c r="S52" i="4"/>
  <c r="S57" i="4" s="1"/>
  <c r="U52" i="4"/>
  <c r="U57" i="4" s="1"/>
  <c r="W52" i="4"/>
  <c r="W57" i="4" s="1"/>
  <c r="Y52" i="4"/>
  <c r="Y57" i="4" s="1"/>
  <c r="AA52" i="4"/>
  <c r="AA57" i="4" s="1"/>
  <c r="AC52" i="4"/>
  <c r="AC57" i="4" s="1"/>
  <c r="AE52" i="4"/>
  <c r="AE57" i="4" s="1"/>
  <c r="O53" i="4"/>
  <c r="O56" i="4" s="1"/>
  <c r="Q53" i="4"/>
  <c r="Q56" i="4" s="1"/>
  <c r="S53" i="4"/>
  <c r="S56" i="4" s="1"/>
  <c r="U53" i="4"/>
  <c r="U56" i="4" s="1"/>
  <c r="W53" i="4"/>
  <c r="W56" i="4" s="1"/>
  <c r="Y53" i="4"/>
  <c r="Y56" i="4" s="1"/>
  <c r="AA53" i="4"/>
  <c r="AA56" i="4" s="1"/>
  <c r="AC53" i="4"/>
  <c r="AC56" i="4" s="1"/>
  <c r="AE53" i="4"/>
  <c r="AE56" i="4" s="1"/>
  <c r="K40" i="4"/>
  <c r="K64" i="4" s="1"/>
  <c r="M40" i="4"/>
  <c r="M64" i="4" s="1"/>
  <c r="K41" i="4"/>
  <c r="K65" i="4" s="1"/>
  <c r="M41" i="4"/>
  <c r="M65" i="4" s="1"/>
  <c r="K42" i="4"/>
  <c r="K66" i="4" s="1"/>
  <c r="M42" i="4"/>
  <c r="M66" i="4" s="1"/>
  <c r="K43" i="4"/>
  <c r="K67" i="4" s="1"/>
  <c r="M43" i="4"/>
  <c r="M67" i="4" s="1"/>
  <c r="K44" i="4"/>
  <c r="K68" i="4" s="1"/>
  <c r="M44" i="4"/>
  <c r="M68" i="4" s="1"/>
  <c r="K45" i="4"/>
  <c r="K69" i="4" s="1"/>
  <c r="M45" i="4"/>
  <c r="M69" i="4" s="1"/>
  <c r="K46" i="4"/>
  <c r="K70" i="4" s="1"/>
  <c r="M46" i="4"/>
  <c r="M70" i="4" s="1"/>
  <c r="K47" i="4"/>
  <c r="K62" i="4" s="1"/>
  <c r="M47" i="4"/>
  <c r="M62" i="4" s="1"/>
  <c r="K48" i="4"/>
  <c r="K61" i="4" s="1"/>
  <c r="M48" i="4"/>
  <c r="M61" i="4" s="1"/>
  <c r="K49" i="4"/>
  <c r="K60" i="4" s="1"/>
  <c r="M49" i="4"/>
  <c r="M60" i="4" s="1"/>
  <c r="K50" i="4"/>
  <c r="K59" i="4" s="1"/>
  <c r="M50" i="4"/>
  <c r="M59" i="4" s="1"/>
  <c r="K51" i="4"/>
  <c r="K58" i="4" s="1"/>
  <c r="M51" i="4"/>
  <c r="M58" i="4" s="1"/>
  <c r="K52" i="4"/>
  <c r="K57" i="4" s="1"/>
  <c r="M52" i="4"/>
  <c r="M57" i="4" s="1"/>
  <c r="K53" i="4"/>
  <c r="K56" i="4" s="1"/>
  <c r="M53" i="4"/>
  <c r="M56" i="4" s="1"/>
  <c r="I40" i="4"/>
  <c r="I64" i="4" s="1"/>
  <c r="I41" i="4"/>
  <c r="I65" i="4" s="1"/>
  <c r="I42" i="4"/>
  <c r="I66" i="4" s="1"/>
  <c r="I43" i="4"/>
  <c r="I67" i="4" s="1"/>
  <c r="I44" i="4"/>
  <c r="I68" i="4" s="1"/>
  <c r="I45" i="4"/>
  <c r="I69" i="4" s="1"/>
  <c r="I46" i="4"/>
  <c r="I70" i="4" s="1"/>
  <c r="I47" i="4"/>
  <c r="I62" i="4" s="1"/>
  <c r="I48" i="4"/>
  <c r="I61" i="4" s="1"/>
  <c r="I49" i="4"/>
  <c r="I60" i="4" s="1"/>
  <c r="I50" i="4"/>
  <c r="I59" i="4" s="1"/>
  <c r="I51" i="4"/>
  <c r="I58" i="4" s="1"/>
  <c r="I52" i="4"/>
  <c r="I57" i="4" s="1"/>
  <c r="I53" i="4"/>
  <c r="I56" i="4" s="1"/>
  <c r="G40" i="4"/>
  <c r="G64" i="4" s="1"/>
  <c r="G41" i="4"/>
  <c r="G65" i="4" s="1"/>
  <c r="G42" i="4"/>
  <c r="G66" i="4" s="1"/>
  <c r="G43" i="4"/>
  <c r="G67" i="4" s="1"/>
  <c r="G44" i="4"/>
  <c r="G68" i="4" s="1"/>
  <c r="G45" i="4"/>
  <c r="G69" i="4" s="1"/>
  <c r="G46" i="4"/>
  <c r="G70" i="4" s="1"/>
  <c r="G47" i="4"/>
  <c r="G62" i="4" s="1"/>
  <c r="G48" i="4"/>
  <c r="G61" i="4" s="1"/>
  <c r="G49" i="4"/>
  <c r="G60" i="4" s="1"/>
  <c r="G50" i="4"/>
  <c r="G59" i="4" s="1"/>
  <c r="G51" i="4"/>
  <c r="G58" i="4" s="1"/>
  <c r="G52" i="4"/>
  <c r="G57" i="4" s="1"/>
  <c r="G53" i="4"/>
  <c r="G56" i="4" s="1"/>
  <c r="G39" i="4"/>
  <c r="G63" i="4" s="1"/>
  <c r="I39" i="4"/>
  <c r="I63" i="4" s="1"/>
  <c r="K39" i="4"/>
  <c r="K63" i="4" s="1"/>
  <c r="M39" i="4"/>
  <c r="M63" i="4" s="1"/>
  <c r="O39" i="4"/>
  <c r="O63" i="4" s="1"/>
  <c r="Q39" i="4"/>
  <c r="Q63" i="4" s="1"/>
  <c r="S39" i="4"/>
  <c r="S63" i="4" s="1"/>
  <c r="U39" i="4"/>
  <c r="U63" i="4" s="1"/>
  <c r="W39" i="4"/>
  <c r="W63" i="4" s="1"/>
  <c r="Y39" i="4"/>
  <c r="Y63" i="4" s="1"/>
  <c r="AA39" i="4"/>
  <c r="AA63" i="4" s="1"/>
  <c r="AC39" i="4"/>
  <c r="AC63" i="4" s="1"/>
  <c r="AE39" i="4"/>
  <c r="AE63" i="4" s="1"/>
  <c r="AG39" i="4"/>
  <c r="AG63" i="4" s="1"/>
  <c r="AI39" i="4"/>
  <c r="AI63" i="4" s="1"/>
  <c r="AK39" i="4"/>
  <c r="AK63" i="4" s="1"/>
  <c r="AM39" i="4"/>
  <c r="AM63" i="4" s="1"/>
  <c r="AO39" i="4"/>
  <c r="AO63" i="4" s="1"/>
  <c r="AQ39" i="4"/>
  <c r="AQ63" i="4" s="1"/>
  <c r="AS39" i="4"/>
  <c r="AS63" i="4" s="1"/>
  <c r="AU39" i="4"/>
  <c r="AU63" i="4" s="1"/>
  <c r="AW39" i="4"/>
  <c r="AW63" i="4" s="1"/>
  <c r="E40" i="4"/>
  <c r="E64" i="4" s="1"/>
  <c r="E41" i="4"/>
  <c r="E65" i="4" s="1"/>
  <c r="E42" i="4"/>
  <c r="E66" i="4" s="1"/>
  <c r="E43" i="4"/>
  <c r="E67" i="4" s="1"/>
  <c r="E44" i="4"/>
  <c r="E68" i="4" s="1"/>
  <c r="E45" i="4"/>
  <c r="E69" i="4" s="1"/>
  <c r="E46" i="4"/>
  <c r="E70" i="4" s="1"/>
  <c r="E47" i="4"/>
  <c r="E62" i="4" s="1"/>
  <c r="E48" i="4"/>
  <c r="E61" i="4" s="1"/>
  <c r="E49" i="4"/>
  <c r="E60" i="4" s="1"/>
  <c r="E50" i="4"/>
  <c r="E59" i="4" s="1"/>
  <c r="E51" i="4"/>
  <c r="E58" i="4" s="1"/>
  <c r="E52" i="4"/>
  <c r="E57" i="4" s="1"/>
  <c r="E53" i="4"/>
  <c r="E56" i="4" s="1"/>
  <c r="C40" i="4"/>
  <c r="C64" i="4" s="1"/>
  <c r="C41" i="4"/>
  <c r="C65" i="4" s="1"/>
  <c r="C42" i="4"/>
  <c r="C66" i="4" s="1"/>
  <c r="C43" i="4"/>
  <c r="C67" i="4" s="1"/>
  <c r="C44" i="4"/>
  <c r="C68" i="4" s="1"/>
  <c r="C45" i="4"/>
  <c r="C69" i="4" s="1"/>
  <c r="C46" i="4"/>
  <c r="C70" i="4" s="1"/>
  <c r="C47" i="4"/>
  <c r="C62" i="4" s="1"/>
  <c r="C48" i="4"/>
  <c r="C61" i="4" s="1"/>
  <c r="C49" i="4"/>
  <c r="C60" i="4" s="1"/>
  <c r="C50" i="4"/>
  <c r="C59" i="4" s="1"/>
  <c r="C51" i="4"/>
  <c r="C58" i="4" s="1"/>
  <c r="C52" i="4"/>
  <c r="C57" i="4" s="1"/>
  <c r="C53" i="4"/>
  <c r="C56" i="4" s="1"/>
  <c r="E39" i="4"/>
  <c r="E63" i="4" s="1"/>
  <c r="C39" i="4"/>
  <c r="C63" i="4" s="1"/>
  <c r="C35" i="4" l="1"/>
  <c r="G12" i="4"/>
  <c r="I12" i="4" s="1"/>
  <c r="G4" i="4"/>
  <c r="I4" i="4" s="1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J166" i="3"/>
  <c r="I166" i="3"/>
  <c r="H166" i="3"/>
  <c r="G166" i="3"/>
  <c r="F166" i="3"/>
  <c r="E166" i="3"/>
  <c r="J165" i="3"/>
  <c r="I165" i="3"/>
  <c r="H165" i="3"/>
  <c r="G165" i="3"/>
  <c r="F165" i="3"/>
  <c r="E165" i="3"/>
  <c r="K164" i="3"/>
  <c r="J164" i="3"/>
  <c r="I164" i="3"/>
  <c r="H164" i="3"/>
  <c r="G164" i="3"/>
  <c r="F164" i="3"/>
  <c r="E164" i="3"/>
  <c r="O161" i="3"/>
  <c r="N161" i="3"/>
  <c r="M161" i="3"/>
  <c r="L161" i="3"/>
  <c r="E161" i="3"/>
  <c r="G161" i="3" s="1"/>
  <c r="D161" i="3"/>
  <c r="F161" i="3" s="1"/>
  <c r="O160" i="3"/>
  <c r="N160" i="3"/>
  <c r="M160" i="3"/>
  <c r="L160" i="3"/>
  <c r="E160" i="3"/>
  <c r="G160" i="3" s="1"/>
  <c r="D160" i="3"/>
  <c r="F160" i="3" s="1"/>
  <c r="O159" i="3"/>
  <c r="N159" i="3"/>
  <c r="P159" i="3" s="1"/>
  <c r="M159" i="3"/>
  <c r="L159" i="3"/>
  <c r="E159" i="3"/>
  <c r="G159" i="3" s="1"/>
  <c r="D159" i="3"/>
  <c r="F159" i="3" s="1"/>
  <c r="O158" i="3"/>
  <c r="N158" i="3"/>
  <c r="M158" i="3"/>
  <c r="L158" i="3"/>
  <c r="E158" i="3"/>
  <c r="G158" i="3" s="1"/>
  <c r="D158" i="3"/>
  <c r="F158" i="3" s="1"/>
  <c r="O157" i="3"/>
  <c r="N157" i="3"/>
  <c r="M157" i="3"/>
  <c r="L157" i="3"/>
  <c r="E157" i="3"/>
  <c r="G157" i="3" s="1"/>
  <c r="D157" i="3"/>
  <c r="F157" i="3" s="1"/>
  <c r="O156" i="3"/>
  <c r="N156" i="3"/>
  <c r="M156" i="3"/>
  <c r="L156" i="3"/>
  <c r="E156" i="3"/>
  <c r="G156" i="3" s="1"/>
  <c r="D156" i="3"/>
  <c r="F156" i="3" s="1"/>
  <c r="O155" i="3"/>
  <c r="N155" i="3"/>
  <c r="M155" i="3"/>
  <c r="L155" i="3"/>
  <c r="E155" i="3"/>
  <c r="G155" i="3" s="1"/>
  <c r="D155" i="3"/>
  <c r="F155" i="3" s="1"/>
  <c r="O154" i="3"/>
  <c r="N154" i="3"/>
  <c r="M154" i="3"/>
  <c r="L154" i="3"/>
  <c r="E154" i="3"/>
  <c r="G154" i="3" s="1"/>
  <c r="D154" i="3"/>
  <c r="F154" i="3" s="1"/>
  <c r="O153" i="3"/>
  <c r="N153" i="3"/>
  <c r="M153" i="3"/>
  <c r="L153" i="3"/>
  <c r="E153" i="3"/>
  <c r="G153" i="3" s="1"/>
  <c r="D153" i="3"/>
  <c r="F153" i="3" s="1"/>
  <c r="O152" i="3"/>
  <c r="N152" i="3"/>
  <c r="M152" i="3"/>
  <c r="L152" i="3"/>
  <c r="E152" i="3"/>
  <c r="G152" i="3" s="1"/>
  <c r="D152" i="3"/>
  <c r="F152" i="3" s="1"/>
  <c r="O151" i="3"/>
  <c r="N151" i="3"/>
  <c r="M151" i="3"/>
  <c r="L151" i="3"/>
  <c r="E151" i="3"/>
  <c r="G151" i="3" s="1"/>
  <c r="D151" i="3"/>
  <c r="F151" i="3" s="1"/>
  <c r="O150" i="3"/>
  <c r="N150" i="3"/>
  <c r="M150" i="3"/>
  <c r="L150" i="3"/>
  <c r="E150" i="3"/>
  <c r="G150" i="3" s="1"/>
  <c r="D150" i="3"/>
  <c r="F150" i="3" s="1"/>
  <c r="O149" i="3"/>
  <c r="N149" i="3"/>
  <c r="M149" i="3"/>
  <c r="L149" i="3"/>
  <c r="E149" i="3"/>
  <c r="G149" i="3" s="1"/>
  <c r="D149" i="3"/>
  <c r="F149" i="3" s="1"/>
  <c r="O148" i="3"/>
  <c r="N148" i="3"/>
  <c r="M148" i="3"/>
  <c r="L148" i="3"/>
  <c r="E148" i="3"/>
  <c r="G148" i="3" s="1"/>
  <c r="D148" i="3"/>
  <c r="F148" i="3" s="1"/>
  <c r="O147" i="3"/>
  <c r="N147" i="3"/>
  <c r="M147" i="3"/>
  <c r="L147" i="3"/>
  <c r="E147" i="3"/>
  <c r="G147" i="3" s="1"/>
  <c r="D147" i="3"/>
  <c r="F147" i="3" s="1"/>
  <c r="O146" i="3"/>
  <c r="N146" i="3"/>
  <c r="M146" i="3"/>
  <c r="L146" i="3"/>
  <c r="E146" i="3"/>
  <c r="G146" i="3" s="1"/>
  <c r="D146" i="3"/>
  <c r="F146" i="3" s="1"/>
  <c r="O145" i="3"/>
  <c r="N145" i="3"/>
  <c r="M145" i="3"/>
  <c r="L145" i="3"/>
  <c r="E145" i="3"/>
  <c r="G145" i="3" s="1"/>
  <c r="D145" i="3"/>
  <c r="F145" i="3" s="1"/>
  <c r="O144" i="3"/>
  <c r="N144" i="3"/>
  <c r="M144" i="3"/>
  <c r="L144" i="3"/>
  <c r="E144" i="3"/>
  <c r="G144" i="3" s="1"/>
  <c r="D144" i="3"/>
  <c r="F144" i="3" s="1"/>
  <c r="O143" i="3"/>
  <c r="N143" i="3"/>
  <c r="M143" i="3"/>
  <c r="L143" i="3"/>
  <c r="E143" i="3"/>
  <c r="G143" i="3" s="1"/>
  <c r="D143" i="3"/>
  <c r="F143" i="3" s="1"/>
  <c r="O142" i="3"/>
  <c r="N142" i="3"/>
  <c r="M142" i="3"/>
  <c r="L142" i="3"/>
  <c r="E142" i="3"/>
  <c r="G142" i="3" s="1"/>
  <c r="D142" i="3"/>
  <c r="F142" i="3" s="1"/>
  <c r="O141" i="3"/>
  <c r="N141" i="3"/>
  <c r="M141" i="3"/>
  <c r="L141" i="3"/>
  <c r="E141" i="3"/>
  <c r="G141" i="3" s="1"/>
  <c r="D141" i="3"/>
  <c r="F141" i="3" s="1"/>
  <c r="O140" i="3"/>
  <c r="N140" i="3"/>
  <c r="M140" i="3"/>
  <c r="L140" i="3"/>
  <c r="E140" i="3"/>
  <c r="G140" i="3" s="1"/>
  <c r="D140" i="3"/>
  <c r="F140" i="3" s="1"/>
  <c r="O139" i="3"/>
  <c r="N139" i="3"/>
  <c r="P139" i="3" s="1"/>
  <c r="M139" i="3"/>
  <c r="L139" i="3"/>
  <c r="E139" i="3"/>
  <c r="G139" i="3" s="1"/>
  <c r="D139" i="3"/>
  <c r="F139" i="3" s="1"/>
  <c r="O138" i="3"/>
  <c r="N138" i="3"/>
  <c r="M138" i="3"/>
  <c r="L138" i="3"/>
  <c r="E138" i="3"/>
  <c r="G138" i="3" s="1"/>
  <c r="D138" i="3"/>
  <c r="F138" i="3" s="1"/>
  <c r="O137" i="3"/>
  <c r="N137" i="3"/>
  <c r="P137" i="3" s="1"/>
  <c r="M137" i="3"/>
  <c r="L137" i="3"/>
  <c r="E137" i="3"/>
  <c r="G137" i="3" s="1"/>
  <c r="D137" i="3"/>
  <c r="F137" i="3" s="1"/>
  <c r="O136" i="3"/>
  <c r="N136" i="3"/>
  <c r="M136" i="3"/>
  <c r="L136" i="3"/>
  <c r="E136" i="3"/>
  <c r="G136" i="3" s="1"/>
  <c r="D136" i="3"/>
  <c r="F136" i="3" s="1"/>
  <c r="O135" i="3"/>
  <c r="N135" i="3"/>
  <c r="P135" i="3" s="1"/>
  <c r="M135" i="3"/>
  <c r="L135" i="3"/>
  <c r="E135" i="3"/>
  <c r="G135" i="3" s="1"/>
  <c r="D135" i="3"/>
  <c r="F135" i="3" s="1"/>
  <c r="O134" i="3"/>
  <c r="N134" i="3"/>
  <c r="M134" i="3"/>
  <c r="L134" i="3"/>
  <c r="E134" i="3"/>
  <c r="G134" i="3" s="1"/>
  <c r="D134" i="3"/>
  <c r="F134" i="3" s="1"/>
  <c r="O133" i="3"/>
  <c r="N133" i="3"/>
  <c r="P133" i="3" s="1"/>
  <c r="M133" i="3"/>
  <c r="L133" i="3"/>
  <c r="E133" i="3"/>
  <c r="G133" i="3" s="1"/>
  <c r="D133" i="3"/>
  <c r="F133" i="3" s="1"/>
  <c r="O132" i="3"/>
  <c r="N132" i="3"/>
  <c r="M132" i="3"/>
  <c r="L132" i="3"/>
  <c r="E132" i="3"/>
  <c r="G132" i="3" s="1"/>
  <c r="D132" i="3"/>
  <c r="F132" i="3" s="1"/>
  <c r="O131" i="3"/>
  <c r="N131" i="3"/>
  <c r="P131" i="3" s="1"/>
  <c r="M131" i="3"/>
  <c r="L131" i="3"/>
  <c r="E131" i="3"/>
  <c r="G131" i="3" s="1"/>
  <c r="D131" i="3"/>
  <c r="F131" i="3" s="1"/>
  <c r="O130" i="3"/>
  <c r="N130" i="3"/>
  <c r="M130" i="3"/>
  <c r="L130" i="3"/>
  <c r="E130" i="3"/>
  <c r="G130" i="3" s="1"/>
  <c r="D130" i="3"/>
  <c r="F130" i="3" s="1"/>
  <c r="O129" i="3"/>
  <c r="N129" i="3"/>
  <c r="P129" i="3" s="1"/>
  <c r="M129" i="3"/>
  <c r="L129" i="3"/>
  <c r="E129" i="3"/>
  <c r="G129" i="3" s="1"/>
  <c r="D129" i="3"/>
  <c r="F129" i="3" s="1"/>
  <c r="O128" i="3"/>
  <c r="N128" i="3"/>
  <c r="M128" i="3"/>
  <c r="L128" i="3"/>
  <c r="E128" i="3"/>
  <c r="G128" i="3" s="1"/>
  <c r="D128" i="3"/>
  <c r="F128" i="3" s="1"/>
  <c r="O127" i="3"/>
  <c r="N127" i="3"/>
  <c r="P127" i="3" s="1"/>
  <c r="M127" i="3"/>
  <c r="L127" i="3"/>
  <c r="E127" i="3"/>
  <c r="G127" i="3" s="1"/>
  <c r="D127" i="3"/>
  <c r="F127" i="3" s="1"/>
  <c r="O126" i="3"/>
  <c r="N126" i="3"/>
  <c r="M126" i="3"/>
  <c r="S126" i="3" s="1"/>
  <c r="L126" i="3"/>
  <c r="E126" i="3"/>
  <c r="G126" i="3" s="1"/>
  <c r="D126" i="3"/>
  <c r="F126" i="3" s="1"/>
  <c r="O125" i="3"/>
  <c r="N125" i="3"/>
  <c r="P125" i="3" s="1"/>
  <c r="M125" i="3"/>
  <c r="L125" i="3"/>
  <c r="E125" i="3"/>
  <c r="G125" i="3" s="1"/>
  <c r="D125" i="3"/>
  <c r="F125" i="3" s="1"/>
  <c r="O124" i="3"/>
  <c r="N124" i="3"/>
  <c r="M124" i="3"/>
  <c r="L124" i="3"/>
  <c r="E124" i="3"/>
  <c r="G124" i="3" s="1"/>
  <c r="D124" i="3"/>
  <c r="F124" i="3" s="1"/>
  <c r="O123" i="3"/>
  <c r="N123" i="3"/>
  <c r="M123" i="3"/>
  <c r="L123" i="3"/>
  <c r="E123" i="3"/>
  <c r="G123" i="3" s="1"/>
  <c r="D123" i="3"/>
  <c r="F123" i="3" s="1"/>
  <c r="O122" i="3"/>
  <c r="N122" i="3"/>
  <c r="M122" i="3"/>
  <c r="L122" i="3"/>
  <c r="E122" i="3"/>
  <c r="G122" i="3" s="1"/>
  <c r="D122" i="3"/>
  <c r="F122" i="3" s="1"/>
  <c r="O121" i="3"/>
  <c r="N121" i="3"/>
  <c r="M121" i="3"/>
  <c r="L121" i="3"/>
  <c r="E121" i="3"/>
  <c r="G121" i="3" s="1"/>
  <c r="D121" i="3"/>
  <c r="F121" i="3" s="1"/>
  <c r="O120" i="3"/>
  <c r="N120" i="3"/>
  <c r="M120" i="3"/>
  <c r="L120" i="3"/>
  <c r="E120" i="3"/>
  <c r="G120" i="3" s="1"/>
  <c r="D120" i="3"/>
  <c r="F120" i="3" s="1"/>
  <c r="O119" i="3"/>
  <c r="N119" i="3"/>
  <c r="M119" i="3"/>
  <c r="L119" i="3"/>
  <c r="E119" i="3"/>
  <c r="G119" i="3" s="1"/>
  <c r="D119" i="3"/>
  <c r="F119" i="3" s="1"/>
  <c r="O118" i="3"/>
  <c r="N118" i="3"/>
  <c r="M118" i="3"/>
  <c r="L118" i="3"/>
  <c r="E118" i="3"/>
  <c r="G118" i="3" s="1"/>
  <c r="D118" i="3"/>
  <c r="F118" i="3" s="1"/>
  <c r="O117" i="3"/>
  <c r="P117" i="3" s="1"/>
  <c r="N117" i="3"/>
  <c r="M117" i="3"/>
  <c r="L117" i="3"/>
  <c r="E117" i="3"/>
  <c r="G117" i="3" s="1"/>
  <c r="D117" i="3"/>
  <c r="F117" i="3" s="1"/>
  <c r="O116" i="3"/>
  <c r="N116" i="3"/>
  <c r="M116" i="3"/>
  <c r="L116" i="3"/>
  <c r="E116" i="3"/>
  <c r="G116" i="3" s="1"/>
  <c r="D116" i="3"/>
  <c r="F116" i="3" s="1"/>
  <c r="O115" i="3"/>
  <c r="N115" i="3"/>
  <c r="M115" i="3"/>
  <c r="L115" i="3"/>
  <c r="E115" i="3"/>
  <c r="G115" i="3" s="1"/>
  <c r="D115" i="3"/>
  <c r="F115" i="3" s="1"/>
  <c r="O114" i="3"/>
  <c r="N114" i="3"/>
  <c r="M114" i="3"/>
  <c r="L114" i="3"/>
  <c r="E114" i="3"/>
  <c r="G114" i="3" s="1"/>
  <c r="D114" i="3"/>
  <c r="F114" i="3" s="1"/>
  <c r="O113" i="3"/>
  <c r="N113" i="3"/>
  <c r="M113" i="3"/>
  <c r="L113" i="3"/>
  <c r="E113" i="3"/>
  <c r="G113" i="3" s="1"/>
  <c r="D113" i="3"/>
  <c r="F113" i="3" s="1"/>
  <c r="O112" i="3"/>
  <c r="N112" i="3"/>
  <c r="M112" i="3"/>
  <c r="L112" i="3"/>
  <c r="E112" i="3"/>
  <c r="G112" i="3" s="1"/>
  <c r="D112" i="3"/>
  <c r="F112" i="3" s="1"/>
  <c r="O111" i="3"/>
  <c r="N111" i="3"/>
  <c r="P111" i="3" s="1"/>
  <c r="M111" i="3"/>
  <c r="L111" i="3"/>
  <c r="E111" i="3"/>
  <c r="G111" i="3" s="1"/>
  <c r="D111" i="3"/>
  <c r="F111" i="3" s="1"/>
  <c r="O110" i="3"/>
  <c r="N110" i="3"/>
  <c r="M110" i="3"/>
  <c r="L110" i="3"/>
  <c r="E110" i="3"/>
  <c r="G110" i="3" s="1"/>
  <c r="D110" i="3"/>
  <c r="F110" i="3" s="1"/>
  <c r="O109" i="3"/>
  <c r="N109" i="3"/>
  <c r="M109" i="3"/>
  <c r="L109" i="3"/>
  <c r="E109" i="3"/>
  <c r="G109" i="3" s="1"/>
  <c r="D109" i="3"/>
  <c r="F109" i="3" s="1"/>
  <c r="O108" i="3"/>
  <c r="N108" i="3"/>
  <c r="M108" i="3"/>
  <c r="L108" i="3"/>
  <c r="E108" i="3"/>
  <c r="G108" i="3" s="1"/>
  <c r="D108" i="3"/>
  <c r="F108" i="3" s="1"/>
  <c r="O107" i="3"/>
  <c r="N107" i="3"/>
  <c r="M107" i="3"/>
  <c r="L107" i="3"/>
  <c r="E107" i="3"/>
  <c r="G107" i="3" s="1"/>
  <c r="D107" i="3"/>
  <c r="F107" i="3" s="1"/>
  <c r="O106" i="3"/>
  <c r="N106" i="3"/>
  <c r="M106" i="3"/>
  <c r="L106" i="3"/>
  <c r="E106" i="3"/>
  <c r="G106" i="3" s="1"/>
  <c r="D106" i="3"/>
  <c r="F106" i="3" s="1"/>
  <c r="O105" i="3"/>
  <c r="N105" i="3"/>
  <c r="M105" i="3"/>
  <c r="L105" i="3"/>
  <c r="E105" i="3"/>
  <c r="G105" i="3" s="1"/>
  <c r="D105" i="3"/>
  <c r="F105" i="3" s="1"/>
  <c r="O104" i="3"/>
  <c r="N104" i="3"/>
  <c r="M104" i="3"/>
  <c r="L104" i="3"/>
  <c r="E104" i="3"/>
  <c r="G104" i="3" s="1"/>
  <c r="D104" i="3"/>
  <c r="F104" i="3" s="1"/>
  <c r="O103" i="3"/>
  <c r="N103" i="3"/>
  <c r="M103" i="3"/>
  <c r="L103" i="3"/>
  <c r="E103" i="3"/>
  <c r="G103" i="3" s="1"/>
  <c r="D103" i="3"/>
  <c r="F103" i="3" s="1"/>
  <c r="O102" i="3"/>
  <c r="N102" i="3"/>
  <c r="M102" i="3"/>
  <c r="L102" i="3"/>
  <c r="E102" i="3"/>
  <c r="G102" i="3" s="1"/>
  <c r="D102" i="3"/>
  <c r="F102" i="3" s="1"/>
  <c r="O101" i="3"/>
  <c r="N101" i="3"/>
  <c r="M101" i="3"/>
  <c r="L101" i="3"/>
  <c r="E101" i="3"/>
  <c r="G101" i="3" s="1"/>
  <c r="D101" i="3"/>
  <c r="F101" i="3" s="1"/>
  <c r="O100" i="3"/>
  <c r="N100" i="3"/>
  <c r="M100" i="3"/>
  <c r="L100" i="3"/>
  <c r="E100" i="3"/>
  <c r="G100" i="3" s="1"/>
  <c r="D100" i="3"/>
  <c r="F100" i="3" s="1"/>
  <c r="O99" i="3"/>
  <c r="N99" i="3"/>
  <c r="P99" i="3" s="1"/>
  <c r="R99" i="3" s="1"/>
  <c r="M99" i="3"/>
  <c r="L99" i="3"/>
  <c r="E99" i="3"/>
  <c r="G99" i="3" s="1"/>
  <c r="D99" i="3"/>
  <c r="F99" i="3" s="1"/>
  <c r="O98" i="3"/>
  <c r="P98" i="3" s="1"/>
  <c r="N98" i="3"/>
  <c r="M98" i="3"/>
  <c r="L98" i="3"/>
  <c r="G98" i="3"/>
  <c r="E98" i="3"/>
  <c r="D98" i="3"/>
  <c r="F98" i="3" s="1"/>
  <c r="O97" i="3"/>
  <c r="N97" i="3"/>
  <c r="M97" i="3"/>
  <c r="L97" i="3"/>
  <c r="E97" i="3"/>
  <c r="G97" i="3" s="1"/>
  <c r="D97" i="3"/>
  <c r="F97" i="3" s="1"/>
  <c r="O96" i="3"/>
  <c r="N96" i="3"/>
  <c r="M96" i="3"/>
  <c r="L96" i="3"/>
  <c r="E96" i="3"/>
  <c r="G96" i="3" s="1"/>
  <c r="D96" i="3"/>
  <c r="F96" i="3" s="1"/>
  <c r="O95" i="3"/>
  <c r="N95" i="3"/>
  <c r="M95" i="3"/>
  <c r="L95" i="3"/>
  <c r="E95" i="3"/>
  <c r="G95" i="3" s="1"/>
  <c r="D95" i="3"/>
  <c r="F95" i="3" s="1"/>
  <c r="O94" i="3"/>
  <c r="N94" i="3"/>
  <c r="M94" i="3"/>
  <c r="L94" i="3"/>
  <c r="E94" i="3"/>
  <c r="G94" i="3" s="1"/>
  <c r="D94" i="3"/>
  <c r="F94" i="3" s="1"/>
  <c r="O93" i="3"/>
  <c r="N93" i="3"/>
  <c r="M93" i="3"/>
  <c r="L93" i="3"/>
  <c r="E93" i="3"/>
  <c r="G93" i="3" s="1"/>
  <c r="D93" i="3"/>
  <c r="F93" i="3" s="1"/>
  <c r="O92" i="3"/>
  <c r="N92" i="3"/>
  <c r="P92" i="3" s="1"/>
  <c r="M92" i="3"/>
  <c r="L92" i="3"/>
  <c r="R92" i="3" s="1"/>
  <c r="E92" i="3"/>
  <c r="G92" i="3" s="1"/>
  <c r="D92" i="3"/>
  <c r="F92" i="3" s="1"/>
  <c r="O91" i="3"/>
  <c r="N91" i="3"/>
  <c r="M91" i="3"/>
  <c r="L91" i="3"/>
  <c r="E91" i="3"/>
  <c r="G91" i="3" s="1"/>
  <c r="D91" i="3"/>
  <c r="F91" i="3" s="1"/>
  <c r="O90" i="3"/>
  <c r="N90" i="3"/>
  <c r="M90" i="3"/>
  <c r="S90" i="3" s="1"/>
  <c r="L90" i="3"/>
  <c r="E90" i="3"/>
  <c r="G90" i="3" s="1"/>
  <c r="D90" i="3"/>
  <c r="F90" i="3" s="1"/>
  <c r="O89" i="3"/>
  <c r="P89" i="3" s="1"/>
  <c r="N89" i="3"/>
  <c r="M89" i="3"/>
  <c r="L89" i="3"/>
  <c r="E89" i="3"/>
  <c r="G89" i="3" s="1"/>
  <c r="D89" i="3"/>
  <c r="F89" i="3" s="1"/>
  <c r="O88" i="3"/>
  <c r="N88" i="3"/>
  <c r="M88" i="3"/>
  <c r="L88" i="3"/>
  <c r="E88" i="3"/>
  <c r="G88" i="3" s="1"/>
  <c r="D88" i="3"/>
  <c r="F88" i="3" s="1"/>
  <c r="O87" i="3"/>
  <c r="N87" i="3"/>
  <c r="M87" i="3"/>
  <c r="L87" i="3"/>
  <c r="E87" i="3"/>
  <c r="G87" i="3" s="1"/>
  <c r="D87" i="3"/>
  <c r="F87" i="3" s="1"/>
  <c r="O86" i="3"/>
  <c r="N86" i="3"/>
  <c r="M86" i="3"/>
  <c r="L86" i="3"/>
  <c r="E86" i="3"/>
  <c r="G86" i="3" s="1"/>
  <c r="D86" i="3"/>
  <c r="F86" i="3" s="1"/>
  <c r="O85" i="3"/>
  <c r="N85" i="3"/>
  <c r="P85" i="3" s="1"/>
  <c r="M85" i="3"/>
  <c r="L85" i="3"/>
  <c r="E85" i="3"/>
  <c r="G85" i="3" s="1"/>
  <c r="D85" i="3"/>
  <c r="F85" i="3" s="1"/>
  <c r="O84" i="3"/>
  <c r="N84" i="3"/>
  <c r="M84" i="3"/>
  <c r="L84" i="3"/>
  <c r="E84" i="3"/>
  <c r="G84" i="3" s="1"/>
  <c r="D84" i="3"/>
  <c r="F84" i="3" s="1"/>
  <c r="O83" i="3"/>
  <c r="N83" i="3"/>
  <c r="M83" i="3"/>
  <c r="L83" i="3"/>
  <c r="E83" i="3"/>
  <c r="G83" i="3" s="1"/>
  <c r="D83" i="3"/>
  <c r="F83" i="3" s="1"/>
  <c r="O82" i="3"/>
  <c r="N82" i="3"/>
  <c r="M82" i="3"/>
  <c r="L82" i="3"/>
  <c r="E82" i="3"/>
  <c r="G82" i="3" s="1"/>
  <c r="D82" i="3"/>
  <c r="F82" i="3" s="1"/>
  <c r="O81" i="3"/>
  <c r="N81" i="3"/>
  <c r="P81" i="3" s="1"/>
  <c r="M81" i="3"/>
  <c r="L81" i="3"/>
  <c r="E81" i="3"/>
  <c r="G81" i="3" s="1"/>
  <c r="D81" i="3"/>
  <c r="F81" i="3" s="1"/>
  <c r="O80" i="3"/>
  <c r="N80" i="3"/>
  <c r="M80" i="3"/>
  <c r="L80" i="3"/>
  <c r="G80" i="3"/>
  <c r="E80" i="3"/>
  <c r="D80" i="3"/>
  <c r="F80" i="3" s="1"/>
  <c r="O79" i="3"/>
  <c r="N79" i="3"/>
  <c r="M79" i="3"/>
  <c r="L79" i="3"/>
  <c r="E79" i="3"/>
  <c r="G79" i="3" s="1"/>
  <c r="D79" i="3"/>
  <c r="F79" i="3" s="1"/>
  <c r="O78" i="3"/>
  <c r="N78" i="3"/>
  <c r="M78" i="3"/>
  <c r="L78" i="3"/>
  <c r="E78" i="3"/>
  <c r="G78" i="3" s="1"/>
  <c r="D78" i="3"/>
  <c r="F78" i="3" s="1"/>
  <c r="O77" i="3"/>
  <c r="N77" i="3"/>
  <c r="P77" i="3" s="1"/>
  <c r="M77" i="3"/>
  <c r="L77" i="3"/>
  <c r="E77" i="3"/>
  <c r="G77" i="3" s="1"/>
  <c r="D77" i="3"/>
  <c r="F77" i="3" s="1"/>
  <c r="O76" i="3"/>
  <c r="N76" i="3"/>
  <c r="M76" i="3"/>
  <c r="L76" i="3"/>
  <c r="E76" i="3"/>
  <c r="G76" i="3" s="1"/>
  <c r="D76" i="3"/>
  <c r="F76" i="3" s="1"/>
  <c r="O75" i="3"/>
  <c r="N75" i="3"/>
  <c r="M75" i="3"/>
  <c r="L75" i="3"/>
  <c r="E75" i="3"/>
  <c r="G75" i="3" s="1"/>
  <c r="D75" i="3"/>
  <c r="F75" i="3" s="1"/>
  <c r="O74" i="3"/>
  <c r="N74" i="3"/>
  <c r="M74" i="3"/>
  <c r="L74" i="3"/>
  <c r="E74" i="3"/>
  <c r="G74" i="3" s="1"/>
  <c r="D74" i="3"/>
  <c r="F74" i="3" s="1"/>
  <c r="O73" i="3"/>
  <c r="N73" i="3"/>
  <c r="M73" i="3"/>
  <c r="L73" i="3"/>
  <c r="E73" i="3"/>
  <c r="G73" i="3" s="1"/>
  <c r="D73" i="3"/>
  <c r="F73" i="3" s="1"/>
  <c r="O72" i="3"/>
  <c r="N72" i="3"/>
  <c r="M72" i="3"/>
  <c r="L72" i="3"/>
  <c r="E72" i="3"/>
  <c r="G72" i="3" s="1"/>
  <c r="D72" i="3"/>
  <c r="F72" i="3" s="1"/>
  <c r="O71" i="3"/>
  <c r="N71" i="3"/>
  <c r="M71" i="3"/>
  <c r="L71" i="3"/>
  <c r="E71" i="3"/>
  <c r="G71" i="3" s="1"/>
  <c r="D71" i="3"/>
  <c r="F71" i="3" s="1"/>
  <c r="O70" i="3"/>
  <c r="N70" i="3"/>
  <c r="P70" i="3" s="1"/>
  <c r="M70" i="3"/>
  <c r="L70" i="3"/>
  <c r="E70" i="3"/>
  <c r="G70" i="3" s="1"/>
  <c r="D70" i="3"/>
  <c r="F70" i="3" s="1"/>
  <c r="O69" i="3"/>
  <c r="N69" i="3"/>
  <c r="M69" i="3"/>
  <c r="L69" i="3"/>
  <c r="E69" i="3"/>
  <c r="G69" i="3" s="1"/>
  <c r="D69" i="3"/>
  <c r="F69" i="3" s="1"/>
  <c r="O68" i="3"/>
  <c r="N68" i="3"/>
  <c r="M68" i="3"/>
  <c r="L68" i="3"/>
  <c r="E68" i="3"/>
  <c r="G68" i="3" s="1"/>
  <c r="D68" i="3"/>
  <c r="F68" i="3" s="1"/>
  <c r="O67" i="3"/>
  <c r="N67" i="3"/>
  <c r="P67" i="3" s="1"/>
  <c r="M67" i="3"/>
  <c r="L67" i="3"/>
  <c r="E67" i="3"/>
  <c r="G67" i="3" s="1"/>
  <c r="D67" i="3"/>
  <c r="F67" i="3" s="1"/>
  <c r="O66" i="3"/>
  <c r="N66" i="3"/>
  <c r="M66" i="3"/>
  <c r="L66" i="3"/>
  <c r="E66" i="3"/>
  <c r="G66" i="3" s="1"/>
  <c r="D66" i="3"/>
  <c r="F66" i="3" s="1"/>
  <c r="O65" i="3"/>
  <c r="P65" i="3" s="1"/>
  <c r="N65" i="3"/>
  <c r="M65" i="3"/>
  <c r="L65" i="3"/>
  <c r="E65" i="3"/>
  <c r="G65" i="3" s="1"/>
  <c r="D65" i="3"/>
  <c r="F65" i="3" s="1"/>
  <c r="O64" i="3"/>
  <c r="N64" i="3"/>
  <c r="M64" i="3"/>
  <c r="L64" i="3"/>
  <c r="E64" i="3"/>
  <c r="G64" i="3" s="1"/>
  <c r="D64" i="3"/>
  <c r="F64" i="3" s="1"/>
  <c r="O63" i="3"/>
  <c r="N63" i="3"/>
  <c r="M63" i="3"/>
  <c r="L63" i="3"/>
  <c r="E63" i="3"/>
  <c r="G63" i="3" s="1"/>
  <c r="D63" i="3"/>
  <c r="F63" i="3" s="1"/>
  <c r="O62" i="3"/>
  <c r="N62" i="3"/>
  <c r="P62" i="3" s="1"/>
  <c r="M62" i="3"/>
  <c r="L62" i="3"/>
  <c r="E62" i="3"/>
  <c r="G62" i="3" s="1"/>
  <c r="D62" i="3"/>
  <c r="F62" i="3" s="1"/>
  <c r="O61" i="3"/>
  <c r="N61" i="3"/>
  <c r="M61" i="3"/>
  <c r="L61" i="3"/>
  <c r="E61" i="3"/>
  <c r="G61" i="3" s="1"/>
  <c r="D61" i="3"/>
  <c r="F61" i="3" s="1"/>
  <c r="O60" i="3"/>
  <c r="N60" i="3"/>
  <c r="M60" i="3"/>
  <c r="L60" i="3"/>
  <c r="E60" i="3"/>
  <c r="G60" i="3" s="1"/>
  <c r="D60" i="3"/>
  <c r="F60" i="3" s="1"/>
  <c r="O59" i="3"/>
  <c r="N59" i="3"/>
  <c r="M59" i="3"/>
  <c r="L59" i="3"/>
  <c r="E59" i="3"/>
  <c r="G59" i="3" s="1"/>
  <c r="D59" i="3"/>
  <c r="F59" i="3" s="1"/>
  <c r="O58" i="3"/>
  <c r="N58" i="3"/>
  <c r="M58" i="3"/>
  <c r="L58" i="3"/>
  <c r="E58" i="3"/>
  <c r="G58" i="3" s="1"/>
  <c r="D58" i="3"/>
  <c r="F58" i="3" s="1"/>
  <c r="O57" i="3"/>
  <c r="N57" i="3"/>
  <c r="M57" i="3"/>
  <c r="L57" i="3"/>
  <c r="E57" i="3"/>
  <c r="G57" i="3" s="1"/>
  <c r="D57" i="3"/>
  <c r="F57" i="3" s="1"/>
  <c r="O56" i="3"/>
  <c r="N56" i="3"/>
  <c r="M56" i="3"/>
  <c r="L56" i="3"/>
  <c r="E56" i="3"/>
  <c r="G56" i="3" s="1"/>
  <c r="D56" i="3"/>
  <c r="F56" i="3" s="1"/>
  <c r="O55" i="3"/>
  <c r="N55" i="3"/>
  <c r="M55" i="3"/>
  <c r="L55" i="3"/>
  <c r="E55" i="3"/>
  <c r="G55" i="3" s="1"/>
  <c r="D55" i="3"/>
  <c r="F55" i="3" s="1"/>
  <c r="O54" i="3"/>
  <c r="N54" i="3"/>
  <c r="M54" i="3"/>
  <c r="S54" i="3" s="1"/>
  <c r="L54" i="3"/>
  <c r="E54" i="3"/>
  <c r="G54" i="3" s="1"/>
  <c r="D54" i="3"/>
  <c r="F54" i="3" s="1"/>
  <c r="O53" i="3"/>
  <c r="N53" i="3"/>
  <c r="M53" i="3"/>
  <c r="L53" i="3"/>
  <c r="E53" i="3"/>
  <c r="D53" i="3"/>
  <c r="F53" i="3" s="1"/>
  <c r="O52" i="3"/>
  <c r="N52" i="3"/>
  <c r="P52" i="3" s="1"/>
  <c r="M52" i="3"/>
  <c r="L52" i="3"/>
  <c r="E52" i="3"/>
  <c r="D52" i="3"/>
  <c r="F52" i="3" s="1"/>
  <c r="O51" i="3"/>
  <c r="N51" i="3"/>
  <c r="M51" i="3"/>
  <c r="L51" i="3"/>
  <c r="E51" i="3"/>
  <c r="D51" i="3"/>
  <c r="F51" i="3" s="1"/>
  <c r="O50" i="3"/>
  <c r="N50" i="3"/>
  <c r="M50" i="3"/>
  <c r="L50" i="3"/>
  <c r="E50" i="3"/>
  <c r="D50" i="3"/>
  <c r="F50" i="3" s="1"/>
  <c r="O49" i="3"/>
  <c r="N49" i="3"/>
  <c r="M49" i="3"/>
  <c r="L49" i="3"/>
  <c r="E49" i="3"/>
  <c r="D49" i="3"/>
  <c r="F49" i="3" s="1"/>
  <c r="O48" i="3"/>
  <c r="N48" i="3"/>
  <c r="M48" i="3"/>
  <c r="L48" i="3"/>
  <c r="E48" i="3"/>
  <c r="D48" i="3"/>
  <c r="F48" i="3" s="1"/>
  <c r="O47" i="3"/>
  <c r="N47" i="3"/>
  <c r="M47" i="3"/>
  <c r="L47" i="3"/>
  <c r="E47" i="3"/>
  <c r="D47" i="3"/>
  <c r="F47" i="3" s="1"/>
  <c r="O46" i="3"/>
  <c r="N46" i="3"/>
  <c r="M46" i="3"/>
  <c r="L46" i="3"/>
  <c r="E46" i="3"/>
  <c r="D46" i="3"/>
  <c r="F46" i="3" s="1"/>
  <c r="O45" i="3"/>
  <c r="N45" i="3"/>
  <c r="M45" i="3"/>
  <c r="L45" i="3"/>
  <c r="E45" i="3"/>
  <c r="D45" i="3"/>
  <c r="F45" i="3" s="1"/>
  <c r="O44" i="3"/>
  <c r="N44" i="3"/>
  <c r="P44" i="3" s="1"/>
  <c r="M44" i="3"/>
  <c r="L44" i="3"/>
  <c r="E44" i="3"/>
  <c r="D44" i="3"/>
  <c r="F44" i="3" s="1"/>
  <c r="O43" i="3"/>
  <c r="N43" i="3"/>
  <c r="M43" i="3"/>
  <c r="L43" i="3"/>
  <c r="E43" i="3"/>
  <c r="G43" i="3" s="1"/>
  <c r="D43" i="3"/>
  <c r="F43" i="3" s="1"/>
  <c r="O42" i="3"/>
  <c r="N42" i="3"/>
  <c r="M42" i="3"/>
  <c r="L42" i="3"/>
  <c r="E42" i="3"/>
  <c r="D42" i="3"/>
  <c r="F42" i="3" s="1"/>
  <c r="O41" i="3"/>
  <c r="N41" i="3"/>
  <c r="M41" i="3"/>
  <c r="L41" i="3"/>
  <c r="G41" i="3"/>
  <c r="E41" i="3"/>
  <c r="D41" i="3"/>
  <c r="F41" i="3" s="1"/>
  <c r="O40" i="3"/>
  <c r="N40" i="3"/>
  <c r="M40" i="3"/>
  <c r="L40" i="3"/>
  <c r="E40" i="3"/>
  <c r="D40" i="3"/>
  <c r="F40" i="3" s="1"/>
  <c r="O39" i="3"/>
  <c r="N39" i="3"/>
  <c r="M39" i="3"/>
  <c r="L39" i="3"/>
  <c r="E39" i="3"/>
  <c r="D39" i="3"/>
  <c r="F39" i="3" s="1"/>
  <c r="O38" i="3"/>
  <c r="N38" i="3"/>
  <c r="M38" i="3"/>
  <c r="L38" i="3"/>
  <c r="F38" i="3"/>
  <c r="E38" i="3"/>
  <c r="D38" i="3"/>
  <c r="O37" i="3"/>
  <c r="N37" i="3"/>
  <c r="M37" i="3"/>
  <c r="L37" i="3"/>
  <c r="E37" i="3"/>
  <c r="D37" i="3"/>
  <c r="F37" i="3" s="1"/>
  <c r="O36" i="3"/>
  <c r="N36" i="3"/>
  <c r="M36" i="3"/>
  <c r="L36" i="3"/>
  <c r="E36" i="3"/>
  <c r="D36" i="3"/>
  <c r="F36" i="3" s="1"/>
  <c r="O35" i="3"/>
  <c r="N35" i="3"/>
  <c r="M35" i="3"/>
  <c r="L35" i="3"/>
  <c r="E35" i="3"/>
  <c r="D35" i="3"/>
  <c r="F35" i="3" s="1"/>
  <c r="O34" i="3"/>
  <c r="N34" i="3"/>
  <c r="M34" i="3"/>
  <c r="L34" i="3"/>
  <c r="E34" i="3"/>
  <c r="D34" i="3"/>
  <c r="F34" i="3" s="1"/>
  <c r="O33" i="3"/>
  <c r="N33" i="3"/>
  <c r="M33" i="3"/>
  <c r="L33" i="3"/>
  <c r="E33" i="3"/>
  <c r="D33" i="3"/>
  <c r="F33" i="3" s="1"/>
  <c r="O32" i="3"/>
  <c r="N32" i="3"/>
  <c r="M32" i="3"/>
  <c r="L32" i="3"/>
  <c r="E32" i="3"/>
  <c r="D32" i="3"/>
  <c r="F32" i="3" s="1"/>
  <c r="O31" i="3"/>
  <c r="N31" i="3"/>
  <c r="M31" i="3"/>
  <c r="L31" i="3"/>
  <c r="E31" i="3"/>
  <c r="D31" i="3"/>
  <c r="F31" i="3" s="1"/>
  <c r="O30" i="3"/>
  <c r="N30" i="3"/>
  <c r="M30" i="3"/>
  <c r="L30" i="3"/>
  <c r="E30" i="3"/>
  <c r="D30" i="3"/>
  <c r="F30" i="3" s="1"/>
  <c r="O29" i="3"/>
  <c r="N29" i="3"/>
  <c r="M29" i="3"/>
  <c r="L29" i="3"/>
  <c r="E29" i="3"/>
  <c r="D29" i="3"/>
  <c r="F29" i="3" s="1"/>
  <c r="O28" i="3"/>
  <c r="N28" i="3"/>
  <c r="M28" i="3"/>
  <c r="L28" i="3"/>
  <c r="E28" i="3"/>
  <c r="D28" i="3"/>
  <c r="F28" i="3" s="1"/>
  <c r="O27" i="3"/>
  <c r="N27" i="3"/>
  <c r="M27" i="3"/>
  <c r="L27" i="3"/>
  <c r="E27" i="3"/>
  <c r="D27" i="3"/>
  <c r="F27" i="3" s="1"/>
  <c r="O26" i="3"/>
  <c r="N26" i="3"/>
  <c r="M26" i="3"/>
  <c r="L26" i="3"/>
  <c r="E26" i="3"/>
  <c r="D26" i="3"/>
  <c r="F26" i="3" s="1"/>
  <c r="O25" i="3"/>
  <c r="N25" i="3"/>
  <c r="M25" i="3"/>
  <c r="L25" i="3"/>
  <c r="E25" i="3"/>
  <c r="D25" i="3"/>
  <c r="F25" i="3" s="1"/>
  <c r="O24" i="3"/>
  <c r="N24" i="3"/>
  <c r="M24" i="3"/>
  <c r="L24" i="3"/>
  <c r="E24" i="3"/>
  <c r="D24" i="3"/>
  <c r="F24" i="3" s="1"/>
  <c r="O23" i="3"/>
  <c r="N23" i="3"/>
  <c r="M23" i="3"/>
  <c r="L23" i="3"/>
  <c r="E23" i="3"/>
  <c r="D23" i="3"/>
  <c r="F23" i="3" s="1"/>
  <c r="O22" i="3"/>
  <c r="N22" i="3"/>
  <c r="M22" i="3"/>
  <c r="L22" i="3"/>
  <c r="E22" i="3"/>
  <c r="D22" i="3"/>
  <c r="F22" i="3" s="1"/>
  <c r="O21" i="3"/>
  <c r="N21" i="3"/>
  <c r="M21" i="3"/>
  <c r="L21" i="3"/>
  <c r="E21" i="3"/>
  <c r="G21" i="3" s="1"/>
  <c r="D21" i="3"/>
  <c r="F21" i="3" s="1"/>
  <c r="O20" i="3"/>
  <c r="N20" i="3"/>
  <c r="M20" i="3"/>
  <c r="L20" i="3"/>
  <c r="E20" i="3"/>
  <c r="D20" i="3"/>
  <c r="F20" i="3" s="1"/>
  <c r="O19" i="3"/>
  <c r="N19" i="3"/>
  <c r="M19" i="3"/>
  <c r="L19" i="3"/>
  <c r="E19" i="3"/>
  <c r="D19" i="3"/>
  <c r="F19" i="3" s="1"/>
  <c r="O18" i="3"/>
  <c r="P18" i="3" s="1"/>
  <c r="N18" i="3"/>
  <c r="M18" i="3"/>
  <c r="S18" i="3" s="1"/>
  <c r="L18" i="3"/>
  <c r="E18" i="3"/>
  <c r="D18" i="3"/>
  <c r="F18" i="3" s="1"/>
  <c r="F12" i="3"/>
  <c r="H12" i="3" s="1"/>
  <c r="F4" i="3"/>
  <c r="G4" i="3" s="1"/>
  <c r="L107" i="2"/>
  <c r="N107" i="2" s="1"/>
  <c r="J107" i="2"/>
  <c r="I107" i="2"/>
  <c r="K107" i="2" s="1"/>
  <c r="M107" i="2" s="1"/>
  <c r="H107" i="2"/>
  <c r="G107" i="2"/>
  <c r="F107" i="2"/>
  <c r="J106" i="2"/>
  <c r="L106" i="2" s="1"/>
  <c r="N106" i="2" s="1"/>
  <c r="I106" i="2"/>
  <c r="H106" i="2"/>
  <c r="G106" i="2"/>
  <c r="F106" i="2"/>
  <c r="J105" i="2"/>
  <c r="L105" i="2" s="1"/>
  <c r="N105" i="2" s="1"/>
  <c r="I105" i="2"/>
  <c r="H105" i="2"/>
  <c r="G105" i="2"/>
  <c r="F105" i="2"/>
  <c r="K104" i="2"/>
  <c r="J104" i="2"/>
  <c r="I104" i="2"/>
  <c r="H104" i="2"/>
  <c r="L104" i="2" s="1"/>
  <c r="N104" i="2" s="1"/>
  <c r="G104" i="2"/>
  <c r="M104" i="2" s="1"/>
  <c r="F104" i="2"/>
  <c r="M103" i="2"/>
  <c r="L103" i="2"/>
  <c r="N103" i="2" s="1"/>
  <c r="J103" i="2"/>
  <c r="I103" i="2"/>
  <c r="K103" i="2" s="1"/>
  <c r="H103" i="2"/>
  <c r="G103" i="2"/>
  <c r="F103" i="2"/>
  <c r="J102" i="2"/>
  <c r="L102" i="2" s="1"/>
  <c r="N102" i="2" s="1"/>
  <c r="I102" i="2"/>
  <c r="H102" i="2"/>
  <c r="G102" i="2"/>
  <c r="F102" i="2"/>
  <c r="J101" i="2"/>
  <c r="L101" i="2" s="1"/>
  <c r="N101" i="2" s="1"/>
  <c r="I101" i="2"/>
  <c r="H101" i="2"/>
  <c r="G101" i="2"/>
  <c r="F101" i="2"/>
  <c r="K100" i="2"/>
  <c r="J100" i="2"/>
  <c r="I100" i="2"/>
  <c r="H100" i="2"/>
  <c r="L100" i="2" s="1"/>
  <c r="N100" i="2" s="1"/>
  <c r="G100" i="2"/>
  <c r="M100" i="2" s="1"/>
  <c r="F100" i="2"/>
  <c r="M99" i="2"/>
  <c r="L99" i="2"/>
  <c r="N99" i="2" s="1"/>
  <c r="J99" i="2"/>
  <c r="I99" i="2"/>
  <c r="K99" i="2" s="1"/>
  <c r="H99" i="2"/>
  <c r="G99" i="2"/>
  <c r="F99" i="2"/>
  <c r="Y95" i="2"/>
  <c r="AA95" i="2" s="1"/>
  <c r="AC95" i="2" s="1"/>
  <c r="X95" i="2"/>
  <c r="W95" i="2"/>
  <c r="V95" i="2"/>
  <c r="U95" i="2"/>
  <c r="J95" i="2"/>
  <c r="L95" i="2" s="1"/>
  <c r="N95" i="2" s="1"/>
  <c r="I95" i="2"/>
  <c r="H95" i="2"/>
  <c r="G95" i="2"/>
  <c r="F95" i="2"/>
  <c r="Z94" i="2"/>
  <c r="Y94" i="2"/>
  <c r="X94" i="2"/>
  <c r="W94" i="2"/>
  <c r="AA94" i="2" s="1"/>
  <c r="AC94" i="2" s="1"/>
  <c r="V94" i="2"/>
  <c r="AB94" i="2" s="1"/>
  <c r="U94" i="2"/>
  <c r="M94" i="2"/>
  <c r="L94" i="2"/>
  <c r="N94" i="2" s="1"/>
  <c r="J94" i="2"/>
  <c r="I94" i="2"/>
  <c r="K94" i="2" s="1"/>
  <c r="H94" i="2"/>
  <c r="G94" i="2"/>
  <c r="F94" i="2"/>
  <c r="Y93" i="2"/>
  <c r="AA93" i="2" s="1"/>
  <c r="AC93" i="2" s="1"/>
  <c r="X93" i="2"/>
  <c r="W93" i="2"/>
  <c r="V93" i="2"/>
  <c r="U93" i="2"/>
  <c r="J93" i="2"/>
  <c r="L93" i="2" s="1"/>
  <c r="N93" i="2" s="1"/>
  <c r="I93" i="2"/>
  <c r="H93" i="2"/>
  <c r="G93" i="2"/>
  <c r="F93" i="2"/>
  <c r="Z92" i="2"/>
  <c r="Y92" i="2"/>
  <c r="X92" i="2"/>
  <c r="W92" i="2"/>
  <c r="AA92" i="2" s="1"/>
  <c r="AC92" i="2" s="1"/>
  <c r="V92" i="2"/>
  <c r="AB92" i="2" s="1"/>
  <c r="U92" i="2"/>
  <c r="M92" i="2"/>
  <c r="L92" i="2"/>
  <c r="N92" i="2" s="1"/>
  <c r="J92" i="2"/>
  <c r="I92" i="2"/>
  <c r="K92" i="2" s="1"/>
  <c r="H92" i="2"/>
  <c r="G92" i="2"/>
  <c r="F92" i="2"/>
  <c r="Y91" i="2"/>
  <c r="AA91" i="2" s="1"/>
  <c r="AC91" i="2" s="1"/>
  <c r="X91" i="2"/>
  <c r="W91" i="2"/>
  <c r="V91" i="2"/>
  <c r="U91" i="2"/>
  <c r="J91" i="2"/>
  <c r="L91" i="2" s="1"/>
  <c r="N91" i="2" s="1"/>
  <c r="I91" i="2"/>
  <c r="H91" i="2"/>
  <c r="G91" i="2"/>
  <c r="F91" i="2"/>
  <c r="Z90" i="2"/>
  <c r="Y90" i="2"/>
  <c r="X90" i="2"/>
  <c r="W90" i="2"/>
  <c r="AA90" i="2" s="1"/>
  <c r="AC90" i="2" s="1"/>
  <c r="V90" i="2"/>
  <c r="AB90" i="2" s="1"/>
  <c r="U90" i="2"/>
  <c r="M90" i="2"/>
  <c r="L90" i="2"/>
  <c r="N90" i="2" s="1"/>
  <c r="J90" i="2"/>
  <c r="I90" i="2"/>
  <c r="K90" i="2" s="1"/>
  <c r="H90" i="2"/>
  <c r="G90" i="2"/>
  <c r="F90" i="2"/>
  <c r="Y89" i="2"/>
  <c r="AA89" i="2" s="1"/>
  <c r="AC89" i="2" s="1"/>
  <c r="X89" i="2"/>
  <c r="W89" i="2"/>
  <c r="V89" i="2"/>
  <c r="U89" i="2"/>
  <c r="J89" i="2"/>
  <c r="L89" i="2" s="1"/>
  <c r="N89" i="2" s="1"/>
  <c r="I89" i="2"/>
  <c r="H89" i="2"/>
  <c r="G89" i="2"/>
  <c r="F89" i="2"/>
  <c r="Z84" i="2"/>
  <c r="Y84" i="2"/>
  <c r="X84" i="2"/>
  <c r="W84" i="2"/>
  <c r="AA84" i="2" s="1"/>
  <c r="AC84" i="2" s="1"/>
  <c r="V84" i="2"/>
  <c r="AB84" i="2" s="1"/>
  <c r="U84" i="2"/>
  <c r="M84" i="2"/>
  <c r="L84" i="2"/>
  <c r="N84" i="2" s="1"/>
  <c r="J84" i="2"/>
  <c r="I84" i="2"/>
  <c r="K84" i="2" s="1"/>
  <c r="H84" i="2"/>
  <c r="G84" i="2"/>
  <c r="F84" i="2"/>
  <c r="Y83" i="2"/>
  <c r="AA83" i="2" s="1"/>
  <c r="AC83" i="2" s="1"/>
  <c r="X83" i="2"/>
  <c r="W83" i="2"/>
  <c r="V83" i="2"/>
  <c r="U83" i="2"/>
  <c r="J83" i="2"/>
  <c r="L83" i="2" s="1"/>
  <c r="N83" i="2" s="1"/>
  <c r="I83" i="2"/>
  <c r="H83" i="2"/>
  <c r="G83" i="2"/>
  <c r="F83" i="2"/>
  <c r="Z82" i="2"/>
  <c r="Y82" i="2"/>
  <c r="X82" i="2"/>
  <c r="W82" i="2"/>
  <c r="AA82" i="2" s="1"/>
  <c r="AC82" i="2" s="1"/>
  <c r="V82" i="2"/>
  <c r="AB82" i="2" s="1"/>
  <c r="U82" i="2"/>
  <c r="M82" i="2"/>
  <c r="L82" i="2"/>
  <c r="N82" i="2" s="1"/>
  <c r="J82" i="2"/>
  <c r="I82" i="2"/>
  <c r="K82" i="2" s="1"/>
  <c r="H82" i="2"/>
  <c r="G82" i="2"/>
  <c r="F82" i="2"/>
  <c r="Y81" i="2"/>
  <c r="AA81" i="2" s="1"/>
  <c r="AC81" i="2" s="1"/>
  <c r="X81" i="2"/>
  <c r="W81" i="2"/>
  <c r="V81" i="2"/>
  <c r="U81" i="2"/>
  <c r="J81" i="2"/>
  <c r="L81" i="2" s="1"/>
  <c r="N81" i="2" s="1"/>
  <c r="I81" i="2"/>
  <c r="H81" i="2"/>
  <c r="G81" i="2"/>
  <c r="F81" i="2"/>
  <c r="Z80" i="2"/>
  <c r="Y80" i="2"/>
  <c r="X80" i="2"/>
  <c r="W80" i="2"/>
  <c r="AA80" i="2" s="1"/>
  <c r="AC80" i="2" s="1"/>
  <c r="V80" i="2"/>
  <c r="AB80" i="2" s="1"/>
  <c r="U80" i="2"/>
  <c r="M80" i="2"/>
  <c r="L80" i="2"/>
  <c r="N80" i="2" s="1"/>
  <c r="J80" i="2"/>
  <c r="I80" i="2"/>
  <c r="K80" i="2" s="1"/>
  <c r="H80" i="2"/>
  <c r="G80" i="2"/>
  <c r="F80" i="2"/>
  <c r="Y79" i="2"/>
  <c r="AA79" i="2" s="1"/>
  <c r="AC79" i="2" s="1"/>
  <c r="X79" i="2"/>
  <c r="W79" i="2"/>
  <c r="V79" i="2"/>
  <c r="U79" i="2"/>
  <c r="J79" i="2"/>
  <c r="L79" i="2" s="1"/>
  <c r="N79" i="2" s="1"/>
  <c r="I79" i="2"/>
  <c r="H79" i="2"/>
  <c r="G79" i="2"/>
  <c r="I114" i="2" s="1"/>
  <c r="F79" i="2"/>
  <c r="Z78" i="2"/>
  <c r="Y78" i="2"/>
  <c r="X78" i="2"/>
  <c r="W78" i="2"/>
  <c r="AA78" i="2" s="1"/>
  <c r="AC78" i="2" s="1"/>
  <c r="V78" i="2"/>
  <c r="I115" i="2" s="1"/>
  <c r="U78" i="2"/>
  <c r="M78" i="2"/>
  <c r="L78" i="2"/>
  <c r="N78" i="2" s="1"/>
  <c r="J78" i="2"/>
  <c r="I78" i="2"/>
  <c r="K78" i="2" s="1"/>
  <c r="H78" i="2"/>
  <c r="G78" i="2"/>
  <c r="F78" i="2"/>
  <c r="K74" i="2"/>
  <c r="J74" i="2"/>
  <c r="I74" i="2"/>
  <c r="H74" i="2"/>
  <c r="G74" i="2"/>
  <c r="M74" i="2" s="1"/>
  <c r="F74" i="2"/>
  <c r="K73" i="2"/>
  <c r="J73" i="2"/>
  <c r="I73" i="2"/>
  <c r="H73" i="2"/>
  <c r="G73" i="2"/>
  <c r="M73" i="2" s="1"/>
  <c r="F73" i="2"/>
  <c r="K72" i="2"/>
  <c r="J72" i="2"/>
  <c r="I72" i="2"/>
  <c r="H72" i="2"/>
  <c r="G72" i="2"/>
  <c r="M72" i="2" s="1"/>
  <c r="F72" i="2"/>
  <c r="L71" i="2"/>
  <c r="N71" i="2" s="1"/>
  <c r="J71" i="2"/>
  <c r="I71" i="2"/>
  <c r="H71" i="2"/>
  <c r="G71" i="2"/>
  <c r="F71" i="2"/>
  <c r="K70" i="2"/>
  <c r="J70" i="2"/>
  <c r="I70" i="2"/>
  <c r="H70" i="2"/>
  <c r="G70" i="2"/>
  <c r="M70" i="2" s="1"/>
  <c r="F70" i="2"/>
  <c r="J69" i="2"/>
  <c r="I69" i="2"/>
  <c r="K69" i="2" s="1"/>
  <c r="M69" i="2" s="1"/>
  <c r="H69" i="2"/>
  <c r="L69" i="2" s="1"/>
  <c r="N69" i="2" s="1"/>
  <c r="G69" i="2"/>
  <c r="F69" i="2"/>
  <c r="J68" i="2"/>
  <c r="L68" i="2" s="1"/>
  <c r="N68" i="2" s="1"/>
  <c r="I68" i="2"/>
  <c r="K68" i="2" s="1"/>
  <c r="M68" i="2" s="1"/>
  <c r="H68" i="2"/>
  <c r="G68" i="2"/>
  <c r="F68" i="2"/>
  <c r="Y64" i="2"/>
  <c r="AA64" i="2" s="1"/>
  <c r="AC64" i="2" s="1"/>
  <c r="X64" i="2"/>
  <c r="W64" i="2"/>
  <c r="V64" i="2"/>
  <c r="U64" i="2"/>
  <c r="K64" i="2"/>
  <c r="J64" i="2"/>
  <c r="I64" i="2"/>
  <c r="H64" i="2"/>
  <c r="G64" i="2"/>
  <c r="M64" i="2" s="1"/>
  <c r="F64" i="2"/>
  <c r="Y63" i="2"/>
  <c r="X63" i="2"/>
  <c r="Z63" i="2" s="1"/>
  <c r="AB63" i="2" s="1"/>
  <c r="W63" i="2"/>
  <c r="AA63" i="2" s="1"/>
  <c r="AC63" i="2" s="1"/>
  <c r="V63" i="2"/>
  <c r="U63" i="2"/>
  <c r="J63" i="2"/>
  <c r="L63" i="2" s="1"/>
  <c r="N63" i="2" s="1"/>
  <c r="I63" i="2"/>
  <c r="K63" i="2" s="1"/>
  <c r="M63" i="2" s="1"/>
  <c r="H63" i="2"/>
  <c r="G63" i="2"/>
  <c r="F63" i="2"/>
  <c r="Y62" i="2"/>
  <c r="AA62" i="2" s="1"/>
  <c r="AC62" i="2" s="1"/>
  <c r="X62" i="2"/>
  <c r="W62" i="2"/>
  <c r="V62" i="2"/>
  <c r="U62" i="2"/>
  <c r="K62" i="2"/>
  <c r="J62" i="2"/>
  <c r="I62" i="2"/>
  <c r="H62" i="2"/>
  <c r="G62" i="2"/>
  <c r="M62" i="2" s="1"/>
  <c r="F62" i="2"/>
  <c r="Y61" i="2"/>
  <c r="X61" i="2"/>
  <c r="Z61" i="2" s="1"/>
  <c r="AB61" i="2" s="1"/>
  <c r="W61" i="2"/>
  <c r="AA61" i="2" s="1"/>
  <c r="AC61" i="2" s="1"/>
  <c r="V61" i="2"/>
  <c r="U61" i="2"/>
  <c r="J61" i="2"/>
  <c r="L61" i="2" s="1"/>
  <c r="N61" i="2" s="1"/>
  <c r="I61" i="2"/>
  <c r="K61" i="2" s="1"/>
  <c r="M61" i="2" s="1"/>
  <c r="H61" i="2"/>
  <c r="G61" i="2"/>
  <c r="F61" i="2"/>
  <c r="Y60" i="2"/>
  <c r="AA60" i="2" s="1"/>
  <c r="AC60" i="2" s="1"/>
  <c r="X60" i="2"/>
  <c r="W60" i="2"/>
  <c r="V60" i="2"/>
  <c r="U60" i="2"/>
  <c r="K60" i="2"/>
  <c r="J60" i="2"/>
  <c r="I60" i="2"/>
  <c r="H60" i="2"/>
  <c r="G60" i="2"/>
  <c r="M60" i="2" s="1"/>
  <c r="F60" i="2"/>
  <c r="Y59" i="2"/>
  <c r="X59" i="2"/>
  <c r="Z59" i="2" s="1"/>
  <c r="AB59" i="2" s="1"/>
  <c r="W59" i="2"/>
  <c r="AA59" i="2" s="1"/>
  <c r="AC59" i="2" s="1"/>
  <c r="V59" i="2"/>
  <c r="U59" i="2"/>
  <c r="J59" i="2"/>
  <c r="L59" i="2" s="1"/>
  <c r="N59" i="2" s="1"/>
  <c r="I59" i="2"/>
  <c r="K59" i="2" s="1"/>
  <c r="M59" i="2" s="1"/>
  <c r="H59" i="2"/>
  <c r="G59" i="2"/>
  <c r="F59" i="2"/>
  <c r="Y58" i="2"/>
  <c r="AA58" i="2" s="1"/>
  <c r="AC58" i="2" s="1"/>
  <c r="X58" i="2"/>
  <c r="W58" i="2"/>
  <c r="V58" i="2"/>
  <c r="U58" i="2"/>
  <c r="K58" i="2"/>
  <c r="J58" i="2"/>
  <c r="I58" i="2"/>
  <c r="H58" i="2"/>
  <c r="G58" i="2"/>
  <c r="F58" i="2"/>
  <c r="J54" i="2"/>
  <c r="I54" i="2"/>
  <c r="K54" i="2" s="1"/>
  <c r="M54" i="2" s="1"/>
  <c r="H54" i="2"/>
  <c r="L54" i="2" s="1"/>
  <c r="N54" i="2" s="1"/>
  <c r="G54" i="2"/>
  <c r="F54" i="2"/>
  <c r="Y53" i="2"/>
  <c r="AA53" i="2" s="1"/>
  <c r="AC53" i="2" s="1"/>
  <c r="X53" i="2"/>
  <c r="Z53" i="2" s="1"/>
  <c r="AB53" i="2" s="1"/>
  <c r="W53" i="2"/>
  <c r="V53" i="2"/>
  <c r="U53" i="2"/>
  <c r="J53" i="2"/>
  <c r="L53" i="2" s="1"/>
  <c r="N53" i="2" s="1"/>
  <c r="I53" i="2"/>
  <c r="H53" i="2"/>
  <c r="G53" i="2"/>
  <c r="F53" i="2"/>
  <c r="Z52" i="2"/>
  <c r="Y52" i="2"/>
  <c r="X52" i="2"/>
  <c r="W52" i="2"/>
  <c r="V52" i="2"/>
  <c r="AB52" i="2" s="1"/>
  <c r="U52" i="2"/>
  <c r="J52" i="2"/>
  <c r="I52" i="2"/>
  <c r="K52" i="2" s="1"/>
  <c r="M52" i="2" s="1"/>
  <c r="H52" i="2"/>
  <c r="L52" i="2" s="1"/>
  <c r="N52" i="2" s="1"/>
  <c r="G52" i="2"/>
  <c r="F52" i="2"/>
  <c r="Y51" i="2"/>
  <c r="AA51" i="2" s="1"/>
  <c r="AC51" i="2" s="1"/>
  <c r="X51" i="2"/>
  <c r="Z51" i="2" s="1"/>
  <c r="AB51" i="2" s="1"/>
  <c r="W51" i="2"/>
  <c r="V51" i="2"/>
  <c r="U51" i="2"/>
  <c r="J51" i="2"/>
  <c r="L51" i="2" s="1"/>
  <c r="N51" i="2" s="1"/>
  <c r="I51" i="2"/>
  <c r="H51" i="2"/>
  <c r="G51" i="2"/>
  <c r="F51" i="2"/>
  <c r="Z50" i="2"/>
  <c r="Y50" i="2"/>
  <c r="X50" i="2"/>
  <c r="W50" i="2"/>
  <c r="V50" i="2"/>
  <c r="AB50" i="2" s="1"/>
  <c r="U50" i="2"/>
  <c r="J50" i="2"/>
  <c r="I50" i="2"/>
  <c r="K50" i="2" s="1"/>
  <c r="M50" i="2" s="1"/>
  <c r="H50" i="2"/>
  <c r="L50" i="2" s="1"/>
  <c r="N50" i="2" s="1"/>
  <c r="G50" i="2"/>
  <c r="F50" i="2"/>
  <c r="Y49" i="2"/>
  <c r="AA49" i="2" s="1"/>
  <c r="AC49" i="2" s="1"/>
  <c r="X49" i="2"/>
  <c r="Z49" i="2" s="1"/>
  <c r="AB49" i="2" s="1"/>
  <c r="W49" i="2"/>
  <c r="V49" i="2"/>
  <c r="U49" i="2"/>
  <c r="J49" i="2"/>
  <c r="L49" i="2" s="1"/>
  <c r="N49" i="2" s="1"/>
  <c r="I49" i="2"/>
  <c r="H49" i="2"/>
  <c r="G49" i="2"/>
  <c r="F49" i="2"/>
  <c r="Z48" i="2"/>
  <c r="Y48" i="2"/>
  <c r="X48" i="2"/>
  <c r="W48" i="2"/>
  <c r="V48" i="2"/>
  <c r="U48" i="2"/>
  <c r="J48" i="2"/>
  <c r="I48" i="2"/>
  <c r="K48" i="2" s="1"/>
  <c r="M48" i="2" s="1"/>
  <c r="H48" i="2"/>
  <c r="L48" i="2" s="1"/>
  <c r="N48" i="2" s="1"/>
  <c r="G48" i="2"/>
  <c r="F48" i="2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E27" i="2"/>
  <c r="F27" i="2" s="1"/>
  <c r="M26" i="2"/>
  <c r="N26" i="2" s="1"/>
  <c r="E26" i="2"/>
  <c r="F26" i="2" s="1"/>
  <c r="M25" i="2"/>
  <c r="N25" i="2" s="1"/>
  <c r="E25" i="2"/>
  <c r="F25" i="2" s="1"/>
  <c r="M24" i="2"/>
  <c r="N24" i="2" s="1"/>
  <c r="E24" i="2"/>
  <c r="F24" i="2" s="1"/>
  <c r="M23" i="2"/>
  <c r="N23" i="2" s="1"/>
  <c r="E23" i="2"/>
  <c r="F23" i="2" s="1"/>
  <c r="M22" i="2"/>
  <c r="N22" i="2" s="1"/>
  <c r="E22" i="2"/>
  <c r="F22" i="2" s="1"/>
  <c r="M21" i="2"/>
  <c r="N21" i="2" s="1"/>
  <c r="E21" i="2"/>
  <c r="F21" i="2" s="1"/>
  <c r="M20" i="2"/>
  <c r="N20" i="2" s="1"/>
  <c r="E20" i="2"/>
  <c r="F20" i="2" s="1"/>
  <c r="M19" i="2"/>
  <c r="N19" i="2" s="1"/>
  <c r="E19" i="2"/>
  <c r="F19" i="2" s="1"/>
  <c r="F12" i="2"/>
  <c r="H12" i="2" s="1"/>
  <c r="H4" i="2"/>
  <c r="F4" i="2"/>
  <c r="G4" i="2" s="1"/>
  <c r="J50" i="1"/>
  <c r="L50" i="1" s="1"/>
  <c r="N50" i="1" s="1"/>
  <c r="I50" i="1"/>
  <c r="F50" i="1"/>
  <c r="E50" i="1"/>
  <c r="D50" i="1"/>
  <c r="L49" i="1"/>
  <c r="N49" i="1" s="1"/>
  <c r="K49" i="1"/>
  <c r="J49" i="1"/>
  <c r="I49" i="1"/>
  <c r="F49" i="1"/>
  <c r="E49" i="1"/>
  <c r="M49" i="1" s="1"/>
  <c r="D49" i="1"/>
  <c r="L48" i="1"/>
  <c r="N48" i="1" s="1"/>
  <c r="J48" i="1"/>
  <c r="I48" i="1"/>
  <c r="K48" i="1" s="1"/>
  <c r="M48" i="1" s="1"/>
  <c r="F48" i="1"/>
  <c r="E48" i="1"/>
  <c r="D48" i="1"/>
  <c r="J47" i="1"/>
  <c r="L47" i="1" s="1"/>
  <c r="N47" i="1" s="1"/>
  <c r="I47" i="1"/>
  <c r="K47" i="1" s="1"/>
  <c r="M47" i="1" s="1"/>
  <c r="F47" i="1"/>
  <c r="E47" i="1"/>
  <c r="D47" i="1"/>
  <c r="J46" i="1"/>
  <c r="H46" i="1"/>
  <c r="G46" i="1"/>
  <c r="I46" i="1" s="1"/>
  <c r="K46" i="1" s="1"/>
  <c r="F46" i="1"/>
  <c r="E46" i="1"/>
  <c r="D46" i="1"/>
  <c r="J45" i="1"/>
  <c r="L45" i="1" s="1"/>
  <c r="N45" i="1" s="1"/>
  <c r="I45" i="1"/>
  <c r="K45" i="1" s="1"/>
  <c r="M45" i="1" s="1"/>
  <c r="F45" i="1"/>
  <c r="E45" i="1"/>
  <c r="D45" i="1"/>
  <c r="J44" i="1"/>
  <c r="K44" i="1" s="1"/>
  <c r="I44" i="1"/>
  <c r="F44" i="1"/>
  <c r="E44" i="1"/>
  <c r="M44" i="1" s="1"/>
  <c r="D44" i="1"/>
  <c r="L43" i="1"/>
  <c r="N43" i="1" s="1"/>
  <c r="K43" i="1"/>
  <c r="J43" i="1"/>
  <c r="I43" i="1"/>
  <c r="F43" i="1"/>
  <c r="E43" i="1"/>
  <c r="M43" i="1" s="1"/>
  <c r="D43" i="1"/>
  <c r="L42" i="1"/>
  <c r="N42" i="1" s="1"/>
  <c r="J42" i="1"/>
  <c r="I42" i="1"/>
  <c r="K42" i="1" s="1"/>
  <c r="M42" i="1" s="1"/>
  <c r="F42" i="1"/>
  <c r="E42" i="1"/>
  <c r="D42" i="1"/>
  <c r="J41" i="1"/>
  <c r="L41" i="1" s="1"/>
  <c r="N41" i="1" s="1"/>
  <c r="I41" i="1"/>
  <c r="K41" i="1" s="1"/>
  <c r="M41" i="1" s="1"/>
  <c r="F41" i="1"/>
  <c r="E41" i="1"/>
  <c r="D41" i="1"/>
  <c r="J40" i="1"/>
  <c r="L40" i="1" s="1"/>
  <c r="N40" i="1" s="1"/>
  <c r="I40" i="1"/>
  <c r="F40" i="1"/>
  <c r="E40" i="1"/>
  <c r="D40" i="1"/>
  <c r="L39" i="1"/>
  <c r="N39" i="1" s="1"/>
  <c r="K39" i="1"/>
  <c r="J39" i="1"/>
  <c r="I39" i="1"/>
  <c r="F39" i="1"/>
  <c r="E39" i="1"/>
  <c r="M39" i="1" s="1"/>
  <c r="D39" i="1"/>
  <c r="L38" i="1"/>
  <c r="N38" i="1" s="1"/>
  <c r="J38" i="1"/>
  <c r="I38" i="1"/>
  <c r="K38" i="1" s="1"/>
  <c r="M38" i="1" s="1"/>
  <c r="F38" i="1"/>
  <c r="E38" i="1"/>
  <c r="D38" i="1"/>
  <c r="J37" i="1"/>
  <c r="L37" i="1" s="1"/>
  <c r="N37" i="1" s="1"/>
  <c r="I37" i="1"/>
  <c r="K37" i="1" s="1"/>
  <c r="M37" i="1" s="1"/>
  <c r="F37" i="1"/>
  <c r="E37" i="1"/>
  <c r="D37" i="1"/>
  <c r="J36" i="1"/>
  <c r="K36" i="1" s="1"/>
  <c r="I36" i="1"/>
  <c r="F36" i="1"/>
  <c r="E36" i="1"/>
  <c r="M36" i="1" s="1"/>
  <c r="D36" i="1"/>
  <c r="L35" i="1"/>
  <c r="N35" i="1" s="1"/>
  <c r="K35" i="1"/>
  <c r="J35" i="1"/>
  <c r="I35" i="1"/>
  <c r="F35" i="1"/>
  <c r="E35" i="1"/>
  <c r="M35" i="1" s="1"/>
  <c r="D35" i="1"/>
  <c r="L34" i="1"/>
  <c r="N34" i="1" s="1"/>
  <c r="J34" i="1"/>
  <c r="I34" i="1"/>
  <c r="K34" i="1" s="1"/>
  <c r="M34" i="1" s="1"/>
  <c r="F34" i="1"/>
  <c r="E34" i="1"/>
  <c r="D34" i="1"/>
  <c r="J33" i="1"/>
  <c r="L33" i="1" s="1"/>
  <c r="N33" i="1" s="1"/>
  <c r="I33" i="1"/>
  <c r="K33" i="1" s="1"/>
  <c r="M33" i="1" s="1"/>
  <c r="F33" i="1"/>
  <c r="E33" i="1"/>
  <c r="D33" i="1"/>
  <c r="J32" i="1"/>
  <c r="L32" i="1" s="1"/>
  <c r="N32" i="1" s="1"/>
  <c r="I32" i="1"/>
  <c r="F32" i="1"/>
  <c r="E32" i="1"/>
  <c r="D32" i="1"/>
  <c r="L31" i="1"/>
  <c r="N31" i="1" s="1"/>
  <c r="K31" i="1"/>
  <c r="J31" i="1"/>
  <c r="I31" i="1"/>
  <c r="F31" i="1"/>
  <c r="E31" i="1"/>
  <c r="M31" i="1" s="1"/>
  <c r="D31" i="1"/>
  <c r="L30" i="1"/>
  <c r="N30" i="1" s="1"/>
  <c r="J30" i="1"/>
  <c r="I30" i="1"/>
  <c r="K30" i="1" s="1"/>
  <c r="M30" i="1" s="1"/>
  <c r="F30" i="1"/>
  <c r="E30" i="1"/>
  <c r="D30" i="1"/>
  <c r="J29" i="1"/>
  <c r="L29" i="1" s="1"/>
  <c r="N29" i="1" s="1"/>
  <c r="I29" i="1"/>
  <c r="K29" i="1" s="1"/>
  <c r="M29" i="1" s="1"/>
  <c r="F29" i="1"/>
  <c r="E29" i="1"/>
  <c r="D29" i="1"/>
  <c r="J28" i="1"/>
  <c r="K28" i="1" s="1"/>
  <c r="I28" i="1"/>
  <c r="F28" i="1"/>
  <c r="E28" i="1"/>
  <c r="M28" i="1" s="1"/>
  <c r="D28" i="1"/>
  <c r="L27" i="1"/>
  <c r="N27" i="1" s="1"/>
  <c r="K27" i="1"/>
  <c r="J27" i="1"/>
  <c r="I27" i="1"/>
  <c r="F27" i="1"/>
  <c r="E27" i="1"/>
  <c r="M27" i="1" s="1"/>
  <c r="D27" i="1"/>
  <c r="L26" i="1"/>
  <c r="N26" i="1" s="1"/>
  <c r="J26" i="1"/>
  <c r="I26" i="1"/>
  <c r="K26" i="1" s="1"/>
  <c r="M26" i="1" s="1"/>
  <c r="F26" i="1"/>
  <c r="E26" i="1"/>
  <c r="D26" i="1"/>
  <c r="J25" i="1"/>
  <c r="L25" i="1" s="1"/>
  <c r="N25" i="1" s="1"/>
  <c r="I25" i="1"/>
  <c r="K25" i="1" s="1"/>
  <c r="M25" i="1" s="1"/>
  <c r="F25" i="1"/>
  <c r="E25" i="1"/>
  <c r="D25" i="1"/>
  <c r="J24" i="1"/>
  <c r="L24" i="1" s="1"/>
  <c r="N24" i="1" s="1"/>
  <c r="I24" i="1"/>
  <c r="F24" i="1"/>
  <c r="E24" i="1"/>
  <c r="D24" i="1"/>
  <c r="C20" i="1"/>
  <c r="D20" i="1" s="1"/>
  <c r="H12" i="1"/>
  <c r="G12" i="1"/>
  <c r="F12" i="1"/>
  <c r="F4" i="1"/>
  <c r="H4" i="1" s="1"/>
  <c r="P123" i="3" l="1"/>
  <c r="P20" i="3"/>
  <c r="P21" i="3"/>
  <c r="P83" i="3"/>
  <c r="P32" i="3"/>
  <c r="P36" i="3"/>
  <c r="P87" i="3"/>
  <c r="P102" i="3"/>
  <c r="P103" i="3"/>
  <c r="P141" i="3"/>
  <c r="P143" i="3"/>
  <c r="P145" i="3"/>
  <c r="P147" i="3"/>
  <c r="P149" i="3"/>
  <c r="G28" i="3"/>
  <c r="G30" i="3"/>
  <c r="G23" i="3"/>
  <c r="G32" i="3"/>
  <c r="G34" i="3"/>
  <c r="G35" i="3"/>
  <c r="P35" i="3"/>
  <c r="G40" i="3"/>
  <c r="Q43" i="3"/>
  <c r="S43" i="3" s="1"/>
  <c r="G45" i="3"/>
  <c r="G47" i="3"/>
  <c r="G52" i="3"/>
  <c r="P54" i="3"/>
  <c r="P104" i="3"/>
  <c r="P106" i="3"/>
  <c r="R106" i="3" s="1"/>
  <c r="P151" i="3"/>
  <c r="P157" i="3"/>
  <c r="G18" i="3"/>
  <c r="G26" i="3"/>
  <c r="G38" i="3"/>
  <c r="G20" i="3"/>
  <c r="G22" i="3"/>
  <c r="G25" i="3"/>
  <c r="P25" i="3"/>
  <c r="G27" i="3"/>
  <c r="G29" i="3"/>
  <c r="G37" i="3"/>
  <c r="P37" i="3"/>
  <c r="G42" i="3"/>
  <c r="G49" i="3"/>
  <c r="Q97" i="3"/>
  <c r="S97" i="3" s="1"/>
  <c r="G50" i="3"/>
  <c r="G19" i="3"/>
  <c r="P19" i="3"/>
  <c r="R19" i="3" s="1"/>
  <c r="G24" i="3"/>
  <c r="P26" i="3"/>
  <c r="R26" i="3" s="1"/>
  <c r="P30" i="3"/>
  <c r="R30" i="3" s="1"/>
  <c r="G31" i="3"/>
  <c r="P31" i="3"/>
  <c r="G33" i="3"/>
  <c r="G36" i="3"/>
  <c r="G39" i="3"/>
  <c r="G44" i="3"/>
  <c r="G46" i="3"/>
  <c r="P46" i="3"/>
  <c r="G48" i="3"/>
  <c r="G51" i="3"/>
  <c r="Q51" i="3"/>
  <c r="S51" i="3" s="1"/>
  <c r="G53" i="3"/>
  <c r="P75" i="3"/>
  <c r="P101" i="3"/>
  <c r="R101" i="3" s="1"/>
  <c r="P105" i="3"/>
  <c r="P107" i="3"/>
  <c r="P27" i="3"/>
  <c r="P33" i="3"/>
  <c r="P42" i="3"/>
  <c r="R42" i="3" s="1"/>
  <c r="P50" i="3"/>
  <c r="P57" i="3"/>
  <c r="P93" i="3"/>
  <c r="R93" i="3" s="1"/>
  <c r="P96" i="3"/>
  <c r="R96" i="3" s="1"/>
  <c r="P115" i="3"/>
  <c r="T20" i="3"/>
  <c r="U20" i="3" s="1"/>
  <c r="P22" i="3"/>
  <c r="R22" i="3" s="1"/>
  <c r="P23" i="3"/>
  <c r="R23" i="3" s="1"/>
  <c r="P28" i="3"/>
  <c r="R28" i="3" s="1"/>
  <c r="P29" i="3"/>
  <c r="P38" i="3"/>
  <c r="R38" i="3" s="1"/>
  <c r="P39" i="3"/>
  <c r="Q47" i="3"/>
  <c r="S47" i="3" s="1"/>
  <c r="P61" i="3"/>
  <c r="R61" i="3" s="1"/>
  <c r="P63" i="3"/>
  <c r="R63" i="3" s="1"/>
  <c r="P74" i="3"/>
  <c r="R74" i="3" s="1"/>
  <c r="P79" i="3"/>
  <c r="Q95" i="3"/>
  <c r="S95" i="3" s="1"/>
  <c r="P113" i="3"/>
  <c r="R113" i="3" s="1"/>
  <c r="P153" i="3"/>
  <c r="R153" i="3" s="1"/>
  <c r="Q161" i="3"/>
  <c r="S161" i="3" s="1"/>
  <c r="P24" i="3"/>
  <c r="P34" i="3"/>
  <c r="R34" i="3" s="1"/>
  <c r="P40" i="3"/>
  <c r="P48" i="3"/>
  <c r="R48" i="3" s="1"/>
  <c r="Q56" i="3"/>
  <c r="S56" i="3" s="1"/>
  <c r="Q57" i="3"/>
  <c r="S57" i="3" s="1"/>
  <c r="P58" i="3"/>
  <c r="R58" i="3" s="1"/>
  <c r="P66" i="3"/>
  <c r="R66" i="3" s="1"/>
  <c r="P69" i="3"/>
  <c r="P71" i="3"/>
  <c r="R71" i="3" s="1"/>
  <c r="Q80" i="3"/>
  <c r="S80" i="3" s="1"/>
  <c r="Q82" i="3"/>
  <c r="S82" i="3" s="1"/>
  <c r="Q84" i="3"/>
  <c r="S84" i="3" s="1"/>
  <c r="Q86" i="3"/>
  <c r="S86" i="3" s="1"/>
  <c r="Q88" i="3"/>
  <c r="S88" i="3" s="1"/>
  <c r="P94" i="3"/>
  <c r="P100" i="3"/>
  <c r="P119" i="3"/>
  <c r="R119" i="3" s="1"/>
  <c r="P121" i="3"/>
  <c r="P155" i="3"/>
  <c r="P160" i="3"/>
  <c r="T32" i="3"/>
  <c r="U32" i="3" s="1"/>
  <c r="T36" i="3"/>
  <c r="U36" i="3" s="1"/>
  <c r="T19" i="3"/>
  <c r="U19" i="3" s="1"/>
  <c r="Q20" i="3"/>
  <c r="S20" i="3" s="1"/>
  <c r="T23" i="3"/>
  <c r="U23" i="3" s="1"/>
  <c r="Q24" i="3"/>
  <c r="S24" i="3" s="1"/>
  <c r="T27" i="3"/>
  <c r="U27" i="3" s="1"/>
  <c r="Q28" i="3"/>
  <c r="S28" i="3" s="1"/>
  <c r="T31" i="3"/>
  <c r="U31" i="3" s="1"/>
  <c r="Q32" i="3"/>
  <c r="S32" i="3" s="1"/>
  <c r="T35" i="3"/>
  <c r="U35" i="3" s="1"/>
  <c r="Q36" i="3"/>
  <c r="S36" i="3" s="1"/>
  <c r="T39" i="3"/>
  <c r="U39" i="3" s="1"/>
  <c r="Q40" i="3"/>
  <c r="S40" i="3" s="1"/>
  <c r="Q42" i="3"/>
  <c r="S42" i="3" s="1"/>
  <c r="Q46" i="3"/>
  <c r="S46" i="3" s="1"/>
  <c r="Q50" i="3"/>
  <c r="S50" i="3" s="1"/>
  <c r="T54" i="3"/>
  <c r="U54" i="3" s="1"/>
  <c r="Q55" i="3"/>
  <c r="S55" i="3" s="1"/>
  <c r="P56" i="3"/>
  <c r="R56" i="3" s="1"/>
  <c r="P59" i="3"/>
  <c r="R59" i="3" s="1"/>
  <c r="P64" i="3"/>
  <c r="R64" i="3" s="1"/>
  <c r="P72" i="3"/>
  <c r="R72" i="3" s="1"/>
  <c r="T28" i="3"/>
  <c r="U28" i="3" s="1"/>
  <c r="T22" i="3"/>
  <c r="U22" i="3" s="1"/>
  <c r="T26" i="3"/>
  <c r="U26" i="3" s="1"/>
  <c r="T30" i="3"/>
  <c r="U30" i="3" s="1"/>
  <c r="R32" i="3"/>
  <c r="T34" i="3"/>
  <c r="U34" i="3" s="1"/>
  <c r="R36" i="3"/>
  <c r="T38" i="3"/>
  <c r="U38" i="3" s="1"/>
  <c r="Q41" i="3"/>
  <c r="S41" i="3" s="1"/>
  <c r="Q45" i="3"/>
  <c r="S45" i="3" s="1"/>
  <c r="Q49" i="3"/>
  <c r="S49" i="3" s="1"/>
  <c r="Q53" i="3"/>
  <c r="S53" i="3" s="1"/>
  <c r="Q58" i="3"/>
  <c r="S58" i="3" s="1"/>
  <c r="R62" i="3"/>
  <c r="R70" i="3"/>
  <c r="Q76" i="3"/>
  <c r="S76" i="3" s="1"/>
  <c r="Q78" i="3"/>
  <c r="S78" i="3" s="1"/>
  <c r="K166" i="3"/>
  <c r="K165" i="3"/>
  <c r="T24" i="3"/>
  <c r="U24" i="3" s="1"/>
  <c r="T40" i="3"/>
  <c r="U40" i="3" s="1"/>
  <c r="T126" i="3"/>
  <c r="U126" i="3" s="1"/>
  <c r="T157" i="3"/>
  <c r="U157" i="3" s="1"/>
  <c r="T155" i="3"/>
  <c r="U155" i="3" s="1"/>
  <c r="T153" i="3"/>
  <c r="U153" i="3" s="1"/>
  <c r="T151" i="3"/>
  <c r="U151" i="3" s="1"/>
  <c r="T149" i="3"/>
  <c r="U149" i="3" s="1"/>
  <c r="T147" i="3"/>
  <c r="U147" i="3" s="1"/>
  <c r="T145" i="3"/>
  <c r="U145" i="3" s="1"/>
  <c r="T143" i="3"/>
  <c r="U143" i="3" s="1"/>
  <c r="T141" i="3"/>
  <c r="U141" i="3" s="1"/>
  <c r="T139" i="3"/>
  <c r="U139" i="3" s="1"/>
  <c r="T137" i="3"/>
  <c r="U137" i="3" s="1"/>
  <c r="T135" i="3"/>
  <c r="U135" i="3" s="1"/>
  <c r="T133" i="3"/>
  <c r="U133" i="3" s="1"/>
  <c r="T131" i="3"/>
  <c r="U131" i="3" s="1"/>
  <c r="T129" i="3"/>
  <c r="U129" i="3" s="1"/>
  <c r="T127" i="3"/>
  <c r="U127" i="3" s="1"/>
  <c r="R20" i="3"/>
  <c r="R24" i="3"/>
  <c r="R40" i="3"/>
  <c r="T21" i="3"/>
  <c r="U21" i="3" s="1"/>
  <c r="Q22" i="3"/>
  <c r="S22" i="3" s="1"/>
  <c r="T25" i="3"/>
  <c r="U25" i="3" s="1"/>
  <c r="Q26" i="3"/>
  <c r="S26" i="3" s="1"/>
  <c r="T29" i="3"/>
  <c r="U29" i="3" s="1"/>
  <c r="Q30" i="3"/>
  <c r="S30" i="3" s="1"/>
  <c r="T33" i="3"/>
  <c r="U33" i="3" s="1"/>
  <c r="Q34" i="3"/>
  <c r="S34" i="3" s="1"/>
  <c r="T37" i="3"/>
  <c r="U37" i="3" s="1"/>
  <c r="Q38" i="3"/>
  <c r="S38" i="3" s="1"/>
  <c r="Q44" i="3"/>
  <c r="S44" i="3" s="1"/>
  <c r="Q48" i="3"/>
  <c r="S48" i="3" s="1"/>
  <c r="Q52" i="3"/>
  <c r="S52" i="3" s="1"/>
  <c r="P55" i="3"/>
  <c r="R55" i="3" s="1"/>
  <c r="Q59" i="3"/>
  <c r="S59" i="3" s="1"/>
  <c r="P60" i="3"/>
  <c r="R60" i="3" s="1"/>
  <c r="P68" i="3"/>
  <c r="R68" i="3" s="1"/>
  <c r="P73" i="3"/>
  <c r="R73" i="3" s="1"/>
  <c r="R160" i="3"/>
  <c r="P91" i="3"/>
  <c r="R91" i="3" s="1"/>
  <c r="T94" i="3"/>
  <c r="U94" i="3" s="1"/>
  <c r="P97" i="3"/>
  <c r="R97" i="3" s="1"/>
  <c r="P126" i="3"/>
  <c r="R126" i="3" s="1"/>
  <c r="R127" i="3"/>
  <c r="P128" i="3"/>
  <c r="R128" i="3" s="1"/>
  <c r="R129" i="3"/>
  <c r="P130" i="3"/>
  <c r="R130" i="3" s="1"/>
  <c r="R131" i="3"/>
  <c r="P132" i="3"/>
  <c r="R132" i="3" s="1"/>
  <c r="R133" i="3"/>
  <c r="P134" i="3"/>
  <c r="R134" i="3" s="1"/>
  <c r="R135" i="3"/>
  <c r="P136" i="3"/>
  <c r="R136" i="3" s="1"/>
  <c r="R137" i="3"/>
  <c r="P138" i="3"/>
  <c r="R138" i="3" s="1"/>
  <c r="R139" i="3"/>
  <c r="P140" i="3"/>
  <c r="R140" i="3" s="1"/>
  <c r="R141" i="3"/>
  <c r="P142" i="3"/>
  <c r="R142" i="3" s="1"/>
  <c r="R143" i="3"/>
  <c r="P144" i="3"/>
  <c r="R144" i="3" s="1"/>
  <c r="R145" i="3"/>
  <c r="P146" i="3"/>
  <c r="R146" i="3" s="1"/>
  <c r="R147" i="3"/>
  <c r="P148" i="3"/>
  <c r="R148" i="3" s="1"/>
  <c r="R149" i="3"/>
  <c r="P150" i="3"/>
  <c r="R150" i="3" s="1"/>
  <c r="R151" i="3"/>
  <c r="P152" i="3"/>
  <c r="R152" i="3" s="1"/>
  <c r="P154" i="3"/>
  <c r="R154" i="3" s="1"/>
  <c r="R155" i="3"/>
  <c r="P156" i="3"/>
  <c r="R156" i="3" s="1"/>
  <c r="R157" i="3"/>
  <c r="P158" i="3"/>
  <c r="R158" i="3" s="1"/>
  <c r="Q160" i="3"/>
  <c r="S160" i="3" s="1"/>
  <c r="P95" i="3"/>
  <c r="R95" i="3" s="1"/>
  <c r="R105" i="3"/>
  <c r="Q127" i="3"/>
  <c r="S127" i="3" s="1"/>
  <c r="Q129" i="3"/>
  <c r="S129" i="3" s="1"/>
  <c r="Q131" i="3"/>
  <c r="S131" i="3" s="1"/>
  <c r="Q133" i="3"/>
  <c r="S133" i="3" s="1"/>
  <c r="Q135" i="3"/>
  <c r="S135" i="3" s="1"/>
  <c r="Q137" i="3"/>
  <c r="S137" i="3" s="1"/>
  <c r="Q139" i="3"/>
  <c r="S139" i="3" s="1"/>
  <c r="Q141" i="3"/>
  <c r="S141" i="3" s="1"/>
  <c r="Q143" i="3"/>
  <c r="S143" i="3" s="1"/>
  <c r="Q145" i="3"/>
  <c r="S145" i="3" s="1"/>
  <c r="Q147" i="3"/>
  <c r="S147" i="3" s="1"/>
  <c r="Q149" i="3"/>
  <c r="S149" i="3" s="1"/>
  <c r="Q151" i="3"/>
  <c r="S151" i="3" s="1"/>
  <c r="Q153" i="3"/>
  <c r="S153" i="3" s="1"/>
  <c r="Q155" i="3"/>
  <c r="S155" i="3" s="1"/>
  <c r="Q157" i="3"/>
  <c r="S157" i="3" s="1"/>
  <c r="H12" i="4"/>
  <c r="R67" i="3"/>
  <c r="R65" i="3"/>
  <c r="R69" i="3"/>
  <c r="H4" i="3"/>
  <c r="R18" i="3"/>
  <c r="H4" i="4"/>
  <c r="L46" i="1"/>
  <c r="N46" i="1" s="1"/>
  <c r="D160" i="2"/>
  <c r="D156" i="2"/>
  <c r="K115" i="2" s="1"/>
  <c r="D139" i="2"/>
  <c r="D159" i="2"/>
  <c r="D155" i="2"/>
  <c r="D142" i="2"/>
  <c r="D138" i="2"/>
  <c r="D158" i="2"/>
  <c r="D154" i="2"/>
  <c r="D141" i="2"/>
  <c r="D137" i="2"/>
  <c r="D157" i="2"/>
  <c r="D140" i="2"/>
  <c r="D136" i="2"/>
  <c r="J115" i="2" s="1"/>
  <c r="M46" i="1"/>
  <c r="M32" i="1"/>
  <c r="AB60" i="2"/>
  <c r="C157" i="2"/>
  <c r="C140" i="2"/>
  <c r="C136" i="2"/>
  <c r="C160" i="2"/>
  <c r="C156" i="2"/>
  <c r="C139" i="2"/>
  <c r="C159" i="2"/>
  <c r="C155" i="2"/>
  <c r="C142" i="2"/>
  <c r="C138" i="2"/>
  <c r="C158" i="2"/>
  <c r="C154" i="2"/>
  <c r="C141" i="2"/>
  <c r="C137" i="2"/>
  <c r="K114" i="2"/>
  <c r="I119" i="2"/>
  <c r="E58" i="1"/>
  <c r="AA48" i="2"/>
  <c r="AC48" i="2" s="1"/>
  <c r="K49" i="2"/>
  <c r="M49" i="2" s="1"/>
  <c r="AA50" i="2"/>
  <c r="AC50" i="2" s="1"/>
  <c r="K51" i="2"/>
  <c r="M51" i="2" s="1"/>
  <c r="AA52" i="2"/>
  <c r="AC52" i="2" s="1"/>
  <c r="K53" i="2"/>
  <c r="M53" i="2" s="1"/>
  <c r="L58" i="2"/>
  <c r="N58" i="2" s="1"/>
  <c r="I117" i="2"/>
  <c r="Z58" i="2"/>
  <c r="AB58" i="2" s="1"/>
  <c r="L60" i="2"/>
  <c r="N60" i="2" s="1"/>
  <c r="Z60" i="2"/>
  <c r="L62" i="2"/>
  <c r="N62" i="2" s="1"/>
  <c r="Z62" i="2"/>
  <c r="AB62" i="2" s="1"/>
  <c r="L64" i="2"/>
  <c r="N64" i="2" s="1"/>
  <c r="Z64" i="2"/>
  <c r="AB64" i="2" s="1"/>
  <c r="L72" i="2"/>
  <c r="N72" i="2" s="1"/>
  <c r="L73" i="2"/>
  <c r="N73" i="2" s="1"/>
  <c r="G4" i="1"/>
  <c r="K24" i="1"/>
  <c r="M24" i="1" s="1"/>
  <c r="K32" i="1"/>
  <c r="K40" i="1"/>
  <c r="M40" i="1" s="1"/>
  <c r="K50" i="1"/>
  <c r="M50" i="1" s="1"/>
  <c r="L28" i="1"/>
  <c r="N28" i="1" s="1"/>
  <c r="L36" i="1"/>
  <c r="N36" i="1" s="1"/>
  <c r="L44" i="1"/>
  <c r="N44" i="1" s="1"/>
  <c r="G12" i="2"/>
  <c r="AB48" i="2"/>
  <c r="M58" i="2"/>
  <c r="I116" i="2"/>
  <c r="K71" i="2"/>
  <c r="M71" i="2" s="1"/>
  <c r="K79" i="2"/>
  <c r="M79" i="2" s="1"/>
  <c r="M81" i="2"/>
  <c r="K81" i="2"/>
  <c r="K83" i="2"/>
  <c r="M83" i="2" s="1"/>
  <c r="I112" i="2"/>
  <c r="K89" i="2"/>
  <c r="M89" i="2" s="1"/>
  <c r="M91" i="2"/>
  <c r="K91" i="2"/>
  <c r="M93" i="2"/>
  <c r="K93" i="2"/>
  <c r="M95" i="2"/>
  <c r="K95" i="2"/>
  <c r="M101" i="2"/>
  <c r="K101" i="2"/>
  <c r="M105" i="2"/>
  <c r="K105" i="2"/>
  <c r="I120" i="2"/>
  <c r="L70" i="2"/>
  <c r="N70" i="2" s="1"/>
  <c r="L74" i="2"/>
  <c r="N74" i="2" s="1"/>
  <c r="AB78" i="2"/>
  <c r="Z79" i="2"/>
  <c r="AB79" i="2" s="1"/>
  <c r="Z81" i="2"/>
  <c r="AB81" i="2" s="1"/>
  <c r="Z83" i="2"/>
  <c r="AB83" i="2" s="1"/>
  <c r="Z89" i="2"/>
  <c r="AB89" i="2" s="1"/>
  <c r="Z91" i="2"/>
  <c r="AB91" i="2" s="1"/>
  <c r="Z93" i="2"/>
  <c r="AB93" i="2" s="1"/>
  <c r="Z95" i="2"/>
  <c r="AB95" i="2" s="1"/>
  <c r="K102" i="2"/>
  <c r="M102" i="2" s="1"/>
  <c r="K106" i="2"/>
  <c r="M106" i="2" s="1"/>
  <c r="I118" i="2"/>
  <c r="G12" i="3"/>
  <c r="Q19" i="3"/>
  <c r="S19" i="3" s="1"/>
  <c r="Q21" i="3"/>
  <c r="S21" i="3" s="1"/>
  <c r="Q23" i="3"/>
  <c r="S23" i="3" s="1"/>
  <c r="Q25" i="3"/>
  <c r="S25" i="3" s="1"/>
  <c r="Q27" i="3"/>
  <c r="S27" i="3" s="1"/>
  <c r="Q29" i="3"/>
  <c r="S29" i="3" s="1"/>
  <c r="Q31" i="3"/>
  <c r="S31" i="3" s="1"/>
  <c r="Q33" i="3"/>
  <c r="S33" i="3" s="1"/>
  <c r="Q35" i="3"/>
  <c r="S35" i="3" s="1"/>
  <c r="Q37" i="3"/>
  <c r="S37" i="3" s="1"/>
  <c r="Q39" i="3"/>
  <c r="S39" i="3" s="1"/>
  <c r="R44" i="3"/>
  <c r="R46" i="3"/>
  <c r="R50" i="3"/>
  <c r="R52" i="3"/>
  <c r="T55" i="3"/>
  <c r="U55" i="3" s="1"/>
  <c r="T57" i="3"/>
  <c r="U57" i="3" s="1"/>
  <c r="T59" i="3"/>
  <c r="U59" i="3" s="1"/>
  <c r="T61" i="3"/>
  <c r="U61" i="3" s="1"/>
  <c r="T63" i="3"/>
  <c r="U63" i="3" s="1"/>
  <c r="T65" i="3"/>
  <c r="U65" i="3" s="1"/>
  <c r="T67" i="3"/>
  <c r="U67" i="3" s="1"/>
  <c r="T69" i="3"/>
  <c r="U69" i="3" s="1"/>
  <c r="T71" i="3"/>
  <c r="U71" i="3" s="1"/>
  <c r="T73" i="3"/>
  <c r="U73" i="3" s="1"/>
  <c r="T91" i="3"/>
  <c r="U91" i="3" s="1"/>
  <c r="Q91" i="3"/>
  <c r="S91" i="3" s="1"/>
  <c r="T98" i="3"/>
  <c r="U98" i="3" s="1"/>
  <c r="T99" i="3"/>
  <c r="U99" i="3" s="1"/>
  <c r="Q99" i="3"/>
  <c r="S99" i="3" s="1"/>
  <c r="T100" i="3"/>
  <c r="U100" i="3" s="1"/>
  <c r="R100" i="3"/>
  <c r="Q100" i="3"/>
  <c r="S100" i="3" s="1"/>
  <c r="R107" i="3"/>
  <c r="T107" i="3"/>
  <c r="U107" i="3" s="1"/>
  <c r="Q109" i="3"/>
  <c r="S109" i="3" s="1"/>
  <c r="P109" i="3"/>
  <c r="R111" i="3"/>
  <c r="T111" i="3"/>
  <c r="U111" i="3" s="1"/>
  <c r="T119" i="3"/>
  <c r="U119" i="3" s="1"/>
  <c r="T18" i="3"/>
  <c r="U18" i="3" s="1"/>
  <c r="R21" i="3"/>
  <c r="R25" i="3"/>
  <c r="R27" i="3"/>
  <c r="R29" i="3"/>
  <c r="R31" i="3"/>
  <c r="R33" i="3"/>
  <c r="R35" i="3"/>
  <c r="R37" i="3"/>
  <c r="R39" i="3"/>
  <c r="T42" i="3"/>
  <c r="U42" i="3" s="1"/>
  <c r="T44" i="3"/>
  <c r="U44" i="3" s="1"/>
  <c r="T46" i="3"/>
  <c r="U46" i="3" s="1"/>
  <c r="T48" i="3"/>
  <c r="U48" i="3" s="1"/>
  <c r="T50" i="3"/>
  <c r="U50" i="3" s="1"/>
  <c r="T52" i="3"/>
  <c r="U52" i="3" s="1"/>
  <c r="R57" i="3"/>
  <c r="Q60" i="3"/>
  <c r="S60" i="3" s="1"/>
  <c r="Q62" i="3"/>
  <c r="S62" i="3" s="1"/>
  <c r="Q64" i="3"/>
  <c r="S64" i="3" s="1"/>
  <c r="Q66" i="3"/>
  <c r="S66" i="3" s="1"/>
  <c r="Q68" i="3"/>
  <c r="S68" i="3" s="1"/>
  <c r="Q70" i="3"/>
  <c r="S70" i="3" s="1"/>
  <c r="Q72" i="3"/>
  <c r="S72" i="3" s="1"/>
  <c r="Q74" i="3"/>
  <c r="S74" i="3" s="1"/>
  <c r="T76" i="3"/>
  <c r="U76" i="3" s="1"/>
  <c r="T78" i="3"/>
  <c r="U78" i="3" s="1"/>
  <c r="T80" i="3"/>
  <c r="U80" i="3" s="1"/>
  <c r="T82" i="3"/>
  <c r="U82" i="3" s="1"/>
  <c r="T84" i="3"/>
  <c r="U84" i="3" s="1"/>
  <c r="T86" i="3"/>
  <c r="U86" i="3" s="1"/>
  <c r="T88" i="3"/>
  <c r="U88" i="3" s="1"/>
  <c r="T92" i="3"/>
  <c r="U92" i="3" s="1"/>
  <c r="T90" i="3"/>
  <c r="U90" i="3" s="1"/>
  <c r="T93" i="3"/>
  <c r="U93" i="3" s="1"/>
  <c r="Q93" i="3"/>
  <c r="S93" i="3" s="1"/>
  <c r="R98" i="3"/>
  <c r="T101" i="3"/>
  <c r="U101" i="3" s="1"/>
  <c r="T102" i="3"/>
  <c r="U102" i="3" s="1"/>
  <c r="R102" i="3"/>
  <c r="Q102" i="3"/>
  <c r="S102" i="3" s="1"/>
  <c r="T113" i="3"/>
  <c r="U113" i="3" s="1"/>
  <c r="I113" i="2"/>
  <c r="J114" i="2"/>
  <c r="T41" i="3"/>
  <c r="U41" i="3" s="1"/>
  <c r="T43" i="3"/>
  <c r="U43" i="3" s="1"/>
  <c r="T45" i="3"/>
  <c r="U45" i="3" s="1"/>
  <c r="T47" i="3"/>
  <c r="U47" i="3" s="1"/>
  <c r="T49" i="3"/>
  <c r="U49" i="3" s="1"/>
  <c r="T51" i="3"/>
  <c r="U51" i="3" s="1"/>
  <c r="T53" i="3"/>
  <c r="U53" i="3" s="1"/>
  <c r="T56" i="3"/>
  <c r="U56" i="3" s="1"/>
  <c r="T58" i="3"/>
  <c r="U58" i="3" s="1"/>
  <c r="T60" i="3"/>
  <c r="U60" i="3" s="1"/>
  <c r="T62" i="3"/>
  <c r="U62" i="3" s="1"/>
  <c r="T64" i="3"/>
  <c r="U64" i="3" s="1"/>
  <c r="T66" i="3"/>
  <c r="U66" i="3" s="1"/>
  <c r="T68" i="3"/>
  <c r="U68" i="3" s="1"/>
  <c r="T70" i="3"/>
  <c r="U70" i="3" s="1"/>
  <c r="T72" i="3"/>
  <c r="U72" i="3" s="1"/>
  <c r="T74" i="3"/>
  <c r="U74" i="3" s="1"/>
  <c r="R75" i="3"/>
  <c r="T75" i="3"/>
  <c r="U75" i="3" s="1"/>
  <c r="R77" i="3"/>
  <c r="T77" i="3"/>
  <c r="U77" i="3" s="1"/>
  <c r="R79" i="3"/>
  <c r="T79" i="3"/>
  <c r="U79" i="3" s="1"/>
  <c r="R81" i="3"/>
  <c r="T81" i="3"/>
  <c r="U81" i="3" s="1"/>
  <c r="R83" i="3"/>
  <c r="T83" i="3"/>
  <c r="U83" i="3" s="1"/>
  <c r="R85" i="3"/>
  <c r="T85" i="3"/>
  <c r="U85" i="3" s="1"/>
  <c r="R87" i="3"/>
  <c r="T87" i="3"/>
  <c r="U87" i="3" s="1"/>
  <c r="R89" i="3"/>
  <c r="T89" i="3"/>
  <c r="U89" i="3" s="1"/>
  <c r="T95" i="3"/>
  <c r="U95" i="3" s="1"/>
  <c r="T103" i="3"/>
  <c r="U103" i="3" s="1"/>
  <c r="T104" i="3"/>
  <c r="U104" i="3" s="1"/>
  <c r="R104" i="3"/>
  <c r="Q104" i="3"/>
  <c r="S104" i="3" s="1"/>
  <c r="P110" i="3"/>
  <c r="R110" i="3" s="1"/>
  <c r="Q110" i="3"/>
  <c r="S110" i="3" s="1"/>
  <c r="P41" i="3"/>
  <c r="R41" i="3" s="1"/>
  <c r="P43" i="3"/>
  <c r="R43" i="3" s="1"/>
  <c r="P45" i="3"/>
  <c r="R45" i="3" s="1"/>
  <c r="P47" i="3"/>
  <c r="R47" i="3" s="1"/>
  <c r="P49" i="3"/>
  <c r="R49" i="3" s="1"/>
  <c r="P51" i="3"/>
  <c r="R51" i="3" s="1"/>
  <c r="P53" i="3"/>
  <c r="R53" i="3" s="1"/>
  <c r="R54" i="3"/>
  <c r="Q61" i="3"/>
  <c r="S61" i="3" s="1"/>
  <c r="Q63" i="3"/>
  <c r="S63" i="3" s="1"/>
  <c r="Q65" i="3"/>
  <c r="S65" i="3" s="1"/>
  <c r="Q67" i="3"/>
  <c r="S67" i="3" s="1"/>
  <c r="Q69" i="3"/>
  <c r="S69" i="3" s="1"/>
  <c r="Q71" i="3"/>
  <c r="S71" i="3" s="1"/>
  <c r="Q73" i="3"/>
  <c r="S73" i="3" s="1"/>
  <c r="Q75" i="3"/>
  <c r="S75" i="3" s="1"/>
  <c r="Q77" i="3"/>
  <c r="S77" i="3" s="1"/>
  <c r="Q79" i="3"/>
  <c r="S79" i="3" s="1"/>
  <c r="Q81" i="3"/>
  <c r="S81" i="3" s="1"/>
  <c r="Q83" i="3"/>
  <c r="S83" i="3" s="1"/>
  <c r="Q85" i="3"/>
  <c r="S85" i="3" s="1"/>
  <c r="Q87" i="3"/>
  <c r="S87" i="3" s="1"/>
  <c r="Q89" i="3"/>
  <c r="S89" i="3" s="1"/>
  <c r="R94" i="3"/>
  <c r="T96" i="3"/>
  <c r="U96" i="3" s="1"/>
  <c r="T97" i="3"/>
  <c r="U97" i="3" s="1"/>
  <c r="R103" i="3"/>
  <c r="T105" i="3"/>
  <c r="U105" i="3" s="1"/>
  <c r="T106" i="3"/>
  <c r="U106" i="3" s="1"/>
  <c r="Q106" i="3"/>
  <c r="S106" i="3" s="1"/>
  <c r="P114" i="3"/>
  <c r="R114" i="3" s="1"/>
  <c r="Q114" i="3"/>
  <c r="S114" i="3" s="1"/>
  <c r="R125" i="3"/>
  <c r="T125" i="3"/>
  <c r="U125" i="3" s="1"/>
  <c r="R109" i="3"/>
  <c r="T109" i="3"/>
  <c r="U109" i="3" s="1"/>
  <c r="R115" i="3"/>
  <c r="T115" i="3"/>
  <c r="U115" i="3" s="1"/>
  <c r="P118" i="3"/>
  <c r="R118" i="3" s="1"/>
  <c r="Q118" i="3"/>
  <c r="S118" i="3" s="1"/>
  <c r="P122" i="3"/>
  <c r="R122" i="3" s="1"/>
  <c r="Q122" i="3"/>
  <c r="S122" i="3" s="1"/>
  <c r="P76" i="3"/>
  <c r="R76" i="3" s="1"/>
  <c r="P78" i="3"/>
  <c r="R78" i="3" s="1"/>
  <c r="P80" i="3"/>
  <c r="R80" i="3" s="1"/>
  <c r="P82" i="3"/>
  <c r="R82" i="3" s="1"/>
  <c r="P84" i="3"/>
  <c r="R84" i="3" s="1"/>
  <c r="P86" i="3"/>
  <c r="R86" i="3" s="1"/>
  <c r="P88" i="3"/>
  <c r="R88" i="3" s="1"/>
  <c r="P90" i="3"/>
  <c r="R90" i="3" s="1"/>
  <c r="Q92" i="3"/>
  <c r="S92" i="3" s="1"/>
  <c r="Q94" i="3"/>
  <c r="S94" i="3" s="1"/>
  <c r="Q96" i="3"/>
  <c r="S96" i="3" s="1"/>
  <c r="Q98" i="3"/>
  <c r="S98" i="3" s="1"/>
  <c r="Q101" i="3"/>
  <c r="S101" i="3" s="1"/>
  <c r="Q103" i="3"/>
  <c r="S103" i="3" s="1"/>
  <c r="Q105" i="3"/>
  <c r="S105" i="3" s="1"/>
  <c r="Q107" i="3"/>
  <c r="S107" i="3" s="1"/>
  <c r="P108" i="3"/>
  <c r="R108" i="3" s="1"/>
  <c r="Q108" i="3"/>
  <c r="S108" i="3" s="1"/>
  <c r="P112" i="3"/>
  <c r="R112" i="3" s="1"/>
  <c r="Q112" i="3"/>
  <c r="S112" i="3" s="1"/>
  <c r="R117" i="3"/>
  <c r="T117" i="3"/>
  <c r="U117" i="3" s="1"/>
  <c r="P120" i="3"/>
  <c r="R120" i="3" s="1"/>
  <c r="Q120" i="3"/>
  <c r="S120" i="3" s="1"/>
  <c r="P116" i="3"/>
  <c r="R116" i="3" s="1"/>
  <c r="Q116" i="3"/>
  <c r="S116" i="3" s="1"/>
  <c r="T108" i="3"/>
  <c r="U108" i="3" s="1"/>
  <c r="T110" i="3"/>
  <c r="U110" i="3" s="1"/>
  <c r="T112" i="3"/>
  <c r="U112" i="3" s="1"/>
  <c r="T114" i="3"/>
  <c r="U114" i="3" s="1"/>
  <c r="T116" i="3"/>
  <c r="U116" i="3" s="1"/>
  <c r="T118" i="3"/>
  <c r="U118" i="3" s="1"/>
  <c r="R121" i="3"/>
  <c r="T121" i="3"/>
  <c r="U121" i="3" s="1"/>
  <c r="P124" i="3"/>
  <c r="R124" i="3" s="1"/>
  <c r="Q124" i="3"/>
  <c r="S124" i="3" s="1"/>
  <c r="Q111" i="3"/>
  <c r="S111" i="3" s="1"/>
  <c r="Q113" i="3"/>
  <c r="S113" i="3" s="1"/>
  <c r="Q115" i="3"/>
  <c r="S115" i="3" s="1"/>
  <c r="Q117" i="3"/>
  <c r="S117" i="3" s="1"/>
  <c r="Q119" i="3"/>
  <c r="S119" i="3" s="1"/>
  <c r="R123" i="3"/>
  <c r="T123" i="3"/>
  <c r="U123" i="3" s="1"/>
  <c r="Q128" i="3"/>
  <c r="S128" i="3" s="1"/>
  <c r="Q130" i="3"/>
  <c r="S130" i="3" s="1"/>
  <c r="Q132" i="3"/>
  <c r="S132" i="3" s="1"/>
  <c r="Q134" i="3"/>
  <c r="S134" i="3" s="1"/>
  <c r="Q136" i="3"/>
  <c r="S136" i="3" s="1"/>
  <c r="Q138" i="3"/>
  <c r="S138" i="3" s="1"/>
  <c r="Q140" i="3"/>
  <c r="S140" i="3" s="1"/>
  <c r="Q142" i="3"/>
  <c r="S142" i="3" s="1"/>
  <c r="Q144" i="3"/>
  <c r="S144" i="3" s="1"/>
  <c r="Q146" i="3"/>
  <c r="S146" i="3" s="1"/>
  <c r="Q148" i="3"/>
  <c r="S148" i="3" s="1"/>
  <c r="Q150" i="3"/>
  <c r="S150" i="3" s="1"/>
  <c r="Q152" i="3"/>
  <c r="S152" i="3" s="1"/>
  <c r="Q154" i="3"/>
  <c r="S154" i="3" s="1"/>
  <c r="Q156" i="3"/>
  <c r="S156" i="3" s="1"/>
  <c r="Q158" i="3"/>
  <c r="S158" i="3" s="1"/>
  <c r="R159" i="3"/>
  <c r="Q159" i="3"/>
  <c r="S159" i="3" s="1"/>
  <c r="T159" i="3"/>
  <c r="U159" i="3" s="1"/>
  <c r="T120" i="3"/>
  <c r="U120" i="3" s="1"/>
  <c r="T122" i="3"/>
  <c r="U122" i="3" s="1"/>
  <c r="T124" i="3"/>
  <c r="U124" i="3" s="1"/>
  <c r="T128" i="3"/>
  <c r="U128" i="3" s="1"/>
  <c r="T130" i="3"/>
  <c r="U130" i="3" s="1"/>
  <c r="T132" i="3"/>
  <c r="U132" i="3" s="1"/>
  <c r="T134" i="3"/>
  <c r="U134" i="3" s="1"/>
  <c r="T136" i="3"/>
  <c r="U136" i="3" s="1"/>
  <c r="T138" i="3"/>
  <c r="U138" i="3" s="1"/>
  <c r="T140" i="3"/>
  <c r="U140" i="3" s="1"/>
  <c r="T142" i="3"/>
  <c r="U142" i="3" s="1"/>
  <c r="T144" i="3"/>
  <c r="U144" i="3" s="1"/>
  <c r="T146" i="3"/>
  <c r="U146" i="3" s="1"/>
  <c r="T148" i="3"/>
  <c r="U148" i="3" s="1"/>
  <c r="T150" i="3"/>
  <c r="U150" i="3" s="1"/>
  <c r="T152" i="3"/>
  <c r="U152" i="3" s="1"/>
  <c r="T154" i="3"/>
  <c r="U154" i="3" s="1"/>
  <c r="T156" i="3"/>
  <c r="U156" i="3" s="1"/>
  <c r="T158" i="3"/>
  <c r="U158" i="3" s="1"/>
  <c r="T160" i="3"/>
  <c r="U160" i="3" s="1"/>
  <c r="Q121" i="3"/>
  <c r="S121" i="3" s="1"/>
  <c r="Q123" i="3"/>
  <c r="S123" i="3" s="1"/>
  <c r="Q125" i="3"/>
  <c r="S125" i="3" s="1"/>
  <c r="P161" i="3"/>
  <c r="R161" i="3" s="1"/>
  <c r="T161" i="3"/>
  <c r="U161" i="3" s="1"/>
  <c r="B158" i="2" l="1"/>
  <c r="B154" i="2"/>
  <c r="B141" i="2"/>
  <c r="B137" i="2"/>
  <c r="B157" i="2"/>
  <c r="B140" i="2"/>
  <c r="B136" i="2"/>
  <c r="B160" i="2"/>
  <c r="B156" i="2"/>
  <c r="B139" i="2"/>
  <c r="B159" i="2"/>
  <c r="B155" i="2"/>
  <c r="B142" i="2"/>
  <c r="B138" i="2"/>
  <c r="I159" i="2"/>
  <c r="I155" i="2"/>
  <c r="I138" i="2"/>
  <c r="I158" i="2"/>
  <c r="I154" i="2"/>
  <c r="I142" i="2"/>
  <c r="I141" i="2"/>
  <c r="I137" i="2"/>
  <c r="I157" i="2"/>
  <c r="I140" i="2"/>
  <c r="I136" i="2"/>
  <c r="I160" i="2"/>
  <c r="I156" i="2"/>
  <c r="I139" i="2"/>
  <c r="A159" i="2"/>
  <c r="A155" i="2"/>
  <c r="A142" i="2"/>
  <c r="A138" i="2"/>
  <c r="A158" i="2"/>
  <c r="A154" i="2"/>
  <c r="A141" i="2"/>
  <c r="A137" i="2"/>
  <c r="A157" i="2"/>
  <c r="A140" i="2"/>
  <c r="A136" i="2"/>
  <c r="A160" i="2"/>
  <c r="A156" i="2"/>
  <c r="A139" i="2"/>
  <c r="G157" i="2"/>
  <c r="G140" i="2"/>
  <c r="G136" i="2"/>
  <c r="G160" i="2"/>
  <c r="G156" i="2"/>
  <c r="G139" i="2"/>
  <c r="G159" i="2"/>
  <c r="G155" i="2"/>
  <c r="G142" i="2"/>
  <c r="G138" i="2"/>
  <c r="G158" i="2"/>
  <c r="G154" i="2"/>
  <c r="K118" i="2" s="1"/>
  <c r="G141" i="2"/>
  <c r="G137" i="2"/>
  <c r="H156" i="2"/>
  <c r="H139" i="2"/>
  <c r="H159" i="2"/>
  <c r="H155" i="2"/>
  <c r="H138" i="2"/>
  <c r="H158" i="2"/>
  <c r="H154" i="2"/>
  <c r="H141" i="2"/>
  <c r="H137" i="2"/>
  <c r="H157" i="2"/>
  <c r="H140" i="2"/>
  <c r="H136" i="2"/>
  <c r="E159" i="2"/>
  <c r="E155" i="2"/>
  <c r="E142" i="2"/>
  <c r="E138" i="2"/>
  <c r="E158" i="2"/>
  <c r="E154" i="2"/>
  <c r="E141" i="2"/>
  <c r="E137" i="2"/>
  <c r="E157" i="2"/>
  <c r="E140" i="2"/>
  <c r="E136" i="2"/>
  <c r="J116" i="2" s="1"/>
  <c r="E160" i="2"/>
  <c r="E156" i="2"/>
  <c r="E139" i="2"/>
  <c r="F158" i="2"/>
  <c r="F154" i="2"/>
  <c r="F141" i="2"/>
  <c r="F137" i="2"/>
  <c r="F157" i="2"/>
  <c r="F140" i="2"/>
  <c r="F136" i="2"/>
  <c r="F160" i="2"/>
  <c r="F156" i="2"/>
  <c r="F139" i="2"/>
  <c r="F159" i="2"/>
  <c r="F155" i="2"/>
  <c r="F142" i="2"/>
  <c r="F138" i="2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E87" i="1"/>
  <c r="E81" i="1"/>
  <c r="E77" i="1"/>
  <c r="E73" i="1"/>
  <c r="E67" i="1"/>
  <c r="E61" i="1"/>
  <c r="F58" i="1" s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85" i="1"/>
  <c r="E79" i="1"/>
  <c r="E75" i="1"/>
  <c r="E69" i="1"/>
  <c r="E65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G58" i="1" s="1"/>
  <c r="E83" i="1"/>
  <c r="E71" i="1"/>
  <c r="E63" i="1"/>
  <c r="AG69" i="3" l="1"/>
  <c r="AG68" i="3"/>
  <c r="AG67" i="3"/>
  <c r="AG70" i="3"/>
  <c r="AI54" i="3"/>
  <c r="AG71" i="3"/>
  <c r="AG126" i="3"/>
  <c r="K116" i="2"/>
  <c r="J112" i="2"/>
  <c r="K120" i="2"/>
  <c r="J113" i="2"/>
  <c r="J117" i="2"/>
  <c r="K112" i="2"/>
  <c r="K113" i="2"/>
  <c r="K117" i="2"/>
  <c r="J119" i="2"/>
  <c r="J118" i="2"/>
  <c r="J120" i="2"/>
</calcChain>
</file>

<file path=xl/sharedStrings.xml><?xml version="1.0" encoding="utf-8"?>
<sst xmlns="http://schemas.openxmlformats.org/spreadsheetml/2006/main" count="566" uniqueCount="143">
  <si>
    <t>Detetor móvel</t>
  </si>
  <si>
    <t>Espetro 22Na</t>
  </si>
  <si>
    <t>t=300s</t>
  </si>
  <si>
    <t>Pico</t>
  </si>
  <si>
    <t>Nt</t>
  </si>
  <si>
    <t>Ns</t>
  </si>
  <si>
    <t>C</t>
  </si>
  <si>
    <t>FWHM</t>
  </si>
  <si>
    <t>3sigma</t>
  </si>
  <si>
    <t>Lim Inf</t>
  </si>
  <si>
    <t>Lim Sup</t>
  </si>
  <si>
    <t>511kev</t>
  </si>
  <si>
    <t>461749+-680</t>
  </si>
  <si>
    <t>385108+-1102</t>
  </si>
  <si>
    <t>Pulser</t>
  </si>
  <si>
    <t>SCA</t>
  </si>
  <si>
    <t>Detetor fixo</t>
  </si>
  <si>
    <t>465797+-682</t>
  </si>
  <si>
    <t>382583+-1151</t>
  </si>
  <si>
    <t>Jitter (ns)</t>
  </si>
  <si>
    <t>Escala angular</t>
  </si>
  <si>
    <t>Corda 20º (cm)</t>
  </si>
  <si>
    <t>raio (cm)</t>
  </si>
  <si>
    <t>2*theta (º)</t>
  </si>
  <si>
    <t>Corda 1º (cm)</t>
  </si>
  <si>
    <t>Dist angular - equidistante</t>
  </si>
  <si>
    <t>theta (º)</t>
  </si>
  <si>
    <t>t (s)</t>
  </si>
  <si>
    <t>Coincidencias</t>
  </si>
  <si>
    <t>err (%)</t>
  </si>
  <si>
    <t>Taxa (ct/s)</t>
  </si>
  <si>
    <t>err</t>
  </si>
  <si>
    <t>móvel</t>
  </si>
  <si>
    <t>fixo</t>
  </si>
  <si>
    <t>móvel (ct/s)</t>
  </si>
  <si>
    <t>fixo (ct/s)</t>
  </si>
  <si>
    <t>Taxa fort (cts/s)</t>
  </si>
  <si>
    <t>Erro fort</t>
  </si>
  <si>
    <t>Taxa Corr (cts/s)</t>
  </si>
  <si>
    <t>Erro Taxa Corr (cts/s)</t>
  </si>
  <si>
    <t>fit (A*gauss(mu,sigma))</t>
  </si>
  <si>
    <t>val</t>
  </si>
  <si>
    <t>medio</t>
  </si>
  <si>
    <t>Skewness</t>
  </si>
  <si>
    <t>Kurtosis</t>
  </si>
  <si>
    <t>A</t>
  </si>
  <si>
    <t>mu</t>
  </si>
  <si>
    <t>sigma</t>
  </si>
  <si>
    <t>(Theta-medio)^3</t>
  </si>
  <si>
    <t>(Theta-medio)^4</t>
  </si>
  <si>
    <t>Chi^2/Ndf</t>
  </si>
  <si>
    <t xml:space="preserve">Fortuitas </t>
  </si>
  <si>
    <t>P0 (m)</t>
  </si>
  <si>
    <t>P1 (cte)</t>
  </si>
  <si>
    <t>t=20s</t>
  </si>
  <si>
    <t>28447+-169</t>
  </si>
  <si>
    <t>23757+-253</t>
  </si>
  <si>
    <t>27921+-167</t>
  </si>
  <si>
    <t>22881+-284</t>
  </si>
  <si>
    <t>Coincidencias fortuitas</t>
  </si>
  <si>
    <t>tau (ns)</t>
  </si>
  <si>
    <t>t_aq (s)</t>
  </si>
  <si>
    <t>Fortuitas</t>
  </si>
  <si>
    <t>Na</t>
  </si>
  <si>
    <t>Nb</t>
  </si>
  <si>
    <t>Nf_teo</t>
  </si>
  <si>
    <t>Exp/Teo</t>
  </si>
  <si>
    <t>fit (y=mx +b)</t>
  </si>
  <si>
    <t>m</t>
  </si>
  <si>
    <t>b</t>
  </si>
  <si>
    <t>Chi^2/NDF</t>
  </si>
  <si>
    <t>Comentários:</t>
  </si>
  <si>
    <t xml:space="preserve"> Nota-se um offset não desprezável de 11 contagens para Nfort(tau), ou seja, mesmo que a janela de coincidências seja nula, parece haver contagens. Intuitivamente este offset será proporcional ao tempo e portanto deverá aparecer no declive de Nfort(time)</t>
  </si>
  <si>
    <t>x - equidistante</t>
  </si>
  <si>
    <t xml:space="preserve"> +-1mm</t>
  </si>
  <si>
    <t>y - eixo dos detetores</t>
  </si>
  <si>
    <t>Dist angular - (3,2, 0)</t>
  </si>
  <si>
    <t>Dist angular - (2,4, 0)</t>
  </si>
  <si>
    <t>Taxa – Fortuitas (ct/s)</t>
  </si>
  <si>
    <t>Dist angular - (1,6, 0)</t>
  </si>
  <si>
    <t>Dist angular - (0,8, 0)</t>
  </si>
  <si>
    <t>Dist angular - (0, 0)</t>
  </si>
  <si>
    <t>Dist angular - (-1,6, 0)</t>
  </si>
  <si>
    <t>Dist angular - (-0,8, 0)</t>
  </si>
  <si>
    <t>Dist angular - (-3,2, 0)</t>
  </si>
  <si>
    <t>Dist angular - (-2,4, 0)</t>
  </si>
  <si>
    <t>Dist coincidencias  - eixo do detetores</t>
  </si>
  <si>
    <t>yy (pol)</t>
  </si>
  <si>
    <t>fits equidistante – sem subtrair ruído</t>
  </si>
  <si>
    <t>d</t>
  </si>
  <si>
    <t>chi^2/Ndf</t>
  </si>
  <si>
    <t>Theta medio</t>
  </si>
  <si>
    <t>Fit no qual se subtrai o ruído dá resultados piores que fit original, (modelo gaussiano inválido)</t>
  </si>
  <si>
    <t>fits equidistante – com subtrair ruído</t>
  </si>
  <si>
    <t>(com ruido)</t>
  </si>
  <si>
    <t>(sem ruido)</t>
  </si>
  <si>
    <t>27720+-166</t>
  </si>
  <si>
    <t>23370+-267</t>
  </si>
  <si>
    <t>NOTA:</t>
  </si>
  <si>
    <t>Max norm 0.5</t>
  </si>
  <si>
    <t>29431+-171</t>
  </si>
  <si>
    <t>24137+-287</t>
  </si>
  <si>
    <t>Janela de aquisição (ns)</t>
  </si>
  <si>
    <t>Rate normalizado</t>
  </si>
  <si>
    <t>Err Rate normalizado</t>
  </si>
  <si>
    <t>Dist angular  - radial rotação do porta amostras</t>
  </si>
  <si>
    <t>raio (pol)</t>
  </si>
  <si>
    <t>phi (º)</t>
  </si>
  <si>
    <t>x</t>
  </si>
  <si>
    <t>y</t>
  </si>
  <si>
    <t>err x</t>
  </si>
  <si>
    <t>err y</t>
  </si>
  <si>
    <t>***</t>
  </si>
  <si>
    <t>coincidencias</t>
  </si>
  <si>
    <t>movel</t>
  </si>
  <si>
    <t>Rc</t>
  </si>
  <si>
    <t>Rm</t>
  </si>
  <si>
    <t>Rf</t>
  </si>
  <si>
    <t>Rc (%)</t>
  </si>
  <si>
    <t>2 Fontes</t>
  </si>
  <si>
    <t>Fonte 1</t>
  </si>
  <si>
    <t>Fonte 2</t>
  </si>
  <si>
    <t>t=30s</t>
  </si>
  <si>
    <t>sessao3</t>
  </si>
  <si>
    <t>sessao4</t>
  </si>
  <si>
    <t>Fraca</t>
  </si>
  <si>
    <t>Forte</t>
  </si>
  <si>
    <t>Phi (º)</t>
  </si>
  <si>
    <t>Theta (º)</t>
  </si>
  <si>
    <t>Nc</t>
  </si>
  <si>
    <t>t_avg</t>
  </si>
  <si>
    <t>T_AVG_TOTAL</t>
  </si>
  <si>
    <t>R (cts/s)</t>
  </si>
  <si>
    <t>Fonte</t>
  </si>
  <si>
    <t>Theta \ Phi (º)</t>
  </si>
  <si>
    <t>NÃO É PRECISO</t>
  </si>
  <si>
    <t>2 fontes</t>
  </si>
  <si>
    <t>fraca</t>
  </si>
  <si>
    <t>forte</t>
  </si>
  <si>
    <t>Ra</t>
  </si>
  <si>
    <t>Rb</t>
  </si>
  <si>
    <t>Estamos a descontar mal as fortuitas!</t>
  </si>
  <si>
    <t>theta - 90º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</si>
</sst>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#,##0.00000000"/>
    <numFmt numFmtId="167" formatCode="0.000E+00"/>
    <numFmt numFmtId="168" formatCode="0.0000"/>
    <numFmt numFmtId="169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6A6A6"/>
      </patternFill>
    </fill>
    <fill>
      <patternFill patternType="solid">
        <fgColor rgb="FFF2F2F2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DDDDDD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DDDDDD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Border="1"/>
    <xf numFmtId="0" fontId="0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" borderId="2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4" xfId="0" applyFont="1" applyBorder="1"/>
    <xf numFmtId="0" fontId="0" fillId="0" borderId="15" xfId="0" applyBorder="1"/>
    <xf numFmtId="0" fontId="0" fillId="0" borderId="16" xfId="0" applyBorder="1"/>
    <xf numFmtId="0" fontId="0" fillId="3" borderId="3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27" xfId="0" applyFont="1" applyBorder="1"/>
    <xf numFmtId="0" fontId="0" fillId="0" borderId="18" xfId="0" applyBorder="1"/>
    <xf numFmtId="0" fontId="0" fillId="0" borderId="28" xfId="0" applyFont="1" applyBorder="1"/>
    <xf numFmtId="0" fontId="0" fillId="0" borderId="4" xfId="0" applyBorder="1"/>
    <xf numFmtId="0" fontId="0" fillId="0" borderId="7" xfId="0" applyBorder="1"/>
    <xf numFmtId="0" fontId="0" fillId="4" borderId="22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166" fontId="0" fillId="4" borderId="30" xfId="0" applyNumberFormat="1" applyFont="1" applyFill="1" applyBorder="1" applyAlignment="1">
      <alignment horizontal="center"/>
    </xf>
    <xf numFmtId="0" fontId="0" fillId="0" borderId="19" xfId="0" applyFont="1" applyBorder="1"/>
    <xf numFmtId="0" fontId="0" fillId="0" borderId="6" xfId="0" applyBorder="1"/>
    <xf numFmtId="0" fontId="0" fillId="2" borderId="19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5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4" borderId="31" xfId="0" applyFill="1" applyBorder="1" applyAlignment="1">
      <alignment horizontal="center"/>
    </xf>
    <xf numFmtId="166" fontId="0" fillId="4" borderId="32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40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1" fontId="0" fillId="0" borderId="42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64" fontId="0" fillId="5" borderId="42" xfId="0" applyNumberFormat="1" applyFont="1" applyFill="1" applyBorder="1" applyAlignment="1">
      <alignment horizontal="center"/>
    </xf>
    <xf numFmtId="164" fontId="0" fillId="5" borderId="42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168" fontId="0" fillId="5" borderId="42" xfId="0" applyNumberFormat="1" applyFill="1" applyBorder="1" applyAlignment="1">
      <alignment horizontal="center"/>
    </xf>
    <xf numFmtId="0" fontId="0" fillId="0" borderId="43" xfId="0" applyBorder="1" applyAlignment="1">
      <alignment horizontal="center"/>
    </xf>
    <xf numFmtId="1" fontId="0" fillId="0" borderId="44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4" fontId="0" fillId="5" borderId="44" xfId="0" applyNumberFormat="1" applyFont="1" applyFill="1" applyBorder="1" applyAlignment="1">
      <alignment horizontal="center"/>
    </xf>
    <xf numFmtId="164" fontId="0" fillId="5" borderId="44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18" xfId="0" applyNumberFormat="1" applyFont="1" applyFill="1" applyBorder="1" applyAlignment="1">
      <alignment horizontal="center"/>
    </xf>
    <xf numFmtId="165" fontId="0" fillId="5" borderId="42" xfId="0" applyNumberFormat="1" applyFont="1" applyFill="1" applyBorder="1" applyAlignment="1">
      <alignment horizontal="center"/>
    </xf>
    <xf numFmtId="168" fontId="0" fillId="5" borderId="42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0" xfId="0" applyFill="1"/>
    <xf numFmtId="0" fontId="0" fillId="0" borderId="5" xfId="0" applyFont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8" borderId="54" xfId="0" applyFont="1" applyFill="1" applyBorder="1" applyAlignment="1">
      <alignment horizontal="center" vertical="center"/>
    </xf>
    <xf numFmtId="0" fontId="0" fillId="8" borderId="55" xfId="0" applyFont="1" applyFill="1" applyBorder="1" applyAlignment="1">
      <alignment horizontal="center" vertical="center"/>
    </xf>
    <xf numFmtId="0" fontId="0" fillId="8" borderId="56" xfId="0" applyFont="1" applyFill="1" applyBorder="1" applyAlignment="1">
      <alignment horizontal="center" vertical="center"/>
    </xf>
    <xf numFmtId="0" fontId="0" fillId="8" borderId="57" xfId="0" applyFont="1" applyFill="1" applyBorder="1" applyAlignment="1">
      <alignment horizontal="center" vertical="center"/>
    </xf>
    <xf numFmtId="0" fontId="0" fillId="8" borderId="58" xfId="0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169" fontId="0" fillId="0" borderId="59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0" fillId="9" borderId="19" xfId="0" applyNumberForma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9" borderId="63" xfId="0" applyFill="1" applyBorder="1" applyAlignment="1">
      <alignment horizontal="center" vertical="center"/>
    </xf>
    <xf numFmtId="169" fontId="0" fillId="0" borderId="6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64" fontId="0" fillId="0" borderId="62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0" fontId="0" fillId="0" borderId="27" xfId="0" applyBorder="1"/>
    <xf numFmtId="0" fontId="0" fillId="2" borderId="65" xfId="0" applyFont="1" applyFill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0" borderId="28" xfId="0" applyBorder="1"/>
    <xf numFmtId="0" fontId="0" fillId="0" borderId="6" xfId="0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0" xfId="0" applyNumberFormat="1"/>
    <xf numFmtId="0" fontId="0" fillId="4" borderId="5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0" fillId="0" borderId="3" xfId="0" applyBorder="1"/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5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77592004940355"/>
          <c:y val="2.197480222677995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Session3!$C$18:$C$53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Session3!$L$18:$L$53</c:f>
              <c:numCache>
                <c:formatCode>0.0</c:formatCode>
                <c:ptCount val="36"/>
                <c:pt idx="0">
                  <c:v>439.1</c:v>
                </c:pt>
                <c:pt idx="1">
                  <c:v>425.7</c:v>
                </c:pt>
                <c:pt idx="2">
                  <c:v>359.6</c:v>
                </c:pt>
                <c:pt idx="3">
                  <c:v>315.39999999999998</c:v>
                </c:pt>
                <c:pt idx="4">
                  <c:v>269.2</c:v>
                </c:pt>
                <c:pt idx="5">
                  <c:v>237.35</c:v>
                </c:pt>
                <c:pt idx="6">
                  <c:v>213.35</c:v>
                </c:pt>
                <c:pt idx="7">
                  <c:v>195.75</c:v>
                </c:pt>
                <c:pt idx="8">
                  <c:v>184.6</c:v>
                </c:pt>
                <c:pt idx="9">
                  <c:v>190.25</c:v>
                </c:pt>
                <c:pt idx="10">
                  <c:v>195</c:v>
                </c:pt>
                <c:pt idx="11">
                  <c:v>211</c:v>
                </c:pt>
                <c:pt idx="12">
                  <c:v>236.8</c:v>
                </c:pt>
                <c:pt idx="13">
                  <c:v>269.55</c:v>
                </c:pt>
                <c:pt idx="14">
                  <c:v>310.8</c:v>
                </c:pt>
                <c:pt idx="15">
                  <c:v>352.9</c:v>
                </c:pt>
                <c:pt idx="16">
                  <c:v>413.8</c:v>
                </c:pt>
                <c:pt idx="17">
                  <c:v>437.7</c:v>
                </c:pt>
                <c:pt idx="18">
                  <c:v>451.5</c:v>
                </c:pt>
                <c:pt idx="19">
                  <c:v>419.5</c:v>
                </c:pt>
                <c:pt idx="20">
                  <c:v>394</c:v>
                </c:pt>
                <c:pt idx="21">
                  <c:v>351.5</c:v>
                </c:pt>
                <c:pt idx="22">
                  <c:v>316.60000000000002</c:v>
                </c:pt>
                <c:pt idx="23">
                  <c:v>266</c:v>
                </c:pt>
                <c:pt idx="24">
                  <c:v>246.05</c:v>
                </c:pt>
                <c:pt idx="25">
                  <c:v>225.1</c:v>
                </c:pt>
                <c:pt idx="26">
                  <c:v>209.7</c:v>
                </c:pt>
                <c:pt idx="27">
                  <c:v>217.8</c:v>
                </c:pt>
                <c:pt idx="28">
                  <c:v>222.9</c:v>
                </c:pt>
                <c:pt idx="29">
                  <c:v>248.2</c:v>
                </c:pt>
                <c:pt idx="30">
                  <c:v>275</c:v>
                </c:pt>
                <c:pt idx="31">
                  <c:v>321.60000000000002</c:v>
                </c:pt>
                <c:pt idx="32">
                  <c:v>342.6</c:v>
                </c:pt>
                <c:pt idx="33">
                  <c:v>396.8</c:v>
                </c:pt>
                <c:pt idx="34">
                  <c:v>432.6</c:v>
                </c:pt>
                <c:pt idx="35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2-4AE9-98EC-490A4A82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589"/>
        <c:axId val="89377656"/>
      </c:scatterChart>
      <c:valAx>
        <c:axId val="134625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89377656"/>
        <c:crosses val="autoZero"/>
        <c:crossBetween val="midCat"/>
      </c:valAx>
      <c:valAx>
        <c:axId val="89377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134625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Session3!$C$54:$C$89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Session3!$L$54:$L$89</c:f>
              <c:numCache>
                <c:formatCode>0.0</c:formatCode>
                <c:ptCount val="36"/>
                <c:pt idx="0">
                  <c:v>403.6</c:v>
                </c:pt>
                <c:pt idx="1">
                  <c:v>345.8</c:v>
                </c:pt>
                <c:pt idx="2">
                  <c:v>252.6</c:v>
                </c:pt>
                <c:pt idx="3">
                  <c:v>155.80000000000001</c:v>
                </c:pt>
                <c:pt idx="4">
                  <c:v>81.666666666666671</c:v>
                </c:pt>
                <c:pt idx="5">
                  <c:v>34.625</c:v>
                </c:pt>
                <c:pt idx="6">
                  <c:v>13.833333333333334</c:v>
                </c:pt>
                <c:pt idx="7">
                  <c:v>5.666666666666667</c:v>
                </c:pt>
                <c:pt idx="8">
                  <c:v>3</c:v>
                </c:pt>
                <c:pt idx="9">
                  <c:v>3.8</c:v>
                </c:pt>
                <c:pt idx="10">
                  <c:v>4.2333333333333334</c:v>
                </c:pt>
                <c:pt idx="11">
                  <c:v>5.9333333333333336</c:v>
                </c:pt>
                <c:pt idx="12">
                  <c:v>21.666666666666668</c:v>
                </c:pt>
                <c:pt idx="13">
                  <c:v>56.512500000000003</c:v>
                </c:pt>
                <c:pt idx="14">
                  <c:v>113.63333333333334</c:v>
                </c:pt>
                <c:pt idx="15">
                  <c:v>201.6</c:v>
                </c:pt>
                <c:pt idx="16">
                  <c:v>297.7</c:v>
                </c:pt>
                <c:pt idx="17">
                  <c:v>380.1</c:v>
                </c:pt>
                <c:pt idx="18">
                  <c:v>414</c:v>
                </c:pt>
                <c:pt idx="19">
                  <c:v>389.9</c:v>
                </c:pt>
                <c:pt idx="20">
                  <c:v>305.5</c:v>
                </c:pt>
                <c:pt idx="21">
                  <c:v>203.5</c:v>
                </c:pt>
                <c:pt idx="22">
                  <c:v>119.2</c:v>
                </c:pt>
                <c:pt idx="23">
                  <c:v>58.1</c:v>
                </c:pt>
                <c:pt idx="24">
                  <c:v>28.4</c:v>
                </c:pt>
                <c:pt idx="25">
                  <c:v>10.866666666666667</c:v>
                </c:pt>
                <c:pt idx="26">
                  <c:v>5.8</c:v>
                </c:pt>
                <c:pt idx="27">
                  <c:v>5.4333333333333336</c:v>
                </c:pt>
                <c:pt idx="28">
                  <c:v>5.3</c:v>
                </c:pt>
                <c:pt idx="29">
                  <c:v>10.766666666666667</c:v>
                </c:pt>
                <c:pt idx="30">
                  <c:v>30.066666666666666</c:v>
                </c:pt>
                <c:pt idx="31">
                  <c:v>68.033333333333331</c:v>
                </c:pt>
                <c:pt idx="32">
                  <c:v>127.6</c:v>
                </c:pt>
                <c:pt idx="33">
                  <c:v>215.15</c:v>
                </c:pt>
                <c:pt idx="34">
                  <c:v>308.10000000000002</c:v>
                </c:pt>
                <c:pt idx="35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E77-809D-6A11437F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8132"/>
        <c:axId val="54488740"/>
      </c:scatterChart>
      <c:valAx>
        <c:axId val="520681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4488740"/>
        <c:crosses val="autoZero"/>
        <c:crossBetween val="midCat"/>
      </c:valAx>
      <c:valAx>
        <c:axId val="544887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20681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Session3!$C$90:$C$125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Session3!$L$90:$L$125</c:f>
              <c:numCache>
                <c:formatCode>0.0</c:formatCode>
                <c:ptCount val="36"/>
                <c:pt idx="0">
                  <c:v>358.9</c:v>
                </c:pt>
                <c:pt idx="1">
                  <c:v>307</c:v>
                </c:pt>
                <c:pt idx="2">
                  <c:v>161.30000000000001</c:v>
                </c:pt>
                <c:pt idx="3">
                  <c:v>41.833333333333336</c:v>
                </c:pt>
                <c:pt idx="4">
                  <c:v>3.8</c:v>
                </c:pt>
                <c:pt idx="5">
                  <c:v>2.9333333333333331</c:v>
                </c:pt>
                <c:pt idx="6">
                  <c:v>2.4666666666666668</c:v>
                </c:pt>
                <c:pt idx="7">
                  <c:v>2.7</c:v>
                </c:pt>
                <c:pt idx="8">
                  <c:v>2.4333333333333331</c:v>
                </c:pt>
                <c:pt idx="9">
                  <c:v>2.2666666666666666</c:v>
                </c:pt>
                <c:pt idx="10">
                  <c:v>2.8666666666666667</c:v>
                </c:pt>
                <c:pt idx="11">
                  <c:v>2.4666666666666668</c:v>
                </c:pt>
                <c:pt idx="12">
                  <c:v>2.9333333333333331</c:v>
                </c:pt>
                <c:pt idx="13">
                  <c:v>3</c:v>
                </c:pt>
                <c:pt idx="14">
                  <c:v>4.666666666666667</c:v>
                </c:pt>
                <c:pt idx="15">
                  <c:v>56.583333333333336</c:v>
                </c:pt>
                <c:pt idx="16">
                  <c:v>173.05</c:v>
                </c:pt>
                <c:pt idx="17">
                  <c:v>324.39999999999998</c:v>
                </c:pt>
                <c:pt idx="18">
                  <c:v>359.7</c:v>
                </c:pt>
                <c:pt idx="19">
                  <c:v>337.1</c:v>
                </c:pt>
                <c:pt idx="20">
                  <c:v>210.5</c:v>
                </c:pt>
                <c:pt idx="21">
                  <c:v>80.674999999999997</c:v>
                </c:pt>
                <c:pt idx="22">
                  <c:v>10.233333333333333</c:v>
                </c:pt>
                <c:pt idx="23">
                  <c:v>2.8333333333333335</c:v>
                </c:pt>
                <c:pt idx="24">
                  <c:v>2.5666666666666669</c:v>
                </c:pt>
                <c:pt idx="25">
                  <c:v>2.3666666666666667</c:v>
                </c:pt>
                <c:pt idx="26">
                  <c:v>2.3666666666666667</c:v>
                </c:pt>
                <c:pt idx="27">
                  <c:v>2</c:v>
                </c:pt>
                <c:pt idx="28">
                  <c:v>2.1666666666666665</c:v>
                </c:pt>
                <c:pt idx="29">
                  <c:v>2.2000000000000002</c:v>
                </c:pt>
                <c:pt idx="30">
                  <c:v>3.1666666666666665</c:v>
                </c:pt>
                <c:pt idx="31">
                  <c:v>2.3333333333333335</c:v>
                </c:pt>
                <c:pt idx="32">
                  <c:v>7</c:v>
                </c:pt>
                <c:pt idx="33">
                  <c:v>68.566666666666663</c:v>
                </c:pt>
                <c:pt idx="34">
                  <c:v>180.3</c:v>
                </c:pt>
                <c:pt idx="35">
                  <c:v>319.60000000000002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560-92A7-ED169D81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7805"/>
        <c:axId val="59711456"/>
      </c:scatterChart>
      <c:valAx>
        <c:axId val="552678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9711456"/>
        <c:crosses val="autoZero"/>
        <c:crossBetween val="midCat"/>
      </c:valAx>
      <c:valAx>
        <c:axId val="5971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52678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Session3!$C$126:$C$161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Session3!$L$126:$L$161</c:f>
              <c:numCache>
                <c:formatCode>0.0</c:formatCode>
                <c:ptCount val="36"/>
                <c:pt idx="0">
                  <c:v>320.60000000000002</c:v>
                </c:pt>
                <c:pt idx="1">
                  <c:v>254</c:v>
                </c:pt>
                <c:pt idx="2">
                  <c:v>141.19999999999999</c:v>
                </c:pt>
                <c:pt idx="3">
                  <c:v>3.6</c:v>
                </c:pt>
                <c:pt idx="4">
                  <c:v>3</c:v>
                </c:pt>
                <c:pt idx="5">
                  <c:v>2.2000000000000002</c:v>
                </c:pt>
                <c:pt idx="6">
                  <c:v>1.6</c:v>
                </c:pt>
                <c:pt idx="7">
                  <c:v>1.7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1.6</c:v>
                </c:pt>
                <c:pt idx="12">
                  <c:v>1.8</c:v>
                </c:pt>
                <c:pt idx="13">
                  <c:v>2.8</c:v>
                </c:pt>
                <c:pt idx="14">
                  <c:v>2.5</c:v>
                </c:pt>
                <c:pt idx="15">
                  <c:v>4.2</c:v>
                </c:pt>
                <c:pt idx="16">
                  <c:v>83.6</c:v>
                </c:pt>
                <c:pt idx="17">
                  <c:v>241.7</c:v>
                </c:pt>
                <c:pt idx="18">
                  <c:v>310.2</c:v>
                </c:pt>
                <c:pt idx="19">
                  <c:v>282.3</c:v>
                </c:pt>
                <c:pt idx="20">
                  <c:v>127.3</c:v>
                </c:pt>
                <c:pt idx="21">
                  <c:v>11.5</c:v>
                </c:pt>
                <c:pt idx="22">
                  <c:v>2.4</c:v>
                </c:pt>
                <c:pt idx="23">
                  <c:v>3.1</c:v>
                </c:pt>
                <c:pt idx="24">
                  <c:v>1.6</c:v>
                </c:pt>
                <c:pt idx="25">
                  <c:v>1.7</c:v>
                </c:pt>
                <c:pt idx="26">
                  <c:v>1.9</c:v>
                </c:pt>
                <c:pt idx="27">
                  <c:v>1.7</c:v>
                </c:pt>
                <c:pt idx="28">
                  <c:v>1.9</c:v>
                </c:pt>
                <c:pt idx="29">
                  <c:v>1.7</c:v>
                </c:pt>
                <c:pt idx="30">
                  <c:v>2</c:v>
                </c:pt>
                <c:pt idx="31">
                  <c:v>2.8</c:v>
                </c:pt>
                <c:pt idx="32">
                  <c:v>2.8</c:v>
                </c:pt>
                <c:pt idx="33">
                  <c:v>9.6999999999999993</c:v>
                </c:pt>
                <c:pt idx="34">
                  <c:v>125.15</c:v>
                </c:pt>
                <c:pt idx="35">
                  <c:v>274.89999999999998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D-465D-997C-FCDBD805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8407"/>
        <c:axId val="10792531"/>
      </c:scatterChart>
      <c:valAx>
        <c:axId val="684284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10792531"/>
        <c:crosses val="autoZero"/>
        <c:crossBetween val="midCat"/>
      </c:valAx>
      <c:valAx>
        <c:axId val="10792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n-GB"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684284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808785</xdr:colOff>
      <xdr:row>19</xdr:row>
      <xdr:rowOff>41671</xdr:rowOff>
    </xdr:from>
    <xdr:to>
      <xdr:col>27</xdr:col>
      <xdr:colOff>95249</xdr:colOff>
      <xdr:row>38</xdr:row>
      <xdr:rowOff>40592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483837</xdr:colOff>
      <xdr:row>52</xdr:row>
      <xdr:rowOff>147363</xdr:rowOff>
    </xdr:from>
    <xdr:to>
      <xdr:col>27</xdr:col>
      <xdr:colOff>39687</xdr:colOff>
      <xdr:row>68</xdr:row>
      <xdr:rowOff>124323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501715</xdr:colOff>
      <xdr:row>96</xdr:row>
      <xdr:rowOff>20434</xdr:rowOff>
    </xdr:from>
    <xdr:to>
      <xdr:col>27</xdr:col>
      <xdr:colOff>119062</xdr:colOff>
      <xdr:row>112</xdr:row>
      <xdr:rowOff>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310056</xdr:colOff>
      <xdr:row>132</xdr:row>
      <xdr:rowOff>41858</xdr:rowOff>
    </xdr:from>
    <xdr:to>
      <xdr:col>27</xdr:col>
      <xdr:colOff>452437</xdr:colOff>
      <xdr:row>148</xdr:row>
      <xdr:rowOff>18818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7"/>
  <sheetViews>
    <sheetView zoomScale="40" zoomScaleNormal="40" workbookViewId="0">
      <selection activeCell="C49" sqref="C49"/>
    </sheetView>
  </sheetViews>
  <sheetFormatPr defaultRowHeight="14.5" x14ac:dyDescent="0.35"/>
  <cols>
    <col min="1" max="1" width="24.7265625"/>
    <col min="2" max="2" width="27.453125"/>
    <col min="3" max="3" width="28.453125"/>
    <col min="4" max="6" width="19.81640625"/>
    <col min="7" max="7" width="23.7265625"/>
    <col min="8" max="8" width="19.81640625"/>
    <col min="9" max="9" width="20.08984375"/>
    <col min="10" max="10" width="19.453125"/>
    <col min="11" max="11" width="22.08984375"/>
    <col min="12" max="12" width="21.08984375"/>
    <col min="13" max="13" width="17.90625" customWidth="1"/>
    <col min="14" max="14" width="18.90625"/>
    <col min="15" max="1025" width="8.6328125"/>
  </cols>
  <sheetData>
    <row r="1" spans="1:50" x14ac:dyDescent="0.3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35">
      <c r="A2" s="4" t="s">
        <v>1</v>
      </c>
      <c r="B2" s="4" t="s">
        <v>2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35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8" t="s">
        <v>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35">
      <c r="A4" s="5" t="s">
        <v>11</v>
      </c>
      <c r="B4" s="6" t="s">
        <v>12</v>
      </c>
      <c r="C4" s="6" t="s">
        <v>13</v>
      </c>
      <c r="D4" s="6">
        <v>256.10000000000002</v>
      </c>
      <c r="E4" s="6">
        <v>22.61</v>
      </c>
      <c r="F4" s="9">
        <f>Session1!E4/2.355*3</f>
        <v>28.802547770700635</v>
      </c>
      <c r="G4" s="9">
        <f>Session1!D4-Session1!F4</f>
        <v>227.29745222929938</v>
      </c>
      <c r="H4" s="10">
        <f>Session1!D4+Session1!F4</f>
        <v>284.90254777070066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35">
      <c r="A5" s="2"/>
      <c r="B5" s="2"/>
      <c r="C5" s="2"/>
      <c r="D5" s="3"/>
      <c r="E5" s="3"/>
      <c r="F5" s="3"/>
      <c r="G5" s="3"/>
      <c r="H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5">
      <c r="A6" s="11"/>
      <c r="B6" s="11"/>
      <c r="C6" s="11"/>
      <c r="D6" s="3"/>
      <c r="E6" s="3"/>
      <c r="F6" s="12" t="s">
        <v>14</v>
      </c>
      <c r="G6" s="13">
        <v>2.41</v>
      </c>
      <c r="H6" s="14">
        <v>2.99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35">
      <c r="A7" s="2"/>
      <c r="B7" s="2"/>
      <c r="C7" s="2"/>
      <c r="D7" s="3"/>
      <c r="E7" s="3"/>
      <c r="F7" s="15" t="s">
        <v>15</v>
      </c>
      <c r="G7" s="16">
        <v>2</v>
      </c>
      <c r="H7" s="17">
        <v>2.46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35"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35">
      <c r="A9" s="12" t="s">
        <v>16</v>
      </c>
      <c r="B9" s="2"/>
      <c r="C9" s="2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35">
      <c r="A10" s="4" t="s">
        <v>1</v>
      </c>
      <c r="B10" s="18" t="s">
        <v>2</v>
      </c>
      <c r="C10" s="2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35">
      <c r="A11" s="5" t="s">
        <v>3</v>
      </c>
      <c r="B11" s="6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8" t="s">
        <v>10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35">
      <c r="A12" s="5" t="s">
        <v>11</v>
      </c>
      <c r="B12" s="6" t="s">
        <v>17</v>
      </c>
      <c r="C12" s="6" t="s">
        <v>18</v>
      </c>
      <c r="D12" s="6">
        <v>262.14</v>
      </c>
      <c r="E12" s="6">
        <v>24.01</v>
      </c>
      <c r="F12" s="9">
        <f>Session1!E12/2.355*3</f>
        <v>30.585987261146499</v>
      </c>
      <c r="G12" s="9">
        <f>Session1!D12-Session1!F12</f>
        <v>231.55401273885349</v>
      </c>
      <c r="H12" s="10">
        <f>Session1!D12+Session1!F12</f>
        <v>292.72598726114649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35">
      <c r="A13" s="3"/>
      <c r="B13" s="3"/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35">
      <c r="D14" s="3"/>
      <c r="E14" s="3"/>
      <c r="F14" s="12" t="s">
        <v>14</v>
      </c>
      <c r="G14" s="13">
        <v>2.4500000000000002</v>
      </c>
      <c r="H14" s="14">
        <v>3.11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35">
      <c r="A15" s="3"/>
      <c r="B15" s="3"/>
      <c r="C15" s="3"/>
      <c r="D15" s="3"/>
      <c r="E15" s="3"/>
      <c r="F15" s="15" t="s">
        <v>15</v>
      </c>
      <c r="G15" s="16">
        <v>2.04</v>
      </c>
      <c r="H15" s="17">
        <v>2.56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35">
      <c r="A16" s="12" t="s">
        <v>19</v>
      </c>
      <c r="B16" s="4">
        <v>13.6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3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35">
      <c r="A18" s="12" t="s">
        <v>20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35">
      <c r="A19" s="5" t="s">
        <v>21</v>
      </c>
      <c r="B19" s="7" t="s">
        <v>22</v>
      </c>
      <c r="C19" s="7" t="s">
        <v>23</v>
      </c>
      <c r="D19" s="8" t="s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35">
      <c r="A20" s="5">
        <v>18.100000000000001</v>
      </c>
      <c r="B20" s="6">
        <v>51</v>
      </c>
      <c r="C20" s="19">
        <f>ATAN(Session1!A20/2/Session1!B20)*2*180/PI()</f>
        <v>20.12489299865717</v>
      </c>
      <c r="D20" s="20">
        <f>Session1!C20/20</f>
        <v>1.0062446499328586</v>
      </c>
      <c r="G20" s="3"/>
      <c r="H20" s="3"/>
      <c r="I20" s="3"/>
      <c r="J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35">
      <c r="A21" s="3"/>
      <c r="B21" s="3"/>
      <c r="C21" s="3"/>
      <c r="D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35">
      <c r="A22" s="222" t="s">
        <v>25</v>
      </c>
      <c r="B22" s="22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35">
      <c r="A23" s="5" t="s">
        <v>26</v>
      </c>
      <c r="B23" s="6" t="s">
        <v>27</v>
      </c>
      <c r="C23" s="7" t="s">
        <v>28</v>
      </c>
      <c r="D23" s="7" t="s">
        <v>29</v>
      </c>
      <c r="E23" s="7" t="s">
        <v>30</v>
      </c>
      <c r="F23" s="7" t="s">
        <v>31</v>
      </c>
      <c r="G23" s="7" t="s">
        <v>32</v>
      </c>
      <c r="H23" s="7" t="s">
        <v>33</v>
      </c>
      <c r="I23" s="7" t="s">
        <v>34</v>
      </c>
      <c r="J23" s="8" t="s">
        <v>35</v>
      </c>
      <c r="K23" s="21" t="s">
        <v>36</v>
      </c>
      <c r="L23" s="22" t="s">
        <v>37</v>
      </c>
      <c r="M23" s="22" t="s">
        <v>38</v>
      </c>
      <c r="N23" s="23" t="s">
        <v>39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35">
      <c r="A24" s="24">
        <v>0</v>
      </c>
      <c r="B24" s="2">
        <v>20</v>
      </c>
      <c r="C24" s="2">
        <v>6192</v>
      </c>
      <c r="D24" s="25">
        <f>SQRT(Session1!C24)/Session1!C24*100</f>
        <v>1.2708214194383722</v>
      </c>
      <c r="E24" s="25">
        <f>Session1!C24/Session1!B24</f>
        <v>309.60000000000002</v>
      </c>
      <c r="F24" s="25">
        <f>SQRT(Session1!C24)/Session1!B24</f>
        <v>3.9344631145812001</v>
      </c>
      <c r="G24" s="2">
        <v>28008</v>
      </c>
      <c r="H24" s="2">
        <v>28646</v>
      </c>
      <c r="I24" s="25">
        <f>Session1!G24/Session1!$B24</f>
        <v>1400.4</v>
      </c>
      <c r="J24" s="26">
        <f>Session1!H24/Session1!$B24</f>
        <v>1432.3</v>
      </c>
      <c r="K24" s="27">
        <f t="shared" ref="K24:K50" si="0">2*I24*J24*48.4*10^(-9)+0.738</f>
        <v>0.93216075465600001</v>
      </c>
      <c r="L24" s="2">
        <f t="shared" ref="L24:L50" si="1">SQRT(0.041*0.041+((2*J24*SQRT(G24)*48.4*10^(-9)/B24)^2+((2*I24*SQRT(H24)*48.4*10^(-9)/B24)^2)))</f>
        <v>4.1032450523718615E-2</v>
      </c>
      <c r="M24" s="2">
        <f t="shared" ref="M24:M50" si="2">E24-K24</f>
        <v>308.667839245344</v>
      </c>
      <c r="N24" s="28">
        <f t="shared" ref="N24:N50" si="3">SQRT(L24*L24+F24*F24)</f>
        <v>3.9346770721364135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35">
      <c r="A25" s="24">
        <v>1</v>
      </c>
      <c r="B25" s="2">
        <v>20</v>
      </c>
      <c r="C25" s="2">
        <v>6010</v>
      </c>
      <c r="D25" s="25">
        <f>SQRT(Session1!C25)/Session1!C25*100</f>
        <v>1.2899199629493714</v>
      </c>
      <c r="E25" s="25">
        <f>Session1!C25/Session1!B25</f>
        <v>300.5</v>
      </c>
      <c r="F25" s="25">
        <f>SQRT(Session1!C25)/Session1!B25</f>
        <v>3.8762094886628611</v>
      </c>
      <c r="G25" s="2">
        <v>28025</v>
      </c>
      <c r="H25" s="2">
        <v>28567</v>
      </c>
      <c r="I25" s="25">
        <f>Session1!G25/Session1!$B25</f>
        <v>1401.25</v>
      </c>
      <c r="J25" s="26">
        <f>Session1!H25/Session1!$B25</f>
        <v>1428.35</v>
      </c>
      <c r="K25" s="24">
        <f t="shared" si="0"/>
        <v>0.93174282234999994</v>
      </c>
      <c r="L25" s="2">
        <f t="shared" si="1"/>
        <v>4.1032345279062327E-2</v>
      </c>
      <c r="M25" s="2">
        <f t="shared" si="2"/>
        <v>299.56825717765003</v>
      </c>
      <c r="N25" s="28">
        <f t="shared" si="3"/>
        <v>3.8764266603869983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35">
      <c r="A26" s="24">
        <v>-1</v>
      </c>
      <c r="B26" s="2">
        <v>20</v>
      </c>
      <c r="C26" s="2">
        <v>6372</v>
      </c>
      <c r="D26" s="25">
        <f>SQRT(Session1!C26)/Session1!C26*100</f>
        <v>1.2527433800047147</v>
      </c>
      <c r="E26" s="25">
        <f>Session1!C26/Session1!B26</f>
        <v>318.60000000000002</v>
      </c>
      <c r="F26" s="25">
        <f>SQRT(Session1!C26)/Session1!B26</f>
        <v>3.9912404086950213</v>
      </c>
      <c r="G26" s="2">
        <v>28073</v>
      </c>
      <c r="H26" s="2">
        <v>28884</v>
      </c>
      <c r="I26" s="25">
        <f>Session1!G26/Session1!$B26</f>
        <v>1403.65</v>
      </c>
      <c r="J26" s="26">
        <f>Session1!H26/Session1!$B26</f>
        <v>1444.2</v>
      </c>
      <c r="K26" s="24">
        <f t="shared" si="0"/>
        <v>0.93422824874400001</v>
      </c>
      <c r="L26" s="2">
        <f t="shared" si="1"/>
        <v>4.1032971261072707E-2</v>
      </c>
      <c r="M26" s="2">
        <f t="shared" si="2"/>
        <v>317.66577175125605</v>
      </c>
      <c r="N26" s="28">
        <f t="shared" si="3"/>
        <v>3.9914513281174444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35">
      <c r="A27" s="24">
        <v>2</v>
      </c>
      <c r="B27" s="2">
        <v>20</v>
      </c>
      <c r="C27" s="2">
        <v>6022</v>
      </c>
      <c r="D27" s="25">
        <f>SQRT(Session1!C27)/Session1!C27*100</f>
        <v>1.2886341145191771</v>
      </c>
      <c r="E27" s="25">
        <f>Session1!C27/Session1!B27</f>
        <v>301.10000000000002</v>
      </c>
      <c r="F27" s="25">
        <f>SQRT(Session1!C27)/Session1!B27</f>
        <v>3.8800773188172419</v>
      </c>
      <c r="G27" s="2">
        <v>28174</v>
      </c>
      <c r="H27" s="2">
        <v>28955</v>
      </c>
      <c r="I27" s="25">
        <f>Session1!G27/Session1!$B27</f>
        <v>1408.7</v>
      </c>
      <c r="J27" s="26">
        <f>Session1!H27/Session1!$B27</f>
        <v>1447.75</v>
      </c>
      <c r="K27" s="24">
        <f t="shared" si="0"/>
        <v>0.93541831714000001</v>
      </c>
      <c r="L27" s="2">
        <f t="shared" si="1"/>
        <v>4.1033271271879529E-2</v>
      </c>
      <c r="M27" s="2">
        <f t="shared" si="2"/>
        <v>300.16458168286005</v>
      </c>
      <c r="N27" s="28">
        <f t="shared" si="3"/>
        <v>3.880294283859314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35">
      <c r="A28" s="24">
        <v>-2</v>
      </c>
      <c r="B28" s="2">
        <v>20</v>
      </c>
      <c r="C28" s="2">
        <v>6002</v>
      </c>
      <c r="D28" s="25">
        <f>SQRT(Session1!C28)/Session1!C28*100</f>
        <v>1.2907793367708473</v>
      </c>
      <c r="E28" s="25">
        <f>Session1!C28/Session1!B28</f>
        <v>300.10000000000002</v>
      </c>
      <c r="F28" s="25">
        <f>SQRT(Session1!C28)/Session1!B28</f>
        <v>3.8736287896493131</v>
      </c>
      <c r="G28" s="2">
        <v>27607</v>
      </c>
      <c r="H28" s="2">
        <v>28450</v>
      </c>
      <c r="I28" s="25">
        <f>Session1!G28/Session1!$B28</f>
        <v>1380.35</v>
      </c>
      <c r="J28" s="26">
        <f>Session1!H28/Session1!$B28</f>
        <v>1422.5</v>
      </c>
      <c r="K28" s="24">
        <f t="shared" si="0"/>
        <v>0.92807143429999994</v>
      </c>
      <c r="L28" s="2">
        <f t="shared" si="1"/>
        <v>4.1031432706194873E-2</v>
      </c>
      <c r="M28" s="2">
        <f t="shared" si="2"/>
        <v>299.1719285657</v>
      </c>
      <c r="N28" s="28">
        <f t="shared" si="3"/>
        <v>3.8738460963840478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35">
      <c r="A29" s="24">
        <v>3</v>
      </c>
      <c r="B29" s="2">
        <v>20</v>
      </c>
      <c r="C29" s="2">
        <v>5588</v>
      </c>
      <c r="D29" s="25">
        <f>SQRT(Session1!C29)/Session1!C29*100</f>
        <v>1.3377402713694171</v>
      </c>
      <c r="E29" s="25">
        <f>Session1!C29/Session1!B29</f>
        <v>279.39999999999998</v>
      </c>
      <c r="F29" s="25">
        <f>SQRT(Session1!C29)/Session1!B29</f>
        <v>3.7376463182061515</v>
      </c>
      <c r="G29" s="2">
        <v>28222</v>
      </c>
      <c r="H29" s="2">
        <v>28772</v>
      </c>
      <c r="I29" s="25">
        <f>Session1!G29/Session1!$B29</f>
        <v>1411.1</v>
      </c>
      <c r="J29" s="26">
        <f>Session1!H29/Session1!$B29</f>
        <v>1438.6</v>
      </c>
      <c r="K29" s="24">
        <f t="shared" si="0"/>
        <v>0.93450481892799997</v>
      </c>
      <c r="L29" s="2">
        <f t="shared" si="1"/>
        <v>4.1033039153190884E-2</v>
      </c>
      <c r="M29" s="2">
        <f t="shared" si="2"/>
        <v>278.46549518107196</v>
      </c>
      <c r="N29" s="28">
        <f t="shared" si="3"/>
        <v>3.7378715481276434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35">
      <c r="A30" s="24">
        <v>-3</v>
      </c>
      <c r="B30" s="2">
        <v>20</v>
      </c>
      <c r="C30" s="2">
        <v>5601</v>
      </c>
      <c r="D30" s="25">
        <f>SQRT(Session1!C30)/Session1!C30*100</f>
        <v>1.3361869124847463</v>
      </c>
      <c r="E30" s="25">
        <f>Session1!C30/Session1!B30</f>
        <v>280.05</v>
      </c>
      <c r="F30" s="25">
        <f>SQRT(Session1!C30)/Session1!B30</f>
        <v>3.7419914484135317</v>
      </c>
      <c r="G30" s="2">
        <v>27821</v>
      </c>
      <c r="H30" s="2">
        <v>28614</v>
      </c>
      <c r="I30" s="25">
        <f>Session1!G30/Session1!$B30</f>
        <v>1391.05</v>
      </c>
      <c r="J30" s="26">
        <f>Session1!H30/Session1!$B30</f>
        <v>1430.7</v>
      </c>
      <c r="K30" s="24">
        <f t="shared" si="0"/>
        <v>0.93064896274800002</v>
      </c>
      <c r="L30" s="2">
        <f t="shared" si="1"/>
        <v>4.1032073538872851E-2</v>
      </c>
      <c r="M30" s="2">
        <f t="shared" si="2"/>
        <v>279.11935103725199</v>
      </c>
      <c r="N30" s="28">
        <f t="shared" si="3"/>
        <v>3.742216406230257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35">
      <c r="A31" s="24">
        <v>4</v>
      </c>
      <c r="B31" s="2">
        <v>30</v>
      </c>
      <c r="C31" s="2">
        <v>7724</v>
      </c>
      <c r="D31" s="25">
        <f>SQRT(Session1!C31)/Session1!C31*100</f>
        <v>1.1378338965675727</v>
      </c>
      <c r="E31" s="25">
        <f>Session1!C31/Session1!B31</f>
        <v>257.46666666666664</v>
      </c>
      <c r="F31" s="25">
        <f>SQRT(Session1!C31)/Session1!B31</f>
        <v>2.9295430056959773</v>
      </c>
      <c r="G31" s="2">
        <v>42272</v>
      </c>
      <c r="H31" s="2">
        <v>43037</v>
      </c>
      <c r="I31" s="25">
        <f>Session1!G31/Session1!$B31</f>
        <v>1409.0666666666666</v>
      </c>
      <c r="J31" s="26">
        <f>Session1!H31/Session1!$B31</f>
        <v>1434.5666666666666</v>
      </c>
      <c r="K31" s="24">
        <f t="shared" si="0"/>
        <v>0.93367152688355559</v>
      </c>
      <c r="L31" s="2">
        <f t="shared" si="1"/>
        <v>4.1021888982094711E-2</v>
      </c>
      <c r="M31" s="2">
        <f t="shared" si="2"/>
        <v>256.53299513978311</v>
      </c>
      <c r="N31" s="28">
        <f t="shared" si="3"/>
        <v>2.9298302028612309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35">
      <c r="A32" s="24">
        <v>-4</v>
      </c>
      <c r="B32" s="2">
        <v>30</v>
      </c>
      <c r="C32" s="2">
        <v>7832</v>
      </c>
      <c r="D32" s="25">
        <f>SQRT(Session1!C32)/Session1!C32*100</f>
        <v>1.1299615367639217</v>
      </c>
      <c r="E32" s="25">
        <f>Session1!C32/Session1!B32</f>
        <v>261.06666666666666</v>
      </c>
      <c r="F32" s="25">
        <f>SQRT(Session1!C32)/Session1!B32</f>
        <v>2.9499529186450113</v>
      </c>
      <c r="G32" s="2">
        <v>42230</v>
      </c>
      <c r="H32" s="2">
        <v>43408</v>
      </c>
      <c r="I32" s="25">
        <f>Session1!G32/Session1!$B32</f>
        <v>1407.6666666666667</v>
      </c>
      <c r="J32" s="26">
        <f>Session1!H32/Session1!$B32</f>
        <v>1446.9333333333334</v>
      </c>
      <c r="K32" s="24">
        <f t="shared" si="0"/>
        <v>0.93516222279111116</v>
      </c>
      <c r="L32" s="2">
        <f t="shared" si="1"/>
        <v>4.1022140731730952E-2</v>
      </c>
      <c r="M32" s="2">
        <f t="shared" si="2"/>
        <v>260.13150444387554</v>
      </c>
      <c r="N32" s="28">
        <f t="shared" si="3"/>
        <v>2.9502381324653157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35">
      <c r="A33" s="24">
        <v>5</v>
      </c>
      <c r="B33" s="2">
        <v>30</v>
      </c>
      <c r="C33" s="2">
        <v>6606</v>
      </c>
      <c r="D33" s="25">
        <f>SQRT(Session1!C33)/Session1!C33*100</f>
        <v>1.2303557842092705</v>
      </c>
      <c r="E33" s="25">
        <f>Session1!C33/Session1!B33</f>
        <v>220.2</v>
      </c>
      <c r="F33" s="25">
        <f>SQRT(Session1!C33)/Session1!B33</f>
        <v>2.7092434368288134</v>
      </c>
      <c r="G33" s="2">
        <v>42026</v>
      </c>
      <c r="H33" s="2">
        <v>43090</v>
      </c>
      <c r="I33" s="25">
        <f>Session1!G33/Session1!$B33</f>
        <v>1400.8666666666666</v>
      </c>
      <c r="J33" s="26">
        <f>Session1!H33/Session1!$B33</f>
        <v>1436.3333333333333</v>
      </c>
      <c r="K33" s="24">
        <f t="shared" si="0"/>
        <v>0.9327723921244444</v>
      </c>
      <c r="L33" s="2">
        <f t="shared" si="1"/>
        <v>4.1021739145951447E-2</v>
      </c>
      <c r="M33" s="2">
        <f t="shared" si="2"/>
        <v>219.26722760787555</v>
      </c>
      <c r="N33" s="28">
        <f t="shared" si="3"/>
        <v>2.7095539823156427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35">
      <c r="A34" s="24">
        <v>-5</v>
      </c>
      <c r="B34" s="2">
        <v>30</v>
      </c>
      <c r="C34" s="2">
        <v>6774</v>
      </c>
      <c r="D34" s="25">
        <f>SQRT(Session1!C34)/Session1!C34*100</f>
        <v>1.2150031498997493</v>
      </c>
      <c r="E34" s="25">
        <f>Session1!C34/Session1!B34</f>
        <v>225.8</v>
      </c>
      <c r="F34" s="25">
        <f>SQRT(Session1!C34)/Session1!B34</f>
        <v>2.7434771124736339</v>
      </c>
      <c r="G34" s="2">
        <v>42429</v>
      </c>
      <c r="H34" s="2">
        <v>42747</v>
      </c>
      <c r="I34" s="25">
        <f>Session1!G34/Session1!$B34</f>
        <v>1414.3</v>
      </c>
      <c r="J34" s="26">
        <f>Session1!H34/Session1!$B34</f>
        <v>1424.9</v>
      </c>
      <c r="K34" s="24">
        <f t="shared" si="0"/>
        <v>0.93307485157600001</v>
      </c>
      <c r="L34" s="2">
        <f t="shared" si="1"/>
        <v>4.1021788239503469E-2</v>
      </c>
      <c r="M34" s="2">
        <f t="shared" si="2"/>
        <v>224.866925148424</v>
      </c>
      <c r="N34" s="28">
        <f t="shared" si="3"/>
        <v>2.7437837840793935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35">
      <c r="A35" s="24">
        <v>6</v>
      </c>
      <c r="B35" s="2">
        <v>30</v>
      </c>
      <c r="C35" s="2">
        <v>5947</v>
      </c>
      <c r="D35" s="25">
        <f>SQRT(Session1!C35)/Session1!C35*100</f>
        <v>1.2967343961525526</v>
      </c>
      <c r="E35" s="25">
        <f>Session1!C35/Session1!B35</f>
        <v>198.23333333333332</v>
      </c>
      <c r="F35" s="25">
        <f>SQRT(Session1!C35)/Session1!B35</f>
        <v>2.5705598179730766</v>
      </c>
      <c r="G35" s="2">
        <v>42385</v>
      </c>
      <c r="H35" s="2">
        <v>42811</v>
      </c>
      <c r="I35" s="25">
        <f>Session1!G35/Session1!$B35</f>
        <v>1412.8333333333333</v>
      </c>
      <c r="J35" s="26">
        <f>Session1!H35/Session1!$B35</f>
        <v>1427.0333333333333</v>
      </c>
      <c r="K35" s="24">
        <f t="shared" si="0"/>
        <v>0.93316431327555549</v>
      </c>
      <c r="L35" s="2">
        <f t="shared" si="1"/>
        <v>4.1021803346013644E-2</v>
      </c>
      <c r="M35" s="2">
        <f t="shared" si="2"/>
        <v>197.30016902005775</v>
      </c>
      <c r="N35" s="28">
        <f t="shared" si="3"/>
        <v>2.5708871165664853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35">
      <c r="A36" s="24">
        <v>-6</v>
      </c>
      <c r="B36" s="2">
        <v>30</v>
      </c>
      <c r="C36" s="2">
        <v>6151</v>
      </c>
      <c r="D36" s="25">
        <f>SQRT(Session1!C36)/Session1!C36*100</f>
        <v>1.2750497677575157</v>
      </c>
      <c r="E36" s="25">
        <f>Session1!C36/Session1!B36</f>
        <v>205.03333333333333</v>
      </c>
      <c r="F36" s="25">
        <f>SQRT(Session1!C36)/Session1!B36</f>
        <v>2.6142770404921598</v>
      </c>
      <c r="G36" s="2">
        <v>42116</v>
      </c>
      <c r="H36" s="2">
        <v>43259</v>
      </c>
      <c r="I36" s="25">
        <f>Session1!G36/Session1!$B36</f>
        <v>1403.8666666666666</v>
      </c>
      <c r="J36" s="26">
        <f>Session1!H36/Session1!$B36</f>
        <v>1441.9666666666667</v>
      </c>
      <c r="K36" s="24">
        <f t="shared" si="0"/>
        <v>0.93395504117688888</v>
      </c>
      <c r="L36" s="2">
        <f t="shared" si="1"/>
        <v>4.1021937643802228E-2</v>
      </c>
      <c r="M36" s="2">
        <f t="shared" si="2"/>
        <v>204.09937829215644</v>
      </c>
      <c r="N36" s="28">
        <f t="shared" si="3"/>
        <v>2.6145988686244968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35">
      <c r="A37" s="24">
        <v>7</v>
      </c>
      <c r="B37" s="2">
        <v>40</v>
      </c>
      <c r="C37" s="2">
        <v>6799</v>
      </c>
      <c r="D37" s="25">
        <f>SQRT(Session1!C37)/Session1!C37*100</f>
        <v>1.2127673025267265</v>
      </c>
      <c r="E37" s="25">
        <f>Session1!C37/Session1!B37</f>
        <v>169.97499999999999</v>
      </c>
      <c r="F37" s="25">
        <f>SQRT(Session1!C37)/Session1!B37</f>
        <v>2.0614012224698035</v>
      </c>
      <c r="G37" s="2">
        <v>55843</v>
      </c>
      <c r="H37" s="2">
        <v>57309</v>
      </c>
      <c r="I37" s="25">
        <f>Session1!G37/Session1!$B37</f>
        <v>1396.075</v>
      </c>
      <c r="J37" s="26">
        <f>Session1!H37/Session1!$B37</f>
        <v>1432.7249999999999</v>
      </c>
      <c r="K37" s="24">
        <f t="shared" si="0"/>
        <v>0.93161854246349995</v>
      </c>
      <c r="L37" s="2">
        <f t="shared" si="1"/>
        <v>4.1016160884237672E-2</v>
      </c>
      <c r="M37" s="2">
        <f t="shared" si="2"/>
        <v>169.0433814575365</v>
      </c>
      <c r="N37" s="28">
        <f t="shared" si="3"/>
        <v>2.0618092359512028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35">
      <c r="A38" s="24">
        <v>-7</v>
      </c>
      <c r="B38" s="2">
        <v>40</v>
      </c>
      <c r="C38" s="2">
        <v>6829</v>
      </c>
      <c r="D38" s="25">
        <f>SQRT(Session1!C38)/Session1!C38*100</f>
        <v>1.2101005090718449</v>
      </c>
      <c r="E38" s="25">
        <f>Session1!C38/Session1!B38</f>
        <v>170.72499999999999</v>
      </c>
      <c r="F38" s="25">
        <f>SQRT(Session1!C38)/Session1!B38</f>
        <v>2.0659440941129068</v>
      </c>
      <c r="G38" s="2">
        <v>56036</v>
      </c>
      <c r="H38" s="2">
        <v>57141</v>
      </c>
      <c r="I38" s="25">
        <f>Session1!G38/Session1!$B38</f>
        <v>1400.9</v>
      </c>
      <c r="J38" s="26">
        <f>Session1!H38/Session1!$B38</f>
        <v>1428.5250000000001</v>
      </c>
      <c r="K38" s="24">
        <f t="shared" si="0"/>
        <v>0.93171816109799999</v>
      </c>
      <c r="L38" s="2">
        <f t="shared" si="1"/>
        <v>4.1016172769278152E-2</v>
      </c>
      <c r="M38" s="2">
        <f t="shared" si="2"/>
        <v>169.793281838902</v>
      </c>
      <c r="N38" s="28">
        <f t="shared" si="3"/>
        <v>2.0663512108130697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35">
      <c r="A39" s="24">
        <v>8</v>
      </c>
      <c r="B39" s="2">
        <v>40</v>
      </c>
      <c r="C39" s="2">
        <v>5926</v>
      </c>
      <c r="D39" s="25">
        <f>SQRT(Session1!C39)/Session1!C39*100</f>
        <v>1.2990299867646125</v>
      </c>
      <c r="E39" s="25">
        <f>Session1!C39/Session1!B39</f>
        <v>148.15</v>
      </c>
      <c r="F39" s="25">
        <f>SQRT(Session1!C39)/Session1!B39</f>
        <v>1.9245129253917732</v>
      </c>
      <c r="G39" s="2">
        <v>56023</v>
      </c>
      <c r="H39" s="2">
        <v>57713</v>
      </c>
      <c r="I39" s="25">
        <f>Session1!G39/Session1!$B39</f>
        <v>1400.575</v>
      </c>
      <c r="J39" s="26">
        <f>Session1!H39/Session1!$B39</f>
        <v>1442.825</v>
      </c>
      <c r="K39" s="24">
        <f t="shared" si="0"/>
        <v>0.93361195163950006</v>
      </c>
      <c r="L39" s="2">
        <f t="shared" si="1"/>
        <v>4.1016411487554173E-2</v>
      </c>
      <c r="M39" s="2">
        <f t="shared" si="2"/>
        <v>147.2163880483605</v>
      </c>
      <c r="N39" s="28">
        <f t="shared" si="3"/>
        <v>1.9249499593525325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x14ac:dyDescent="0.35">
      <c r="A40" s="24">
        <v>-8</v>
      </c>
      <c r="B40" s="2">
        <v>40</v>
      </c>
      <c r="C40" s="2">
        <v>5792</v>
      </c>
      <c r="D40" s="25">
        <f>SQRT(Session1!C40)/Session1!C40*100</f>
        <v>1.3139708280690916</v>
      </c>
      <c r="E40" s="25">
        <f>Session1!C40/Session1!B40</f>
        <v>144.80000000000001</v>
      </c>
      <c r="F40" s="25">
        <f>SQRT(Session1!C40)/Session1!B40</f>
        <v>1.9026297590440446</v>
      </c>
      <c r="G40" s="2">
        <v>55923</v>
      </c>
      <c r="H40" s="2">
        <v>57190</v>
      </c>
      <c r="I40" s="25">
        <f>Session1!G40/Session1!$B40</f>
        <v>1398.075</v>
      </c>
      <c r="J40" s="26">
        <f>Session1!H40/Session1!$B40</f>
        <v>1429.75</v>
      </c>
      <c r="K40" s="24">
        <f t="shared" si="0"/>
        <v>0.931493300385</v>
      </c>
      <c r="L40" s="2">
        <f t="shared" si="1"/>
        <v>4.1016144867174323E-2</v>
      </c>
      <c r="M40" s="2">
        <f t="shared" si="2"/>
        <v>143.86850669961501</v>
      </c>
      <c r="N40" s="28">
        <f t="shared" si="3"/>
        <v>1.9030718126596706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x14ac:dyDescent="0.35">
      <c r="A41" s="24">
        <v>9</v>
      </c>
      <c r="B41" s="2">
        <v>50</v>
      </c>
      <c r="C41" s="2">
        <v>5827</v>
      </c>
      <c r="D41" s="25">
        <f>SQRT(Session1!C41)/Session1!C41*100</f>
        <v>1.3100186875498676</v>
      </c>
      <c r="E41" s="25">
        <f>Session1!C41/Session1!B41</f>
        <v>116.54</v>
      </c>
      <c r="F41" s="25">
        <f>SQRT(Session1!C41)/Session1!B41</f>
        <v>1.5266957784706159</v>
      </c>
      <c r="G41" s="2">
        <v>69550</v>
      </c>
      <c r="H41" s="2">
        <v>71597</v>
      </c>
      <c r="I41" s="25">
        <f>Session1!G41/Session1!$B41</f>
        <v>1391</v>
      </c>
      <c r="J41" s="26">
        <f>Session1!H41/Session1!$B41</f>
        <v>1431.94</v>
      </c>
      <c r="K41" s="24">
        <f t="shared" si="0"/>
        <v>0.93080900267199995</v>
      </c>
      <c r="L41" s="2">
        <f t="shared" si="1"/>
        <v>4.101284849951612E-2</v>
      </c>
      <c r="M41" s="2">
        <f t="shared" si="2"/>
        <v>115.609190997328</v>
      </c>
      <c r="N41" s="28">
        <f t="shared" si="3"/>
        <v>1.5272465595777402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x14ac:dyDescent="0.35">
      <c r="A42" s="24">
        <v>-9</v>
      </c>
      <c r="B42" s="2">
        <v>50</v>
      </c>
      <c r="C42" s="2">
        <v>5644</v>
      </c>
      <c r="D42" s="25">
        <f>SQRT(Session1!C42)/Session1!C42*100</f>
        <v>1.3310871701625051</v>
      </c>
      <c r="E42" s="25">
        <f>Session1!C42/Session1!B42</f>
        <v>112.88</v>
      </c>
      <c r="F42" s="25">
        <f>SQRT(Session1!C42)/Session1!B42</f>
        <v>1.5025311976794358</v>
      </c>
      <c r="G42" s="2">
        <v>70128</v>
      </c>
      <c r="H42" s="2">
        <v>71955</v>
      </c>
      <c r="I42" s="25">
        <f>Session1!G42/Session1!$B42</f>
        <v>1402.56</v>
      </c>
      <c r="J42" s="26">
        <f>Session1!H42/Session1!$B42</f>
        <v>1439.1</v>
      </c>
      <c r="K42" s="24">
        <f t="shared" si="0"/>
        <v>0.93338345249279997</v>
      </c>
      <c r="L42" s="2">
        <f t="shared" si="1"/>
        <v>4.1013106356741116E-2</v>
      </c>
      <c r="M42" s="2">
        <f t="shared" si="2"/>
        <v>111.94661654750719</v>
      </c>
      <c r="N42" s="28">
        <f t="shared" si="3"/>
        <v>1.5030908405326102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x14ac:dyDescent="0.35">
      <c r="A43" s="24">
        <v>10</v>
      </c>
      <c r="B43" s="2">
        <v>60</v>
      </c>
      <c r="C43" s="2">
        <v>6135</v>
      </c>
      <c r="D43" s="25">
        <f>SQRT(Session1!C43)/Session1!C43*100</f>
        <v>1.2767113417060059</v>
      </c>
      <c r="E43" s="25">
        <f>Session1!C43/Session1!B43</f>
        <v>102.25</v>
      </c>
      <c r="F43" s="25">
        <f>SQRT(Session1!C43)/Session1!B43</f>
        <v>1.3054373468943909</v>
      </c>
      <c r="G43" s="2">
        <v>83917</v>
      </c>
      <c r="H43" s="2">
        <v>86032</v>
      </c>
      <c r="I43" s="25">
        <f>Session1!G43/Session1!$B43</f>
        <v>1398.6166666666666</v>
      </c>
      <c r="J43" s="26">
        <f>Session1!H43/Session1!$B43</f>
        <v>1433.8666666666666</v>
      </c>
      <c r="K43" s="24">
        <f t="shared" si="0"/>
        <v>0.93212560636088893</v>
      </c>
      <c r="L43" s="2">
        <f t="shared" si="1"/>
        <v>4.1010816908533691E-2</v>
      </c>
      <c r="M43" s="2">
        <f t="shared" si="2"/>
        <v>101.31787439363912</v>
      </c>
      <c r="N43" s="28">
        <f t="shared" si="3"/>
        <v>1.3060813733340553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35">
      <c r="A44" s="24">
        <v>-10</v>
      </c>
      <c r="B44" s="2">
        <v>60</v>
      </c>
      <c r="C44" s="2">
        <v>5176</v>
      </c>
      <c r="D44" s="25">
        <f>SQRT(Session1!C44)/Session1!C44*100</f>
        <v>1.3899618043744166</v>
      </c>
      <c r="E44" s="25">
        <f>Session1!C44/Session1!B44</f>
        <v>86.266666666666666</v>
      </c>
      <c r="F44" s="25">
        <f>SQRT(Session1!C44)/Session1!B44</f>
        <v>1.1990737165736634</v>
      </c>
      <c r="G44" s="2">
        <v>83807</v>
      </c>
      <c r="H44" s="2">
        <v>86250</v>
      </c>
      <c r="I44" s="25">
        <f>Session1!G44/Session1!$B44</f>
        <v>1396.7833333333333</v>
      </c>
      <c r="J44" s="26">
        <f>Session1!H44/Session1!$B44</f>
        <v>1437.5</v>
      </c>
      <c r="K44" s="24">
        <f t="shared" si="0"/>
        <v>0.93236240083333333</v>
      </c>
      <c r="L44" s="2">
        <f t="shared" si="1"/>
        <v>4.1010836982714759E-2</v>
      </c>
      <c r="M44" s="2">
        <f t="shared" si="2"/>
        <v>85.334304265833339</v>
      </c>
      <c r="N44" s="28">
        <f t="shared" si="3"/>
        <v>1.1997748399294765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35">
      <c r="A45" s="24">
        <v>12</v>
      </c>
      <c r="B45" s="2">
        <v>100</v>
      </c>
      <c r="C45" s="2">
        <v>5657</v>
      </c>
      <c r="D45" s="25">
        <f>SQRT(Session1!C45)/Session1!C45*100</f>
        <v>1.3295568461356737</v>
      </c>
      <c r="E45" s="25">
        <f>Session1!C45/Session1!B45</f>
        <v>56.57</v>
      </c>
      <c r="F45" s="25">
        <f>SQRT(Session1!C45)/Session1!B45</f>
        <v>0.75213030785895074</v>
      </c>
      <c r="G45" s="2">
        <v>139759</v>
      </c>
      <c r="H45" s="2">
        <v>143917</v>
      </c>
      <c r="I45" s="25">
        <f>Session1!G45/Session1!$B45</f>
        <v>1397.59</v>
      </c>
      <c r="J45" s="26">
        <f>Session1!H45/Session1!$B45</f>
        <v>1439.17</v>
      </c>
      <c r="K45" s="24">
        <f t="shared" si="0"/>
        <v>0.93270057730903999</v>
      </c>
      <c r="L45" s="2">
        <f t="shared" si="1"/>
        <v>4.1006519537846384E-2</v>
      </c>
      <c r="M45" s="2">
        <f t="shared" si="2"/>
        <v>55.637299422690958</v>
      </c>
      <c r="N45" s="28">
        <f t="shared" si="3"/>
        <v>0.75324732634414826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x14ac:dyDescent="0.35">
      <c r="A46" s="24">
        <v>-12</v>
      </c>
      <c r="B46" s="2">
        <v>100</v>
      </c>
      <c r="C46" s="2">
        <v>4396</v>
      </c>
      <c r="D46" s="25">
        <f>SQRT(Session1!C46)/Session1!C46*100</f>
        <v>1.5082424435169042</v>
      </c>
      <c r="E46" s="25">
        <f>Session1!C46/Session1!B46</f>
        <v>43.96</v>
      </c>
      <c r="F46" s="25">
        <f>SQRT(Session1!C46)/Session1!B46</f>
        <v>0.6630233781700311</v>
      </c>
      <c r="G46" s="29">
        <f>Session1!G44/60*100</f>
        <v>139678.33333333334</v>
      </c>
      <c r="H46" s="2">
        <f>Session1!H44/60*100</f>
        <v>143750</v>
      </c>
      <c r="I46" s="25">
        <f>Session1!G46/Session1!$B46</f>
        <v>1396.7833333333335</v>
      </c>
      <c r="J46" s="26">
        <f>Session1!H46/Session1!$B46</f>
        <v>1437.5</v>
      </c>
      <c r="K46" s="24">
        <f t="shared" si="0"/>
        <v>0.93236240083333333</v>
      </c>
      <c r="L46" s="2">
        <f t="shared" si="1"/>
        <v>4.100650253330175E-2</v>
      </c>
      <c r="M46" s="2">
        <f t="shared" si="2"/>
        <v>43.027637599166667</v>
      </c>
      <c r="N46" s="28">
        <f t="shared" si="3"/>
        <v>0.66429024774567758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x14ac:dyDescent="0.35">
      <c r="A47" s="24">
        <v>15</v>
      </c>
      <c r="B47" s="2">
        <v>100</v>
      </c>
      <c r="C47" s="2">
        <v>1011</v>
      </c>
      <c r="D47" s="25">
        <f>SQRT(Session1!C47)/Session1!C47*100</f>
        <v>3.1450273186121951</v>
      </c>
      <c r="E47" s="25">
        <f>Session1!C47/Session1!B47</f>
        <v>10.11</v>
      </c>
      <c r="F47" s="25">
        <f>SQRT(Session1!C47)/Session1!B47</f>
        <v>0.31796226191169291</v>
      </c>
      <c r="G47" s="2">
        <v>140079</v>
      </c>
      <c r="H47" s="2">
        <v>143643</v>
      </c>
      <c r="I47" s="25">
        <f>Session1!G47/Session1!$B47</f>
        <v>1400.79</v>
      </c>
      <c r="J47" s="26">
        <f>Session1!H47/Session1!$B47</f>
        <v>1436.43</v>
      </c>
      <c r="K47" s="24">
        <f t="shared" si="0"/>
        <v>0.93277484027496005</v>
      </c>
      <c r="L47" s="2">
        <f t="shared" si="1"/>
        <v>4.1006523081846512E-2</v>
      </c>
      <c r="M47" s="2">
        <f t="shared" si="2"/>
        <v>9.1772251597250403</v>
      </c>
      <c r="N47" s="28">
        <f t="shared" si="3"/>
        <v>0.32059559406713933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x14ac:dyDescent="0.35">
      <c r="A48" s="24">
        <v>-15</v>
      </c>
      <c r="B48" s="2">
        <v>100</v>
      </c>
      <c r="C48" s="2">
        <v>816</v>
      </c>
      <c r="D48" s="25">
        <f>SQRT(Session1!C48)/Session1!C48*100</f>
        <v>3.5007002100700251</v>
      </c>
      <c r="E48" s="25">
        <f>Session1!C48/Session1!B48</f>
        <v>8.16</v>
      </c>
      <c r="F48" s="25">
        <f>SQRT(Session1!C48)/Session1!B48</f>
        <v>0.28565713714171403</v>
      </c>
      <c r="G48" s="2">
        <v>140517</v>
      </c>
      <c r="H48" s="2">
        <v>143114</v>
      </c>
      <c r="I48" s="25">
        <f>Session1!G48/Session1!$B48</f>
        <v>1405.17</v>
      </c>
      <c r="J48" s="26">
        <f>Session1!H48/Session1!$B48</f>
        <v>1431.14</v>
      </c>
      <c r="K48" s="24">
        <f t="shared" si="0"/>
        <v>0.93266431539983996</v>
      </c>
      <c r="L48" s="2">
        <f t="shared" si="1"/>
        <v>4.1006517289784446E-2</v>
      </c>
      <c r="M48" s="2">
        <f t="shared" si="2"/>
        <v>7.2273356846001597</v>
      </c>
      <c r="N48" s="28">
        <f t="shared" si="3"/>
        <v>0.28858540236858377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x14ac:dyDescent="0.35">
      <c r="A49" s="24">
        <v>20</v>
      </c>
      <c r="B49" s="2">
        <v>120</v>
      </c>
      <c r="C49" s="2">
        <v>404</v>
      </c>
      <c r="D49" s="25">
        <f>SQRT(Session1!C49)/Session1!C49*100</f>
        <v>4.9751859510499461</v>
      </c>
      <c r="E49" s="25">
        <f>Session1!C49/Session1!B49</f>
        <v>3.3666666666666667</v>
      </c>
      <c r="F49" s="25">
        <f>SQRT(Session1!C49)/Session1!B49</f>
        <v>0.16749792701868149</v>
      </c>
      <c r="G49" s="2">
        <v>167373</v>
      </c>
      <c r="H49" s="2">
        <v>171464</v>
      </c>
      <c r="I49" s="25">
        <f>Session1!G49/Session1!$B49</f>
        <v>1394.7750000000001</v>
      </c>
      <c r="J49" s="26">
        <f>Session1!H49/Session1!$B49</f>
        <v>1428.8666666666666</v>
      </c>
      <c r="K49" s="24">
        <f t="shared" si="0"/>
        <v>0.93091731848400006</v>
      </c>
      <c r="L49" s="2">
        <f t="shared" si="1"/>
        <v>4.1005358369756335E-2</v>
      </c>
      <c r="M49" s="2">
        <f t="shared" si="2"/>
        <v>2.4357493481826666</v>
      </c>
      <c r="N49" s="28">
        <f t="shared" si="3"/>
        <v>0.17244417928879971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x14ac:dyDescent="0.35">
      <c r="A50" s="5">
        <v>-20</v>
      </c>
      <c r="B50" s="6">
        <v>120</v>
      </c>
      <c r="C50" s="6">
        <v>374</v>
      </c>
      <c r="D50" s="9">
        <f>SQRT(Session1!C50)/Session1!C50*100</f>
        <v>5.1708768999501915</v>
      </c>
      <c r="E50" s="9">
        <f>Session1!C50/Session1!B50</f>
        <v>3.1166666666666667</v>
      </c>
      <c r="F50" s="25">
        <f>SQRT(Session1!C50)/Session1!B50</f>
        <v>0.1611589967151143</v>
      </c>
      <c r="G50" s="6">
        <v>168278</v>
      </c>
      <c r="H50" s="6">
        <v>170536</v>
      </c>
      <c r="I50" s="9">
        <f>Session1!G50/Session1!$B50</f>
        <v>1402.3166666666666</v>
      </c>
      <c r="J50" s="10">
        <f>Session1!H50/Session1!$B50</f>
        <v>1421.1333333333334</v>
      </c>
      <c r="K50" s="30">
        <f t="shared" si="0"/>
        <v>0.93091068322044446</v>
      </c>
      <c r="L50" s="31">
        <f t="shared" si="1"/>
        <v>4.1005357821784966E-2</v>
      </c>
      <c r="M50" s="31">
        <f t="shared" si="2"/>
        <v>2.1857559834462221</v>
      </c>
      <c r="N50" s="32">
        <f t="shared" si="3"/>
        <v>0.16629390124810606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6" spans="1:50" ht="22.5" customHeight="1" x14ac:dyDescent="0.35">
      <c r="A56" s="223" t="s">
        <v>40</v>
      </c>
      <c r="D56" s="33"/>
      <c r="E56" s="34"/>
      <c r="F56" s="33"/>
      <c r="I56" s="33"/>
    </row>
    <row r="57" spans="1:50" x14ac:dyDescent="0.35">
      <c r="A57" s="223"/>
      <c r="B57" s="35" t="s">
        <v>41</v>
      </c>
      <c r="C57" s="36" t="s">
        <v>31</v>
      </c>
      <c r="E57" s="37" t="s">
        <v>42</v>
      </c>
      <c r="F57" s="38" t="s">
        <v>43</v>
      </c>
      <c r="G57" s="39" t="s">
        <v>44</v>
      </c>
    </row>
    <row r="58" spans="1:50" x14ac:dyDescent="0.35">
      <c r="A58" s="40" t="s">
        <v>45</v>
      </c>
      <c r="B58" s="41">
        <v>1952.97</v>
      </c>
      <c r="C58" s="42">
        <v>7.6510199999999999</v>
      </c>
      <c r="E58" s="43">
        <f>SUMPRODUCT(Session1!A24:A50,Session1!E24:E50)/SUM(Session1!E24:E50)</f>
        <v>6.4445844716538372E-2</v>
      </c>
      <c r="F58" s="44">
        <f>SUMPRODUCT(Session1!E61:E87,E24:E50)/SUM(Session1!E24:E50)/Session1!B60^3</f>
        <v>2.012224384099897E-2</v>
      </c>
      <c r="G58" s="45">
        <f>SUMPRODUCT(Session1!F61:F87,Session1!E24:E50)/SUM(Session1!E24:E50)/Session1!B60^4</f>
        <v>1.5687603934788181</v>
      </c>
    </row>
    <row r="59" spans="1:50" x14ac:dyDescent="0.35">
      <c r="A59" s="46" t="s">
        <v>46</v>
      </c>
      <c r="B59" s="11">
        <v>9.6614500000000006E-2</v>
      </c>
      <c r="C59" s="47">
        <v>2.8059600000000001E-2</v>
      </c>
      <c r="G59" s="33"/>
      <c r="H59" s="33"/>
    </row>
    <row r="60" spans="1:50" x14ac:dyDescent="0.35">
      <c r="A60" s="48" t="s">
        <v>47</v>
      </c>
      <c r="B60" s="49">
        <v>6.1553599999999999</v>
      </c>
      <c r="C60" s="50">
        <v>2.2370999999999999E-2</v>
      </c>
      <c r="E60" s="51" t="s">
        <v>48</v>
      </c>
      <c r="F60" s="52" t="s">
        <v>49</v>
      </c>
    </row>
    <row r="61" spans="1:50" x14ac:dyDescent="0.35">
      <c r="E61" s="53">
        <f>(Session1!A24-Session1!$E$58)^3</f>
        <v>-2.6766079378288965E-4</v>
      </c>
      <c r="F61" s="54">
        <f>(Session1!A24-Session1!$E$58)^4</f>
        <v>1.7249625952837506E-5</v>
      </c>
    </row>
    <row r="62" spans="1:50" x14ac:dyDescent="0.35">
      <c r="A62" s="55" t="s">
        <v>50</v>
      </c>
      <c r="B62" s="56">
        <v>16.629799999999999</v>
      </c>
      <c r="E62" s="53">
        <f>(Session1!A25-Session1!$E$58)^3</f>
        <v>0.81885460576028657</v>
      </c>
      <c r="F62" s="54">
        <f>(Session1!A25-Session1!$E$58)^4</f>
        <v>0.76608282899203695</v>
      </c>
    </row>
    <row r="63" spans="1:50" x14ac:dyDescent="0.35">
      <c r="E63" s="53">
        <f>(Session1!A26-Session1!$E$58)^3</f>
        <v>-1.2060649956470824</v>
      </c>
      <c r="F63" s="54">
        <f>(Session1!A26-Session1!$E$58)^4</f>
        <v>1.2837908730746066</v>
      </c>
    </row>
    <row r="64" spans="1:50" x14ac:dyDescent="0.35">
      <c r="E64" s="53">
        <f>(Session1!A27-Session1!$E$58)^3</f>
        <v>7.2513018040151263</v>
      </c>
      <c r="F64" s="54">
        <f>(Session1!A27-Session1!$E$58)^4</f>
        <v>14.035287337975939</v>
      </c>
    </row>
    <row r="65" spans="1:6" x14ac:dyDescent="0.35">
      <c r="E65" s="53">
        <f>(Session1!A28-Session1!$E$58)^3</f>
        <v>-8.7985373987996152</v>
      </c>
      <c r="F65" s="54">
        <f>(Session1!A28-Session1!$E$58)^4</f>
        <v>18.164103972534924</v>
      </c>
    </row>
    <row r="66" spans="1:6" x14ac:dyDescent="0.35">
      <c r="A66" s="57" t="s">
        <v>51</v>
      </c>
      <c r="E66" s="53">
        <f>(Session1!A29-Session1!$E$58)^3</f>
        <v>25.297073933970729</v>
      </c>
      <c r="F66" s="54">
        <f>(Session1!A29-Session1!$E$58)^4</f>
        <v>74.26093050338072</v>
      </c>
    </row>
    <row r="67" spans="1:6" x14ac:dyDescent="0.35">
      <c r="A67" s="58" t="s">
        <v>52</v>
      </c>
      <c r="B67" s="59">
        <v>0.91700000000000004</v>
      </c>
      <c r="C67" s="60">
        <v>4.1000000000000002E-2</v>
      </c>
      <c r="E67" s="53">
        <f>(Session1!A30-Session1!$E$58)^3</f>
        <v>-28.777684870251381</v>
      </c>
      <c r="F67" s="54">
        <f>(Session1!A30-Session1!$E$58)^4</f>
        <v>88.187656821203845</v>
      </c>
    </row>
    <row r="68" spans="1:6" x14ac:dyDescent="0.35">
      <c r="A68" s="61" t="s">
        <v>53</v>
      </c>
      <c r="B68" s="6">
        <v>-2.6</v>
      </c>
      <c r="C68" s="32">
        <v>2.1</v>
      </c>
      <c r="E68" s="53">
        <f>(Session1!A31-Session1!$E$58)^3</f>
        <v>60.956170995627105</v>
      </c>
      <c r="F68" s="54">
        <f>(Session1!A31-Session1!$E$58)^4</f>
        <v>239.89631205200948</v>
      </c>
    </row>
    <row r="69" spans="1:6" x14ac:dyDescent="0.35">
      <c r="E69" s="53">
        <f>(Session1!A32-Session1!$E$58)^3</f>
        <v>-67.143507410002371</v>
      </c>
      <c r="F69" s="54">
        <f>(Session1!A32-Session1!$E$58)^4</f>
        <v>272.90114969227824</v>
      </c>
    </row>
    <row r="70" spans="1:6" x14ac:dyDescent="0.35">
      <c r="E70" s="53">
        <f>(Session1!A33-Session1!$E$58)^3</f>
        <v>120.22859298898425</v>
      </c>
      <c r="F70" s="54">
        <f>(Session1!A33-Session1!$E$58)^4</f>
        <v>593.39473171066527</v>
      </c>
    </row>
    <row r="71" spans="1:6" x14ac:dyDescent="0.35">
      <c r="E71" s="53">
        <f>(Session1!A34-Session1!$E$58)^3</f>
        <v>-129.89600501805259</v>
      </c>
      <c r="F71" s="54">
        <f>(Session1!A34-Session1!$E$58)^4</f>
        <v>657.85128285895519</v>
      </c>
    </row>
    <row r="72" spans="1:6" x14ac:dyDescent="0.35">
      <c r="E72" s="53">
        <f>(Session1!A35-Session1!$E$58)^3</f>
        <v>209.11433991404218</v>
      </c>
      <c r="F72" s="54">
        <f>(Session1!A35-Session1!$E$58)^4</f>
        <v>1241.2094892061514</v>
      </c>
    </row>
    <row r="73" spans="1:6" x14ac:dyDescent="0.35">
      <c r="E73" s="53">
        <f>(Session1!A36-Session1!$E$58)^3</f>
        <v>-223.03517769440208</v>
      </c>
      <c r="F73" s="54">
        <f>(Session1!A36-Session1!$E$58)^4</f>
        <v>1352.5847565944316</v>
      </c>
    </row>
    <row r="74" spans="1:6" x14ac:dyDescent="0.35">
      <c r="E74" s="53">
        <f>(Session1!A37-Session1!$E$58)^3</f>
        <v>333.61341177080084</v>
      </c>
      <c r="F74" s="54">
        <f>(Session1!A37-Session1!$E$58)^4</f>
        <v>2313.7938842652698</v>
      </c>
    </row>
    <row r="75" spans="1:6" x14ac:dyDescent="0.35">
      <c r="E75" s="53">
        <f>(Session1!A38-Session1!$E$58)^3</f>
        <v>-352.56102543905075</v>
      </c>
      <c r="F75" s="54">
        <f>(Session1!A38-Session1!$E$58)^4</f>
        <v>2490.6482711719041</v>
      </c>
    </row>
    <row r="76" spans="1:6" x14ac:dyDescent="0.35">
      <c r="E76" s="53">
        <f>(Session1!A39-Session1!$E$58)^3</f>
        <v>499.72580855926026</v>
      </c>
      <c r="F76" s="54">
        <f>(Session1!A39-Session1!$E$58)^4</f>
        <v>3965.6012166148253</v>
      </c>
    </row>
    <row r="77" spans="1:6" x14ac:dyDescent="0.35">
      <c r="E77" s="53">
        <f>(Session1!A40-Session1!$E$58)^3</f>
        <v>-524.47354825199852</v>
      </c>
      <c r="F77" s="54">
        <f>(Session1!A40-Session1!$E$58)^4</f>
        <v>4229.5885268645679</v>
      </c>
    </row>
    <row r="78" spans="1:6" x14ac:dyDescent="0.35">
      <c r="E78" s="53">
        <f>(Session1!A41-Session1!$E$58)^3</f>
        <v>713.45153027942069</v>
      </c>
      <c r="F78" s="54">
        <f>(Session1!A41-Session1!$E$58)^4</f>
        <v>6375.0847859816222</v>
      </c>
    </row>
    <row r="79" spans="1:6" x14ac:dyDescent="0.35">
      <c r="E79" s="53">
        <f>(Session1!A42-Session1!$E$58)^3</f>
        <v>-744.77274613324562</v>
      </c>
      <c r="F79" s="54">
        <f>(Session1!A42-Session1!$E$58)^4</f>
        <v>6750.9522239456228</v>
      </c>
    </row>
    <row r="80" spans="1:6" x14ac:dyDescent="0.35">
      <c r="E80" s="53">
        <f>(Session1!A43-Session1!$E$58)^3</f>
        <v>980.79057693128175</v>
      </c>
      <c r="F80" s="54">
        <f>(Session1!A43-Session1!$E$58)^4</f>
        <v>9744.6978920924612</v>
      </c>
    </row>
    <row r="81" spans="5:6" x14ac:dyDescent="0.35">
      <c r="E81" s="53">
        <f>(Session1!A44-Session1!$E$58)^3</f>
        <v>-1019.4586190827919</v>
      </c>
      <c r="F81" s="54">
        <f>(Session1!A44-Session1!$E$58)^4</f>
        <v>10260.286062688265</v>
      </c>
    </row>
    <row r="82" spans="5:6" x14ac:dyDescent="0.35">
      <c r="E82" s="53">
        <f>(Session1!A45-Session1!$E$58)^3</f>
        <v>1700.3086450301062</v>
      </c>
      <c r="F82" s="54">
        <f>(Session1!A45-Session1!$E$58)^4</f>
        <v>20294.125913453478</v>
      </c>
    </row>
    <row r="83" spans="5:6" x14ac:dyDescent="0.35">
      <c r="E83" s="53">
        <f>(Session1!A46-Session1!$E$58)^3</f>
        <v>-1755.9903901867822</v>
      </c>
      <c r="F83" s="54">
        <f>(Session1!A46-Session1!$E$58)^4</f>
        <v>21185.050966251096</v>
      </c>
    </row>
    <row r="84" spans="5:6" x14ac:dyDescent="0.35">
      <c r="E84" s="53">
        <f>(Session1!A47-Session1!$E$58)^3</f>
        <v>3331.6856841660988</v>
      </c>
      <c r="F84" s="54">
        <f>(Session1!A47-Session1!$E$58)^4</f>
        <v>49760.571964245406</v>
      </c>
    </row>
    <row r="85" spans="5:6" x14ac:dyDescent="0.35">
      <c r="E85" s="53">
        <f>(Session1!A48-Session1!$E$58)^3</f>
        <v>-3418.688109855012</v>
      </c>
      <c r="F85" s="54">
        <f>(Session1!A48-Session1!$E$58)^4</f>
        <v>51500.641890887178</v>
      </c>
    </row>
    <row r="86" spans="5:6" x14ac:dyDescent="0.35">
      <c r="E86" s="53">
        <f>(Session1!A49-Session1!$E$58)^3</f>
        <v>7922.9139146934349</v>
      </c>
      <c r="F86" s="54">
        <f>(Session1!A49-Session1!$E$58)^4</f>
        <v>157947.67941401989</v>
      </c>
    </row>
    <row r="87" spans="5:6" x14ac:dyDescent="0.35">
      <c r="E87" s="62">
        <f>(Session1!A50-Session1!$E$58)^3</f>
        <v>-8077.5844773347135</v>
      </c>
      <c r="F87" s="63">
        <f>(Session1!A50-Session1!$E$58)^4</f>
        <v>162072.25630160532</v>
      </c>
    </row>
  </sheetData>
  <mergeCells count="2">
    <mergeCell ref="A22:B22"/>
    <mergeCell ref="A56:A5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topLeftCell="A61" zoomScale="55" zoomScaleNormal="55" workbookViewId="0">
      <selection activeCell="K128" sqref="K128"/>
    </sheetView>
  </sheetViews>
  <sheetFormatPr defaultRowHeight="14.5" x14ac:dyDescent="0.35"/>
  <cols>
    <col min="1" max="1" width="23.81640625"/>
    <col min="2" max="2" width="23.36328125"/>
    <col min="3" max="3" width="22.453125"/>
    <col min="4" max="4" width="19.81640625"/>
    <col min="5" max="5" width="21.26953125"/>
    <col min="6" max="6" width="23.453125"/>
    <col min="7" max="7" width="19.81640625"/>
    <col min="8" max="8" width="23.08984375"/>
    <col min="9" max="9" width="24.1796875"/>
    <col min="10" max="10" width="19.81640625"/>
    <col min="11" max="11" width="23.36328125"/>
    <col min="12" max="12" width="18.26953125"/>
    <col min="13" max="13" width="15.90625"/>
    <col min="14" max="14" width="18.90625"/>
    <col min="15" max="16" width="15.90625"/>
    <col min="17" max="17" width="19.81640625"/>
    <col min="18" max="18" width="20.81640625"/>
    <col min="19" max="19" width="20.54296875"/>
    <col min="20" max="20" width="12.81640625"/>
    <col min="21" max="21" width="21.08984375"/>
    <col min="22" max="22" width="18.1796875"/>
    <col min="23" max="23" width="8.6328125"/>
    <col min="24" max="24" width="16.54296875"/>
    <col min="25" max="25" width="21.26953125"/>
    <col min="26" max="26" width="22.90625"/>
    <col min="27" max="27" width="12.81640625"/>
    <col min="28" max="28" width="15.453125" customWidth="1"/>
    <col min="29" max="29" width="18.90625"/>
    <col min="30" max="1025" width="8.6328125"/>
  </cols>
  <sheetData>
    <row r="1" spans="1:29" x14ac:dyDescent="0.35">
      <c r="A1" s="1" t="s">
        <v>0</v>
      </c>
      <c r="B1" s="2"/>
      <c r="C1" s="2"/>
      <c r="D1" s="3"/>
      <c r="E1" s="3"/>
      <c r="F1" s="3"/>
      <c r="G1" s="3"/>
      <c r="H1" s="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x14ac:dyDescent="0.35">
      <c r="A2" s="4" t="s">
        <v>1</v>
      </c>
      <c r="B2" s="4" t="s">
        <v>54</v>
      </c>
      <c r="C2" s="2"/>
      <c r="D2" s="3"/>
      <c r="E2" s="3"/>
      <c r="F2" s="3"/>
      <c r="G2" s="3"/>
      <c r="H2" s="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x14ac:dyDescent="0.35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8" t="s">
        <v>10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x14ac:dyDescent="0.35">
      <c r="A4" s="5" t="s">
        <v>11</v>
      </c>
      <c r="B4" s="6" t="s">
        <v>55</v>
      </c>
      <c r="C4" s="6" t="s">
        <v>56</v>
      </c>
      <c r="D4" s="6">
        <v>258.73</v>
      </c>
      <c r="E4" s="6">
        <v>22.63</v>
      </c>
      <c r="F4" s="9">
        <f>Session2!E4/2.355*3</f>
        <v>28.828025477707008</v>
      </c>
      <c r="G4" s="9">
        <f>Session2!D4-Session2!F4</f>
        <v>229.90197452229302</v>
      </c>
      <c r="H4" s="10">
        <f>Session2!D4+Session2!F4</f>
        <v>287.55802547770702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x14ac:dyDescent="0.35">
      <c r="A5" s="2"/>
      <c r="B5" s="2"/>
      <c r="C5" s="2"/>
      <c r="D5" s="3"/>
      <c r="E5" s="3"/>
      <c r="F5" s="3"/>
      <c r="G5" s="3"/>
      <c r="H5" s="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x14ac:dyDescent="0.35">
      <c r="A6" s="34"/>
      <c r="B6" s="34"/>
      <c r="C6" s="34"/>
      <c r="D6" s="3"/>
      <c r="E6" s="3"/>
      <c r="F6" s="12" t="s">
        <v>14</v>
      </c>
      <c r="G6" s="13">
        <v>2.4300000000000002</v>
      </c>
      <c r="H6" s="14">
        <v>3.03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x14ac:dyDescent="0.35">
      <c r="A7" s="2"/>
      <c r="B7" s="2"/>
      <c r="C7" s="2"/>
      <c r="D7" s="3"/>
      <c r="E7" s="3"/>
      <c r="F7" s="15" t="s">
        <v>15</v>
      </c>
      <c r="G7" s="16">
        <v>2.02</v>
      </c>
      <c r="H7" s="17">
        <v>2.4900000000000002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x14ac:dyDescent="0.35">
      <c r="A9" s="12" t="s">
        <v>16</v>
      </c>
      <c r="B9" s="2"/>
      <c r="C9" s="2"/>
      <c r="D9" s="3"/>
      <c r="E9" s="3"/>
      <c r="F9" s="3"/>
      <c r="G9" s="3"/>
      <c r="H9" s="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x14ac:dyDescent="0.35">
      <c r="A10" s="4" t="s">
        <v>1</v>
      </c>
      <c r="B10" s="18" t="s">
        <v>54</v>
      </c>
      <c r="C10" s="2"/>
      <c r="D10" s="3"/>
      <c r="E10" s="3"/>
      <c r="F10" s="3"/>
      <c r="G10" s="3"/>
      <c r="H10" s="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x14ac:dyDescent="0.35">
      <c r="A11" s="5" t="s">
        <v>3</v>
      </c>
      <c r="B11" s="6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8" t="s">
        <v>10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x14ac:dyDescent="0.35">
      <c r="A12" s="5" t="s">
        <v>11</v>
      </c>
      <c r="B12" s="6" t="s">
        <v>57</v>
      </c>
      <c r="C12" s="6" t="s">
        <v>58</v>
      </c>
      <c r="D12" s="6">
        <v>261.95</v>
      </c>
      <c r="E12" s="6">
        <v>24.22</v>
      </c>
      <c r="F12" s="9">
        <f>Session2!E12/2.355*3</f>
        <v>30.853503184713375</v>
      </c>
      <c r="G12" s="9">
        <f>Session2!D12-Session2!F12</f>
        <v>231.09649681528663</v>
      </c>
      <c r="H12" s="10">
        <f>Session2!D12+Session2!F12</f>
        <v>292.80350318471335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x14ac:dyDescent="0.35">
      <c r="A13" s="3"/>
      <c r="B13" s="3"/>
      <c r="C13" s="3"/>
      <c r="D13" s="3"/>
      <c r="E13" s="3"/>
      <c r="F13" s="3"/>
      <c r="G13" s="3"/>
      <c r="H13" s="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x14ac:dyDescent="0.35">
      <c r="A14" s="33"/>
      <c r="B14" s="33"/>
      <c r="C14" s="33"/>
      <c r="D14" s="3"/>
      <c r="E14" s="3"/>
      <c r="F14" s="12" t="s">
        <v>14</v>
      </c>
      <c r="G14" s="13">
        <v>2.4500000000000002</v>
      </c>
      <c r="H14" s="14">
        <v>3.04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x14ac:dyDescent="0.35">
      <c r="A15" s="3"/>
      <c r="B15" s="3"/>
      <c r="C15" s="3"/>
      <c r="D15" s="3"/>
      <c r="E15" s="3"/>
      <c r="F15" s="15" t="s">
        <v>15</v>
      </c>
      <c r="G15" s="16">
        <v>2.0299999999999998</v>
      </c>
      <c r="H15" s="17">
        <v>2.5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6" x14ac:dyDescent="0.35">
      <c r="A17" s="226" t="s">
        <v>59</v>
      </c>
      <c r="B17" s="226"/>
      <c r="C17" s="22" t="s">
        <v>60</v>
      </c>
      <c r="D17" s="23">
        <v>48.4</v>
      </c>
      <c r="E17" s="3"/>
      <c r="F17" s="3"/>
      <c r="G17" s="3"/>
      <c r="H17" s="3"/>
      <c r="I17" s="222" t="s">
        <v>59</v>
      </c>
      <c r="J17" s="222"/>
      <c r="K17" s="22" t="s">
        <v>61</v>
      </c>
      <c r="L17" s="23">
        <v>20</v>
      </c>
      <c r="M17" s="3"/>
      <c r="N17" s="3"/>
      <c r="O17" s="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35">
      <c r="A18" s="64" t="s">
        <v>27</v>
      </c>
      <c r="B18" s="7" t="s">
        <v>62</v>
      </c>
      <c r="C18" s="7" t="s">
        <v>63</v>
      </c>
      <c r="D18" s="7" t="s">
        <v>64</v>
      </c>
      <c r="E18" s="8" t="s">
        <v>65</v>
      </c>
      <c r="F18" s="65" t="s">
        <v>66</v>
      </c>
      <c r="H18" s="33"/>
      <c r="I18" s="5" t="s">
        <v>60</v>
      </c>
      <c r="J18" s="6" t="s">
        <v>62</v>
      </c>
      <c r="K18" s="7" t="s">
        <v>63</v>
      </c>
      <c r="L18" s="7" t="s">
        <v>64</v>
      </c>
      <c r="M18" s="8" t="s">
        <v>65</v>
      </c>
      <c r="N18" s="65" t="s">
        <v>66</v>
      </c>
      <c r="O18" s="65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35">
      <c r="A19" s="21">
        <v>10</v>
      </c>
      <c r="B19" s="22">
        <v>6</v>
      </c>
      <c r="C19" s="22">
        <v>13751</v>
      </c>
      <c r="D19" s="22">
        <v>13425</v>
      </c>
      <c r="E19" s="66">
        <f>2*Session2!C19*Session2!D19*(Session2!$D$17/Session2!A19)*10^(-9)</f>
        <v>1.7869974540000002</v>
      </c>
      <c r="F19" s="3">
        <f>Session2!B19/Session2!E19</f>
        <v>3.3575873242402499</v>
      </c>
      <c r="H19" s="33"/>
      <c r="I19" s="21">
        <v>48.4</v>
      </c>
      <c r="J19" s="22">
        <v>28</v>
      </c>
      <c r="K19" s="22">
        <v>27804</v>
      </c>
      <c r="L19" s="22">
        <v>26601</v>
      </c>
      <c r="M19" s="66">
        <f>2*Session2!K19*Session2!L19*(Session2!I19/Session2!$L$17)*10^(-9)</f>
        <v>3.57973274736</v>
      </c>
      <c r="N19" s="67">
        <f>Session2!J19/Session2!M19</f>
        <v>7.8218129609394964</v>
      </c>
      <c r="O19" s="67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35">
      <c r="A20" s="24">
        <v>20</v>
      </c>
      <c r="B20" s="2">
        <v>20</v>
      </c>
      <c r="C20" s="2">
        <v>27415</v>
      </c>
      <c r="D20" s="2">
        <v>26629</v>
      </c>
      <c r="E20" s="26">
        <f>2*Session2!C20*Session2!D20*(Session2!$D$17/Session2!A20)*10^(-9)</f>
        <v>3.5333647294000001</v>
      </c>
      <c r="F20" s="3">
        <f>Session2!B20/Session2!E20</f>
        <v>5.6603270626398636</v>
      </c>
      <c r="H20" s="33"/>
      <c r="I20" s="24">
        <v>89</v>
      </c>
      <c r="J20" s="65">
        <v>27</v>
      </c>
      <c r="K20" s="65">
        <v>28115</v>
      </c>
      <c r="L20" s="65">
        <v>26565</v>
      </c>
      <c r="M20" s="26">
        <f>2*Session2!K20*Session2!L20*(Session2!I20/Session2!$L$17)*10^(-9)</f>
        <v>6.6471872775000005</v>
      </c>
      <c r="N20" s="67">
        <f>Session2!J20/Session2!M20</f>
        <v>4.0618684073174887</v>
      </c>
      <c r="O20" s="67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35">
      <c r="A21" s="24">
        <v>30</v>
      </c>
      <c r="B21" s="2">
        <v>26</v>
      </c>
      <c r="C21" s="2">
        <v>41582</v>
      </c>
      <c r="D21" s="2">
        <v>40052</v>
      </c>
      <c r="E21" s="26">
        <f>2*Session2!C21*Session2!D21*(Session2!$D$17/Session2!A21)*10^(-9)</f>
        <v>5.3738270385066667</v>
      </c>
      <c r="F21" s="3">
        <f>Session2!B21/Session2!E21</f>
        <v>4.8382651346413903</v>
      </c>
      <c r="H21" s="33"/>
      <c r="I21" s="24">
        <v>139</v>
      </c>
      <c r="J21" s="65">
        <v>17</v>
      </c>
      <c r="K21" s="65">
        <v>27563</v>
      </c>
      <c r="L21" s="65">
        <v>26802</v>
      </c>
      <c r="M21" s="26">
        <f>2*Session2!K21*Session2!L21*(Session2!I21/Session2!$L$17)*10^(-9)</f>
        <v>10.268535011400001</v>
      </c>
      <c r="N21" s="67">
        <f>Session2!J21/Session2!M21</f>
        <v>1.655542877452997</v>
      </c>
      <c r="O21" s="67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35">
      <c r="A22" s="24">
        <v>40</v>
      </c>
      <c r="B22" s="2">
        <v>27</v>
      </c>
      <c r="C22" s="2">
        <v>55021</v>
      </c>
      <c r="D22" s="2">
        <v>53122</v>
      </c>
      <c r="E22" s="26">
        <f>2*Session2!C22*Session2!D22*(Session2!$D$17/Session2!A22)*10^(-9)</f>
        <v>7.0732378600400008</v>
      </c>
      <c r="F22" s="3">
        <f>Session2!B22/Session2!E22</f>
        <v>3.8172051519058217</v>
      </c>
      <c r="H22" s="33"/>
      <c r="I22" s="24">
        <v>208</v>
      </c>
      <c r="J22" s="65">
        <v>26</v>
      </c>
      <c r="K22" s="65">
        <v>27511</v>
      </c>
      <c r="L22" s="65">
        <v>26574</v>
      </c>
      <c r="M22" s="26">
        <f>2*Session2!K22*Session2!L22*(Session2!I22/Session2!$L$17)*10^(-9)</f>
        <v>15.206408131200002</v>
      </c>
      <c r="N22" s="67">
        <f>Session2!J22/Session2!M22</f>
        <v>1.7098054830354097</v>
      </c>
      <c r="O22" s="67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35">
      <c r="A23" s="24">
        <v>50</v>
      </c>
      <c r="B23" s="2">
        <v>46</v>
      </c>
      <c r="C23" s="2">
        <v>69067</v>
      </c>
      <c r="D23" s="2">
        <v>66733</v>
      </c>
      <c r="E23" s="26">
        <f>2*Session2!C23*Session2!D23*(Session2!$D$17/Session2!A23)*10^(-9)</f>
        <v>8.9231171428960003</v>
      </c>
      <c r="F23" s="3">
        <f>Session2!B23/Session2!E23</f>
        <v>5.1551491775071199</v>
      </c>
      <c r="H23" s="33"/>
      <c r="I23" s="24">
        <v>223</v>
      </c>
      <c r="J23" s="65">
        <v>25</v>
      </c>
      <c r="K23" s="65">
        <v>27888</v>
      </c>
      <c r="L23" s="65">
        <v>26785</v>
      </c>
      <c r="M23" s="26">
        <f>2*Session2!K23*Session2!L23*(Session2!I23/Session2!$L$17)*10^(-9)</f>
        <v>16.657655784000003</v>
      </c>
      <c r="N23" s="67">
        <f>Session2!J23/Session2!M23</f>
        <v>1.5008114181356165</v>
      </c>
      <c r="O23" s="67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35">
      <c r="A24" s="24">
        <v>70</v>
      </c>
      <c r="B24" s="2">
        <v>58</v>
      </c>
      <c r="C24" s="2">
        <v>96979</v>
      </c>
      <c r="D24" s="2">
        <v>93601</v>
      </c>
      <c r="E24" s="26">
        <f>2*Session2!C24*Session2!D24*(Session2!$D$17/Session2!A24)*10^(-9)</f>
        <v>12.552652535531427</v>
      </c>
      <c r="F24" s="3">
        <f>Session2!B24/Session2!E24</f>
        <v>4.6205373594007888</v>
      </c>
      <c r="H24" s="33"/>
      <c r="I24" s="24">
        <v>426</v>
      </c>
      <c r="J24" s="65">
        <v>50</v>
      </c>
      <c r="K24" s="65">
        <v>27821</v>
      </c>
      <c r="L24" s="65">
        <v>26643</v>
      </c>
      <c r="M24" s="26">
        <f>2*Session2!K24*Session2!L24*(Session2!I24/Session2!$L$17)*10^(-9)</f>
        <v>31.576606867800002</v>
      </c>
      <c r="N24" s="67">
        <f>Session2!J24/Session2!M24</f>
        <v>1.5834506921320639</v>
      </c>
      <c r="O24" s="67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35">
      <c r="A25" s="24">
        <v>100</v>
      </c>
      <c r="B25" s="2">
        <v>103</v>
      </c>
      <c r="C25" s="2">
        <v>138598</v>
      </c>
      <c r="D25" s="2">
        <v>134020</v>
      </c>
      <c r="E25" s="26">
        <f>2*Session2!C25*Session2!D25*(Session2!$D$17/Session2!A25)*10^(-9)</f>
        <v>17.980507033279999</v>
      </c>
      <c r="F25" s="3">
        <f>Session2!B25/Session2!E25</f>
        <v>5.728425778503242</v>
      </c>
      <c r="H25" s="33"/>
      <c r="I25" s="24">
        <v>669</v>
      </c>
      <c r="J25" s="65">
        <v>55</v>
      </c>
      <c r="K25" s="65">
        <v>27901</v>
      </c>
      <c r="L25" s="65">
        <v>26786</v>
      </c>
      <c r="M25" s="26">
        <f>2*Session2!K25*Session2!L25*(Session2!I25/Session2!$L$17)*10^(-9)</f>
        <v>49.998128843400004</v>
      </c>
      <c r="N25" s="67">
        <f>Session2!J25/Session2!M25</f>
        <v>1.1000411669857975</v>
      </c>
      <c r="O25" s="67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35">
      <c r="A26" s="24">
        <v>200</v>
      </c>
      <c r="B26" s="2">
        <v>177</v>
      </c>
      <c r="C26" s="2">
        <v>277131</v>
      </c>
      <c r="D26" s="2">
        <v>267903</v>
      </c>
      <c r="E26" s="26">
        <f>2*Session2!C26*Session2!D26*(Session2!$D$17/Session2!A26)*10^(-9)</f>
        <v>35.934205525811997</v>
      </c>
      <c r="F26" s="3">
        <f>Session2!B26/Session2!E26</f>
        <v>4.9256689388292907</v>
      </c>
      <c r="H26" s="33"/>
      <c r="I26" s="24">
        <v>865</v>
      </c>
      <c r="J26" s="65">
        <v>57</v>
      </c>
      <c r="K26" s="65">
        <v>27462</v>
      </c>
      <c r="L26" s="65">
        <v>26856</v>
      </c>
      <c r="M26" s="26">
        <f>2*Session2!K26*Session2!L26*(Session2!I26/Session2!$L$17)*10^(-9)</f>
        <v>63.795434328000006</v>
      </c>
      <c r="N26" s="67">
        <f>Session2!J26/Session2!M26</f>
        <v>0.89348086740719201</v>
      </c>
      <c r="O26" s="67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35">
      <c r="A27" s="5">
        <v>300</v>
      </c>
      <c r="B27" s="6">
        <v>271</v>
      </c>
      <c r="C27" s="6">
        <v>415665</v>
      </c>
      <c r="D27" s="6">
        <v>400081</v>
      </c>
      <c r="E27" s="10">
        <f>2*Session2!C27*Session2!D27*(Session2!$D$17/Session2!A27)*10^(-9)</f>
        <v>53.659359820439995</v>
      </c>
      <c r="F27" s="3">
        <f>Session2!B27/Session2!E27</f>
        <v>5.0503770620232098</v>
      </c>
      <c r="H27" s="3"/>
      <c r="I27" s="24">
        <v>1005</v>
      </c>
      <c r="J27" s="65">
        <v>83</v>
      </c>
      <c r="K27" s="65">
        <v>27575</v>
      </c>
      <c r="L27" s="65">
        <v>26925</v>
      </c>
      <c r="M27" s="26">
        <f>2*Session2!K27*Session2!L27*(Session2!I27/Session2!$L$17)*10^(-9)</f>
        <v>74.616915937500011</v>
      </c>
      <c r="N27" s="67">
        <f>Session2!J27/Session2!M27</f>
        <v>1.1123483054368228</v>
      </c>
      <c r="O27" s="67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x14ac:dyDescent="0.35">
      <c r="A28" s="3"/>
      <c r="B28" s="3"/>
      <c r="C28" s="3"/>
      <c r="D28" s="3"/>
      <c r="E28" s="3"/>
      <c r="F28" s="3"/>
      <c r="G28" s="3"/>
      <c r="H28" s="3"/>
      <c r="I28" s="24">
        <v>1095</v>
      </c>
      <c r="J28" s="65">
        <v>95</v>
      </c>
      <c r="K28" s="65">
        <v>27564</v>
      </c>
      <c r="L28" s="65">
        <v>26792</v>
      </c>
      <c r="M28" s="26">
        <f>2*Session2!K28*Session2!L28*(Session2!I28/Session2!$L$17)*10^(-9)</f>
        <v>80.865168336000011</v>
      </c>
      <c r="N28" s="67">
        <f>Session2!J28/Session2!M28</f>
        <v>1.1747950564483938</v>
      </c>
      <c r="O28" s="6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35">
      <c r="A29" s="68" t="s">
        <v>67</v>
      </c>
      <c r="B29" s="69" t="s">
        <v>41</v>
      </c>
      <c r="C29" s="70" t="s">
        <v>31</v>
      </c>
      <c r="D29" s="3"/>
      <c r="E29" s="3"/>
      <c r="F29" s="3"/>
      <c r="G29" s="3"/>
      <c r="H29" s="3"/>
      <c r="I29" s="24">
        <v>2030</v>
      </c>
      <c r="J29" s="65">
        <v>180</v>
      </c>
      <c r="K29" s="65">
        <v>27769</v>
      </c>
      <c r="L29" s="65">
        <v>26651</v>
      </c>
      <c r="M29" s="26">
        <f>2*Session2!K29*Session2!L29*(Session2!I29/Session2!$L$17)*10^(-9)</f>
        <v>150.234538657</v>
      </c>
      <c r="N29" s="67">
        <f>Session2!J29/Session2!M29</f>
        <v>1.1981266199442822</v>
      </c>
      <c r="O29" s="6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35">
      <c r="A30" s="71" t="s">
        <v>68</v>
      </c>
      <c r="B30" s="72">
        <v>0.91728200000000004</v>
      </c>
      <c r="C30" s="73">
        <v>4.1125700000000001E-2</v>
      </c>
      <c r="D30" s="33"/>
      <c r="E30" s="33"/>
      <c r="F30" s="33"/>
      <c r="G30" s="33"/>
      <c r="H30" s="3"/>
      <c r="I30" s="24">
        <v>3300</v>
      </c>
      <c r="J30" s="65">
        <v>269</v>
      </c>
      <c r="K30" s="65">
        <v>27572</v>
      </c>
      <c r="L30" s="65">
        <v>26628</v>
      </c>
      <c r="M30" s="26">
        <f>2*Session2!K30*Session2!L30*(Session2!I30/Session2!$L$17)*10^(-9)</f>
        <v>242.28178128000002</v>
      </c>
      <c r="N30" s="67">
        <f>Session2!J30/Session2!M30</f>
        <v>1.1102774570124292</v>
      </c>
      <c r="O30" s="6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35">
      <c r="A31" s="71" t="s">
        <v>69</v>
      </c>
      <c r="B31" s="72">
        <v>-2.5986199999999999</v>
      </c>
      <c r="C31" s="73">
        <v>2.1131199999999999</v>
      </c>
      <c r="D31" s="33"/>
      <c r="E31" s="33"/>
      <c r="F31" s="33"/>
      <c r="G31" s="33"/>
      <c r="H31" s="3"/>
      <c r="I31" s="24">
        <v>4300</v>
      </c>
      <c r="J31" s="2">
        <v>342</v>
      </c>
      <c r="K31" s="2">
        <v>27654</v>
      </c>
      <c r="L31" s="2">
        <v>27029</v>
      </c>
      <c r="M31" s="26">
        <f>2*Session2!K31*Session2!L31*(Session2!I31/Session2!$L$17)*10^(-9)</f>
        <v>321.40778538000001</v>
      </c>
      <c r="N31" s="67">
        <f>Session2!J31/Session2!M31</f>
        <v>1.0640688108897358</v>
      </c>
      <c r="O31" s="67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35">
      <c r="A32" s="74" t="s">
        <v>70</v>
      </c>
      <c r="B32" s="75">
        <v>0.74514199999999997</v>
      </c>
      <c r="C32" s="76"/>
      <c r="D32" s="33"/>
      <c r="E32" s="33"/>
      <c r="F32" s="33"/>
      <c r="G32" s="33"/>
      <c r="H32" s="3"/>
      <c r="I32" s="5">
        <v>5640</v>
      </c>
      <c r="J32" s="6">
        <v>457</v>
      </c>
      <c r="K32" s="6">
        <v>27698</v>
      </c>
      <c r="L32" s="6">
        <v>26772</v>
      </c>
      <c r="M32" s="10">
        <f>2*Session2!K32*Session2!L32*(Session2!I32/Session2!$L$17)*10^(-9)</f>
        <v>418.22340278400003</v>
      </c>
      <c r="N32" s="67">
        <f>Session2!J32/Session2!M32</f>
        <v>1.0927174255622107</v>
      </c>
      <c r="O32" s="67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9" x14ac:dyDescent="0.35">
      <c r="A33" s="33"/>
      <c r="B33" s="33"/>
      <c r="C33" s="33"/>
      <c r="D33" s="33"/>
      <c r="E33" s="33"/>
      <c r="F33" s="33"/>
      <c r="G33" s="33"/>
      <c r="H33" s="3"/>
      <c r="I33" s="65"/>
      <c r="J33" s="65"/>
      <c r="K33" s="65"/>
      <c r="L33" s="65"/>
      <c r="P33" s="25"/>
      <c r="Q33" s="3"/>
      <c r="R33" s="67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x14ac:dyDescent="0.35">
      <c r="A34" s="77">
        <v>-15</v>
      </c>
      <c r="B34" s="78">
        <v>13.369015883480399</v>
      </c>
      <c r="C34" s="78">
        <v>0.1</v>
      </c>
      <c r="D34" s="79">
        <v>0.689212836232029</v>
      </c>
      <c r="E34" s="80" t="s">
        <v>71</v>
      </c>
      <c r="F34" s="33"/>
      <c r="G34" s="33"/>
      <c r="H34" s="3"/>
      <c r="I34" s="81" t="s">
        <v>67</v>
      </c>
      <c r="J34" s="22" t="s">
        <v>41</v>
      </c>
      <c r="K34" s="23" t="s">
        <v>31</v>
      </c>
      <c r="L34" s="65"/>
      <c r="P34" s="25"/>
      <c r="Q34" s="3"/>
      <c r="R34" s="67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ht="13.75" customHeight="1" x14ac:dyDescent="0.35">
      <c r="A35" s="82">
        <v>-10</v>
      </c>
      <c r="B35" s="83">
        <v>115.019363938636</v>
      </c>
      <c r="C35" s="83">
        <v>0.1</v>
      </c>
      <c r="D35" s="84">
        <v>2.4071105095586498</v>
      </c>
      <c r="E35" s="227" t="s">
        <v>72</v>
      </c>
      <c r="F35" s="227"/>
      <c r="G35" s="227"/>
      <c r="H35" s="3"/>
      <c r="I35" s="85" t="s">
        <v>68</v>
      </c>
      <c r="J35" s="86">
        <v>7.6300900000000005E-2</v>
      </c>
      <c r="K35" s="87">
        <v>2.3641999999999999E-3</v>
      </c>
      <c r="L35" s="65"/>
      <c r="P35" s="25"/>
      <c r="Q35" s="3"/>
      <c r="R35" s="67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x14ac:dyDescent="0.35">
      <c r="A36" s="82">
        <v>-5</v>
      </c>
      <c r="B36" s="83">
        <v>285.87000411430398</v>
      </c>
      <c r="C36" s="83">
        <v>0.1</v>
      </c>
      <c r="D36" s="84">
        <v>5.3545943871970501</v>
      </c>
      <c r="E36" s="227"/>
      <c r="F36" s="227"/>
      <c r="G36" s="227"/>
      <c r="H36" s="3"/>
      <c r="I36" s="85" t="s">
        <v>69</v>
      </c>
      <c r="J36" s="86">
        <v>11.446300000000001</v>
      </c>
      <c r="K36" s="87">
        <v>2.11355</v>
      </c>
      <c r="L36" s="65"/>
      <c r="P36" s="25"/>
      <c r="Q36" s="3"/>
      <c r="R36" s="67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x14ac:dyDescent="0.35">
      <c r="A37" s="82">
        <v>0</v>
      </c>
      <c r="B37" s="83">
        <v>395.569158375124</v>
      </c>
      <c r="C37" s="83">
        <v>0.1</v>
      </c>
      <c r="D37" s="84">
        <v>6.2961639965988798</v>
      </c>
      <c r="E37" s="227"/>
      <c r="F37" s="227"/>
      <c r="G37" s="227"/>
      <c r="H37" s="3"/>
      <c r="I37" s="74" t="s">
        <v>70</v>
      </c>
      <c r="J37" s="75">
        <v>1.8236300000000001</v>
      </c>
      <c r="K37" s="88"/>
      <c r="L37" s="65"/>
      <c r="P37" s="25"/>
      <c r="Q37" s="3"/>
      <c r="R37" s="67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x14ac:dyDescent="0.35">
      <c r="A38" s="82">
        <v>5</v>
      </c>
      <c r="B38" s="83">
        <v>264.47014831823202</v>
      </c>
      <c r="C38" s="83">
        <v>0.1</v>
      </c>
      <c r="D38" s="84">
        <v>5.1508912866860204</v>
      </c>
      <c r="E38" s="227"/>
      <c r="F38" s="227"/>
      <c r="G38" s="227"/>
      <c r="H38" s="3"/>
      <c r="I38" s="65"/>
      <c r="J38" s="65"/>
      <c r="K38" s="65"/>
      <c r="L38" s="65"/>
      <c r="P38" s="25"/>
      <c r="Q38" s="3"/>
      <c r="R38" s="67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x14ac:dyDescent="0.35">
      <c r="A39" s="82">
        <v>10</v>
      </c>
      <c r="B39" s="83">
        <v>100.91940064108201</v>
      </c>
      <c r="C39" s="83">
        <v>0.1</v>
      </c>
      <c r="D39" s="84">
        <v>2.2559213205687998</v>
      </c>
      <c r="E39" s="227"/>
      <c r="F39" s="227"/>
      <c r="G39" s="227"/>
      <c r="H39" s="3"/>
      <c r="I39" s="65"/>
      <c r="J39" s="65"/>
      <c r="K39" s="65"/>
      <c r="L39" s="65"/>
      <c r="P39" s="25"/>
      <c r="Q39" s="3"/>
      <c r="R39" s="67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x14ac:dyDescent="0.35">
      <c r="A40" s="89">
        <v>15</v>
      </c>
      <c r="B40" s="90">
        <v>8.4034124456960004</v>
      </c>
      <c r="C40" s="90">
        <v>0.1</v>
      </c>
      <c r="D40" s="91">
        <v>0.55629019222547804</v>
      </c>
      <c r="E40" s="227"/>
      <c r="F40" s="227"/>
      <c r="G40" s="227"/>
      <c r="H40" s="3"/>
      <c r="I40" s="65"/>
      <c r="J40" s="65"/>
      <c r="K40" s="65"/>
      <c r="L40" s="65"/>
      <c r="P40" s="25"/>
      <c r="Q40" s="3"/>
      <c r="R40" s="67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x14ac:dyDescent="0.35">
      <c r="A41" s="33"/>
      <c r="B41" s="33"/>
      <c r="C41" s="33"/>
      <c r="D41" s="33"/>
      <c r="E41" s="227"/>
      <c r="F41" s="227"/>
      <c r="G41" s="227"/>
      <c r="H41" s="3"/>
      <c r="I41" s="65"/>
      <c r="J41" s="65"/>
      <c r="K41" s="65"/>
      <c r="L41" s="65"/>
      <c r="P41" s="25"/>
      <c r="Q41" s="3"/>
      <c r="R41" s="67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x14ac:dyDescent="0.35">
      <c r="A42" s="3"/>
      <c r="B42" s="3"/>
      <c r="C42" s="3"/>
      <c r="D42" s="33"/>
      <c r="E42" s="33"/>
      <c r="F42" s="3"/>
      <c r="G42" s="3"/>
      <c r="H42" s="3"/>
      <c r="I42" s="3"/>
      <c r="J42" s="3"/>
      <c r="K42" s="3"/>
      <c r="L42" s="3"/>
      <c r="P42" s="3"/>
      <c r="Q42" s="3"/>
      <c r="R42" s="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x14ac:dyDescent="0.35">
      <c r="A43" s="228" t="s">
        <v>73</v>
      </c>
      <c r="B43" s="228"/>
      <c r="C43" s="229" t="s">
        <v>74</v>
      </c>
      <c r="D43" s="33"/>
      <c r="E43" s="33"/>
      <c r="F43" s="33"/>
      <c r="G43" s="33"/>
      <c r="H43" s="33"/>
      <c r="I43" s="33"/>
      <c r="J43" s="33"/>
      <c r="K43" s="33"/>
      <c r="L43" s="3"/>
      <c r="P43" s="3"/>
      <c r="Q43" s="3"/>
      <c r="R43" s="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x14ac:dyDescent="0.35">
      <c r="A44" s="230" t="s">
        <v>75</v>
      </c>
      <c r="B44" s="230"/>
      <c r="C44" s="229"/>
      <c r="D44" s="33"/>
      <c r="E44" s="33"/>
      <c r="F44" s="33"/>
      <c r="G44" s="33"/>
      <c r="H44" s="33"/>
      <c r="I44" s="33"/>
      <c r="Q44" s="3"/>
      <c r="R44" s="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"/>
      <c r="P45" s="3"/>
      <c r="Q45" s="3"/>
      <c r="R45" s="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x14ac:dyDescent="0.35">
      <c r="A46" s="222" t="s">
        <v>76</v>
      </c>
      <c r="B46" s="222"/>
      <c r="C46" s="3"/>
      <c r="D46" s="3"/>
      <c r="E46" s="3"/>
      <c r="F46" s="3"/>
      <c r="G46" s="3"/>
      <c r="H46" s="3"/>
      <c r="I46" s="3"/>
      <c r="J46" s="3"/>
      <c r="K46" s="3"/>
      <c r="P46" s="222" t="s">
        <v>77</v>
      </c>
      <c r="Q46" s="222"/>
      <c r="R46" s="3"/>
      <c r="S46" s="3"/>
      <c r="T46" s="3"/>
      <c r="U46" s="3"/>
      <c r="V46" s="3"/>
      <c r="W46" s="3"/>
      <c r="X46" s="3"/>
      <c r="Y46" s="3"/>
      <c r="Z46" s="3"/>
      <c r="AA46" s="33"/>
      <c r="AB46" s="33"/>
      <c r="AC46" s="33"/>
    </row>
    <row r="47" spans="1:29" x14ac:dyDescent="0.35">
      <c r="A47" s="5" t="s">
        <v>26</v>
      </c>
      <c r="B47" s="6" t="s">
        <v>27</v>
      </c>
      <c r="C47" s="7" t="s">
        <v>28</v>
      </c>
      <c r="D47" s="7" t="s">
        <v>32</v>
      </c>
      <c r="E47" s="7" t="s">
        <v>33</v>
      </c>
      <c r="F47" s="7" t="s">
        <v>29</v>
      </c>
      <c r="G47" s="7" t="s">
        <v>30</v>
      </c>
      <c r="H47" s="7" t="s">
        <v>31</v>
      </c>
      <c r="I47" s="7" t="s">
        <v>34</v>
      </c>
      <c r="J47" s="8" t="s">
        <v>35</v>
      </c>
      <c r="K47" s="7" t="s">
        <v>78</v>
      </c>
      <c r="L47" s="3" t="s">
        <v>37</v>
      </c>
      <c r="M47" s="3" t="s">
        <v>38</v>
      </c>
      <c r="N47" s="3" t="s">
        <v>39</v>
      </c>
      <c r="O47" s="3"/>
      <c r="P47" s="5" t="s">
        <v>26</v>
      </c>
      <c r="Q47" s="6" t="s">
        <v>27</v>
      </c>
      <c r="R47" s="7" t="s">
        <v>28</v>
      </c>
      <c r="S47" s="7" t="s">
        <v>32</v>
      </c>
      <c r="T47" s="7" t="s">
        <v>33</v>
      </c>
      <c r="U47" s="7" t="s">
        <v>29</v>
      </c>
      <c r="V47" s="7" t="s">
        <v>30</v>
      </c>
      <c r="W47" s="7" t="s">
        <v>31</v>
      </c>
      <c r="X47" s="7" t="s">
        <v>34</v>
      </c>
      <c r="Y47" s="8" t="s">
        <v>35</v>
      </c>
      <c r="Z47" s="7" t="s">
        <v>78</v>
      </c>
      <c r="AA47" s="3" t="s">
        <v>37</v>
      </c>
      <c r="AB47" s="3" t="s">
        <v>38</v>
      </c>
      <c r="AC47" s="3" t="s">
        <v>39</v>
      </c>
    </row>
    <row r="48" spans="1:29" x14ac:dyDescent="0.35">
      <c r="A48" s="24">
        <v>5</v>
      </c>
      <c r="B48" s="2">
        <v>30</v>
      </c>
      <c r="C48" s="2">
        <v>223</v>
      </c>
      <c r="D48" s="29">
        <v>39797</v>
      </c>
      <c r="E48" s="29">
        <v>40543</v>
      </c>
      <c r="F48" s="25">
        <f>SQRT(Session2!C48)/Session2!C48*100</f>
        <v>6.6964953018242497</v>
      </c>
      <c r="G48" s="25">
        <f>Session2!C48/Session2!B48</f>
        <v>7.4333333333333336</v>
      </c>
      <c r="H48" s="25">
        <f>SQRT(Session2!C48)/Session2!B48</f>
        <v>0.49777281743560259</v>
      </c>
      <c r="I48" s="25">
        <f>Session2!D48/Session2!$B48</f>
        <v>1326.5666666666666</v>
      </c>
      <c r="J48" s="26">
        <f>Session2!E48/Session2!$B48</f>
        <v>1351.4333333333334</v>
      </c>
      <c r="K48" s="25">
        <f>Session2!I48*Session2!J48*48.4*10^(-9)+0.738</f>
        <v>0.82476989435155557</v>
      </c>
      <c r="L48" s="3">
        <f t="shared" ref="L48:L54" si="0">SQRT(0.041*0.041+((2*J48*SQRT(G48)*48.4*10^(-9)/B48)^2+((2*I48*SQRT(H48)*48.4*10^(-9)/B48)^2)))</f>
        <v>4.1000001834942124E-2</v>
      </c>
      <c r="M48" s="3">
        <f t="shared" ref="M48:M54" si="1">G48-K48</f>
        <v>6.6085634389817782</v>
      </c>
      <c r="N48" s="3">
        <f t="shared" ref="N48:N54" si="2">SQRT(L48*L48+H48*H48)</f>
        <v>0.4994584846894114</v>
      </c>
      <c r="O48" s="3"/>
      <c r="P48" s="24">
        <v>0</v>
      </c>
      <c r="Q48" s="2">
        <v>30</v>
      </c>
      <c r="R48" s="2">
        <v>1011</v>
      </c>
      <c r="S48" s="29">
        <v>40525</v>
      </c>
      <c r="T48" s="29">
        <v>39929</v>
      </c>
      <c r="U48" s="25">
        <f>SQRT(Session2!R48)/Session2!R48*100</f>
        <v>3.1450273186121951</v>
      </c>
      <c r="V48" s="25">
        <f>Session2!R48/Session2!Q48</f>
        <v>33.700000000000003</v>
      </c>
      <c r="W48" s="25">
        <f>SQRT(Session2!R48)/Session2!Q48</f>
        <v>1.0598742063723097</v>
      </c>
      <c r="X48" s="25">
        <f>Session2!S48/Session2!Q48</f>
        <v>1350.8333333333333</v>
      </c>
      <c r="Y48" s="26">
        <f>Session2!T48/Session2!Q48</f>
        <v>1330.9666666666667</v>
      </c>
      <c r="Z48" s="25">
        <f>Session2!X48*Session2!Y48*48.4*10^(-9)+0.738</f>
        <v>0.82501904432222217</v>
      </c>
      <c r="AA48" s="3">
        <f t="shared" ref="AA48:AA53" si="3">SQRT(0.041*0.041+((2*Y48*SQRT(V48)*48.4*10^(-9)/Q48)^2+((2*X48*SQRT(W48)*48.4*10^(-9)/Q48)^2)))</f>
        <v>4.1000007825371297E-2</v>
      </c>
      <c r="AB48" s="3">
        <f t="shared" ref="AB48:AB53" si="4">V48-Z48</f>
        <v>32.874980955677778</v>
      </c>
      <c r="AC48" s="3">
        <f t="shared" ref="AC48:AC53" si="5">SQRT(AA48*AA48+W48*W48)</f>
        <v>1.0606669288589203</v>
      </c>
    </row>
    <row r="49" spans="1:29" x14ac:dyDescent="0.35">
      <c r="A49" s="24">
        <v>10</v>
      </c>
      <c r="B49" s="2">
        <v>30</v>
      </c>
      <c r="C49" s="2">
        <v>2801</v>
      </c>
      <c r="D49" s="29">
        <v>39640</v>
      </c>
      <c r="E49" s="29">
        <v>42139</v>
      </c>
      <c r="F49" s="25">
        <f>SQRT(Session2!C49)/Session2!C49*100</f>
        <v>1.8894849871330586</v>
      </c>
      <c r="G49" s="25">
        <f>Session2!C49/Session2!B49</f>
        <v>93.36666666666666</v>
      </c>
      <c r="H49" s="25">
        <f>SQRT(Session2!C49)/Session2!B49</f>
        <v>1.7641491496532322</v>
      </c>
      <c r="I49" s="25">
        <f>Session2!D49/Session2!$B49</f>
        <v>1321.3333333333333</v>
      </c>
      <c r="J49" s="26">
        <f>Session2!E49/Session2!$B49</f>
        <v>1404.6333333333334</v>
      </c>
      <c r="K49" s="25">
        <f>Session2!I49*Session2!J49*48.4*10^(-9)+0.738</f>
        <v>0.82782986007111115</v>
      </c>
      <c r="L49" s="3">
        <f t="shared" si="0"/>
        <v>4.1000023780089642E-2</v>
      </c>
      <c r="M49" s="3">
        <f t="shared" si="1"/>
        <v>92.538836806595555</v>
      </c>
      <c r="N49" s="3">
        <f t="shared" si="2"/>
        <v>1.7646255195287726</v>
      </c>
      <c r="O49" s="3"/>
      <c r="P49" s="24">
        <v>5</v>
      </c>
      <c r="Q49" s="2">
        <v>20</v>
      </c>
      <c r="R49" s="2">
        <v>3515</v>
      </c>
      <c r="S49" s="29">
        <v>27125</v>
      </c>
      <c r="T49" s="29">
        <v>27012</v>
      </c>
      <c r="U49" s="25">
        <f>SQRT(Session2!R49)/Session2!R49*100</f>
        <v>1.6866980208001865</v>
      </c>
      <c r="V49" s="25">
        <f>Session2!R49/Session2!Q49</f>
        <v>175.75</v>
      </c>
      <c r="W49" s="25">
        <f>SQRT(Session2!R49)/Session2!Q49</f>
        <v>2.9643717715563276</v>
      </c>
      <c r="X49" s="25">
        <f>Session2!S49/Session2!Q49</f>
        <v>1356.25</v>
      </c>
      <c r="Y49" s="26">
        <f>Session2!T49/Session2!Q49</f>
        <v>1350.6</v>
      </c>
      <c r="Z49" s="25">
        <f>Session2!X49*Session2!Y49*48.4*10^(-9)+0.738</f>
        <v>0.82665676049999992</v>
      </c>
      <c r="AA49" s="3">
        <f t="shared" si="3"/>
        <v>4.1000093142896703E-2</v>
      </c>
      <c r="AB49" s="3">
        <f t="shared" si="4"/>
        <v>174.92334323950001</v>
      </c>
      <c r="AC49" s="3">
        <f t="shared" si="5"/>
        <v>2.964655293223434</v>
      </c>
    </row>
    <row r="50" spans="1:29" x14ac:dyDescent="0.35">
      <c r="A50" s="24">
        <v>15</v>
      </c>
      <c r="B50" s="2">
        <v>20</v>
      </c>
      <c r="C50" s="2">
        <v>5381</v>
      </c>
      <c r="D50" s="29">
        <v>26498</v>
      </c>
      <c r="E50" s="29">
        <v>29098</v>
      </c>
      <c r="F50" s="25">
        <f>SQRT(Session2!C50)/Session2!C50*100</f>
        <v>1.3632280197058766</v>
      </c>
      <c r="G50" s="25">
        <f>Session2!C50/Session2!B50</f>
        <v>269.05</v>
      </c>
      <c r="H50" s="25">
        <f>SQRT(Session2!C50)/Session2!B50</f>
        <v>3.6677649870186615</v>
      </c>
      <c r="I50" s="25">
        <f>Session2!D50/Session2!$B50</f>
        <v>1324.9</v>
      </c>
      <c r="J50" s="26">
        <f>Session2!E50/Session2!$B50</f>
        <v>1454.9</v>
      </c>
      <c r="K50" s="25">
        <f>Session2!I50*Session2!J50*48.4*10^(-9)+0.738</f>
        <v>0.83129569528400005</v>
      </c>
      <c r="L50" s="3">
        <f t="shared" si="0"/>
        <v>4.1000164534666039E-2</v>
      </c>
      <c r="M50" s="3">
        <f t="shared" si="1"/>
        <v>268.21870430471603</v>
      </c>
      <c r="N50" s="3">
        <f t="shared" si="2"/>
        <v>3.6679941403295442</v>
      </c>
      <c r="O50" s="3"/>
      <c r="P50" s="24">
        <v>10</v>
      </c>
      <c r="Q50" s="65">
        <v>10</v>
      </c>
      <c r="R50" s="65">
        <v>3478</v>
      </c>
      <c r="S50" s="65">
        <v>13595</v>
      </c>
      <c r="T50" s="29">
        <v>13817</v>
      </c>
      <c r="U50" s="25">
        <f>SQRT(Session2!R50)/Session2!R50*100</f>
        <v>1.6956460837017517</v>
      </c>
      <c r="V50" s="25">
        <f>Session2!R50/Session2!Q50</f>
        <v>347.8</v>
      </c>
      <c r="W50" s="25">
        <f>SQRT(Session2!R50)/Session2!Q50</f>
        <v>5.8974570791146927</v>
      </c>
      <c r="X50" s="25">
        <f>Session2!S50/Session2!Q50</f>
        <v>1359.5</v>
      </c>
      <c r="Y50" s="26">
        <f>Session2!T50/Session2!Q50</f>
        <v>1381.7</v>
      </c>
      <c r="Z50" s="25">
        <f>Session2!X50*Session2!Y50*48.4*10^(-9)+0.738</f>
        <v>0.82891558365999995</v>
      </c>
      <c r="AA50" s="3">
        <f t="shared" si="3"/>
        <v>4.1000771189918989E-2</v>
      </c>
      <c r="AB50" s="3">
        <f t="shared" si="4"/>
        <v>346.97108441634003</v>
      </c>
      <c r="AC50" s="3">
        <f t="shared" si="5"/>
        <v>5.8975996018073458</v>
      </c>
    </row>
    <row r="51" spans="1:29" x14ac:dyDescent="0.35">
      <c r="A51" s="24">
        <v>20</v>
      </c>
      <c r="B51" s="2">
        <v>10</v>
      </c>
      <c r="C51" s="2">
        <v>4019</v>
      </c>
      <c r="D51" s="29">
        <v>13309</v>
      </c>
      <c r="E51" s="29">
        <v>15144</v>
      </c>
      <c r="F51" s="25">
        <f>SQRT(Session2!C51)/Session2!C51*100</f>
        <v>1.5773969505444603</v>
      </c>
      <c r="G51" s="25">
        <f>Session2!C51/Session2!B51</f>
        <v>401.9</v>
      </c>
      <c r="H51" s="25">
        <f>SQRT(Session2!C51)/Session2!B51</f>
        <v>6.3395583442381849</v>
      </c>
      <c r="I51" s="25">
        <f>Session2!D51/Session2!$B51</f>
        <v>1330.9</v>
      </c>
      <c r="J51" s="26">
        <f>Session2!E51/Session2!$B51</f>
        <v>1514.4</v>
      </c>
      <c r="K51" s="25">
        <f>Session2!I51*Session2!J51*48.4*10^(-9)+0.738</f>
        <v>0.835550924064</v>
      </c>
      <c r="L51" s="3">
        <f t="shared" si="0"/>
        <v>4.1001066079076463E-2</v>
      </c>
      <c r="M51" s="3">
        <f t="shared" si="1"/>
        <v>401.06444907593595</v>
      </c>
      <c r="N51" s="3">
        <f t="shared" si="2"/>
        <v>6.3396909299601996</v>
      </c>
      <c r="O51" s="3"/>
      <c r="P51" s="24">
        <v>15</v>
      </c>
      <c r="Q51" s="65">
        <v>10</v>
      </c>
      <c r="R51" s="65">
        <v>3662</v>
      </c>
      <c r="S51" s="65">
        <v>13502</v>
      </c>
      <c r="T51" s="29">
        <v>14234</v>
      </c>
      <c r="U51" s="25">
        <f>SQRT(Session2!R51)/Session2!R51*100</f>
        <v>1.652497571863164</v>
      </c>
      <c r="V51" s="25">
        <f>Session2!R51/Session2!Q51</f>
        <v>366.2</v>
      </c>
      <c r="W51" s="25">
        <f>SQRT(Session2!R51)/Session2!Q51</f>
        <v>6.0514461081629074</v>
      </c>
      <c r="X51" s="25">
        <f>Session2!S51/Session2!Q51</f>
        <v>1350.2</v>
      </c>
      <c r="Y51" s="26">
        <f>Session2!T51/Session2!Q51</f>
        <v>1423.4</v>
      </c>
      <c r="Z51" s="25">
        <f>Session2!X51*Session2!Y51*48.4*10^(-9)+0.738</f>
        <v>0.83101873451200003</v>
      </c>
      <c r="AA51" s="3">
        <f t="shared" si="3"/>
        <v>4.1000860428079371E-2</v>
      </c>
      <c r="AB51" s="3">
        <f t="shared" si="4"/>
        <v>365.368981265488</v>
      </c>
      <c r="AC51" s="3">
        <f t="shared" si="5"/>
        <v>6.0515850048194677</v>
      </c>
    </row>
    <row r="52" spans="1:29" x14ac:dyDescent="0.35">
      <c r="A52" s="24">
        <v>25</v>
      </c>
      <c r="B52" s="2">
        <v>10</v>
      </c>
      <c r="C52" s="2">
        <v>2703</v>
      </c>
      <c r="D52" s="29">
        <v>13072</v>
      </c>
      <c r="E52" s="29">
        <v>15428</v>
      </c>
      <c r="F52" s="25">
        <f>SQRT(Session2!C52)/Session2!C52*100</f>
        <v>1.9234326202820506</v>
      </c>
      <c r="G52" s="25">
        <f>Session2!C52/Session2!B52</f>
        <v>270.3</v>
      </c>
      <c r="H52" s="25">
        <f>SQRT(Session2!C52)/Session2!B52</f>
        <v>5.1990383726223834</v>
      </c>
      <c r="I52" s="25">
        <f>Session2!D52/Session2!$B52</f>
        <v>1307.2</v>
      </c>
      <c r="J52" s="26">
        <f>Session2!E52/Session2!$B52</f>
        <v>1542.8</v>
      </c>
      <c r="K52" s="25">
        <f>Session2!I52*Session2!J52*48.4*10^(-9)+0.738</f>
        <v>0.83561061094400002</v>
      </c>
      <c r="L52" s="3">
        <f t="shared" si="0"/>
        <v>4.1000745339409214E-2</v>
      </c>
      <c r="M52" s="3">
        <f t="shared" si="1"/>
        <v>269.46438938905601</v>
      </c>
      <c r="N52" s="3">
        <f t="shared" si="2"/>
        <v>5.1992000404983827</v>
      </c>
      <c r="O52" s="3"/>
      <c r="P52" s="24">
        <v>20</v>
      </c>
      <c r="Q52" s="2">
        <v>20</v>
      </c>
      <c r="R52" s="2">
        <v>4124</v>
      </c>
      <c r="S52" s="29">
        <v>27065</v>
      </c>
      <c r="T52" s="29">
        <v>29021</v>
      </c>
      <c r="U52" s="25">
        <f>SQRT(Session2!R52)/Session2!R52*100</f>
        <v>1.5571866496607489</v>
      </c>
      <c r="V52" s="25">
        <f>Session2!R52/Session2!Q52</f>
        <v>206.2</v>
      </c>
      <c r="W52" s="25">
        <f>SQRT(Session2!R52)/Session2!Q52</f>
        <v>3.2109188716004646</v>
      </c>
      <c r="X52" s="25">
        <f>Session2!S52/Session2!Q52</f>
        <v>1353.25</v>
      </c>
      <c r="Y52" s="26">
        <f>Session2!T52/Session2!Q52</f>
        <v>1451.05</v>
      </c>
      <c r="Z52" s="25">
        <f>Session2!X52*Session2!Y52*48.4*10^(-9)+0.738</f>
        <v>0.83303985716499995</v>
      </c>
      <c r="AA52" s="3">
        <f t="shared" si="3"/>
        <v>4.100012571063736E-2</v>
      </c>
      <c r="AB52" s="3">
        <f t="shared" si="4"/>
        <v>205.36696014283498</v>
      </c>
      <c r="AC52" s="3">
        <f t="shared" si="5"/>
        <v>3.2111806256123758</v>
      </c>
    </row>
    <row r="53" spans="1:29" x14ac:dyDescent="0.35">
      <c r="A53" s="24">
        <v>30</v>
      </c>
      <c r="B53" s="2">
        <v>20</v>
      </c>
      <c r="C53" s="2">
        <v>2202</v>
      </c>
      <c r="D53" s="29">
        <v>26601</v>
      </c>
      <c r="E53" s="29">
        <v>31603</v>
      </c>
      <c r="F53" s="25">
        <f>SQRT(Session2!C53)/Session2!C53*100</f>
        <v>2.1310387296367059</v>
      </c>
      <c r="G53" s="25">
        <f>Session2!C53/Session2!B53</f>
        <v>110.1</v>
      </c>
      <c r="H53" s="25">
        <f>SQRT(Session2!C53)/Session2!B53</f>
        <v>2.3462736413300131</v>
      </c>
      <c r="I53" s="25">
        <f>Session2!D53/Session2!$B53</f>
        <v>1330.05</v>
      </c>
      <c r="J53" s="26">
        <f>Session2!E53/Session2!$B53</f>
        <v>1580.15</v>
      </c>
      <c r="K53" s="25">
        <f>Session2!I53*Session2!J53*48.4*10^(-9)+0.738</f>
        <v>0.83972123976299995</v>
      </c>
      <c r="L53" s="3">
        <f t="shared" si="0"/>
        <v>4.1000079720229031E-2</v>
      </c>
      <c r="M53" s="3">
        <f t="shared" si="1"/>
        <v>109.260278760237</v>
      </c>
      <c r="N53" s="3">
        <f t="shared" si="2"/>
        <v>2.3466318429905155</v>
      </c>
      <c r="O53" s="3"/>
      <c r="P53" s="5">
        <v>25</v>
      </c>
      <c r="Q53" s="6">
        <v>30</v>
      </c>
      <c r="R53" s="6">
        <v>1591</v>
      </c>
      <c r="S53" s="31">
        <v>40399</v>
      </c>
      <c r="T53" s="93">
        <v>44011</v>
      </c>
      <c r="U53" s="9">
        <f>SQRT(Session2!R53)/Session2!R53*100</f>
        <v>2.5070610528195014</v>
      </c>
      <c r="V53" s="9">
        <f>Session2!R53/Session2!Q53</f>
        <v>53.033333333333331</v>
      </c>
      <c r="W53" s="25">
        <f>SQRT(Session2!R53)/Session2!Q53</f>
        <v>1.3295780450119421</v>
      </c>
      <c r="X53" s="9">
        <f>Session2!S53/Session2!Q53</f>
        <v>1346.6333333333334</v>
      </c>
      <c r="Y53" s="10">
        <f>Session2!T53/Session2!Q53</f>
        <v>1467.0333333333333</v>
      </c>
      <c r="Z53" s="25">
        <f>Session2!X53*Session2!Y53*48.4*10^(-9)+0.738</f>
        <v>0.8336169098084445</v>
      </c>
      <c r="AA53" s="3">
        <f t="shared" si="3"/>
        <v>4.1000014797958402E-2</v>
      </c>
      <c r="AB53" s="3">
        <f t="shared" si="4"/>
        <v>52.19971642352489</v>
      </c>
      <c r="AC53" s="3">
        <f t="shared" si="5"/>
        <v>1.3302100507029748</v>
      </c>
    </row>
    <row r="54" spans="1:29" x14ac:dyDescent="0.35">
      <c r="A54" s="5">
        <v>35</v>
      </c>
      <c r="B54" s="6">
        <v>20</v>
      </c>
      <c r="C54" s="6">
        <v>298</v>
      </c>
      <c r="D54" s="93">
        <v>26673</v>
      </c>
      <c r="E54" s="93">
        <v>33294</v>
      </c>
      <c r="F54" s="9">
        <f>SQRT(Session2!C54)/Session2!C54*100</f>
        <v>5.7928444636349221</v>
      </c>
      <c r="G54" s="9">
        <f>Session2!C54/Session2!B54</f>
        <v>14.9</v>
      </c>
      <c r="H54" s="25">
        <f>SQRT(Session2!C54)/Session2!B54</f>
        <v>0.86313382508160341</v>
      </c>
      <c r="I54" s="9">
        <f>Session2!D54/Session2!$B54</f>
        <v>1333.65</v>
      </c>
      <c r="J54" s="10">
        <f>Session2!E54/Session2!$B54</f>
        <v>1664.7</v>
      </c>
      <c r="K54" s="25">
        <f>Session2!I54*Session2!J54*48.4*10^(-9)+0.738</f>
        <v>0.84545415430199999</v>
      </c>
      <c r="L54" s="3">
        <f t="shared" si="0"/>
        <v>4.1000012234577089E-2</v>
      </c>
      <c r="M54" s="3">
        <f t="shared" si="1"/>
        <v>14.054545845698</v>
      </c>
      <c r="N54" s="3">
        <f t="shared" si="2"/>
        <v>0.86410705413347677</v>
      </c>
      <c r="O54" s="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25"/>
      <c r="AA54" s="3"/>
      <c r="AB54" s="3"/>
      <c r="AC54" s="3"/>
    </row>
    <row r="55" spans="1:29" x14ac:dyDescent="0.35">
      <c r="A55" s="24"/>
      <c r="B55" s="2"/>
      <c r="C55" s="2"/>
      <c r="D55" s="29"/>
      <c r="E55" s="29"/>
      <c r="F55" s="29"/>
      <c r="G55" s="25"/>
      <c r="H55" s="25"/>
      <c r="I55" s="25"/>
      <c r="J55" s="25"/>
      <c r="K55" s="25"/>
      <c r="M55" s="3"/>
      <c r="P55" s="3"/>
      <c r="Q55" s="3"/>
      <c r="R55" s="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x14ac:dyDescent="0.35">
      <c r="A56" s="222" t="s">
        <v>79</v>
      </c>
      <c r="B56" s="222"/>
      <c r="C56" s="3"/>
      <c r="D56" s="3"/>
      <c r="E56" s="3"/>
      <c r="F56" s="3"/>
      <c r="G56" s="3"/>
      <c r="H56" s="3"/>
      <c r="I56" s="3"/>
      <c r="J56" s="3"/>
      <c r="K56" s="3"/>
      <c r="P56" s="222" t="s">
        <v>80</v>
      </c>
      <c r="Q56" s="222"/>
      <c r="R56" s="3"/>
      <c r="S56" s="3"/>
      <c r="T56" s="3"/>
      <c r="U56" s="3"/>
      <c r="V56" s="3"/>
      <c r="W56" s="3"/>
      <c r="X56" s="3"/>
      <c r="Y56" s="3"/>
      <c r="Z56" s="3"/>
      <c r="AA56" s="3"/>
      <c r="AB56" s="33"/>
      <c r="AC56" s="33"/>
    </row>
    <row r="57" spans="1:29" x14ac:dyDescent="0.35">
      <c r="A57" s="5" t="s">
        <v>26</v>
      </c>
      <c r="B57" s="6" t="s">
        <v>27</v>
      </c>
      <c r="C57" s="7" t="s">
        <v>28</v>
      </c>
      <c r="D57" s="7" t="s">
        <v>32</v>
      </c>
      <c r="E57" s="7" t="s">
        <v>33</v>
      </c>
      <c r="F57" s="7" t="s">
        <v>29</v>
      </c>
      <c r="G57" s="7" t="s">
        <v>30</v>
      </c>
      <c r="H57" s="7" t="s">
        <v>31</v>
      </c>
      <c r="I57" s="7" t="s">
        <v>34</v>
      </c>
      <c r="J57" s="8" t="s">
        <v>35</v>
      </c>
      <c r="K57" s="7" t="s">
        <v>78</v>
      </c>
      <c r="L57" s="3" t="s">
        <v>37</v>
      </c>
      <c r="M57" s="3" t="s">
        <v>38</v>
      </c>
      <c r="N57" s="3" t="s">
        <v>39</v>
      </c>
      <c r="O57" s="3"/>
      <c r="P57" s="5" t="s">
        <v>26</v>
      </c>
      <c r="Q57" s="6" t="s">
        <v>27</v>
      </c>
      <c r="R57" s="7" t="s">
        <v>28</v>
      </c>
      <c r="S57" s="7" t="s">
        <v>32</v>
      </c>
      <c r="T57" s="7" t="s">
        <v>33</v>
      </c>
      <c r="U57" s="7" t="s">
        <v>29</v>
      </c>
      <c r="V57" s="7" t="s">
        <v>30</v>
      </c>
      <c r="W57" s="7" t="s">
        <v>31</v>
      </c>
      <c r="X57" s="7" t="s">
        <v>34</v>
      </c>
      <c r="Y57" s="8" t="s">
        <v>35</v>
      </c>
      <c r="Z57" s="7" t="s">
        <v>78</v>
      </c>
      <c r="AA57" s="3" t="s">
        <v>37</v>
      </c>
      <c r="AB57" s="3" t="s">
        <v>38</v>
      </c>
      <c r="AC57" s="3" t="s">
        <v>39</v>
      </c>
    </row>
    <row r="58" spans="1:29" x14ac:dyDescent="0.35">
      <c r="A58" s="21">
        <v>-5</v>
      </c>
      <c r="B58" s="22">
        <v>30</v>
      </c>
      <c r="C58" s="22">
        <v>218</v>
      </c>
      <c r="D58" s="94">
        <v>41052</v>
      </c>
      <c r="E58" s="94">
        <v>40673</v>
      </c>
      <c r="F58" s="95">
        <f>SQRT(Session2!C58)/Session2!C58*100</f>
        <v>6.7728546147859632</v>
      </c>
      <c r="G58" s="95">
        <f>Session2!C58/Session2!B58</f>
        <v>7.2666666666666666</v>
      </c>
      <c r="H58" s="25">
        <f>SQRT(Session2!C58)/Session2!B58</f>
        <v>0.49216076867444669</v>
      </c>
      <c r="I58" s="95">
        <f>Session2!D58/Session2!$B58</f>
        <v>1368.4</v>
      </c>
      <c r="J58" s="66">
        <f>Session2!E58/Session2!$B58</f>
        <v>1355.7666666666667</v>
      </c>
      <c r="K58" s="25">
        <f>Session2!I58*Session2!J58*48.4*10^(-9)+0.738</f>
        <v>0.82779318556266668</v>
      </c>
      <c r="L58" s="3">
        <f t="shared" ref="L58:L64" si="6">SQRT(0.041*0.041+((2*J58*SQRT(G58)*48.4*10^(-9)/B58)^2+((2*I58*SQRT(H58)*48.4*10^(-9)/B58)^2)))</f>
        <v>4.100000181290827E-2</v>
      </c>
      <c r="M58" s="3">
        <f t="shared" ref="M58:M64" si="7">G58-K58</f>
        <v>6.4388734811040003</v>
      </c>
      <c r="N58" s="3">
        <f t="shared" ref="N58:N64" si="8">SQRT(L58*L58+H58*H58)</f>
        <v>0.4938655914020339</v>
      </c>
      <c r="O58" s="3"/>
      <c r="P58" s="21">
        <v>-10</v>
      </c>
      <c r="Q58" s="22">
        <v>30</v>
      </c>
      <c r="R58" s="22">
        <v>476</v>
      </c>
      <c r="S58" s="94">
        <v>41681</v>
      </c>
      <c r="T58" s="94">
        <v>41011</v>
      </c>
      <c r="U58" s="95">
        <f>SQRT(Session2!R58)/Session2!R58*100</f>
        <v>4.5834924851410559</v>
      </c>
      <c r="V58" s="95">
        <f>Session2!R58/Session2!Q58</f>
        <v>15.866666666666667</v>
      </c>
      <c r="W58" s="25">
        <f>SQRT(Session2!R58)/Session2!Q58</f>
        <v>0.72724747430904757</v>
      </c>
      <c r="X58" s="95">
        <f>Session2!S58/Session2!Q58</f>
        <v>1389.3666666666666</v>
      </c>
      <c r="Y58" s="66">
        <f>Session2!T58/Session2!Q58</f>
        <v>1367.0333333333333</v>
      </c>
      <c r="Z58" s="25">
        <f>Session2!X58*Session2!Y58*48.4*10^(-9)+0.738</f>
        <v>0.8299266304048889</v>
      </c>
      <c r="AA58" s="3">
        <f t="shared" ref="AA58:AA64" si="9">SQRT(0.041*0.041+((2*Y58*SQRT(V58)*48.4*10^(-9)/Q58)^2+((2*X58*SQRT(W58)*48.4*10^(-9)/Q58)^2)))</f>
        <v>4.1000003943010281E-2</v>
      </c>
      <c r="AB58" s="3">
        <f t="shared" ref="AB58:AB64" si="10">V58-Z58</f>
        <v>15.036740036261778</v>
      </c>
      <c r="AC58" s="3">
        <f t="shared" ref="AC58:AC64" si="11">SQRT(AA58*AA58+W58*W58)</f>
        <v>0.72840228528761197</v>
      </c>
    </row>
    <row r="59" spans="1:29" x14ac:dyDescent="0.35">
      <c r="A59" s="24">
        <v>0</v>
      </c>
      <c r="B59" s="2">
        <v>30</v>
      </c>
      <c r="C59" s="2">
        <v>2685</v>
      </c>
      <c r="D59" s="29">
        <v>40707</v>
      </c>
      <c r="E59" s="29">
        <v>40801</v>
      </c>
      <c r="F59" s="25">
        <f>SQRT(Session2!C59)/Session2!C59*100</f>
        <v>1.9298691110661625</v>
      </c>
      <c r="G59" s="25">
        <f>Session2!C59/Session2!B59</f>
        <v>89.5</v>
      </c>
      <c r="H59" s="25">
        <f>SQRT(Session2!C59)/Session2!B59</f>
        <v>1.7272328544042153</v>
      </c>
      <c r="I59" s="25">
        <f>Session2!D59/Session2!$B59</f>
        <v>1356.9</v>
      </c>
      <c r="J59" s="26">
        <f>Session2!E59/Session2!$B59</f>
        <v>1360.0333333333333</v>
      </c>
      <c r="K59" s="25">
        <f>Session2!I59*Session2!J59*48.4*10^(-9)+0.738</f>
        <v>0.827318774732</v>
      </c>
      <c r="L59" s="3">
        <f t="shared" si="6"/>
        <v>4.1000021422985852E-2</v>
      </c>
      <c r="M59" s="3">
        <f t="shared" si="7"/>
        <v>88.672681225267993</v>
      </c>
      <c r="N59" s="3">
        <f t="shared" si="8"/>
        <v>1.7277194028805773</v>
      </c>
      <c r="O59" s="3"/>
      <c r="P59" s="24">
        <v>-5</v>
      </c>
      <c r="Q59" s="65">
        <v>20</v>
      </c>
      <c r="R59" s="65">
        <v>2468</v>
      </c>
      <c r="S59" s="29">
        <v>27536</v>
      </c>
      <c r="T59" s="29">
        <v>27261</v>
      </c>
      <c r="U59" s="25">
        <f>SQRT(Session2!R59)/Session2!R59*100</f>
        <v>2.0129242055711862</v>
      </c>
      <c r="V59" s="25">
        <f>Session2!R59/Session2!Q59</f>
        <v>123.4</v>
      </c>
      <c r="W59" s="25">
        <f>SQRT(Session2!R59)/Session2!Q59</f>
        <v>2.4839484696748442</v>
      </c>
      <c r="X59" s="25">
        <f>Session2!S59/Session2!Q59</f>
        <v>1376.8</v>
      </c>
      <c r="Y59" s="26">
        <f>Session2!T59/Session2!Q59</f>
        <v>1363.05</v>
      </c>
      <c r="Z59" s="25">
        <f>Session2!X59*Session2!Y59*48.4*10^(-9)+0.738</f>
        <v>0.82882972641599995</v>
      </c>
      <c r="AA59" s="3">
        <f t="shared" si="9"/>
        <v>4.100006684119073E-2</v>
      </c>
      <c r="AB59" s="3">
        <f t="shared" si="10"/>
        <v>122.571170273584</v>
      </c>
      <c r="AC59" s="3">
        <f t="shared" si="11"/>
        <v>2.4842868202928949</v>
      </c>
    </row>
    <row r="60" spans="1:29" x14ac:dyDescent="0.35">
      <c r="A60" s="24">
        <v>5</v>
      </c>
      <c r="B60" s="2">
        <v>10</v>
      </c>
      <c r="C60" s="2">
        <v>2691</v>
      </c>
      <c r="D60" s="29">
        <v>13766</v>
      </c>
      <c r="E60" s="29">
        <v>14022</v>
      </c>
      <c r="F60" s="25">
        <f>SQRT(Session2!C60)/Session2!C60*100</f>
        <v>1.9277164398874673</v>
      </c>
      <c r="G60" s="25">
        <f>Session2!C60/Session2!B60</f>
        <v>269.10000000000002</v>
      </c>
      <c r="H60" s="25">
        <f>SQRT(Session2!C60)/Session2!B60</f>
        <v>5.1874849397371747</v>
      </c>
      <c r="I60" s="25">
        <f>Session2!D60/Session2!$B60</f>
        <v>1376.6</v>
      </c>
      <c r="J60" s="26">
        <f>Session2!E60/Session2!$B60</f>
        <v>1402.2</v>
      </c>
      <c r="K60" s="25">
        <f>Session2!I60*Session2!J60*48.4*10^(-9)+0.738</f>
        <v>0.83142499636800005</v>
      </c>
      <c r="L60" s="3">
        <f t="shared" si="6"/>
        <v>4.1000615831985138E-2</v>
      </c>
      <c r="M60" s="3">
        <f t="shared" si="7"/>
        <v>268.26857500363201</v>
      </c>
      <c r="N60" s="3">
        <f t="shared" si="8"/>
        <v>5.1876469666409069</v>
      </c>
      <c r="O60" s="3"/>
      <c r="P60" s="24">
        <v>0</v>
      </c>
      <c r="Q60" s="2">
        <v>10</v>
      </c>
      <c r="R60" s="2">
        <v>3102</v>
      </c>
      <c r="S60" s="29">
        <v>14108</v>
      </c>
      <c r="T60" s="29">
        <v>13933</v>
      </c>
      <c r="U60" s="25">
        <f>SQRT(Session2!R60)/Session2!R60*100</f>
        <v>1.7954739285163537</v>
      </c>
      <c r="V60" s="25">
        <f>Session2!R60/Session2!Q60</f>
        <v>310.2</v>
      </c>
      <c r="W60" s="25">
        <f>SQRT(Session2!R60)/Session2!Q60</f>
        <v>5.5695601262577288</v>
      </c>
      <c r="X60" s="25">
        <f>Session2!S60/Session2!Q60</f>
        <v>1410.8</v>
      </c>
      <c r="Y60" s="26">
        <f>Session2!T60/Session2!Q60</f>
        <v>1393.3</v>
      </c>
      <c r="Z60" s="25">
        <f>Session2!X60*Session2!Y60*48.4*10^(-9)+0.738</f>
        <v>0.83313831377600001</v>
      </c>
      <c r="AA60" s="3">
        <f t="shared" si="9"/>
        <v>4.1000700787385824E-2</v>
      </c>
      <c r="AB60" s="3">
        <f t="shared" si="10"/>
        <v>309.36686168622401</v>
      </c>
      <c r="AC60" s="3">
        <f t="shared" si="11"/>
        <v>5.569711038955707</v>
      </c>
    </row>
    <row r="61" spans="1:29" x14ac:dyDescent="0.35">
      <c r="A61" s="24">
        <v>10</v>
      </c>
      <c r="B61" s="2">
        <v>10</v>
      </c>
      <c r="C61" s="2">
        <v>4008</v>
      </c>
      <c r="D61" s="29">
        <v>13831</v>
      </c>
      <c r="E61" s="29">
        <v>14058</v>
      </c>
      <c r="F61" s="25">
        <f>SQRT(Session2!C61)/Session2!C61*100</f>
        <v>1.5795600590164085</v>
      </c>
      <c r="G61" s="25">
        <f>Session2!C61/Session2!B61</f>
        <v>400.8</v>
      </c>
      <c r="H61" s="25">
        <f>SQRT(Session2!C61)/Session2!B61</f>
        <v>6.3308767165377651</v>
      </c>
      <c r="I61" s="25">
        <f>Session2!D61/Session2!$B61</f>
        <v>1383.1</v>
      </c>
      <c r="J61" s="26">
        <f>Session2!E61/Session2!$B61</f>
        <v>1405.8</v>
      </c>
      <c r="K61" s="25">
        <f>Session2!I61*Session2!J61*48.4*10^(-9)+0.738</f>
        <v>0.83210711983200003</v>
      </c>
      <c r="L61" s="3">
        <f t="shared" si="6"/>
        <v>4.1000918960247767E-2</v>
      </c>
      <c r="M61" s="3">
        <f t="shared" si="7"/>
        <v>399.96789288016799</v>
      </c>
      <c r="N61" s="3">
        <f t="shared" si="8"/>
        <v>6.3310094831200159</v>
      </c>
      <c r="O61" s="3"/>
      <c r="P61" s="24">
        <v>5</v>
      </c>
      <c r="Q61" s="2">
        <v>10</v>
      </c>
      <c r="R61" s="2">
        <v>4078</v>
      </c>
      <c r="S61" s="29">
        <v>10238</v>
      </c>
      <c r="T61" s="29">
        <v>14012</v>
      </c>
      <c r="U61" s="25">
        <f>SQRT(Session2!R61)/Session2!R61*100</f>
        <v>1.5659445847071705</v>
      </c>
      <c r="V61" s="25">
        <f>Session2!R61/Session2!Q61</f>
        <v>407.8</v>
      </c>
      <c r="W61" s="25">
        <f>SQRT(Session2!R61)/Session2!Q61</f>
        <v>6.385922016435841</v>
      </c>
      <c r="X61" s="25">
        <f>Session2!S61/Session2!Q61</f>
        <v>1023.8</v>
      </c>
      <c r="Y61" s="26">
        <f>Session2!T61/Session2!Q61</f>
        <v>1401.2</v>
      </c>
      <c r="Z61" s="25">
        <f>Session2!X61*Session2!Y61*48.4*10^(-9)+0.738</f>
        <v>0.80743215030399995</v>
      </c>
      <c r="AA61" s="3">
        <f t="shared" si="9"/>
        <v>4.1000922560944481E-2</v>
      </c>
      <c r="AB61" s="3">
        <f t="shared" si="10"/>
        <v>406.992567849696</v>
      </c>
      <c r="AC61" s="3">
        <f t="shared" si="11"/>
        <v>6.3860536386449853</v>
      </c>
    </row>
    <row r="62" spans="1:29" x14ac:dyDescent="0.35">
      <c r="A62" s="24">
        <v>15</v>
      </c>
      <c r="B62" s="2">
        <v>10</v>
      </c>
      <c r="C62" s="2">
        <v>2946</v>
      </c>
      <c r="D62" s="29">
        <v>13675</v>
      </c>
      <c r="E62" s="29">
        <v>14334</v>
      </c>
      <c r="F62" s="25">
        <f>SQRT(Session2!C62)/Session2!C62*100</f>
        <v>1.8423987433960503</v>
      </c>
      <c r="G62" s="25">
        <f>Session2!C62/Session2!B62</f>
        <v>294.60000000000002</v>
      </c>
      <c r="H62" s="25">
        <f>SQRT(Session2!C62)/Session2!B62</f>
        <v>5.4277066980447639</v>
      </c>
      <c r="I62" s="25">
        <f>Session2!D62/Session2!$B62</f>
        <v>1367.5</v>
      </c>
      <c r="J62" s="26">
        <f>Session2!E62/Session2!$B62</f>
        <v>1433.4</v>
      </c>
      <c r="K62" s="25">
        <f>Session2!I62*Session2!J62*48.4*10^(-9)+0.738</f>
        <v>0.83287244579999997</v>
      </c>
      <c r="L62" s="3">
        <f t="shared" si="6"/>
        <v>4.1000703271335585E-2</v>
      </c>
      <c r="M62" s="3">
        <f t="shared" si="7"/>
        <v>293.76712755420004</v>
      </c>
      <c r="N62" s="3">
        <f t="shared" si="8"/>
        <v>5.4278615547624955</v>
      </c>
      <c r="O62" s="3"/>
      <c r="P62" s="24">
        <v>10</v>
      </c>
      <c r="Q62" s="2">
        <v>10</v>
      </c>
      <c r="R62" s="2">
        <v>2592</v>
      </c>
      <c r="S62" s="65">
        <v>14032</v>
      </c>
      <c r="T62" s="29">
        <v>14079</v>
      </c>
      <c r="U62" s="25">
        <f>SQRT(Session2!R62)/Session2!R62*100</f>
        <v>1.9641855032959652</v>
      </c>
      <c r="V62" s="25">
        <f>Session2!R62/Session2!Q62</f>
        <v>259.2</v>
      </c>
      <c r="W62" s="25">
        <f>SQRT(Session2!R62)/Session2!Q62</f>
        <v>5.0911688245431419</v>
      </c>
      <c r="X62" s="25">
        <f>Session2!S62/Session2!Q62</f>
        <v>1403.2</v>
      </c>
      <c r="Y62" s="26">
        <f>Session2!T62/Session2!Q62</f>
        <v>1407.9</v>
      </c>
      <c r="Z62" s="25">
        <f>Session2!X62*Session2!Y62*48.4*10^(-9)+0.738</f>
        <v>0.833617359552</v>
      </c>
      <c r="AA62" s="3">
        <f t="shared" si="9"/>
        <v>4.1000598555181317E-2</v>
      </c>
      <c r="AB62" s="3">
        <f t="shared" si="10"/>
        <v>258.36638264044797</v>
      </c>
      <c r="AC62" s="3">
        <f t="shared" si="11"/>
        <v>5.0913339164782627</v>
      </c>
    </row>
    <row r="63" spans="1:29" x14ac:dyDescent="0.35">
      <c r="A63" s="24">
        <v>20</v>
      </c>
      <c r="B63" s="2">
        <v>20</v>
      </c>
      <c r="C63" s="2">
        <v>2446</v>
      </c>
      <c r="D63" s="29">
        <v>27476</v>
      </c>
      <c r="E63" s="29">
        <v>29007</v>
      </c>
      <c r="F63" s="25">
        <f>SQRT(Session2!C63)/Session2!C63*100</f>
        <v>2.0219563399637352</v>
      </c>
      <c r="G63" s="25">
        <f>Session2!C63/Session2!B63</f>
        <v>122.3</v>
      </c>
      <c r="H63" s="25">
        <f>SQRT(Session2!C63)/Session2!B63</f>
        <v>2.4728526037756478</v>
      </c>
      <c r="I63" s="25">
        <f>Session2!D63/Session2!$B63</f>
        <v>1373.8</v>
      </c>
      <c r="J63" s="26">
        <f>Session2!E63/Session2!$B63</f>
        <v>1450.35</v>
      </c>
      <c r="K63" s="25">
        <f>Session2!I63*Session2!J63*48.4*10^(-9)+0.738</f>
        <v>0.83443655617199997</v>
      </c>
      <c r="L63" s="3">
        <f t="shared" si="6"/>
        <v>4.1000074826720169E-2</v>
      </c>
      <c r="M63" s="3">
        <f t="shared" si="7"/>
        <v>121.465563443828</v>
      </c>
      <c r="N63" s="3">
        <f t="shared" si="8"/>
        <v>2.4731924725212546</v>
      </c>
      <c r="O63" s="3"/>
      <c r="P63" s="24">
        <v>15</v>
      </c>
      <c r="Q63" s="2">
        <v>20</v>
      </c>
      <c r="R63" s="2">
        <v>1767</v>
      </c>
      <c r="S63" s="29">
        <v>27705</v>
      </c>
      <c r="T63" s="29">
        <v>28234</v>
      </c>
      <c r="U63" s="25">
        <f>SQRT(Session2!R63)/Session2!R63*100</f>
        <v>2.3789303403490325</v>
      </c>
      <c r="V63" s="25">
        <f>Session2!R63/Session2!Q63</f>
        <v>88.35</v>
      </c>
      <c r="W63" s="25">
        <f>SQRT(Session2!R63)/Session2!Q63</f>
        <v>2.1017849556983701</v>
      </c>
      <c r="X63" s="25">
        <f>Session2!S63/Session2!Q63</f>
        <v>1385.25</v>
      </c>
      <c r="Y63" s="26">
        <f>Session2!T63/Session2!Q63</f>
        <v>1411.7</v>
      </c>
      <c r="Z63" s="25">
        <f>Session2!X63*Session2!Y63*48.4*10^(-9)+0.738</f>
        <v>0.83264897937000004</v>
      </c>
      <c r="AA63" s="3">
        <f t="shared" si="9"/>
        <v>4.1000051452181899E-2</v>
      </c>
      <c r="AB63" s="3">
        <f t="shared" si="10"/>
        <v>87.517351020629988</v>
      </c>
      <c r="AC63" s="3">
        <f t="shared" si="11"/>
        <v>2.1021848168558064</v>
      </c>
    </row>
    <row r="64" spans="1:29" x14ac:dyDescent="0.35">
      <c r="A64" s="5">
        <v>25</v>
      </c>
      <c r="B64" s="6">
        <v>30</v>
      </c>
      <c r="C64" s="6">
        <v>486</v>
      </c>
      <c r="D64" s="93">
        <v>41217</v>
      </c>
      <c r="E64" s="93">
        <v>44581</v>
      </c>
      <c r="F64" s="9">
        <f>SQRT(Session2!C64)/Session2!C64*100</f>
        <v>4.5360921162651451</v>
      </c>
      <c r="G64" s="9">
        <f>Session2!C64/Session2!B64</f>
        <v>16.2</v>
      </c>
      <c r="H64" s="25">
        <f>SQRT(Session2!C64)/Session2!B64</f>
        <v>0.73484692283495334</v>
      </c>
      <c r="I64" s="9">
        <f>Session2!D64/Session2!$B64</f>
        <v>1373.9</v>
      </c>
      <c r="J64" s="10">
        <f>Session2!E64/Session2!$B64</f>
        <v>1486.0333333333333</v>
      </c>
      <c r="K64" s="25">
        <f>Session2!I64*Session2!J64*48.4*10^(-9)+0.738</f>
        <v>0.83681640191866669</v>
      </c>
      <c r="L64" s="3">
        <f t="shared" si="6"/>
        <v>4.1000004718319084E-2</v>
      </c>
      <c r="M64" s="3">
        <f t="shared" si="7"/>
        <v>15.363183598081333</v>
      </c>
      <c r="N64" s="3">
        <f t="shared" si="8"/>
        <v>0.7359898099749087</v>
      </c>
      <c r="O64" s="3"/>
      <c r="P64" s="5">
        <v>20</v>
      </c>
      <c r="Q64" s="6">
        <v>30</v>
      </c>
      <c r="R64" s="6">
        <v>232</v>
      </c>
      <c r="S64" s="93">
        <v>41574</v>
      </c>
      <c r="T64" s="93">
        <v>42571</v>
      </c>
      <c r="U64" s="9">
        <f>SQRT(Session2!R64)/Session2!R64*100</f>
        <v>6.5653216429861283</v>
      </c>
      <c r="V64" s="9">
        <f>Session2!R64/Session2!Q64</f>
        <v>7.7333333333333334</v>
      </c>
      <c r="W64" s="25">
        <f>SQRT(Session2!R64)/Session2!Q64</f>
        <v>0.50771820705759396</v>
      </c>
      <c r="X64" s="9">
        <f>Session2!S64/Session2!Q64</f>
        <v>1385.8</v>
      </c>
      <c r="Y64" s="10">
        <f>Session2!T64/Session2!Q64</f>
        <v>1419.0333333333333</v>
      </c>
      <c r="Z64" s="25">
        <f>Session2!X64*Session2!Y64*48.4*10^(-9)+0.738</f>
        <v>0.83317842543733334</v>
      </c>
      <c r="AA64" s="3">
        <f t="shared" si="9"/>
        <v>4.1000002100979566E-2</v>
      </c>
      <c r="AB64" s="3">
        <f t="shared" si="10"/>
        <v>6.9001549078959998</v>
      </c>
      <c r="AC64" s="3">
        <f t="shared" si="11"/>
        <v>0.50937096300246465</v>
      </c>
    </row>
    <row r="65" spans="1:29" x14ac:dyDescent="0.35">
      <c r="A65" s="3"/>
      <c r="B65" s="3"/>
      <c r="C65" s="3"/>
      <c r="D65" s="96"/>
      <c r="E65" s="96"/>
      <c r="F65" s="96"/>
      <c r="G65" s="3"/>
      <c r="H65" s="3"/>
      <c r="I65" s="3"/>
      <c r="J65" s="3"/>
      <c r="K65" s="3"/>
      <c r="M65" s="3"/>
      <c r="P65" s="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4"/>
      <c r="AB65" s="33"/>
      <c r="AC65" s="33"/>
    </row>
    <row r="66" spans="1:29" x14ac:dyDescent="0.35">
      <c r="A66" s="222" t="s">
        <v>81</v>
      </c>
      <c r="B66" s="222"/>
      <c r="C66" s="3"/>
      <c r="D66" s="3"/>
      <c r="E66" s="3"/>
      <c r="F66" s="96"/>
      <c r="G66" s="3"/>
      <c r="H66" s="3"/>
      <c r="I66" s="3"/>
      <c r="J66" s="3"/>
      <c r="K66" s="3"/>
      <c r="P66" s="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2"/>
      <c r="AB66" s="33"/>
      <c r="AC66" s="33"/>
    </row>
    <row r="67" spans="1:29" x14ac:dyDescent="0.35">
      <c r="A67" s="5" t="s">
        <v>26</v>
      </c>
      <c r="B67" s="6" t="s">
        <v>27</v>
      </c>
      <c r="C67" s="7" t="s">
        <v>28</v>
      </c>
      <c r="D67" s="7" t="s">
        <v>32</v>
      </c>
      <c r="E67" s="7" t="s">
        <v>33</v>
      </c>
      <c r="F67" s="7" t="s">
        <v>29</v>
      </c>
      <c r="G67" s="7" t="s">
        <v>30</v>
      </c>
      <c r="H67" s="7" t="s">
        <v>31</v>
      </c>
      <c r="I67" s="7" t="s">
        <v>34</v>
      </c>
      <c r="J67" s="8" t="s">
        <v>35</v>
      </c>
      <c r="K67" s="7" t="s">
        <v>78</v>
      </c>
      <c r="L67" s="3" t="s">
        <v>37</v>
      </c>
      <c r="M67" s="3" t="s">
        <v>38</v>
      </c>
      <c r="N67" s="3" t="s">
        <v>39</v>
      </c>
      <c r="O67" s="3"/>
      <c r="P67" s="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2"/>
      <c r="AB67" s="33"/>
      <c r="AC67" s="33"/>
    </row>
    <row r="68" spans="1:29" x14ac:dyDescent="0.35">
      <c r="A68" s="24">
        <v>-15</v>
      </c>
      <c r="B68" s="2">
        <v>30</v>
      </c>
      <c r="C68" s="2">
        <v>426</v>
      </c>
      <c r="D68" s="29">
        <v>41903</v>
      </c>
      <c r="E68" s="29">
        <v>41263</v>
      </c>
      <c r="F68" s="25">
        <f>SQRT(Session2!C68)/Session2!C68*100</f>
        <v>4.8450158311150924</v>
      </c>
      <c r="G68" s="25">
        <f>Session2!C68/Session2!B68</f>
        <v>14.2</v>
      </c>
      <c r="H68" s="25">
        <f>SQRT(Session2!C68)/Session2!B68</f>
        <v>0.68799224801834313</v>
      </c>
      <c r="I68" s="25">
        <f>Session2!D68/Session2!$B68</f>
        <v>1396.7666666666667</v>
      </c>
      <c r="J68" s="26">
        <f>Session2!E68/Session2!$B68</f>
        <v>1375.4333333333334</v>
      </c>
      <c r="K68" s="25">
        <f>Session2!I68*Session2!J68*48.4*10^(-9)+0.738</f>
        <v>0.8309841165195555</v>
      </c>
      <c r="L68" s="3">
        <f t="shared" ref="L68:L74" si="12">SQRT(0.041*0.041+((2*J68*SQRT(G68)*48.4*10^(-9)/B68)^2+((2*I68*SQRT(H68)*48.4*10^(-9)/B68)^2)))</f>
        <v>4.1000003581265286E-2</v>
      </c>
      <c r="M68" s="3">
        <f t="shared" ref="M68:M74" si="13">G68-K68</f>
        <v>13.369015883480444</v>
      </c>
      <c r="N68" s="3">
        <f t="shared" ref="N68:N74" si="14">SQRT(L68*L68+H68*H68)</f>
        <v>0.68921283623202867</v>
      </c>
      <c r="O68" s="3"/>
      <c r="P68" s="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25"/>
      <c r="AB68" s="33"/>
      <c r="AC68" s="33"/>
    </row>
    <row r="69" spans="1:29" x14ac:dyDescent="0.35">
      <c r="A69" s="24">
        <v>-10</v>
      </c>
      <c r="B69" s="2">
        <v>20</v>
      </c>
      <c r="C69" s="2">
        <v>2317</v>
      </c>
      <c r="D69" s="29">
        <v>27874</v>
      </c>
      <c r="E69" s="29">
        <v>27466</v>
      </c>
      <c r="F69" s="25">
        <f>SQRT(Session2!C69)/Session2!C69*100</f>
        <v>2.077480629531073</v>
      </c>
      <c r="G69" s="25">
        <f>Session2!C69/Session2!B69</f>
        <v>115.85</v>
      </c>
      <c r="H69" s="25">
        <f>SQRT(Session2!C69)/Session2!B69</f>
        <v>2.4067613093117481</v>
      </c>
      <c r="I69" s="25">
        <f>Session2!D69/Session2!$B69</f>
        <v>1393.7</v>
      </c>
      <c r="J69" s="26">
        <f>Session2!E69/Session2!$B69</f>
        <v>1373.3</v>
      </c>
      <c r="K69" s="25">
        <f>Session2!I69*Session2!J69*48.4*10^(-9)+0.738</f>
        <v>0.83063606136400003</v>
      </c>
      <c r="L69" s="3">
        <f t="shared" si="12"/>
        <v>4.1000063752587919E-2</v>
      </c>
      <c r="M69" s="3">
        <f t="shared" si="13"/>
        <v>115.01936393863599</v>
      </c>
      <c r="N69" s="3">
        <f t="shared" si="14"/>
        <v>2.4071105095586529</v>
      </c>
      <c r="O69" s="3"/>
      <c r="P69" s="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25"/>
      <c r="AB69" s="33"/>
      <c r="AC69" s="33"/>
    </row>
    <row r="70" spans="1:29" x14ac:dyDescent="0.35">
      <c r="A70" s="24">
        <v>-5</v>
      </c>
      <c r="B70" s="65">
        <v>10</v>
      </c>
      <c r="C70" s="2">
        <v>2867</v>
      </c>
      <c r="D70" s="29">
        <v>13872</v>
      </c>
      <c r="E70" s="29">
        <v>13702</v>
      </c>
      <c r="F70" s="25">
        <f>SQRT(Session2!C70)/Session2!C70*100</f>
        <v>1.8676098402828818</v>
      </c>
      <c r="G70" s="25">
        <f>Session2!C70/Session2!B70</f>
        <v>286.7</v>
      </c>
      <c r="H70" s="25">
        <f>SQRT(Session2!C70)/Session2!B70</f>
        <v>5.3544374120910216</v>
      </c>
      <c r="I70" s="25">
        <f>Session2!D70/Session2!$B70</f>
        <v>1387.2</v>
      </c>
      <c r="J70" s="26">
        <f>Session2!E70/Session2!$B70</f>
        <v>1370.2</v>
      </c>
      <c r="K70" s="25">
        <f>Session2!I70*Session2!J70*48.4*10^(-9)+0.738</f>
        <v>0.82999588569600002</v>
      </c>
      <c r="L70" s="3">
        <f t="shared" si="12"/>
        <v>4.1000626850579633E-2</v>
      </c>
      <c r="M70" s="3">
        <f t="shared" si="13"/>
        <v>285.87000411430398</v>
      </c>
      <c r="N70" s="3">
        <f t="shared" si="14"/>
        <v>5.3545943871970492</v>
      </c>
      <c r="O70" s="3"/>
      <c r="P70" s="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25"/>
      <c r="AB70" s="33"/>
      <c r="AC70" s="33"/>
    </row>
    <row r="71" spans="1:29" x14ac:dyDescent="0.35">
      <c r="A71" s="24">
        <v>0</v>
      </c>
      <c r="B71" s="2">
        <v>10</v>
      </c>
      <c r="C71" s="2">
        <v>3964</v>
      </c>
      <c r="D71" s="29">
        <v>13881</v>
      </c>
      <c r="E71" s="29">
        <v>13819</v>
      </c>
      <c r="F71" s="25">
        <f>SQRT(Session2!C71)/Session2!C71*100</f>
        <v>1.5883023449744897</v>
      </c>
      <c r="G71" s="25">
        <f>Session2!C71/Session2!B71</f>
        <v>396.4</v>
      </c>
      <c r="H71" s="25">
        <f>SQRT(Session2!C71)/Session2!B71</f>
        <v>6.2960304954788775</v>
      </c>
      <c r="I71" s="25">
        <f>Session2!D71/Session2!$B71</f>
        <v>1388.1</v>
      </c>
      <c r="J71" s="26">
        <f>Session2!E71/Session2!$B71</f>
        <v>1381.9</v>
      </c>
      <c r="K71" s="25">
        <f>Session2!I71*Session2!J71*48.4*10^(-9)+0.738</f>
        <v>0.830841624876</v>
      </c>
      <c r="L71" s="3">
        <f t="shared" si="12"/>
        <v>4.100087886840191E-2</v>
      </c>
      <c r="M71" s="3">
        <f t="shared" si="13"/>
        <v>395.569158375124</v>
      </c>
      <c r="N71" s="3">
        <f t="shared" si="14"/>
        <v>6.2961639965988798</v>
      </c>
      <c r="O71" s="3"/>
      <c r="P71" s="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25"/>
      <c r="AB71" s="33"/>
      <c r="AC71" s="33"/>
    </row>
    <row r="72" spans="1:29" x14ac:dyDescent="0.35">
      <c r="A72" s="24">
        <v>5</v>
      </c>
      <c r="B72" s="2">
        <v>10</v>
      </c>
      <c r="C72" s="2">
        <v>2653</v>
      </c>
      <c r="D72" s="29">
        <v>13902</v>
      </c>
      <c r="E72" s="29">
        <v>13651</v>
      </c>
      <c r="F72" s="25">
        <f>SQRT(Session2!C72)/Session2!C72*100</f>
        <v>1.9414730885301035</v>
      </c>
      <c r="G72" s="25">
        <f>Session2!C72/Session2!B72</f>
        <v>265.3</v>
      </c>
      <c r="H72" s="25">
        <f>SQRT(Session2!C72)/Session2!B72</f>
        <v>5.1507281038703647</v>
      </c>
      <c r="I72" s="25">
        <f>Session2!D72/Session2!$B72</f>
        <v>1390.2</v>
      </c>
      <c r="J72" s="26">
        <f>Session2!E72/Session2!$B72</f>
        <v>1365.1</v>
      </c>
      <c r="K72" s="25">
        <f>Session2!I72*Session2!J72*48.4*10^(-9)+0.738</f>
        <v>0.82985168176799995</v>
      </c>
      <c r="L72" s="3">
        <f t="shared" si="12"/>
        <v>4.1000576312112631E-2</v>
      </c>
      <c r="M72" s="3">
        <f t="shared" si="13"/>
        <v>264.47014831823202</v>
      </c>
      <c r="N72" s="3">
        <f t="shared" si="14"/>
        <v>5.1508912866860168</v>
      </c>
      <c r="O72" s="3"/>
      <c r="P72" s="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25"/>
      <c r="AB72" s="33"/>
      <c r="AC72" s="33"/>
    </row>
    <row r="73" spans="1:29" x14ac:dyDescent="0.35">
      <c r="A73" s="24">
        <v>10</v>
      </c>
      <c r="B73" s="2">
        <v>20</v>
      </c>
      <c r="C73" s="2">
        <v>2035</v>
      </c>
      <c r="D73" s="29">
        <v>27866</v>
      </c>
      <c r="E73" s="29">
        <v>27463</v>
      </c>
      <c r="F73" s="25">
        <f>SQRT(Session2!C73)/Session2!C73*100</f>
        <v>2.2167554926073634</v>
      </c>
      <c r="G73" s="25">
        <f>Session2!C73/Session2!B73</f>
        <v>101.75</v>
      </c>
      <c r="H73" s="25">
        <f>SQRT(Session2!C73)/Session2!B73</f>
        <v>2.2555487137279924</v>
      </c>
      <c r="I73" s="25">
        <f>Session2!D73/Session2!$B73</f>
        <v>1393.3</v>
      </c>
      <c r="J73" s="26">
        <f>Session2!E73/Session2!$B73</f>
        <v>1373.15</v>
      </c>
      <c r="K73" s="25">
        <f>Session2!I73*Session2!J73*48.4*10^(-9)+0.738</f>
        <v>0.83059935891799996</v>
      </c>
      <c r="L73" s="3">
        <f t="shared" si="12"/>
        <v>4.100005605926553E-2</v>
      </c>
      <c r="M73" s="3">
        <f t="shared" si="13"/>
        <v>100.91940064108201</v>
      </c>
      <c r="N73" s="3">
        <f t="shared" si="14"/>
        <v>2.2559213205687967</v>
      </c>
      <c r="O73" s="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25"/>
      <c r="AB73" s="33"/>
      <c r="AC73" s="33"/>
    </row>
    <row r="74" spans="1:29" x14ac:dyDescent="0.35">
      <c r="A74" s="5">
        <v>15</v>
      </c>
      <c r="B74" s="6">
        <v>30</v>
      </c>
      <c r="C74" s="6">
        <v>277</v>
      </c>
      <c r="D74" s="93">
        <v>41968</v>
      </c>
      <c r="E74" s="93">
        <v>40728</v>
      </c>
      <c r="F74" s="9">
        <f>SQRT(Session2!C74)/Session2!C74*100</f>
        <v>6.008417681261097</v>
      </c>
      <c r="G74" s="9">
        <f>Session2!C74/Session2!B74</f>
        <v>9.2333333333333325</v>
      </c>
      <c r="H74" s="25">
        <f>SQRT(Session2!C74)/Session2!B74</f>
        <v>0.55477723256977463</v>
      </c>
      <c r="I74" s="9">
        <f>Session2!D74/Session2!$B74</f>
        <v>1398.9333333333334</v>
      </c>
      <c r="J74" s="10">
        <f>Session2!E74/Session2!$B74</f>
        <v>1357.6</v>
      </c>
      <c r="K74" s="25">
        <f>Session2!I74*Session2!J74*48.4*10^(-9)+0.738</f>
        <v>0.82992088763733329</v>
      </c>
      <c r="L74" s="3">
        <f t="shared" si="12"/>
        <v>4.100000229856024E-2</v>
      </c>
      <c r="M74" s="3">
        <f t="shared" si="13"/>
        <v>8.4034124456959987</v>
      </c>
      <c r="N74" s="3">
        <f t="shared" si="14"/>
        <v>0.55629019222547849</v>
      </c>
      <c r="O74" s="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25"/>
      <c r="AB74" s="33"/>
      <c r="AC74" s="33"/>
    </row>
    <row r="75" spans="1:29" x14ac:dyDescent="0.35">
      <c r="A75" s="33"/>
      <c r="B75" s="33"/>
      <c r="C75" s="33"/>
      <c r="D75" s="33"/>
      <c r="E75" s="33"/>
      <c r="F75" s="33"/>
      <c r="G75" s="33"/>
      <c r="H75" s="25"/>
      <c r="I75" s="33"/>
      <c r="J75" s="33"/>
      <c r="K75" s="33"/>
      <c r="M75" s="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4"/>
      <c r="AB75" s="33"/>
      <c r="AC75" s="33"/>
    </row>
    <row r="76" spans="1:29" x14ac:dyDescent="0.35">
      <c r="A76" s="222" t="s">
        <v>82</v>
      </c>
      <c r="B76" s="222"/>
      <c r="C76" s="3"/>
      <c r="D76" s="3"/>
      <c r="E76" s="3"/>
      <c r="F76" s="3"/>
      <c r="G76" s="3"/>
      <c r="H76" s="3"/>
      <c r="I76" s="3"/>
      <c r="J76" s="3"/>
      <c r="K76" s="3"/>
      <c r="P76" s="222" t="s">
        <v>83</v>
      </c>
      <c r="Q76" s="222"/>
      <c r="R76" s="3"/>
      <c r="S76" s="3"/>
      <c r="T76" s="3"/>
      <c r="U76" s="3"/>
      <c r="V76" s="3"/>
      <c r="W76" s="3"/>
      <c r="X76" s="3"/>
      <c r="Y76" s="3"/>
      <c r="Z76" s="3"/>
      <c r="AA76" s="34"/>
      <c r="AB76" s="33"/>
      <c r="AC76" s="33"/>
    </row>
    <row r="77" spans="1:29" x14ac:dyDescent="0.35">
      <c r="A77" s="5" t="s">
        <v>26</v>
      </c>
      <c r="B77" s="6" t="s">
        <v>27</v>
      </c>
      <c r="C77" s="7" t="s">
        <v>28</v>
      </c>
      <c r="D77" s="7" t="s">
        <v>32</v>
      </c>
      <c r="E77" s="7" t="s">
        <v>33</v>
      </c>
      <c r="F77" s="7" t="s">
        <v>29</v>
      </c>
      <c r="G77" s="7" t="s">
        <v>30</v>
      </c>
      <c r="H77" s="7" t="s">
        <v>31</v>
      </c>
      <c r="I77" s="7" t="s">
        <v>34</v>
      </c>
      <c r="J77" s="8" t="s">
        <v>35</v>
      </c>
      <c r="K77" s="7" t="s">
        <v>78</v>
      </c>
      <c r="L77" s="3" t="s">
        <v>37</v>
      </c>
      <c r="M77" s="3" t="s">
        <v>38</v>
      </c>
      <c r="N77" s="3" t="s">
        <v>39</v>
      </c>
      <c r="O77" s="3"/>
      <c r="P77" s="5" t="s">
        <v>26</v>
      </c>
      <c r="Q77" s="6" t="s">
        <v>27</v>
      </c>
      <c r="R77" s="7" t="s">
        <v>28</v>
      </c>
      <c r="S77" s="7" t="s">
        <v>32</v>
      </c>
      <c r="T77" s="7" t="s">
        <v>33</v>
      </c>
      <c r="U77" s="7" t="s">
        <v>29</v>
      </c>
      <c r="V77" s="7" t="s">
        <v>30</v>
      </c>
      <c r="W77" s="7" t="s">
        <v>31</v>
      </c>
      <c r="X77" s="7" t="s">
        <v>34</v>
      </c>
      <c r="Y77" s="8" t="s">
        <v>35</v>
      </c>
      <c r="Z77" s="7" t="s">
        <v>78</v>
      </c>
      <c r="AA77" s="3" t="s">
        <v>37</v>
      </c>
      <c r="AB77" s="3" t="s">
        <v>38</v>
      </c>
      <c r="AC77" s="3" t="s">
        <v>39</v>
      </c>
    </row>
    <row r="78" spans="1:29" x14ac:dyDescent="0.35">
      <c r="A78" s="24">
        <v>-25</v>
      </c>
      <c r="B78" s="2">
        <v>30</v>
      </c>
      <c r="C78" s="2">
        <v>421</v>
      </c>
      <c r="D78" s="29">
        <v>41273</v>
      </c>
      <c r="E78" s="29">
        <v>44285</v>
      </c>
      <c r="F78" s="25">
        <f>SQRT(Session2!C78)/Session2!C78*100</f>
        <v>4.8737017882857936</v>
      </c>
      <c r="G78" s="25">
        <f>Session2!C78/Session2!B78</f>
        <v>14.033333333333333</v>
      </c>
      <c r="H78" s="25">
        <f>SQRT(Session2!C78)/Session2!B78</f>
        <v>0.68394281762277309</v>
      </c>
      <c r="I78" s="25">
        <f>Session2!D78/Session2!$B78</f>
        <v>1375.7666666666667</v>
      </c>
      <c r="J78" s="26">
        <f>Session2!E78/Session2!$B78</f>
        <v>1476.1666666666667</v>
      </c>
      <c r="K78" s="25">
        <f>Session2!I78*Session2!J78*48.4*10^(-9)+0.738</f>
        <v>0.8362936672911111</v>
      </c>
      <c r="L78" s="3">
        <f t="shared" ref="L78:L84" si="15">SQRT(0.041*0.041+((2*J78*SQRT(G78)*48.4*10^(-9)/B78)^2+((2*I78*SQRT(H78)*48.4*10^(-9)/B78)^2)))</f>
        <v>4.1000004046992465E-2</v>
      </c>
      <c r="M78" s="3">
        <f t="shared" ref="M78:M84" si="16">G78-K78</f>
        <v>13.197039666042222</v>
      </c>
      <c r="N78" s="3">
        <f t="shared" ref="N78:N84" si="17">SQRT(L78*L78+H78*H78)</f>
        <v>0.68517061970696846</v>
      </c>
      <c r="O78" s="3"/>
      <c r="P78" s="24">
        <v>-20</v>
      </c>
      <c r="Q78" s="2">
        <v>30</v>
      </c>
      <c r="R78" s="2">
        <v>516</v>
      </c>
      <c r="S78" s="29">
        <v>40503</v>
      </c>
      <c r="T78" s="29">
        <v>42431</v>
      </c>
      <c r="U78" s="25">
        <f>SQRT(Session2!R78)/Session2!R78*100</f>
        <v>4.4022545316281194</v>
      </c>
      <c r="V78" s="25">
        <f>Session2!R78/Session2!Q78</f>
        <v>17.2</v>
      </c>
      <c r="W78" s="25">
        <f>SQRT(Session2!R78)/Session2!Q78</f>
        <v>0.75718777944003646</v>
      </c>
      <c r="X78" s="25">
        <f>Session2!S78/Session2!Q78</f>
        <v>1350.1</v>
      </c>
      <c r="Y78" s="26">
        <f>Session2!T78/Session2!Q78</f>
        <v>1414.3666666666666</v>
      </c>
      <c r="Z78" s="25">
        <f>Session2!X78*Session2!Y78*48.4*10^(-9)+0.738</f>
        <v>0.83042156353466667</v>
      </c>
      <c r="AA78" s="3">
        <f t="shared" ref="AA78:AA84" si="18">SQRT(0.041*0.041+((2*Y78*SQRT(V78)*48.4*10^(-9)/Q78)^2+((2*X78*SQRT(W78)*48.4*10^(-9)/Q78)^2)))</f>
        <v>4.1000004543884069E-2</v>
      </c>
      <c r="AB78" s="3">
        <f t="shared" ref="AB78:AB84" si="19">V78-Z78</f>
        <v>16.369578436465332</v>
      </c>
      <c r="AC78" s="3">
        <f t="shared" ref="AC78:AC84" si="20">SQRT(AA78*AA78+W78*W78)</f>
        <v>0.75829699571205722</v>
      </c>
    </row>
    <row r="79" spans="1:29" x14ac:dyDescent="0.35">
      <c r="A79" s="24">
        <v>-20</v>
      </c>
      <c r="B79" s="2">
        <v>20</v>
      </c>
      <c r="C79" s="2">
        <v>2141</v>
      </c>
      <c r="D79" s="29">
        <v>27231</v>
      </c>
      <c r="E79" s="29">
        <v>28972</v>
      </c>
      <c r="F79" s="25">
        <f>SQRT(Session2!C79)/Session2!C79*100</f>
        <v>2.1611836153683841</v>
      </c>
      <c r="G79" s="25">
        <f>Session2!C79/Session2!B79</f>
        <v>107.05</v>
      </c>
      <c r="H79" s="25">
        <f>SQRT(Session2!C79)/Session2!B79</f>
        <v>2.3135470602518549</v>
      </c>
      <c r="I79" s="25">
        <f>Session2!D79/Session2!$B79</f>
        <v>1361.55</v>
      </c>
      <c r="J79" s="26">
        <f>Session2!E79/Session2!$B79</f>
        <v>1448.6</v>
      </c>
      <c r="K79" s="25">
        <f>Session2!I79*Session2!J79*48.4*10^(-9)+0.738</f>
        <v>0.83346132037200005</v>
      </c>
      <c r="L79" s="3">
        <f t="shared" si="15"/>
        <v>4.1000065399397351E-2</v>
      </c>
      <c r="M79" s="3">
        <f t="shared" si="16"/>
        <v>106.216538679628</v>
      </c>
      <c r="N79" s="3">
        <f t="shared" si="17"/>
        <v>2.3139103278568847</v>
      </c>
      <c r="O79" s="3"/>
      <c r="P79" s="24">
        <v>-15</v>
      </c>
      <c r="Q79" s="2">
        <v>20</v>
      </c>
      <c r="R79" s="2">
        <v>2531</v>
      </c>
      <c r="S79" s="29">
        <v>27411</v>
      </c>
      <c r="T79" s="29">
        <v>28099</v>
      </c>
      <c r="U79" s="25">
        <f>SQRT(Session2!R79)/Session2!R79*100</f>
        <v>1.9877141411466244</v>
      </c>
      <c r="V79" s="25">
        <f>Session2!R79/Session2!Q79</f>
        <v>126.55</v>
      </c>
      <c r="W79" s="25">
        <f>SQRT(Session2!R79)/Session2!Q79</f>
        <v>2.5154522456210531</v>
      </c>
      <c r="X79" s="25">
        <f>Session2!S79/Session2!Q79</f>
        <v>1370.55</v>
      </c>
      <c r="Y79" s="26">
        <f>Session2!T79/Session2!Q79</f>
        <v>1404.95</v>
      </c>
      <c r="Z79" s="25">
        <f>Session2!X79*Session2!Y79*48.4*10^(-9)+0.738</f>
        <v>0.831196824369</v>
      </c>
      <c r="AA79" s="3">
        <f t="shared" si="18"/>
        <v>4.1000072710748972E-2</v>
      </c>
      <c r="AB79" s="3">
        <f t="shared" si="19"/>
        <v>125.718803175631</v>
      </c>
      <c r="AC79" s="3">
        <f t="shared" si="20"/>
        <v>2.5157863593640628</v>
      </c>
    </row>
    <row r="80" spans="1:29" x14ac:dyDescent="0.35">
      <c r="A80" s="24">
        <v>-15</v>
      </c>
      <c r="B80" s="2">
        <v>10</v>
      </c>
      <c r="C80" s="2">
        <v>2845</v>
      </c>
      <c r="D80" s="29">
        <v>13673</v>
      </c>
      <c r="E80" s="29">
        <v>14407</v>
      </c>
      <c r="F80" s="25">
        <f>SQRT(Session2!C80)/Session2!C80*100</f>
        <v>1.8748169213489752</v>
      </c>
      <c r="G80" s="25">
        <f>Session2!C80/Session2!B80</f>
        <v>284.5</v>
      </c>
      <c r="H80" s="25">
        <f>SQRT(Session2!C80)/Session2!B80</f>
        <v>5.3338541412378344</v>
      </c>
      <c r="I80" s="25">
        <f>Session2!D80/Session2!$B80</f>
        <v>1367.3</v>
      </c>
      <c r="J80" s="26">
        <f>Session2!E80/Session2!$B80</f>
        <v>1440.7</v>
      </c>
      <c r="K80" s="25">
        <f>Session2!I80*Session2!J80*48.4*10^(-9)+0.738</f>
        <v>0.83334166492399997</v>
      </c>
      <c r="L80" s="3">
        <f t="shared" si="15"/>
        <v>4.10006861753121E-2</v>
      </c>
      <c r="M80" s="3">
        <f t="shared" si="16"/>
        <v>283.66665833507602</v>
      </c>
      <c r="N80" s="3">
        <f t="shared" si="17"/>
        <v>5.3340117225468155</v>
      </c>
      <c r="O80" s="3"/>
      <c r="P80" s="24">
        <v>-10</v>
      </c>
      <c r="Q80" s="65">
        <v>10</v>
      </c>
      <c r="R80" s="65">
        <v>3021</v>
      </c>
      <c r="S80" s="65">
        <v>13773</v>
      </c>
      <c r="T80" s="29">
        <v>13910</v>
      </c>
      <c r="U80" s="25">
        <f>SQRT(Session2!R80)/Session2!R80*100</f>
        <v>1.8193851153474074</v>
      </c>
      <c r="V80" s="25">
        <f>Session2!R80/Session2!Q80</f>
        <v>302.10000000000002</v>
      </c>
      <c r="W80" s="25">
        <f>SQRT(Session2!R80)/Session2!Q80</f>
        <v>5.496362433464518</v>
      </c>
      <c r="X80" s="25">
        <f>Session2!S80/Session2!Q80</f>
        <v>1377.3</v>
      </c>
      <c r="Y80" s="26">
        <f>Session2!T80/Session2!Q80</f>
        <v>1391</v>
      </c>
      <c r="Z80" s="25">
        <f>Session2!X80*Session2!Y80*48.4*10^(-9)+0.738</f>
        <v>0.83072589612000003</v>
      </c>
      <c r="AA80" s="3">
        <f t="shared" si="18"/>
        <v>4.1000679855444894E-2</v>
      </c>
      <c r="AB80" s="3">
        <f t="shared" si="19"/>
        <v>301.26927410388004</v>
      </c>
      <c r="AC80" s="3">
        <f t="shared" si="20"/>
        <v>5.4965153557275368</v>
      </c>
    </row>
    <row r="81" spans="1:29" x14ac:dyDescent="0.35">
      <c r="A81" s="24">
        <v>-10</v>
      </c>
      <c r="B81" s="2">
        <v>10</v>
      </c>
      <c r="C81" s="2">
        <v>3935</v>
      </c>
      <c r="D81" s="29">
        <v>13968</v>
      </c>
      <c r="E81" s="29">
        <v>14158</v>
      </c>
      <c r="F81" s="25">
        <f>SQRT(Session2!C81)/Session2!C81*100</f>
        <v>1.5941443036912015</v>
      </c>
      <c r="G81" s="25">
        <f>Session2!C81/Session2!B81</f>
        <v>393.5</v>
      </c>
      <c r="H81" s="25">
        <f>SQRT(Session2!C81)/Session2!B81</f>
        <v>6.2729578350248776</v>
      </c>
      <c r="I81" s="25">
        <f>Session2!D81/Session2!$B81</f>
        <v>1396.8</v>
      </c>
      <c r="J81" s="26">
        <f>Session2!E81/Session2!$B81</f>
        <v>1415.8</v>
      </c>
      <c r="K81" s="25">
        <f>Session2!I81*Session2!J81*48.4*10^(-9)+0.738</f>
        <v>0.83371532889599997</v>
      </c>
      <c r="L81" s="3">
        <f t="shared" si="15"/>
        <v>4.1000915308569669E-2</v>
      </c>
      <c r="M81" s="3">
        <f t="shared" si="16"/>
        <v>392.66628467110399</v>
      </c>
      <c r="N81" s="3">
        <f t="shared" si="17"/>
        <v>6.2730918274050591</v>
      </c>
      <c r="O81" s="3"/>
      <c r="P81" s="24">
        <v>-5</v>
      </c>
      <c r="Q81" s="65">
        <v>10</v>
      </c>
      <c r="R81" s="65">
        <v>3948</v>
      </c>
      <c r="S81" s="65">
        <v>13656</v>
      </c>
      <c r="T81" s="29">
        <v>13732</v>
      </c>
      <c r="U81" s="25">
        <f>SQRT(Session2!R81)/Session2!R81*100</f>
        <v>1.5915175351980757</v>
      </c>
      <c r="V81" s="25">
        <f>Session2!R81/Session2!Q81</f>
        <v>394.8</v>
      </c>
      <c r="W81" s="25">
        <f>SQRT(Session2!R81)/Session2!Q81</f>
        <v>6.2833112289620034</v>
      </c>
      <c r="X81" s="25">
        <f>Session2!S81/Session2!Q81</f>
        <v>1365.6</v>
      </c>
      <c r="Y81" s="26">
        <f>Session2!T81/Session2!Q81</f>
        <v>1373.2</v>
      </c>
      <c r="Z81" s="25">
        <f>Session2!X81*Session2!Y81*48.4*10^(-9)+0.738</f>
        <v>0.82876170892799994</v>
      </c>
      <c r="AA81" s="3">
        <f t="shared" si="18"/>
        <v>4.1000864090757191E-2</v>
      </c>
      <c r="AB81" s="3">
        <f t="shared" si="19"/>
        <v>393.97123829107198</v>
      </c>
      <c r="AC81" s="3">
        <f t="shared" si="20"/>
        <v>6.2834450002252895</v>
      </c>
    </row>
    <row r="82" spans="1:29" x14ac:dyDescent="0.35">
      <c r="A82" s="24">
        <v>-5</v>
      </c>
      <c r="B82" s="2">
        <v>10</v>
      </c>
      <c r="C82" s="2">
        <v>2529</v>
      </c>
      <c r="D82" s="29">
        <v>13309</v>
      </c>
      <c r="E82" s="29">
        <v>13860</v>
      </c>
      <c r="F82" s="25">
        <f>SQRT(Session2!C82)/Session2!C82*100</f>
        <v>1.9884999542396455</v>
      </c>
      <c r="G82" s="25">
        <f>Session2!C82/Session2!B82</f>
        <v>252.9</v>
      </c>
      <c r="H82" s="25">
        <f>SQRT(Session2!C82)/Session2!B82</f>
        <v>5.0289163842720637</v>
      </c>
      <c r="I82" s="25">
        <f>Session2!D82/Session2!$B82</f>
        <v>1330.9</v>
      </c>
      <c r="J82" s="26">
        <f>Session2!E82/Session2!$B82</f>
        <v>1386</v>
      </c>
      <c r="K82" s="25">
        <f>Session2!I82*Session2!J82*48.4*10^(-9)+0.738</f>
        <v>0.82727996615999999</v>
      </c>
      <c r="L82" s="3">
        <f t="shared" si="15"/>
        <v>4.1000565327343592E-2</v>
      </c>
      <c r="M82" s="3">
        <f t="shared" si="16"/>
        <v>252.07272003384</v>
      </c>
      <c r="N82" s="3">
        <f t="shared" si="17"/>
        <v>5.0290835195249217</v>
      </c>
      <c r="O82" s="3"/>
      <c r="P82" s="24">
        <v>0</v>
      </c>
      <c r="Q82" s="2">
        <v>10</v>
      </c>
      <c r="R82" s="2">
        <v>2576</v>
      </c>
      <c r="S82" s="29">
        <v>13504</v>
      </c>
      <c r="T82" s="29">
        <v>13869</v>
      </c>
      <c r="U82" s="25">
        <f>SQRT(Session2!R82)/Session2!R82*100</f>
        <v>1.9702760155977515</v>
      </c>
      <c r="V82" s="25">
        <f>Session2!R82/Session2!Q82</f>
        <v>257.60000000000002</v>
      </c>
      <c r="W82" s="25">
        <f>SQRT(Session2!R82)/Session2!Q82</f>
        <v>5.0754310161798077</v>
      </c>
      <c r="X82" s="25">
        <f>Session2!S82/Session2!Q82</f>
        <v>1350.4</v>
      </c>
      <c r="Y82" s="26">
        <f>Session2!T82/Session2!Q82</f>
        <v>1386.9</v>
      </c>
      <c r="Z82" s="25">
        <f>Session2!X82*Session2!Y82*48.4*10^(-9)+0.738</f>
        <v>0.82864689638400002</v>
      </c>
      <c r="AA82" s="3">
        <f t="shared" si="18"/>
        <v>4.1000576776374309E-2</v>
      </c>
      <c r="AB82" s="3">
        <f t="shared" si="19"/>
        <v>256.77135310361604</v>
      </c>
      <c r="AC82" s="3">
        <f t="shared" si="20"/>
        <v>5.0755966198365279</v>
      </c>
    </row>
    <row r="83" spans="1:29" x14ac:dyDescent="0.35">
      <c r="A83" s="24">
        <v>0</v>
      </c>
      <c r="B83" s="2">
        <v>30</v>
      </c>
      <c r="C83" s="2">
        <v>3026</v>
      </c>
      <c r="D83" s="29">
        <v>40907</v>
      </c>
      <c r="E83" s="29">
        <v>41164</v>
      </c>
      <c r="F83" s="25">
        <f>SQRT(Session2!C83)/Session2!C83*100</f>
        <v>1.8178813667514959</v>
      </c>
      <c r="G83" s="25">
        <f>Session2!C83/Session2!B83</f>
        <v>100.86666666666666</v>
      </c>
      <c r="H83" s="25">
        <f>SQRT(Session2!C83)/Session2!B83</f>
        <v>1.8336363385966756</v>
      </c>
      <c r="I83" s="25">
        <f>Session2!D83/Session2!$B83</f>
        <v>1363.5666666666666</v>
      </c>
      <c r="J83" s="26">
        <f>Session2!E83/Session2!$B83</f>
        <v>1372.1333333333334</v>
      </c>
      <c r="K83" s="25">
        <f>Session2!I83*Session2!J83*48.4*10^(-9)+0.738</f>
        <v>0.82855617133688886</v>
      </c>
      <c r="L83" s="3">
        <f t="shared" si="15"/>
        <v>4.1000024544944107E-2</v>
      </c>
      <c r="M83" s="3">
        <f t="shared" si="16"/>
        <v>100.03811049532978</v>
      </c>
      <c r="N83" s="3">
        <f t="shared" si="17"/>
        <v>1.8340946606527453</v>
      </c>
      <c r="O83" s="3"/>
      <c r="P83" s="24">
        <v>5</v>
      </c>
      <c r="Q83" s="2">
        <v>30</v>
      </c>
      <c r="R83" s="2">
        <v>2633</v>
      </c>
      <c r="S83" s="29">
        <v>40572</v>
      </c>
      <c r="T83" s="29">
        <v>40719</v>
      </c>
      <c r="U83" s="25">
        <f>SQRT(Session2!R83)/Session2!R83*100</f>
        <v>1.9488327551336875</v>
      </c>
      <c r="V83" s="25">
        <f>Session2!R83/Session2!Q83</f>
        <v>87.766666666666666</v>
      </c>
      <c r="W83" s="25">
        <f>SQRT(Session2!R83)/Session2!Q83</f>
        <v>1.7104255480889998</v>
      </c>
      <c r="X83" s="25">
        <f>Session2!S83/Session2!Q83</f>
        <v>1352.4</v>
      </c>
      <c r="Y83" s="26">
        <f>Session2!T83/Session2!Q83</f>
        <v>1357.3</v>
      </c>
      <c r="Z83" s="25">
        <f>Session2!X83*Session2!Y83*48.4*10^(-9)+0.738</f>
        <v>0.82684364596799997</v>
      </c>
      <c r="AA83" s="3">
        <f t="shared" si="18"/>
        <v>4.1000020926565878E-2</v>
      </c>
      <c r="AB83" s="3">
        <f t="shared" si="19"/>
        <v>86.939823020698668</v>
      </c>
      <c r="AC83" s="3">
        <f t="shared" si="20"/>
        <v>1.7109168762016274</v>
      </c>
    </row>
    <row r="84" spans="1:29" x14ac:dyDescent="0.35">
      <c r="A84" s="5">
        <v>5</v>
      </c>
      <c r="B84" s="6">
        <v>30</v>
      </c>
      <c r="C84" s="6">
        <v>217</v>
      </c>
      <c r="D84" s="93">
        <v>41189</v>
      </c>
      <c r="E84" s="93">
        <v>40104</v>
      </c>
      <c r="F84" s="9">
        <f>SQRT(Session2!C84)/Session2!C84*100</f>
        <v>6.7884423330213064</v>
      </c>
      <c r="G84" s="9">
        <f>Session2!C84/Session2!B84</f>
        <v>7.2333333333333334</v>
      </c>
      <c r="H84" s="25">
        <f>SQRT(Session2!C84)/Session2!B84</f>
        <v>0.49103066208854113</v>
      </c>
      <c r="I84" s="9">
        <f>Session2!D84/Session2!$B84</f>
        <v>1372.9666666666667</v>
      </c>
      <c r="J84" s="10">
        <f>Session2!E84/Session2!$B84</f>
        <v>1336.8</v>
      </c>
      <c r="K84" s="25">
        <f>Session2!I84*Session2!J84*48.4*10^(-9)+0.738</f>
        <v>0.82683248105599993</v>
      </c>
      <c r="L84" s="3">
        <f t="shared" si="15"/>
        <v>4.1000001758738851E-2</v>
      </c>
      <c r="M84" s="3">
        <f t="shared" si="16"/>
        <v>6.4065008522773335</v>
      </c>
      <c r="N84" s="3">
        <f t="shared" si="17"/>
        <v>0.49273939486845136</v>
      </c>
      <c r="O84" s="3"/>
      <c r="P84" s="5">
        <v>10</v>
      </c>
      <c r="Q84" s="6">
        <v>30</v>
      </c>
      <c r="R84" s="6">
        <v>206</v>
      </c>
      <c r="S84" s="31">
        <v>40661</v>
      </c>
      <c r="T84" s="93">
        <v>40297</v>
      </c>
      <c r="U84" s="9">
        <f>SQRT(Session2!R84)/Session2!R84*100</f>
        <v>6.9673301429161771</v>
      </c>
      <c r="V84" s="9">
        <f>Session2!R84/Session2!Q84</f>
        <v>6.8666666666666663</v>
      </c>
      <c r="W84" s="25">
        <f>SQRT(Session2!R84)/Session2!Q84</f>
        <v>0.4784233364802441</v>
      </c>
      <c r="X84" s="9">
        <f>Session2!S84/Session2!Q84</f>
        <v>1355.3666666666666</v>
      </c>
      <c r="Y84" s="10">
        <f>Session2!T84/Session2!Q84</f>
        <v>1343.2333333333333</v>
      </c>
      <c r="Z84" s="25">
        <f>Session2!X84*Session2!Y84*48.4*10^(-9)+0.738</f>
        <v>0.82611576638088891</v>
      </c>
      <c r="AA84" s="3">
        <f t="shared" si="18"/>
        <v>4.1000001684641275E-2</v>
      </c>
      <c r="AB84" s="3">
        <f t="shared" si="19"/>
        <v>6.0405509002857771</v>
      </c>
      <c r="AC84" s="3">
        <f t="shared" si="20"/>
        <v>0.48017693512603193</v>
      </c>
    </row>
    <row r="85" spans="1:29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  <c r="P85" s="33"/>
      <c r="AA85" s="33"/>
      <c r="AB85" s="33"/>
      <c r="AC85" s="33"/>
    </row>
    <row r="86" spans="1:29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3"/>
      <c r="AC86" s="33"/>
    </row>
    <row r="87" spans="1:29" x14ac:dyDescent="0.35">
      <c r="A87" s="222" t="s">
        <v>84</v>
      </c>
      <c r="B87" s="222"/>
      <c r="C87" s="3"/>
      <c r="D87" s="3"/>
      <c r="E87" s="3"/>
      <c r="F87" s="3"/>
      <c r="G87" s="3"/>
      <c r="H87" s="3"/>
      <c r="I87" s="3"/>
      <c r="J87" s="3"/>
      <c r="K87" s="3"/>
      <c r="M87" s="3"/>
      <c r="N87" s="3"/>
      <c r="O87" s="3"/>
      <c r="P87" s="222" t="s">
        <v>85</v>
      </c>
      <c r="Q87" s="222"/>
      <c r="R87" s="3"/>
      <c r="S87" s="3"/>
      <c r="T87" s="3"/>
      <c r="U87" s="3"/>
      <c r="V87" s="3"/>
      <c r="W87" s="3"/>
      <c r="X87" s="3"/>
      <c r="Y87" s="3"/>
      <c r="Z87" s="3"/>
      <c r="AA87" s="3"/>
      <c r="AB87" s="33"/>
      <c r="AC87" s="33"/>
    </row>
    <row r="88" spans="1:29" x14ac:dyDescent="0.35">
      <c r="A88" s="5" t="s">
        <v>26</v>
      </c>
      <c r="B88" s="6" t="s">
        <v>27</v>
      </c>
      <c r="C88" s="7" t="s">
        <v>28</v>
      </c>
      <c r="D88" s="7" t="s">
        <v>32</v>
      </c>
      <c r="E88" s="7" t="s">
        <v>33</v>
      </c>
      <c r="F88" s="7" t="s">
        <v>29</v>
      </c>
      <c r="G88" s="7" t="s">
        <v>30</v>
      </c>
      <c r="H88" s="7" t="s">
        <v>31</v>
      </c>
      <c r="I88" s="7" t="s">
        <v>34</v>
      </c>
      <c r="J88" s="8" t="s">
        <v>35</v>
      </c>
      <c r="K88" s="7" t="s">
        <v>78</v>
      </c>
      <c r="L88" s="3" t="s">
        <v>37</v>
      </c>
      <c r="M88" s="3" t="s">
        <v>38</v>
      </c>
      <c r="N88" s="3" t="s">
        <v>39</v>
      </c>
      <c r="O88" s="3"/>
      <c r="P88" s="5" t="s">
        <v>26</v>
      </c>
      <c r="Q88" s="6" t="s">
        <v>27</v>
      </c>
      <c r="R88" s="7" t="s">
        <v>28</v>
      </c>
      <c r="S88" s="7" t="s">
        <v>32</v>
      </c>
      <c r="T88" s="7" t="s">
        <v>33</v>
      </c>
      <c r="U88" s="7" t="s">
        <v>29</v>
      </c>
      <c r="V88" s="7" t="s">
        <v>30</v>
      </c>
      <c r="W88" s="7" t="s">
        <v>31</v>
      </c>
      <c r="X88" s="7" t="s">
        <v>34</v>
      </c>
      <c r="Y88" s="8" t="s">
        <v>35</v>
      </c>
      <c r="Z88" s="7" t="s">
        <v>78</v>
      </c>
      <c r="AA88" s="3" t="s">
        <v>37</v>
      </c>
      <c r="AB88" s="3" t="s">
        <v>38</v>
      </c>
      <c r="AC88" s="3" t="s">
        <v>39</v>
      </c>
    </row>
    <row r="89" spans="1:29" x14ac:dyDescent="0.35">
      <c r="A89" s="24">
        <v>-5</v>
      </c>
      <c r="B89" s="2">
        <v>30</v>
      </c>
      <c r="C89" s="2">
        <v>242</v>
      </c>
      <c r="D89" s="29">
        <v>39369</v>
      </c>
      <c r="E89" s="29">
        <v>40530</v>
      </c>
      <c r="F89" s="25">
        <f>SQRT(Session2!C89)/Session2!C89*100</f>
        <v>6.4282434653322511</v>
      </c>
      <c r="G89" s="25">
        <f>Session2!C89/Session2!B89</f>
        <v>8.0666666666666664</v>
      </c>
      <c r="H89" s="25">
        <f>SQRT(Session2!C89)/Session2!B89</f>
        <v>0.51854497287013479</v>
      </c>
      <c r="I89" s="25">
        <f>Session2!D89/Session2!$B89</f>
        <v>1312.3</v>
      </c>
      <c r="J89" s="26">
        <f>Session2!E89/Session2!$B89</f>
        <v>1351</v>
      </c>
      <c r="K89" s="25">
        <f>Session2!I89*Session2!J89*48.4*10^(-9)+0.738</f>
        <v>0.82380919732000002</v>
      </c>
      <c r="L89" s="3">
        <f t="shared" ref="L89:L95" si="21">SQRT(0.041*0.041+((2*J89*SQRT(G89)*48.4*10^(-9)/B89)^2+((2*I89*SQRT(H89)*48.4*10^(-9)/B89)^2)))</f>
        <v>4.1000001982769478E-2</v>
      </c>
      <c r="M89" s="3">
        <f t="shared" ref="M89:M95" si="22">G89-K89</f>
        <v>7.2428574693466663</v>
      </c>
      <c r="N89" s="3">
        <f t="shared" ref="N89:N95" si="23">SQRT(L89*L89+H89*H89)</f>
        <v>0.5201633292067751</v>
      </c>
      <c r="O89" s="3"/>
      <c r="P89" s="21">
        <v>-30</v>
      </c>
      <c r="Q89" s="22">
        <v>30</v>
      </c>
      <c r="R89" s="22">
        <v>437</v>
      </c>
      <c r="S89" s="22">
        <v>40038</v>
      </c>
      <c r="T89" s="94">
        <v>45676</v>
      </c>
      <c r="U89" s="95">
        <f>SQRT(Session2!R89)/Session2!R89*100</f>
        <v>4.7836487323493992</v>
      </c>
      <c r="V89" s="95">
        <f>Session2!R89/Session2!Q89</f>
        <v>14.566666666666666</v>
      </c>
      <c r="W89" s="25">
        <f>SQRT(Session2!R89)/Session2!Q89</f>
        <v>0.6968181653455624</v>
      </c>
      <c r="X89" s="95">
        <f>Session2!S89/Session2!Q89</f>
        <v>1334.6</v>
      </c>
      <c r="Y89" s="66">
        <f>Session2!T89/Session2!Q89</f>
        <v>1522.5333333333333</v>
      </c>
      <c r="Z89" s="25">
        <f>Session2!X89*Session2!Y89*48.4*10^(-9)+0.738</f>
        <v>0.83634749255466667</v>
      </c>
      <c r="AA89" s="3">
        <f t="shared" ref="AA89:AA95" si="24">SQRT(0.041*0.041+((2*Y89*SQRT(V89)*48.4*10^(-9)/Q89)^2+((2*X89*SQRT(W89)*48.4*10^(-9)/Q89)^2)))</f>
        <v>4.1000004444927449E-2</v>
      </c>
      <c r="AB89" s="3">
        <f t="shared" ref="AB89:AB95" si="25">V89-Z89</f>
        <v>13.730319174111999</v>
      </c>
      <c r="AC89" s="3">
        <f t="shared" ref="AC89:AC95" si="26">SQRT(AA89*AA89+W89*W89)</f>
        <v>0.69802332047005389</v>
      </c>
    </row>
    <row r="90" spans="1:29" x14ac:dyDescent="0.35">
      <c r="A90" s="24">
        <v>-10</v>
      </c>
      <c r="B90" s="2">
        <v>30</v>
      </c>
      <c r="C90" s="2">
        <v>3084</v>
      </c>
      <c r="D90" s="29">
        <v>39299</v>
      </c>
      <c r="E90" s="29">
        <v>42476</v>
      </c>
      <c r="F90" s="25">
        <f>SQRT(Session2!C90)/Session2!C90*100</f>
        <v>1.8007060151640493</v>
      </c>
      <c r="G90" s="25">
        <f>Session2!C90/Session2!B90</f>
        <v>102.8</v>
      </c>
      <c r="H90" s="25">
        <f>SQRT(Session2!C90)/Session2!B90</f>
        <v>1.8511257835886428</v>
      </c>
      <c r="I90" s="25">
        <f>Session2!D90/Session2!$B90</f>
        <v>1309.9666666666667</v>
      </c>
      <c r="J90" s="26">
        <f>Session2!E90/Session2!$B90</f>
        <v>1415.8666666666666</v>
      </c>
      <c r="K90" s="25">
        <f>Session2!I90*Session2!J90*48.4*10^(-9)+0.738</f>
        <v>0.82776932586844443</v>
      </c>
      <c r="L90" s="3">
        <f t="shared" si="21"/>
        <v>4.1000026569001764E-2</v>
      </c>
      <c r="M90" s="3">
        <f t="shared" si="22"/>
        <v>101.97223067413155</v>
      </c>
      <c r="N90" s="3">
        <f t="shared" si="23"/>
        <v>1.8515797765274187</v>
      </c>
      <c r="O90" s="3"/>
      <c r="P90" s="24">
        <v>-25</v>
      </c>
      <c r="Q90" s="65">
        <v>30</v>
      </c>
      <c r="R90" s="65">
        <v>3448</v>
      </c>
      <c r="S90" s="65">
        <v>39823</v>
      </c>
      <c r="T90" s="2">
        <v>44982</v>
      </c>
      <c r="U90" s="25">
        <f>SQRT(Session2!R90)/Session2!R90*100</f>
        <v>1.7030067582254289</v>
      </c>
      <c r="V90" s="25">
        <f>Session2!R90/Session2!Q90</f>
        <v>114.93333333333334</v>
      </c>
      <c r="W90" s="25">
        <f>SQRT(Session2!R90)/Session2!Q90</f>
        <v>1.9573224341204265</v>
      </c>
      <c r="X90" s="25">
        <f>Session2!S90/Session2!Q90</f>
        <v>1327.4333333333334</v>
      </c>
      <c r="Y90" s="26">
        <f>Session2!T90/Session2!Q90</f>
        <v>1499.4</v>
      </c>
      <c r="Z90" s="25">
        <f>Session2!X90*Session2!Y90*48.4*10^(-9)+0.738</f>
        <v>0.83433311133599997</v>
      </c>
      <c r="AA90" s="3">
        <f t="shared" si="24"/>
        <v>4.1000033245562319E-2</v>
      </c>
      <c r="AB90" s="3">
        <f t="shared" si="25"/>
        <v>114.09900022199734</v>
      </c>
      <c r="AC90" s="3">
        <f t="shared" si="26"/>
        <v>1.9577518008770285</v>
      </c>
    </row>
    <row r="91" spans="1:29" x14ac:dyDescent="0.35">
      <c r="A91" s="24">
        <v>-15</v>
      </c>
      <c r="B91" s="2">
        <v>20</v>
      </c>
      <c r="C91" s="2">
        <v>5346</v>
      </c>
      <c r="D91" s="29">
        <v>26257</v>
      </c>
      <c r="E91" s="29">
        <v>28998</v>
      </c>
      <c r="F91" s="25">
        <f>SQRT(Session2!C91)/Session2!C91*100</f>
        <v>1.367683233103697</v>
      </c>
      <c r="G91" s="25">
        <f>Session2!C91/Session2!B91</f>
        <v>267.3</v>
      </c>
      <c r="H91" s="25">
        <f>SQRT(Session2!C91)/Session2!B91</f>
        <v>3.6558172820861818</v>
      </c>
      <c r="I91" s="25">
        <f>Session2!D91/Session2!$B91</f>
        <v>1312.85</v>
      </c>
      <c r="J91" s="26">
        <f>Session2!E91/Session2!$B91</f>
        <v>1449.9</v>
      </c>
      <c r="K91" s="25">
        <f>Session2!I91*Session2!J91*48.4*10^(-9)+0.738</f>
        <v>0.83012945880599998</v>
      </c>
      <c r="L91" s="3">
        <f t="shared" si="21"/>
        <v>4.1000162328177006E-2</v>
      </c>
      <c r="M91" s="3">
        <f t="shared" si="22"/>
        <v>266.46987054119398</v>
      </c>
      <c r="N91" s="3">
        <f t="shared" si="23"/>
        <v>3.6560471842292923</v>
      </c>
      <c r="O91" s="3"/>
      <c r="P91" s="24">
        <v>-20</v>
      </c>
      <c r="Q91" s="2">
        <v>20</v>
      </c>
      <c r="R91" s="2">
        <v>5502</v>
      </c>
      <c r="S91" s="29">
        <v>26704</v>
      </c>
      <c r="T91" s="29">
        <v>29483</v>
      </c>
      <c r="U91" s="25">
        <f>SQRT(Session2!R91)/Session2!R91*100</f>
        <v>1.3481546281826751</v>
      </c>
      <c r="V91" s="25">
        <f>Session2!R91/Session2!Q91</f>
        <v>275.10000000000002</v>
      </c>
      <c r="W91" s="25">
        <f>SQRT(Session2!R91)/Session2!Q91</f>
        <v>3.7087733821305391</v>
      </c>
      <c r="X91" s="25">
        <f>Session2!S91/Session2!Q91</f>
        <v>1335.2</v>
      </c>
      <c r="Y91" s="26">
        <f>Session2!T91/Session2!Q91</f>
        <v>1474.15</v>
      </c>
      <c r="Z91" s="25">
        <f>Session2!X91*Session2!Y91*48.4*10^(-9)+0.738</f>
        <v>0.83326499787200003</v>
      </c>
      <c r="AA91" s="3">
        <f t="shared" si="24"/>
        <v>4.1000172673925542E-2</v>
      </c>
      <c r="AB91" s="3">
        <f t="shared" si="25"/>
        <v>274.26673500212803</v>
      </c>
      <c r="AC91" s="3">
        <f t="shared" si="26"/>
        <v>3.7090000019087745</v>
      </c>
    </row>
    <row r="92" spans="1:29" x14ac:dyDescent="0.35">
      <c r="A92" s="24">
        <v>-20</v>
      </c>
      <c r="B92" s="2">
        <v>10</v>
      </c>
      <c r="C92" s="2">
        <v>3808</v>
      </c>
      <c r="D92" s="29">
        <v>13017</v>
      </c>
      <c r="E92" s="29">
        <v>15177</v>
      </c>
      <c r="F92" s="25">
        <f>SQRT(Session2!C92)/Session2!C92*100</f>
        <v>1.620509308880411</v>
      </c>
      <c r="G92" s="25">
        <f>Session2!C92/Session2!B92</f>
        <v>380.8</v>
      </c>
      <c r="H92" s="25">
        <f>SQRT(Session2!C92)/Session2!B92</f>
        <v>6.1708994482166046</v>
      </c>
      <c r="I92" s="25">
        <f>Session2!D92/Session2!$B92</f>
        <v>1301.7</v>
      </c>
      <c r="J92" s="26">
        <f>Session2!E92/Session2!$B92</f>
        <v>1517.7</v>
      </c>
      <c r="K92" s="25">
        <f>Session2!I92*Session2!J92*48.4*10^(-9)+0.738</f>
        <v>0.83361856035600002</v>
      </c>
      <c r="L92" s="3">
        <f t="shared" si="21"/>
        <v>4.1001014254107279E-2</v>
      </c>
      <c r="M92" s="3">
        <f t="shared" si="22"/>
        <v>379.96638143964401</v>
      </c>
      <c r="N92" s="3">
        <f t="shared" si="23"/>
        <v>6.1710356572596359</v>
      </c>
      <c r="O92" s="3"/>
      <c r="P92" s="24">
        <v>-15</v>
      </c>
      <c r="Q92" s="65">
        <v>10</v>
      </c>
      <c r="R92" s="65">
        <v>3817</v>
      </c>
      <c r="S92" s="65">
        <v>13417</v>
      </c>
      <c r="T92" s="29">
        <v>14239</v>
      </c>
      <c r="U92" s="25">
        <f>SQRT(Session2!R92)/Session2!R92*100</f>
        <v>1.6185977040758175</v>
      </c>
      <c r="V92" s="25">
        <f>Session2!R92/Session2!Q92</f>
        <v>381.7</v>
      </c>
      <c r="W92" s="25">
        <f>SQRT(Session2!R92)/Session2!Q92</f>
        <v>6.178187436457395</v>
      </c>
      <c r="X92" s="25">
        <f>Session2!S92/Session2!Q92</f>
        <v>1341.7</v>
      </c>
      <c r="Y92" s="26">
        <f>Session2!T92/Session2!Q92</f>
        <v>1423.9</v>
      </c>
      <c r="Z92" s="25">
        <f>Session2!X92*Session2!Y92*48.4*10^(-9)+0.738</f>
        <v>0.83046561689200005</v>
      </c>
      <c r="AA92" s="3">
        <f t="shared" si="24"/>
        <v>4.1000897036530905E-2</v>
      </c>
      <c r="AB92" s="3">
        <f t="shared" si="25"/>
        <v>380.86953438310798</v>
      </c>
      <c r="AC92" s="3">
        <f t="shared" si="26"/>
        <v>6.1783234840495194</v>
      </c>
    </row>
    <row r="93" spans="1:29" x14ac:dyDescent="0.35">
      <c r="A93" s="24">
        <v>-25</v>
      </c>
      <c r="B93" s="2">
        <v>10</v>
      </c>
      <c r="C93" s="2">
        <v>2660</v>
      </c>
      <c r="D93" s="29">
        <v>13268</v>
      </c>
      <c r="E93" s="29">
        <v>15516</v>
      </c>
      <c r="F93" s="25">
        <f>SQRT(Session2!C93)/Session2!C93*100</f>
        <v>1.9389168358237032</v>
      </c>
      <c r="G93" s="25">
        <f>Session2!C93/Session2!B93</f>
        <v>266</v>
      </c>
      <c r="H93" s="25">
        <f>SQRT(Session2!C93)/Session2!B93</f>
        <v>5.1575187832910512</v>
      </c>
      <c r="I93" s="25">
        <f>Session2!D93/Session2!$B93</f>
        <v>1326.8</v>
      </c>
      <c r="J93" s="26">
        <f>Session2!E93/Session2!$B93</f>
        <v>1551.6</v>
      </c>
      <c r="K93" s="25">
        <f>Session2!I93*Session2!J93*48.4*10^(-9)+0.738</f>
        <v>0.837639283392</v>
      </c>
      <c r="L93" s="3">
        <f t="shared" si="21"/>
        <v>4.1000742144091044E-2</v>
      </c>
      <c r="M93" s="3">
        <f t="shared" si="22"/>
        <v>265.16236071660802</v>
      </c>
      <c r="N93" s="3">
        <f t="shared" si="23"/>
        <v>5.1576817525760905</v>
      </c>
      <c r="O93" s="3"/>
      <c r="P93" s="24">
        <v>-10</v>
      </c>
      <c r="Q93" s="65">
        <v>10</v>
      </c>
      <c r="R93" s="2">
        <v>2707</v>
      </c>
      <c r="S93" s="2">
        <v>13373</v>
      </c>
      <c r="T93" s="2">
        <v>14020</v>
      </c>
      <c r="U93" s="25">
        <f>SQRT(Session2!R93)/Session2!R93*100</f>
        <v>1.9220110143078779</v>
      </c>
      <c r="V93" s="25">
        <f>Session2!R93/Session2!Q93</f>
        <v>270.7</v>
      </c>
      <c r="W93" s="25">
        <f>SQRT(Session2!R93)/Session2!Q93</f>
        <v>5.2028838157314254</v>
      </c>
      <c r="X93" s="25">
        <f>Session2!S93/Session2!Q93</f>
        <v>1337.3</v>
      </c>
      <c r="Y93" s="26">
        <f>Session2!T93/Session2!Q93</f>
        <v>1402</v>
      </c>
      <c r="Z93" s="25">
        <f>Session2!X93*Session2!Y93*48.4*10^(-9)+0.738</f>
        <v>0.82874489864000001</v>
      </c>
      <c r="AA93" s="3">
        <f t="shared" si="24"/>
        <v>4.1000618652505441E-2</v>
      </c>
      <c r="AB93" s="3">
        <f t="shared" si="25"/>
        <v>269.87125510135996</v>
      </c>
      <c r="AC93" s="3">
        <f t="shared" si="26"/>
        <v>5.2030453631243585</v>
      </c>
    </row>
    <row r="94" spans="1:29" x14ac:dyDescent="0.35">
      <c r="A94" s="24">
        <v>-30</v>
      </c>
      <c r="B94" s="2">
        <v>20</v>
      </c>
      <c r="C94" s="2">
        <v>1970</v>
      </c>
      <c r="D94" s="29">
        <v>26388</v>
      </c>
      <c r="E94" s="29">
        <v>31860</v>
      </c>
      <c r="F94" s="25">
        <f>SQRT(Session2!C94)/Session2!C94*100</f>
        <v>2.2530295452966644</v>
      </c>
      <c r="G94" s="25">
        <f>Session2!C94/Session2!B94</f>
        <v>98.5</v>
      </c>
      <c r="H94" s="25">
        <f>SQRT(Session2!C94)/Session2!B94</f>
        <v>2.2192341021172148</v>
      </c>
      <c r="I94" s="25">
        <f>Session2!D94/Session2!$B94</f>
        <v>1319.4</v>
      </c>
      <c r="J94" s="26">
        <f>Session2!E94/Session2!$B94</f>
        <v>1593</v>
      </c>
      <c r="K94" s="25">
        <f>Session2!I94*Session2!J94*48.4*10^(-9)+0.738</f>
        <v>0.83972732327999999</v>
      </c>
      <c r="L94" s="3">
        <f t="shared" si="21"/>
        <v>4.1000072511225456E-2</v>
      </c>
      <c r="M94" s="3">
        <f t="shared" si="22"/>
        <v>97.660272676719998</v>
      </c>
      <c r="N94" s="3">
        <f t="shared" si="23"/>
        <v>2.2196128054113236</v>
      </c>
      <c r="O94" s="3"/>
      <c r="P94" s="24">
        <v>-5</v>
      </c>
      <c r="Q94" s="2">
        <v>20</v>
      </c>
      <c r="R94" s="2">
        <v>2917</v>
      </c>
      <c r="S94" s="2">
        <v>39701</v>
      </c>
      <c r="T94" s="2">
        <v>40892</v>
      </c>
      <c r="U94" s="25">
        <f>SQRT(Session2!R94)/Session2!R94*100</f>
        <v>1.8515344006020946</v>
      </c>
      <c r="V94" s="25">
        <f>Session2!R94/Session2!Q94</f>
        <v>145.85</v>
      </c>
      <c r="W94" s="25">
        <f>SQRT(Session2!R94)/Session2!Q94</f>
        <v>2.7004629232781552</v>
      </c>
      <c r="X94" s="25">
        <f>Session2!S94/Session2!Q94</f>
        <v>1985.05</v>
      </c>
      <c r="Y94" s="26">
        <f>Session2!T94/Session2!Q94</f>
        <v>2044.6</v>
      </c>
      <c r="Z94" s="25">
        <f>Session2!X94*Session2!Y94*48.4*10^(-9)+0.738</f>
        <v>0.93443784833199994</v>
      </c>
      <c r="AA94" s="3">
        <f t="shared" si="24"/>
        <v>4.1000177220202112E-2</v>
      </c>
      <c r="AB94" s="3">
        <f t="shared" si="25"/>
        <v>144.91556215166798</v>
      </c>
      <c r="AC94" s="3">
        <f t="shared" si="26"/>
        <v>2.700774150967105</v>
      </c>
    </row>
    <row r="95" spans="1:29" x14ac:dyDescent="0.35">
      <c r="A95" s="5">
        <v>-35</v>
      </c>
      <c r="B95" s="6">
        <v>20</v>
      </c>
      <c r="C95" s="6">
        <v>327</v>
      </c>
      <c r="D95" s="93">
        <v>26228</v>
      </c>
      <c r="E95" s="93">
        <v>33067</v>
      </c>
      <c r="F95" s="9">
        <f>SQRT(Session2!C95)/Session2!C95*100</f>
        <v>5.5300126360933097</v>
      </c>
      <c r="G95" s="9">
        <f>Session2!C95/Session2!B95</f>
        <v>16.350000000000001</v>
      </c>
      <c r="H95" s="25">
        <f>SQRT(Session2!C95)/Session2!B95</f>
        <v>0.90415706600125623</v>
      </c>
      <c r="I95" s="9">
        <f>Session2!D95/Session2!$B95</f>
        <v>1311.4</v>
      </c>
      <c r="J95" s="10">
        <f>Session2!E95/Session2!$B95</f>
        <v>1653.35</v>
      </c>
      <c r="K95" s="25">
        <f>Session2!I95*Session2!J95*48.4*10^(-9)+0.738</f>
        <v>0.84294103439599999</v>
      </c>
      <c r="L95" s="3">
        <f t="shared" si="21"/>
        <v>4.1000013212250504E-2</v>
      </c>
      <c r="M95" s="3">
        <f t="shared" si="22"/>
        <v>15.507058965604001</v>
      </c>
      <c r="N95" s="3">
        <f t="shared" si="23"/>
        <v>0.90508618434014598</v>
      </c>
      <c r="O95" s="3"/>
      <c r="P95" s="5">
        <v>0</v>
      </c>
      <c r="Q95" s="6">
        <v>30</v>
      </c>
      <c r="R95" s="6">
        <v>231</v>
      </c>
      <c r="S95" s="6">
        <v>40019</v>
      </c>
      <c r="T95" s="6">
        <v>39911</v>
      </c>
      <c r="U95" s="9">
        <f>SQRT(Session2!R95)/Session2!R95*100</f>
        <v>6.5795169495976902</v>
      </c>
      <c r="V95" s="9">
        <f>Session2!R95/Session2!Q95</f>
        <v>7.7</v>
      </c>
      <c r="W95" s="25">
        <f>SQRT(Session2!R95)/Session2!Q95</f>
        <v>0.50662280511902213</v>
      </c>
      <c r="X95" s="9">
        <f>Session2!S95/Session2!Q95</f>
        <v>1333.9666666666667</v>
      </c>
      <c r="Y95" s="10">
        <f>Session2!T95/Session2!Q95</f>
        <v>1330.3666666666666</v>
      </c>
      <c r="Z95" s="25">
        <f>Session2!X95*Session2!Y95*48.4*10^(-9)+0.738</f>
        <v>0.82389377572844447</v>
      </c>
      <c r="AA95" s="3">
        <f t="shared" si="24"/>
        <v>4.1000001844789413E-2</v>
      </c>
      <c r="AB95" s="3">
        <f t="shared" si="25"/>
        <v>6.876106224271556</v>
      </c>
      <c r="AC95" s="3">
        <f t="shared" si="26"/>
        <v>0.50827912294126287</v>
      </c>
    </row>
    <row r="96" spans="1:29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"/>
      <c r="M96" s="97"/>
      <c r="N96" s="97"/>
      <c r="O96" s="9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3"/>
      <c r="AC96" s="33"/>
    </row>
    <row r="97" spans="1:29" x14ac:dyDescent="0.35">
      <c r="A97" s="222" t="s">
        <v>86</v>
      </c>
      <c r="B97" s="222"/>
      <c r="C97" s="222"/>
      <c r="D97" s="3"/>
      <c r="E97" s="3"/>
      <c r="F97" s="3"/>
      <c r="G97" s="3"/>
      <c r="H97" s="3"/>
      <c r="I97" s="3"/>
      <c r="J97" s="3"/>
      <c r="K97" s="3"/>
      <c r="L97" s="3"/>
      <c r="M97" s="97"/>
      <c r="N97" s="97"/>
      <c r="O97" s="9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3"/>
      <c r="AC97" s="33"/>
    </row>
    <row r="98" spans="1:29" x14ac:dyDescent="0.35">
      <c r="A98" s="5" t="s">
        <v>87</v>
      </c>
      <c r="B98" s="6" t="s">
        <v>27</v>
      </c>
      <c r="C98" s="6" t="s">
        <v>28</v>
      </c>
      <c r="D98" s="7" t="s">
        <v>32</v>
      </c>
      <c r="E98" s="7" t="s">
        <v>33</v>
      </c>
      <c r="F98" s="7" t="s">
        <v>29</v>
      </c>
      <c r="G98" s="7" t="s">
        <v>30</v>
      </c>
      <c r="H98" s="7" t="s">
        <v>31</v>
      </c>
      <c r="I98" s="7" t="s">
        <v>34</v>
      </c>
      <c r="J98" s="8" t="s">
        <v>35</v>
      </c>
      <c r="K98" s="7" t="s">
        <v>78</v>
      </c>
      <c r="L98" s="3" t="s">
        <v>37</v>
      </c>
      <c r="M98" s="3" t="s">
        <v>38</v>
      </c>
      <c r="N98" s="3" t="s">
        <v>39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3"/>
      <c r="AC98" s="33"/>
    </row>
    <row r="99" spans="1:29" x14ac:dyDescent="0.35">
      <c r="A99" s="24">
        <v>-2</v>
      </c>
      <c r="B99" s="2">
        <v>10</v>
      </c>
      <c r="C99" s="2">
        <v>2879</v>
      </c>
      <c r="D99" s="29">
        <v>8067</v>
      </c>
      <c r="E99" s="29">
        <v>27241</v>
      </c>
      <c r="F99" s="25">
        <f>SQRT(Session2!C99)/Session2!C99*100</f>
        <v>1.8637135707254342</v>
      </c>
      <c r="G99" s="25">
        <f>Session2!C99/Session2!B99</f>
        <v>287.89999999999998</v>
      </c>
      <c r="H99" s="25">
        <f>SQRT(Session2!C99)/Session2!B99</f>
        <v>5.3656313701185248</v>
      </c>
      <c r="I99" s="25">
        <f>Session2!D99/Session2!$B99</f>
        <v>806.7</v>
      </c>
      <c r="J99" s="26">
        <f>Session2!E99/Session2!$B99</f>
        <v>2724.1</v>
      </c>
      <c r="K99" s="25">
        <f>Session2!I99*Session2!J99*48.4*10^(-9)+0.738</f>
        <v>0.84436052314800003</v>
      </c>
      <c r="L99" s="3">
        <f t="shared" ref="L99:L107" si="27">SQRT(0.041*0.041+((2*J99*SQRT(G99)*48.4*10^(-9)/B99)^2+((2*I99*SQRT(H99)*48.4*10^(-9)/B99)^2)))</f>
        <v>4.1002445236662077E-2</v>
      </c>
      <c r="M99" s="3">
        <f t="shared" ref="M99:M107" si="28">G99-K99</f>
        <v>287.05563947685198</v>
      </c>
      <c r="N99" s="3">
        <f t="shared" ref="N99:N107" si="29">SQRT(L99*L99+H99*H99)</f>
        <v>5.3657880316422659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3"/>
      <c r="AC99" s="33"/>
    </row>
    <row r="100" spans="1:29" x14ac:dyDescent="0.35">
      <c r="A100" s="24">
        <v>-1.5</v>
      </c>
      <c r="B100" s="2">
        <v>10</v>
      </c>
      <c r="C100" s="2">
        <v>3336</v>
      </c>
      <c r="D100" s="29">
        <v>9279</v>
      </c>
      <c r="E100" s="29">
        <v>22928</v>
      </c>
      <c r="F100" s="25">
        <f>SQRT(Session2!C100)/Session2!C100*100</f>
        <v>1.7313584026611091</v>
      </c>
      <c r="G100" s="25">
        <f>Session2!C100/Session2!B100</f>
        <v>333.6</v>
      </c>
      <c r="H100" s="25">
        <f>SQRT(Session2!C100)/Session2!B100</f>
        <v>5.7758116312774606</v>
      </c>
      <c r="I100" s="25">
        <f>Session2!D100/Session2!$B100</f>
        <v>927.9</v>
      </c>
      <c r="J100" s="26">
        <f>Session2!E100/Session2!$B100</f>
        <v>2292.8000000000002</v>
      </c>
      <c r="K100" s="25">
        <f>Session2!I100*Session2!J100*48.4*10^(-9)+0.738</f>
        <v>0.84097047340800002</v>
      </c>
      <c r="L100" s="3">
        <f t="shared" si="27"/>
        <v>4.1002009622033209E-2</v>
      </c>
      <c r="M100" s="3">
        <f t="shared" si="28"/>
        <v>332.75902952659203</v>
      </c>
      <c r="N100" s="3">
        <f t="shared" si="29"/>
        <v>5.775957164383497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3"/>
      <c r="AC100" s="33"/>
    </row>
    <row r="101" spans="1:29" x14ac:dyDescent="0.35">
      <c r="A101" s="24">
        <v>-1</v>
      </c>
      <c r="B101" s="2">
        <v>10</v>
      </c>
      <c r="C101" s="2">
        <v>3627</v>
      </c>
      <c r="D101" s="29">
        <v>10412</v>
      </c>
      <c r="E101" s="29">
        <v>19087</v>
      </c>
      <c r="F101" s="25">
        <f>SQRT(Session2!C101)/Session2!C101*100</f>
        <v>1.6604516046223932</v>
      </c>
      <c r="G101" s="25">
        <f>Session2!C101/Session2!B101</f>
        <v>362.7</v>
      </c>
      <c r="H101" s="25">
        <f>SQRT(Session2!C101)/Session2!B101</f>
        <v>6.0224579699654193</v>
      </c>
      <c r="I101" s="25">
        <f>Session2!D101/Session2!$B101</f>
        <v>1041.2</v>
      </c>
      <c r="J101" s="26">
        <f>Session2!E101/Session2!$B101</f>
        <v>1908.7</v>
      </c>
      <c r="K101" s="25">
        <f>Session2!I101*Session2!J101*48.4*10^(-9)+0.738</f>
        <v>0.83418718049600005</v>
      </c>
      <c r="L101" s="3">
        <f t="shared" si="27"/>
        <v>4.1001517372870472E-2</v>
      </c>
      <c r="M101" s="3">
        <f t="shared" si="28"/>
        <v>361.86581281950401</v>
      </c>
      <c r="N101" s="3">
        <f t="shared" si="29"/>
        <v>6.0225975396357736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3"/>
      <c r="AC101" s="33"/>
    </row>
    <row r="102" spans="1:29" x14ac:dyDescent="0.35">
      <c r="A102" s="24">
        <v>-0.5</v>
      </c>
      <c r="B102" s="2">
        <v>10</v>
      </c>
      <c r="C102" s="2">
        <v>3865</v>
      </c>
      <c r="D102" s="29">
        <v>12058</v>
      </c>
      <c r="E102" s="29">
        <v>15904</v>
      </c>
      <c r="F102" s="25">
        <f>SQRT(Session2!C102)/Session2!C102*100</f>
        <v>1.6085155024444557</v>
      </c>
      <c r="G102" s="25">
        <f>Session2!C102/Session2!B102</f>
        <v>386.5</v>
      </c>
      <c r="H102" s="25">
        <f>SQRT(Session2!C102)/Session2!B102</f>
        <v>6.2169124169478209</v>
      </c>
      <c r="I102" s="25">
        <f>Session2!D102/Session2!$B102</f>
        <v>1205.8</v>
      </c>
      <c r="J102" s="26">
        <f>Session2!E102/Session2!$B102</f>
        <v>1590.4</v>
      </c>
      <c r="K102" s="25">
        <f>Session2!I102*Session2!J102*48.4*10^(-9)+0.738</f>
        <v>0.830816889088</v>
      </c>
      <c r="L102" s="3">
        <f t="shared" si="27"/>
        <v>4.1001127431707057E-2</v>
      </c>
      <c r="M102" s="3">
        <f t="shared" si="28"/>
        <v>385.669183110912</v>
      </c>
      <c r="N102" s="3">
        <f t="shared" si="29"/>
        <v>6.2170476186410761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3"/>
      <c r="AC102" s="33"/>
    </row>
    <row r="103" spans="1:29" x14ac:dyDescent="0.35">
      <c r="A103" s="24">
        <v>0</v>
      </c>
      <c r="B103" s="2">
        <v>10</v>
      </c>
      <c r="C103" s="2">
        <v>3964</v>
      </c>
      <c r="D103" s="29">
        <v>13881</v>
      </c>
      <c r="E103" s="29">
        <v>13819</v>
      </c>
      <c r="F103" s="25">
        <f>SQRT(Session2!C103)/Session2!C103*100</f>
        <v>1.5883023449744897</v>
      </c>
      <c r="G103" s="25">
        <f>Session2!C103/Session2!B103</f>
        <v>396.4</v>
      </c>
      <c r="H103" s="25">
        <f>SQRT(Session2!C103)/Session2!B103</f>
        <v>6.2960304954788775</v>
      </c>
      <c r="I103" s="25">
        <f>Session2!D103/Session2!$B103</f>
        <v>1388.1</v>
      </c>
      <c r="J103" s="26">
        <f>Session2!E103/Session2!$B103</f>
        <v>1381.9</v>
      </c>
      <c r="K103" s="25">
        <f>Session2!I103*Session2!J103*48.4*10^(-9)+0.738</f>
        <v>0.830841624876</v>
      </c>
      <c r="L103" s="3">
        <f t="shared" si="27"/>
        <v>4.100087886840191E-2</v>
      </c>
      <c r="M103" s="3">
        <f t="shared" si="28"/>
        <v>395.569158375124</v>
      </c>
      <c r="N103" s="3">
        <f t="shared" si="29"/>
        <v>6.2961639965988798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3"/>
      <c r="AC103" s="33"/>
    </row>
    <row r="104" spans="1:29" x14ac:dyDescent="0.35">
      <c r="A104" s="24">
        <v>0.5</v>
      </c>
      <c r="B104" s="2">
        <v>10</v>
      </c>
      <c r="C104" s="2">
        <v>3824</v>
      </c>
      <c r="D104" s="29">
        <v>16232</v>
      </c>
      <c r="E104" s="29">
        <v>11888</v>
      </c>
      <c r="F104" s="25">
        <f>SQRT(Session2!C104)/Session2!C104*100</f>
        <v>1.6171155683828775</v>
      </c>
      <c r="G104" s="25">
        <f>Session2!C104/Session2!B104</f>
        <v>382.4</v>
      </c>
      <c r="H104" s="25">
        <f>SQRT(Session2!C104)/Session2!B104</f>
        <v>6.1838499334961226</v>
      </c>
      <c r="I104" s="25">
        <f>Session2!D104/Session2!$B104</f>
        <v>1623.2</v>
      </c>
      <c r="J104" s="26">
        <f>Session2!E104/Session2!$B104</f>
        <v>1188.8</v>
      </c>
      <c r="K104" s="25">
        <f>Session2!I104*Session2!J104*48.4*10^(-9)+0.738</f>
        <v>0.83139555174399993</v>
      </c>
      <c r="L104" s="3">
        <f t="shared" si="27"/>
        <v>4.1000636163660412E-2</v>
      </c>
      <c r="M104" s="3">
        <f t="shared" si="28"/>
        <v>381.568604448256</v>
      </c>
      <c r="N104" s="3">
        <f t="shared" si="29"/>
        <v>6.1839858547837752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3"/>
      <c r="AC104" s="33"/>
    </row>
    <row r="105" spans="1:29" x14ac:dyDescent="0.35">
      <c r="A105" s="24">
        <v>1</v>
      </c>
      <c r="B105" s="2">
        <v>10</v>
      </c>
      <c r="C105" s="2">
        <v>3683</v>
      </c>
      <c r="D105" s="29">
        <v>19448</v>
      </c>
      <c r="E105" s="29">
        <v>10471</v>
      </c>
      <c r="F105" s="25">
        <f>SQRT(Session2!C105)/Session2!C105*100</f>
        <v>1.6477796709963355</v>
      </c>
      <c r="G105" s="25">
        <f>Session2!C105/Session2!B105</f>
        <v>368.3</v>
      </c>
      <c r="H105" s="25">
        <f>SQRT(Session2!C105)/Session2!B105</f>
        <v>6.0687725282795038</v>
      </c>
      <c r="I105" s="25">
        <f>Session2!D105/Session2!$B105</f>
        <v>1944.8</v>
      </c>
      <c r="J105" s="26">
        <f>Session2!E105/Session2!$B105</f>
        <v>1047.0999999999999</v>
      </c>
      <c r="K105" s="25">
        <f>Session2!I105*Session2!J105*48.4*10^(-9)+0.738</f>
        <v>0.83656176387199999</v>
      </c>
      <c r="L105" s="3">
        <f t="shared" si="27"/>
        <v>4.1000487666095327E-2</v>
      </c>
      <c r="M105" s="3">
        <f t="shared" si="28"/>
        <v>367.46343823612801</v>
      </c>
      <c r="N105" s="3">
        <f t="shared" si="29"/>
        <v>6.0689110258751411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3"/>
      <c r="AC105" s="33"/>
    </row>
    <row r="106" spans="1:29" x14ac:dyDescent="0.35">
      <c r="A106" s="24">
        <v>1.5</v>
      </c>
      <c r="B106" s="2">
        <v>10</v>
      </c>
      <c r="C106" s="2">
        <v>3290</v>
      </c>
      <c r="D106" s="29">
        <v>22882</v>
      </c>
      <c r="E106" s="29">
        <v>9052</v>
      </c>
      <c r="F106" s="25">
        <f>SQRT(Session2!C106)/Session2!C106*100</f>
        <v>1.7434201093860167</v>
      </c>
      <c r="G106" s="25">
        <f>Session2!C106/Session2!B106</f>
        <v>329</v>
      </c>
      <c r="H106" s="25">
        <f>SQRT(Session2!C106)/Session2!B106</f>
        <v>5.735852159879995</v>
      </c>
      <c r="I106" s="25">
        <f>Session2!D106/Session2!$B106</f>
        <v>2288.1999999999998</v>
      </c>
      <c r="J106" s="26">
        <f>Session2!E106/Session2!$B106</f>
        <v>905.2</v>
      </c>
      <c r="K106" s="25">
        <f>Session2!I106*Session2!J106*48.4*10^(-9)+0.738</f>
        <v>0.83824988617599994</v>
      </c>
      <c r="L106" s="3">
        <f t="shared" si="27"/>
        <v>4.1000342367086336E-2</v>
      </c>
      <c r="M106" s="3">
        <f t="shared" si="28"/>
        <v>328.16175011382398</v>
      </c>
      <c r="N106" s="3">
        <f t="shared" si="29"/>
        <v>5.7359986949156658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3"/>
      <c r="AC106" s="33"/>
    </row>
    <row r="107" spans="1:29" x14ac:dyDescent="0.35">
      <c r="A107" s="5">
        <v>2</v>
      </c>
      <c r="B107" s="6">
        <v>10</v>
      </c>
      <c r="C107" s="6">
        <v>3067</v>
      </c>
      <c r="D107" s="93">
        <v>27840</v>
      </c>
      <c r="E107" s="93">
        <v>7976</v>
      </c>
      <c r="F107" s="9">
        <f>SQRT(Session2!C107)/Session2!C107*100</f>
        <v>1.8056896636453066</v>
      </c>
      <c r="G107" s="9">
        <f>Session2!C107/Session2!B107</f>
        <v>306.7</v>
      </c>
      <c r="H107" s="25">
        <f>SQRT(Session2!C107)/Session2!B107</f>
        <v>5.5380501984001551</v>
      </c>
      <c r="I107" s="9">
        <f>Session2!D107/Session2!$B107</f>
        <v>2784</v>
      </c>
      <c r="J107" s="10">
        <f>Session2!E107/Session2!$B107</f>
        <v>797.6</v>
      </c>
      <c r="K107" s="25">
        <f>Session2!I107*Session2!J107*48.4*10^(-9)+0.738</f>
        <v>0.84547309055999997</v>
      </c>
      <c r="L107" s="3">
        <f t="shared" si="27"/>
        <v>4.1000272005235684E-2</v>
      </c>
      <c r="M107" s="3">
        <f t="shared" si="28"/>
        <v>305.85452690943998</v>
      </c>
      <c r="N107" s="3">
        <f t="shared" si="29"/>
        <v>5.5382019665505613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3"/>
      <c r="AC107" s="33"/>
    </row>
    <row r="108" spans="1:29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x14ac:dyDescent="0.35">
      <c r="A110" s="224" t="s">
        <v>88</v>
      </c>
      <c r="B110" s="224"/>
      <c r="C110" s="224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x14ac:dyDescent="0.35">
      <c r="A111" s="98" t="s">
        <v>89</v>
      </c>
      <c r="B111" s="99" t="s">
        <v>45</v>
      </c>
      <c r="C111" s="99" t="s">
        <v>31</v>
      </c>
      <c r="D111" s="99" t="s">
        <v>46</v>
      </c>
      <c r="E111" s="99" t="s">
        <v>31</v>
      </c>
      <c r="F111" s="99" t="s">
        <v>47</v>
      </c>
      <c r="G111" s="99" t="s">
        <v>31</v>
      </c>
      <c r="H111" s="99" t="s">
        <v>90</v>
      </c>
      <c r="I111" s="100" t="s">
        <v>91</v>
      </c>
      <c r="J111" s="100" t="s">
        <v>43</v>
      </c>
      <c r="K111" s="101" t="s">
        <v>44</v>
      </c>
      <c r="L111" s="33"/>
      <c r="M111" s="102" t="s">
        <v>71</v>
      </c>
      <c r="N111" s="33"/>
      <c r="O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3.75" customHeight="1" x14ac:dyDescent="0.35">
      <c r="A112" s="103">
        <v>-3.2</v>
      </c>
      <c r="B112" s="104">
        <v>2274.3000000000002</v>
      </c>
      <c r="C112" s="104">
        <v>22.349</v>
      </c>
      <c r="D112" s="105">
        <v>-20.138999999999999</v>
      </c>
      <c r="E112" s="105">
        <v>5.7783000000000001E-2</v>
      </c>
      <c r="F112" s="105">
        <v>5.8285</v>
      </c>
      <c r="G112" s="105">
        <v>3.8898000000000002E-2</v>
      </c>
      <c r="H112" s="106">
        <v>20.416</v>
      </c>
      <c r="I112" s="107">
        <f>SUMPRODUCT(Session2!A89:A95,Session2!G89:G95)/SUM(Session2!G89:G95)</f>
        <v>-20.065580722045944</v>
      </c>
      <c r="J112" s="108">
        <f>SUMPRODUCT(Session2!A136:A142,Session2!G89:G95)/SUM(Session2!G89:G95)/Session2!F112^3</f>
        <v>-7.014182230412154E-2</v>
      </c>
      <c r="K112" s="109">
        <f>SUMPRODUCT(Session2!A154:A160,Session2!G89:G95)/SUM(Session2!G89:G95)/Session2!F112^4</f>
        <v>2.7194864825140455</v>
      </c>
      <c r="L112" s="97"/>
      <c r="M112" s="225" t="s">
        <v>92</v>
      </c>
      <c r="N112" s="225"/>
      <c r="O112" s="225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x14ac:dyDescent="0.35">
      <c r="A113" s="103">
        <v>-2.4</v>
      </c>
      <c r="B113" s="104">
        <v>2401.6999999999998</v>
      </c>
      <c r="C113" s="104">
        <v>22.747</v>
      </c>
      <c r="D113" s="105">
        <v>-14.95</v>
      </c>
      <c r="E113" s="105">
        <v>5.7977000000000001E-2</v>
      </c>
      <c r="F113" s="105">
        <v>5.9672000000000001</v>
      </c>
      <c r="G113" s="105">
        <v>3.9059999999999997E-2</v>
      </c>
      <c r="H113" s="106">
        <v>76.597999999999999</v>
      </c>
      <c r="I113" s="107">
        <f>SUMPRODUCT(Session2!P89:P95,Session2!V89:V95)/SUM(Session2!V89:V95)</f>
        <v>-14.84786529538915</v>
      </c>
      <c r="J113" s="110">
        <f>SUMPRODUCT(Session2!V89:V95,Session2!B136:B142)/SUM(Session2!V89:V95)/Session2!F113^3</f>
        <v>-5.13824610287162E-2</v>
      </c>
      <c r="K113" s="109">
        <f>SUMPRODUCT(Session2!V89:V95,Session2!B154:B160)/SUM(Session2!V89:V95)/Session2!F113^4</f>
        <v>2.6569696595874492</v>
      </c>
      <c r="L113" s="97"/>
      <c r="M113" s="225"/>
      <c r="N113" s="225"/>
      <c r="O113" s="225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x14ac:dyDescent="0.35">
      <c r="A114" s="103">
        <v>-1.6</v>
      </c>
      <c r="B114" s="104">
        <v>2314.6999999999998</v>
      </c>
      <c r="C114" s="104">
        <v>23.513999999999999</v>
      </c>
      <c r="D114" s="105">
        <v>-10.3</v>
      </c>
      <c r="E114" s="105">
        <v>5.6905999999999998E-2</v>
      </c>
      <c r="F114" s="105">
        <v>5.7458999999999998</v>
      </c>
      <c r="G114" s="105">
        <v>3.6596999999999998E-2</v>
      </c>
      <c r="H114" s="106">
        <v>22.974</v>
      </c>
      <c r="I114" s="107">
        <f>SUMPRODUCT(Session2!A78:A84,Session2!G78:G84)/SUM(Session2!G78:G84)</f>
        <v>-10.277422598951226</v>
      </c>
      <c r="J114" s="110">
        <f>SUMPRODUCT(Session2!G78:G84,Session2!C136:C142)/SUM(Session2!G78:G84)/Session2!F114^3</f>
        <v>-3.0204675611068869E-3</v>
      </c>
      <c r="K114" s="109">
        <f>SUMPRODUCT(Session2!G78:G84,Session2!C154:C160)/SUM(Session2!G78:G84)/Session2!F114^4</f>
        <v>2.7464829926368384</v>
      </c>
      <c r="L114" s="97"/>
      <c r="M114" s="225"/>
      <c r="N114" s="225"/>
      <c r="O114" s="225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x14ac:dyDescent="0.35">
      <c r="A115" s="103">
        <v>-0.8</v>
      </c>
      <c r="B115" s="104">
        <v>2369.4</v>
      </c>
      <c r="C115" s="104">
        <v>23.773</v>
      </c>
      <c r="D115" s="105">
        <v>-5.6818999999999997</v>
      </c>
      <c r="E115" s="105">
        <v>5.7051999999999999E-2</v>
      </c>
      <c r="F115" s="105">
        <v>5.7836999999999996</v>
      </c>
      <c r="G115" s="105">
        <v>3.6531000000000001E-2</v>
      </c>
      <c r="H115" s="106">
        <v>17.271000000000001</v>
      </c>
      <c r="I115" s="107">
        <f>SUMPRODUCT(Session2!P78:P84,Session2!V78:V84)/SUM(Session2!V78:V84)</f>
        <v>-5.6415827197406845</v>
      </c>
      <c r="J115" s="108">
        <f>SUMPRODUCT(Session2!V78:V84,Session2!D136:D142)/SUM(Session2!V78:V84)/Session2!F115^3</f>
        <v>-5.3979518828746699E-3</v>
      </c>
      <c r="K115" s="109">
        <f>SUMPRODUCT(Session2!V78:V84,Session2!D154:D160)/SUM(Session2!V78:V84)/Session2!F115^4</f>
        <v>2.7032247352131975</v>
      </c>
      <c r="L115" s="97"/>
      <c r="M115" s="225"/>
      <c r="N115" s="225"/>
      <c r="O115" s="225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x14ac:dyDescent="0.35">
      <c r="A116" s="103">
        <v>0</v>
      </c>
      <c r="B116" s="104">
        <v>2362.6999999999998</v>
      </c>
      <c r="C116" s="104">
        <v>23.846</v>
      </c>
      <c r="D116" s="105">
        <v>-0.30138999999999999</v>
      </c>
      <c r="E116" s="105">
        <v>5.8411999999999999E-2</v>
      </c>
      <c r="F116" s="105">
        <v>5.8098999999999998</v>
      </c>
      <c r="G116" s="105">
        <v>3.6969000000000002E-2</v>
      </c>
      <c r="H116" s="106">
        <v>17.225999999999999</v>
      </c>
      <c r="I116" s="107">
        <f>SUMPRODUCT(Session2!A68:A74,Session2!G68:G74)/SUM(Session2!G68:G74)</f>
        <v>-0.2711375164644228</v>
      </c>
      <c r="J116" s="108">
        <f>SUMPRODUCT(Session2!G68:G74,Session2!E136:E142)/SUM(Session2!G68:G74)/Session2!F116^3</f>
        <v>-1.5915486807553678E-3</v>
      </c>
      <c r="K116" s="109">
        <f>SUMPRODUCT(Session2!G68:G74,Session2!E154:E160)/SUM(Session2!G68:G74)/Session2!F116^4</f>
        <v>2.7219854806969694</v>
      </c>
      <c r="L116" s="97"/>
      <c r="M116" s="225"/>
      <c r="N116" s="225"/>
      <c r="O116" s="225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x14ac:dyDescent="0.35">
      <c r="A117" s="103">
        <v>0.8</v>
      </c>
      <c r="B117" s="104">
        <v>2407.3000000000002</v>
      </c>
      <c r="C117" s="104">
        <v>24.321999999999999</v>
      </c>
      <c r="D117" s="105">
        <v>4.3719000000000001</v>
      </c>
      <c r="E117" s="105">
        <v>5.7625000000000003E-2</v>
      </c>
      <c r="F117" s="105">
        <v>5.7339000000000002</v>
      </c>
      <c r="G117" s="105">
        <v>3.6202999999999999E-2</v>
      </c>
      <c r="H117" s="106">
        <v>11.617000000000001</v>
      </c>
      <c r="I117" s="107">
        <f>SUMPRODUCT(Session2!P58:P64,Session2!V58:V64)/SUM(Session2!V58:V64)</f>
        <v>4.4000247412477842</v>
      </c>
      <c r="J117" s="108">
        <f>SUMPRODUCT(Session2!F136:F142,Session2!V58:V64)/SUM(Session2!V58:V64)/Session2!F117^3</f>
        <v>1.7036115402759486E-2</v>
      </c>
      <c r="K117" s="109">
        <f>SUMPRODUCT(Session2!F154:F160,Session2!V58:V64)/SUM(Session2!V58:V64)/Session2!F117^4</f>
        <v>2.739249816593452</v>
      </c>
      <c r="L117" s="97"/>
      <c r="M117" s="225"/>
      <c r="N117" s="225"/>
      <c r="O117" s="225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x14ac:dyDescent="0.35">
      <c r="A118" s="103">
        <v>1.6</v>
      </c>
      <c r="B118" s="104">
        <v>2382.1999999999998</v>
      </c>
      <c r="C118" s="104">
        <v>23.911999999999999</v>
      </c>
      <c r="D118" s="105">
        <v>10.542</v>
      </c>
      <c r="E118" s="105">
        <v>5.6875000000000002E-2</v>
      </c>
      <c r="F118" s="105">
        <v>5.7595999999999998</v>
      </c>
      <c r="G118" s="105">
        <v>3.6291999999999998E-2</v>
      </c>
      <c r="H118" s="106">
        <v>16.425999999999998</v>
      </c>
      <c r="I118" s="107">
        <f>SUMPRODUCT(Session2!A58:A64,Session2!G58:G64)/SUM(Session2!G58:G64)</f>
        <v>10.491345539410441</v>
      </c>
      <c r="J118" s="110">
        <f>SUMPRODUCT(Session2!G136:G142,Session2!G58:G64)/SUM(Session2!G58:G64)/Session2!F118^3</f>
        <v>2.8993715660424996E-2</v>
      </c>
      <c r="K118" s="109">
        <f>SUMPRODUCT(Session2!G154:G160,Session2!G58:G64)/SUM(Session2!G58:G64)/Session2!F118^4</f>
        <v>2.7167404989132122</v>
      </c>
      <c r="L118" s="97"/>
      <c r="M118" s="225"/>
      <c r="N118" s="225"/>
      <c r="O118" s="225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x14ac:dyDescent="0.35">
      <c r="A119" s="103">
        <v>2.4</v>
      </c>
      <c r="B119" s="104">
        <v>2376</v>
      </c>
      <c r="C119" s="104">
        <v>23.48</v>
      </c>
      <c r="D119" s="105">
        <v>12.997999999999999</v>
      </c>
      <c r="E119" s="105">
        <v>6.0699000000000003E-2</v>
      </c>
      <c r="F119" s="105">
        <v>5.9836999999999998</v>
      </c>
      <c r="G119" s="105">
        <v>4.6612000000000001E-2</v>
      </c>
      <c r="H119" s="106">
        <v>5.4917999999999996</v>
      </c>
      <c r="I119" s="107">
        <f>SUMPRODUCT(Session2!P48:P53,Session2!V48:V53)/SUM(Session2!V48:V53)</f>
        <v>12.936331224193571</v>
      </c>
      <c r="J119" s="108">
        <f>SUMPRODUCT(Session2!H136:H141,Session2!V48:V53)/SUM(Session2!V48:V53)/Session2!F119^3</f>
        <v>-2.4223860197926527E-3</v>
      </c>
      <c r="K119" s="109">
        <f>SUMPRODUCT(Session2!H154:H159,Session2!V48:V53)/SUM(Session2!V48:V53)/Session2!F119^4</f>
        <v>2.1831878163269591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x14ac:dyDescent="0.35">
      <c r="A120" s="111">
        <v>3.2</v>
      </c>
      <c r="B120" s="112">
        <v>2331.5</v>
      </c>
      <c r="C120" s="112">
        <v>22.952000000000002</v>
      </c>
      <c r="D120" s="113">
        <v>20.306000000000001</v>
      </c>
      <c r="E120" s="113">
        <v>5.5898999999999997E-2</v>
      </c>
      <c r="F120" s="113">
        <v>5.7297000000000002</v>
      </c>
      <c r="G120" s="113">
        <v>3.7347999999999999E-2</v>
      </c>
      <c r="H120" s="114">
        <v>17.516999999999999</v>
      </c>
      <c r="I120" s="115">
        <f>SUMPRODUCT(Session2!A48:A54,Session2!G48:G54)/SUM(Session2!G48:G54)</f>
        <v>20.244705311112064</v>
      </c>
      <c r="J120" s="116">
        <f>SUMPRODUCT(Session2!I136:I142,Session2!G48:G54)/SUM(Session2!G48:G54)/Session2!F120^3</f>
        <v>6.1949069176462174E-2</v>
      </c>
      <c r="K120" s="117">
        <f>SUMPRODUCT(Session2!I154:I160,Session2!G48:G54)/SUM(Session2!G48:G54)/Session2!F120^4</f>
        <v>2.7628331682697778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x14ac:dyDescent="0.35">
      <c r="A121" s="33"/>
      <c r="B121" s="33"/>
      <c r="C121" s="33"/>
      <c r="D121" s="33"/>
      <c r="E121" s="33"/>
      <c r="F121" s="33"/>
      <c r="G121" s="33"/>
      <c r="H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x14ac:dyDescent="0.35">
      <c r="A122" s="224" t="s">
        <v>93</v>
      </c>
      <c r="B122" s="224"/>
      <c r="C122" s="224"/>
      <c r="D122" s="33"/>
      <c r="E122" s="33"/>
      <c r="F122" s="33"/>
      <c r="G122" s="33"/>
      <c r="H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x14ac:dyDescent="0.35">
      <c r="A123" s="98" t="s">
        <v>89</v>
      </c>
      <c r="B123" s="99" t="s">
        <v>45</v>
      </c>
      <c r="C123" s="99" t="s">
        <v>31</v>
      </c>
      <c r="D123" s="99" t="s">
        <v>46</v>
      </c>
      <c r="E123" s="99" t="s">
        <v>31</v>
      </c>
      <c r="F123" s="99" t="s">
        <v>47</v>
      </c>
      <c r="G123" s="99" t="s">
        <v>31</v>
      </c>
      <c r="H123" s="99" t="s">
        <v>90</v>
      </c>
      <c r="I123" s="100" t="s">
        <v>91</v>
      </c>
      <c r="J123" s="100" t="s">
        <v>43</v>
      </c>
      <c r="K123" s="101" t="s">
        <v>44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x14ac:dyDescent="0.35">
      <c r="A124" s="103">
        <v>-3.2</v>
      </c>
      <c r="B124" s="104">
        <v>2262.6</v>
      </c>
      <c r="C124" s="104">
        <v>22.431999999999999</v>
      </c>
      <c r="D124" s="105">
        <v>-20.138000000000002</v>
      </c>
      <c r="E124" s="105">
        <v>5.7924000000000003E-2</v>
      </c>
      <c r="F124" s="105">
        <v>5.7926000000000002</v>
      </c>
      <c r="G124" s="105">
        <v>3.9026999999999999E-2</v>
      </c>
      <c r="H124" s="106">
        <v>22.81</v>
      </c>
      <c r="I124" s="107">
        <f>SUMPRODUCT(Session2!A89:A95,Session2!M89:M95)/SUM(Session2!M89:M95)</f>
        <v>-20.065526575152756</v>
      </c>
      <c r="J124" s="107">
        <f>SUMPRODUCT(Session2!A145:A151,Session2!M89:M95)/SUM(Session2!M89:M95)/Session2!F124^3</f>
        <v>-7.2019363708736156E-2</v>
      </c>
      <c r="K124" s="118">
        <f>SUMPRODUCT(Session2!A163:A169,Session2!M89:M95)/SUM(Session2!M89:M95)/Session2!F124^4</f>
        <v>2.7219173658680487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x14ac:dyDescent="0.35">
      <c r="A125" s="103">
        <v>-2.4</v>
      </c>
      <c r="B125" s="104">
        <v>2390.5</v>
      </c>
      <c r="C125" s="104">
        <v>22.762</v>
      </c>
      <c r="D125" s="105">
        <v>-14.946</v>
      </c>
      <c r="E125" s="105">
        <v>5.8226E-2</v>
      </c>
      <c r="F125" s="105">
        <v>5.9348999999999998</v>
      </c>
      <c r="G125" s="105">
        <v>3.918E-2</v>
      </c>
      <c r="H125" s="106">
        <v>81.013000000000005</v>
      </c>
      <c r="I125" s="107">
        <f>SUMPRODUCT(Session2!P89:P95,Session2!AB89:AB95)/SUM(Session2!AB89:AB95)</f>
        <v>-14.847774626219469</v>
      </c>
      <c r="J125" s="119">
        <f>SUMPRODUCT(Session2!AB89:AB95,Session2!B145:B151)/SUM(Session2!AB89:AB95)/Session2!F125^3</f>
        <v>-5.1685928574555694E-2</v>
      </c>
      <c r="K125" s="118">
        <f>SUMPRODUCT(Session2!AB89:AB95,Session2!B163:B169)/SUM(Session2!AB89:AB95)/Session2!F125^4</f>
        <v>2.6598355215131155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x14ac:dyDescent="0.35">
      <c r="A126" s="103">
        <v>-1.6</v>
      </c>
      <c r="B126" s="104">
        <v>2302.9</v>
      </c>
      <c r="C126" s="104">
        <v>23.481999999999999</v>
      </c>
      <c r="D126" s="105">
        <v>-10.298</v>
      </c>
      <c r="E126" s="105">
        <v>5.7076000000000002E-2</v>
      </c>
      <c r="F126" s="105">
        <v>5.7084000000000001</v>
      </c>
      <c r="G126" s="105">
        <v>3.6694999999999998E-2</v>
      </c>
      <c r="H126" s="106">
        <v>26.030999999999999</v>
      </c>
      <c r="I126" s="107">
        <f>SUMPRODUCT(Session2!A78:A84,Session2!M78:M84)/SUM(Session2!M78:M84)</f>
        <v>-10.278629582650499</v>
      </c>
      <c r="J126" s="120">
        <f>SUMPRODUCT(Session2!M78:M84,Session2!C145:C151)/SUM(Session2!M78:M84)/Session2!F126^3</f>
        <v>-4.5302593064003764E-3</v>
      </c>
      <c r="K126" s="118">
        <f>SUMPRODUCT(Session2!M78:M84,Session2!C163:C169)/SUM(Session2!M78:M84)/Session2!F126^4</f>
        <v>2.7502893111043187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x14ac:dyDescent="0.35">
      <c r="A127" s="103">
        <v>-0.8</v>
      </c>
      <c r="B127" s="104">
        <v>2357.4</v>
      </c>
      <c r="C127" s="104">
        <v>23.765000000000001</v>
      </c>
      <c r="D127" s="105">
        <v>-5.6847000000000003</v>
      </c>
      <c r="E127" s="105">
        <v>5.7291000000000002E-2</v>
      </c>
      <c r="F127" s="105">
        <v>5.7468000000000004</v>
      </c>
      <c r="G127" s="105">
        <v>3.6664000000000002E-2</v>
      </c>
      <c r="H127" s="106">
        <v>20.23</v>
      </c>
      <c r="I127" s="107">
        <f>SUMPRODUCT(Session2!P78:P84,Session2!AB78:AB84)/SUM(Session2!AB78:AB84)</f>
        <v>-5.644619081497865</v>
      </c>
      <c r="J127" s="107">
        <f>SUMPRODUCT(Session2!AB78:AB84,Session2!D145:D151)/SUM(Session2!AB78:AB84)/Session2!F127^3</f>
        <v>-8.7979700327112127E-3</v>
      </c>
      <c r="K127" s="118">
        <f>SUMPRODUCT(Session2!AB78:AB84,Session2!D163:D169)/SUM(Session2!AB78:AB84)/Session2!F127^4</f>
        <v>2.7074146895367934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x14ac:dyDescent="0.35">
      <c r="A128" s="103">
        <v>0</v>
      </c>
      <c r="B128" s="104">
        <v>2350.5</v>
      </c>
      <c r="C128" s="104">
        <v>23.882999999999999</v>
      </c>
      <c r="D128" s="105">
        <v>-0.30296000000000001</v>
      </c>
      <c r="E128" s="105">
        <v>5.8618000000000003E-2</v>
      </c>
      <c r="F128" s="105">
        <v>5.7728000000000002</v>
      </c>
      <c r="G128" s="105">
        <v>3.7314E-2</v>
      </c>
      <c r="H128" s="106">
        <v>19.678999999999998</v>
      </c>
      <c r="I128" s="107">
        <f>SUMPRODUCT(Session2!A68:A74,Session2!M68:M74)/SUM(Session2!M68:M74)</f>
        <v>-0.27245469515784304</v>
      </c>
      <c r="J128" s="107">
        <f>SUMPRODUCT(Session2!M68:M74,Session2!E145:E151)/SUM(Session2!M68:M74)/Session2!F128^3</f>
        <v>-2.9945253022001716E-3</v>
      </c>
      <c r="K128" s="118">
        <f>SUMPRODUCT(Session2!M68:M74,Session2!E163:E169)/SUM(Session2!M68:M74)/Session2!F128^4</f>
        <v>2.7287626698598366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x14ac:dyDescent="0.35">
      <c r="A129" s="103">
        <v>0.8</v>
      </c>
      <c r="B129" s="104">
        <v>2394.8000000000002</v>
      </c>
      <c r="C129" s="104">
        <v>24.295999999999999</v>
      </c>
      <c r="D129" s="105">
        <v>4.3672000000000004</v>
      </c>
      <c r="E129" s="105">
        <v>5.8051999999999999E-2</v>
      </c>
      <c r="F129" s="105">
        <v>5.6959</v>
      </c>
      <c r="G129" s="105">
        <v>3.6427000000000001E-2</v>
      </c>
      <c r="H129" s="106">
        <v>13.923</v>
      </c>
      <c r="I129" s="107">
        <f>SUMPRODUCT(Session2!P58:P64,Session2!AB58:AB64)/SUM(Session2!AB58:AB64)</f>
        <v>4.3970676411577294</v>
      </c>
      <c r="J129" s="107">
        <f>SUMPRODUCT(Session2!F145:F151,Session2!AB58:AB64)/SUM(Session2!AB58:AB64)/Session2!F129^3</f>
        <v>1.4271830540564559E-2</v>
      </c>
      <c r="K129" s="118">
        <f>SUMPRODUCT(Session2!F163:F169,Session2!AB58:AB64)/SUM(Session2!AB58:AB64)/Session2!F129^4</f>
        <v>2.7454250187077913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x14ac:dyDescent="0.35">
      <c r="A130" s="103">
        <v>1.6</v>
      </c>
      <c r="B130" s="104">
        <v>2370.1</v>
      </c>
      <c r="C130" s="104">
        <v>23.901</v>
      </c>
      <c r="D130" s="105">
        <v>10.542999999999999</v>
      </c>
      <c r="E130" s="105">
        <v>5.7125000000000002E-2</v>
      </c>
      <c r="F130" s="105">
        <v>5.7226999999999997</v>
      </c>
      <c r="G130" s="105">
        <v>3.6429000000000003E-2</v>
      </c>
      <c r="H130" s="106">
        <v>19.202000000000002</v>
      </c>
      <c r="I130" s="107">
        <f>SUMPRODUCT(Session2!A58:A64,Session2!M58:M64)/SUM(Session2!M58:M64)</f>
        <v>10.493562752891361</v>
      </c>
      <c r="J130" s="110">
        <f>SUMPRODUCT(Session2!G145:G151,Session2!M58:M64)/SUM(Session2!M58:M64)/Session2!F130^3</f>
        <v>3.2192545677354176E-2</v>
      </c>
      <c r="K130" s="109">
        <f>SUMPRODUCT(Session2!G163:G169,Session2!M58:M64)/SUM(Session2!M58:M64)/Session2!F130^4</f>
        <v>2.7208348624004701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x14ac:dyDescent="0.35">
      <c r="A131" s="103">
        <v>2.4</v>
      </c>
      <c r="B131" s="104">
        <v>2365.8000000000002</v>
      </c>
      <c r="C131" s="104">
        <v>23.486000000000001</v>
      </c>
      <c r="D131" s="105">
        <v>12.999000000000001</v>
      </c>
      <c r="E131" s="105">
        <v>6.0789000000000003E-2</v>
      </c>
      <c r="F131" s="105">
        <v>5.9611000000000001</v>
      </c>
      <c r="G131" s="105">
        <v>4.6559000000000003E-2</v>
      </c>
      <c r="H131" s="106">
        <v>5.9015000000000004</v>
      </c>
      <c r="I131" s="107">
        <f>SUMPRODUCT(Session2!P48:P53,Session2!AB48:AB53)/SUM(Session2!AB48:AB53)</f>
        <v>12.938039265470694</v>
      </c>
      <c r="J131" s="107">
        <f>SUMPRODUCT(Session2!H145:H150,Session2!AB48:AB53)/SUM(Session2!AB48:AB53)/Session2!F131^3</f>
        <v>-1.4324208625951349E-3</v>
      </c>
      <c r="K131" s="118">
        <f>SUMPRODUCT(Session2!H163:H168,Session2!AB48:AB53)/SUM(Session2!AB48:AB53)/Session2!F131^4</f>
        <v>2.1947941611675277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x14ac:dyDescent="0.35">
      <c r="A132" s="111">
        <v>3.2</v>
      </c>
      <c r="B132" s="112">
        <v>2319.9</v>
      </c>
      <c r="C132" s="112">
        <v>23.093</v>
      </c>
      <c r="D132" s="113">
        <v>20.306999999999999</v>
      </c>
      <c r="E132" s="113">
        <v>5.6510999999999999E-2</v>
      </c>
      <c r="F132" s="113">
        <v>5.6932999999999998</v>
      </c>
      <c r="G132" s="113">
        <v>3.7823000000000002E-2</v>
      </c>
      <c r="H132" s="114">
        <v>20.023</v>
      </c>
      <c r="I132" s="115">
        <f>SUMPRODUCT(Session2!A48:A54,Session2!M48:M54)/SUM(Session2!M48:M54)</f>
        <v>20.245547866552108</v>
      </c>
      <c r="J132" s="115">
        <f>SUMPRODUCT(Session2!I145:I151,Session2!M48:M54)/SUM(Session2!M48:M54)/Session2!F132^3</f>
        <v>6.462956398785058E-2</v>
      </c>
      <c r="K132" s="121">
        <f>SUMPRODUCT(Session2!I163:I169,Session2!M48:M54)/SUM(Session2!M48:M54)/Session2!F132^4</f>
        <v>2.7644514973442109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x14ac:dyDescent="0.35">
      <c r="A134" s="122">
        <v>-3.2</v>
      </c>
      <c r="B134" s="122">
        <v>-2.4</v>
      </c>
      <c r="C134" s="122">
        <v>-1.6</v>
      </c>
      <c r="D134" s="122">
        <v>-0.8</v>
      </c>
      <c r="E134" s="122">
        <v>0</v>
      </c>
      <c r="F134" s="122">
        <v>0.8</v>
      </c>
      <c r="G134" s="122">
        <v>1.6</v>
      </c>
      <c r="H134" s="122">
        <v>2.4</v>
      </c>
      <c r="I134" s="122">
        <v>3.2</v>
      </c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x14ac:dyDescent="0.35">
      <c r="A135" s="123" t="s">
        <v>48</v>
      </c>
      <c r="B135" s="123" t="s">
        <v>48</v>
      </c>
      <c r="C135" s="123" t="s">
        <v>48</v>
      </c>
      <c r="D135" s="123" t="s">
        <v>48</v>
      </c>
      <c r="E135" s="123" t="s">
        <v>48</v>
      </c>
      <c r="F135" s="123" t="s">
        <v>48</v>
      </c>
      <c r="G135" s="123" t="s">
        <v>48</v>
      </c>
      <c r="H135" s="123" t="s">
        <v>48</v>
      </c>
      <c r="I135" s="123" t="s">
        <v>48</v>
      </c>
      <c r="J135" s="33" t="s">
        <v>94</v>
      </c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x14ac:dyDescent="0.35">
      <c r="A136" s="124">
        <f>(Session2!A89-Session2!$I$112)^3</f>
        <v>3419.4608068323041</v>
      </c>
      <c r="B136" s="125">
        <f>(Session2!P89-Session2!$I$113)^3</f>
        <v>-3478.7359703408629</v>
      </c>
      <c r="C136" s="125">
        <f>(Session2!A78-Session2!$I$114)^3</f>
        <v>-3191.181742778052</v>
      </c>
      <c r="D136" s="125">
        <f>(Session2!P78-Session2!$I$115)^3</f>
        <v>-2960.1908478975961</v>
      </c>
      <c r="E136" s="125">
        <f>(Session2!A68-Session2!$I$116)^3</f>
        <v>-3195.2704434396496</v>
      </c>
      <c r="F136" s="125">
        <f>(Session2!P58-Session2!$I$117)^3</f>
        <v>-2985.999391061865</v>
      </c>
      <c r="G136" s="126">
        <f>(Session2!A58-Session2!$I$118)^3</f>
        <v>-3717.6407797173556</v>
      </c>
      <c r="H136" s="127">
        <f>(Session2!P48-Session2!$I$119)^3</f>
        <v>-2164.8777673786908</v>
      </c>
      <c r="I136" s="127">
        <f>(Session2!A48-Session2!$I$120)^3</f>
        <v>-3542.8853691412351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x14ac:dyDescent="0.35">
      <c r="A137" s="124">
        <f>(Session2!A90-Session2!$I$112)^3</f>
        <v>1019.8035235985143</v>
      </c>
      <c r="B137" s="125">
        <f>(Session2!P90-Session2!$I$113)^3</f>
        <v>-1046.3382815865887</v>
      </c>
      <c r="C137" s="125">
        <f>(Session2!A79-Session2!$I$114)^3</f>
        <v>-919.06076790862937</v>
      </c>
      <c r="D137" s="125">
        <f>(Session2!P79-Session2!$I$115)^3</f>
        <v>-819.60994200630466</v>
      </c>
      <c r="E137" s="125">
        <f>(Session2!A69-Session2!$I$116)^3</f>
        <v>-920.84427882129103</v>
      </c>
      <c r="F137" s="125">
        <f>(Session2!P59-Session2!$I$117)^3</f>
        <v>-830.59055842722455</v>
      </c>
      <c r="G137" s="126">
        <f>(Session2!A59-Session2!$I$118)^3</f>
        <v>-1154.7648958519619</v>
      </c>
      <c r="H137" s="127">
        <f>(Session2!P49-Session2!$I$119)^3</f>
        <v>-499.87262606252523</v>
      </c>
      <c r="I137" s="127">
        <f>(Session2!A49-Session2!$I$120)^3</f>
        <v>-1075.2226671349142</v>
      </c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x14ac:dyDescent="0.35">
      <c r="A138" s="124">
        <f>(Session2!A91-Session2!$I$112)^3</f>
        <v>129.983348671616</v>
      </c>
      <c r="B138" s="125">
        <f>(Session2!P91-Session2!$I$113)^3</f>
        <v>-136.7607985239419</v>
      </c>
      <c r="C138" s="125">
        <f>(Session2!A80-Session2!$I$114)^3</f>
        <v>-105.32640319652239</v>
      </c>
      <c r="D138" s="125">
        <f>(Session2!P80-Session2!$I$115)^3</f>
        <v>-82.791628153910992</v>
      </c>
      <c r="E138" s="125">
        <f>(Session2!A70-Session2!$I$116)^3</f>
        <v>-105.74748673326867</v>
      </c>
      <c r="F138" s="125">
        <f>(Session2!P60-Session2!$I$117)^3</f>
        <v>-85.185436979751429</v>
      </c>
      <c r="G138" s="126">
        <f>(Session2!A60-Session2!$I$118)^3</f>
        <v>-165.59084289813467</v>
      </c>
      <c r="H138" s="127">
        <f>(Session2!P50-Session2!$I$119)^3</f>
        <v>-25.317168375395642</v>
      </c>
      <c r="I138" s="127">
        <f>(Session2!A50-Session2!$I$120)^3</f>
        <v>-144.26576179540302</v>
      </c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x14ac:dyDescent="0.35">
      <c r="A139" s="124">
        <f>(Session2!A92-Session2!$I$112)^3</f>
        <v>2.8205160920238809E-4</v>
      </c>
      <c r="B139" s="125">
        <f>(Session2!P92-Session2!$I$113)^3</f>
        <v>-3.5211529227029631E-3</v>
      </c>
      <c r="C139" s="125">
        <f>(Session2!A81-Session2!$I$114)^3</f>
        <v>2.1351358268442696E-2</v>
      </c>
      <c r="D139" s="125">
        <f>(Session2!P81-Session2!$I$115)^3</f>
        <v>0.26409365958548175</v>
      </c>
      <c r="E139" s="125">
        <f>(Session2!A71-Session2!$I$116)^3</f>
        <v>1.9932824417054074E-2</v>
      </c>
      <c r="F139" s="125">
        <f>(Session2!P61-Session2!$I$117)^3</f>
        <v>0.21597328055421072</v>
      </c>
      <c r="G139" s="126">
        <f>(Session2!A61-Session2!$I$118)^3</f>
        <v>-0.11862085587357607</v>
      </c>
      <c r="H139" s="127">
        <f>(Session2!P51-Session2!$I$119)^3</f>
        <v>8.7886056826982699</v>
      </c>
      <c r="I139" s="127">
        <f>(Session2!A51-Session2!$I$120)^3</f>
        <v>-1.4653122701446053E-2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x14ac:dyDescent="0.35">
      <c r="A140" s="124">
        <f>(Session2!A93-Session2!$I$112)^3</f>
        <v>-120.14567626150604</v>
      </c>
      <c r="B140" s="125">
        <f>(Session2!P93-Session2!$I$113)^3</f>
        <v>113.93355052646901</v>
      </c>
      <c r="C140" s="125">
        <f>(Session2!A82-Session2!$I$114)^3</f>
        <v>146.98249575574317</v>
      </c>
      <c r="D140" s="125">
        <f>(Session2!P82-Session2!$I$115)^3</f>
        <v>179.55722343418464</v>
      </c>
      <c r="E140" s="125">
        <f>(Session2!A72-Session2!$I$116)^3</f>
        <v>146.4579798517662</v>
      </c>
      <c r="F140" s="125">
        <f>(Session2!P62-Session2!$I$117)^3</f>
        <v>175.61367235369221</v>
      </c>
      <c r="G140" s="126">
        <f>(Session2!A62-Session2!$I$118)^3</f>
        <v>91.65177027482143</v>
      </c>
      <c r="H140" s="127">
        <f>(Session2!P52-Session2!$I$119)^3</f>
        <v>352.44469611175651</v>
      </c>
      <c r="I140" s="127">
        <f>(Session2!A52-Session2!$I$120)^3</f>
        <v>107.53065888319054</v>
      </c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x14ac:dyDescent="0.35">
      <c r="A141" s="124">
        <f>(Session2!A94-Session2!$I$112)^3</f>
        <v>-980.45452626772965</v>
      </c>
      <c r="B141" s="125">
        <f>(Session2!P94-Session2!$I$113)^3</f>
        <v>955.05041651423323</v>
      </c>
      <c r="C141" s="125">
        <f>(Session2!A83-Session2!$I$114)^3</f>
        <v>1085.5570299959018</v>
      </c>
      <c r="D141" s="125">
        <f>(Session2!P83-Session2!$I$115)^3</f>
        <v>1205.0877611698863</v>
      </c>
      <c r="E141" s="125">
        <f>(Session2!A73-Session2!$I$116)^3</f>
        <v>1083.5666543487787</v>
      </c>
      <c r="F141" s="125">
        <f>(Session2!P63-Session2!$I$117)^3</f>
        <v>1191.007660239663</v>
      </c>
      <c r="G141" s="126">
        <f>(Session2!A63-Session2!$I$118)^3</f>
        <v>859.72033049395031</v>
      </c>
      <c r="H141" s="127">
        <f>(Session2!P53-Session2!$I$119)^3</f>
        <v>1755.6511029117789</v>
      </c>
      <c r="I141" s="127">
        <f>(Session2!A53-Session2!$I$120)^3</f>
        <v>928.37017422227302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x14ac:dyDescent="0.35">
      <c r="A142" s="124">
        <f>(Session2!A95-Session2!$I$112)^3</f>
        <v>-3330.9262679670619</v>
      </c>
      <c r="B142" s="125">
        <f>(Session2!P95-Session2!$I$113)^3</f>
        <v>3273.3470768103703</v>
      </c>
      <c r="C142" s="125">
        <f>(Session2!A84-Session2!$I$114)^3</f>
        <v>3565.7449540787443</v>
      </c>
      <c r="D142" s="125">
        <f>(Session2!P84-Session2!$I$115)^3</f>
        <v>3826.855706866691</v>
      </c>
      <c r="E142" s="125">
        <f>(Session2!A74-Session2!$I$116)^3</f>
        <v>3561.3459563154547</v>
      </c>
      <c r="F142" s="125">
        <f>(Session2!P64-Session2!$I$117)^3</f>
        <v>3796.397936938466</v>
      </c>
      <c r="G142" s="126">
        <f>(Session2!A64-Session2!$I$118)^3</f>
        <v>3054.0870598015131</v>
      </c>
      <c r="H142" s="128"/>
      <c r="I142" s="127">
        <f>(Session2!A54-Session2!$I$120)^3</f>
        <v>3212.503892894546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x14ac:dyDescent="0.35"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x14ac:dyDescent="0.35">
      <c r="A144" s="123" t="s">
        <v>48</v>
      </c>
      <c r="B144" s="123" t="s">
        <v>48</v>
      </c>
      <c r="C144" s="123" t="s">
        <v>48</v>
      </c>
      <c r="D144" s="123" t="s">
        <v>48</v>
      </c>
      <c r="E144" s="123" t="s">
        <v>48</v>
      </c>
      <c r="F144" s="123" t="s">
        <v>48</v>
      </c>
      <c r="G144" s="123" t="s">
        <v>48</v>
      </c>
      <c r="H144" s="123" t="s">
        <v>48</v>
      </c>
      <c r="I144" s="123" t="s">
        <v>48</v>
      </c>
      <c r="J144" s="129" t="s">
        <v>95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x14ac:dyDescent="0.35">
      <c r="A145" s="124">
        <f>(Session2!A89-Session2!$I$124)^3</f>
        <v>3419.4239375239722</v>
      </c>
      <c r="B145" s="125">
        <f>(Session2!P89-Session2!$I$125)^3</f>
        <v>-3478.7984201531572</v>
      </c>
      <c r="C145" s="125">
        <f>(Session2!A78-Session2!$I$126)^3</f>
        <v>-3190.3969504528504</v>
      </c>
      <c r="D145" s="125">
        <f>(Session2!P78-Session2!$I$127)^3</f>
        <v>-2958.3132782084913</v>
      </c>
      <c r="E145" s="125">
        <f>(Session2!A68-Session2!$I$128)^3</f>
        <v>-3194.4132762722656</v>
      </c>
      <c r="F145" s="125">
        <f>(Session2!P58-Session2!$I$129)^3</f>
        <v>-2984.160209651252</v>
      </c>
      <c r="G145" s="125">
        <f>(Session2!A58-Session2!$I$130)^3</f>
        <v>-3719.2372807536913</v>
      </c>
      <c r="H145" s="125">
        <f>(Session2!P48-Session2!$I$131)^3</f>
        <v>-2165.7353958904778</v>
      </c>
      <c r="I145" s="126">
        <f>(Session2!A48-Session2!$I$132)^3</f>
        <v>-3543.4728338900964</v>
      </c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x14ac:dyDescent="0.35">
      <c r="A146" s="124">
        <f>(Session2!A90-Session2!$I$124)^3</f>
        <v>1019.7870658609202</v>
      </c>
      <c r="B146" s="125">
        <f>(Session2!P90-Session2!$I$125)^3</f>
        <v>-1046.3663165191188</v>
      </c>
      <c r="C146" s="125">
        <f>(Session2!A79-Session2!$I$126)^3</f>
        <v>-918.71852728186775</v>
      </c>
      <c r="D146" s="125">
        <f>(Session2!P79-Session2!$I$127)^3</f>
        <v>-818.81242736672357</v>
      </c>
      <c r="E146" s="125">
        <f>(Session2!A69-Session2!$I$128)^3</f>
        <v>-920.47031354275373</v>
      </c>
      <c r="F146" s="125">
        <f>(Session2!P59-Session2!$I$129)^3</f>
        <v>-829.80693277701664</v>
      </c>
      <c r="G146" s="125">
        <f>(Session2!A59-Session2!$I$130)^3</f>
        <v>-1155.4971855538056</v>
      </c>
      <c r="H146" s="125">
        <f>(Session2!P49-Session2!$I$131)^3</f>
        <v>-500.19544027785787</v>
      </c>
      <c r="I146" s="126">
        <f>(Session2!A49-Session2!$I$132)^3</f>
        <v>-1075.4879776115311</v>
      </c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x14ac:dyDescent="0.35">
      <c r="A147" s="124">
        <f>(Session2!A91-Session2!$I$124)^3</f>
        <v>129.97918047078136</v>
      </c>
      <c r="B147" s="125">
        <f>(Session2!P91-Session2!$I$125)^3</f>
        <v>-136.76801895215988</v>
      </c>
      <c r="C147" s="125">
        <f>(Session2!A80-Session2!$I$126)^3</f>
        <v>-105.24566671331003</v>
      </c>
      <c r="D147" s="125">
        <f>(Session2!P80-Session2!$I$127)^3</f>
        <v>-82.61871430027584</v>
      </c>
      <c r="E147" s="125">
        <f>(Session2!A70-Session2!$I$128)^3</f>
        <v>-105.65914653956528</v>
      </c>
      <c r="F147" s="125">
        <f>(Session2!P60-Session2!$I$129)^3</f>
        <v>-85.013802076440982</v>
      </c>
      <c r="G147" s="125">
        <f>(Session2!A60-Session2!$I$130)^3</f>
        <v>-165.79150328762393</v>
      </c>
      <c r="H147" s="125">
        <f>(Session2!P50-Session2!$I$131)^3</f>
        <v>-25.361374485842141</v>
      </c>
      <c r="I147" s="126">
        <f>(Session2!A50-Session2!$I$132)^3</f>
        <v>-144.33530131578229</v>
      </c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x14ac:dyDescent="0.35">
      <c r="A148" s="124">
        <f>(Session2!A92-Session2!$I$124)^3</f>
        <v>2.8135355594201381E-4</v>
      </c>
      <c r="B148" s="125">
        <f>(Session2!P92-Session2!$I$125)^3</f>
        <v>-3.5274522806871579E-3</v>
      </c>
      <c r="C148" s="125">
        <f>(Session2!A81-Session2!$I$126)^3</f>
        <v>2.1631252822411597E-2</v>
      </c>
      <c r="D148" s="125">
        <f>(Session2!P81-Session2!$I$127)^3</f>
        <v>0.26786099085155862</v>
      </c>
      <c r="E148" s="125">
        <f>(Session2!A71-Session2!$I$128)^3</f>
        <v>2.0224737299792989E-2</v>
      </c>
      <c r="F148" s="125">
        <f>(Session2!P61-Session2!$I$129)^3</f>
        <v>0.21918245047529314</v>
      </c>
      <c r="G148" s="125">
        <f>(Session2!A61-Session2!$I$130)^3</f>
        <v>-0.12023395514641357</v>
      </c>
      <c r="H148" s="125">
        <f>(Session2!P51-Session2!$I$131)^3</f>
        <v>8.7668014855694381</v>
      </c>
      <c r="I148" s="126">
        <f>(Session2!A51-Session2!$I$132)^3</f>
        <v>-1.4805002849770136E-2</v>
      </c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x14ac:dyDescent="0.35">
      <c r="A149" s="124">
        <f>(Session2!A93-Session2!$I$124)^3</f>
        <v>-120.14963149075611</v>
      </c>
      <c r="B149" s="125">
        <f>(Session2!P93-Session2!$I$125)^3</f>
        <v>113.9271579805188</v>
      </c>
      <c r="C149" s="125">
        <f>(Session2!A82-Session2!$I$126)^3</f>
        <v>147.0833666165297</v>
      </c>
      <c r="D149" s="125">
        <f>(Session2!P82-Session2!$I$127)^3</f>
        <v>179.84729850665872</v>
      </c>
      <c r="E149" s="125">
        <f>(Session2!A72-Session2!$I$128)^3</f>
        <v>146.56780028784132</v>
      </c>
      <c r="F149" s="125">
        <f>(Session2!P62-Session2!$I$129)^3</f>
        <v>175.89202080373215</v>
      </c>
      <c r="G149" s="125">
        <f>(Session2!A62-Session2!$I$130)^3</f>
        <v>91.516622443627014</v>
      </c>
      <c r="H149" s="125">
        <f>(Session2!P52-Session2!$I$131)^3</f>
        <v>352.18908763637688</v>
      </c>
      <c r="I149" s="126">
        <f>(Session2!A52-Session2!$I$132)^3</f>
        <v>107.47351132726648</v>
      </c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x14ac:dyDescent="0.35">
      <c r="A150" s="124">
        <f>(Session2!A94-Session2!$I$124)^3</f>
        <v>-980.47055806215485</v>
      </c>
      <c r="B150" s="125">
        <f>(Session2!P94-Session2!$I$125)^3</f>
        <v>955.02403734623852</v>
      </c>
      <c r="C150" s="125">
        <f>(Session2!A83-Session2!$I$126)^3</f>
        <v>1085.939539377812</v>
      </c>
      <c r="D150" s="125">
        <f>(Session2!P83-Session2!$I$127)^3</f>
        <v>1206.1195982471456</v>
      </c>
      <c r="E150" s="125">
        <f>(Session2!A73-Session2!$I$128)^3</f>
        <v>1083.9835801120596</v>
      </c>
      <c r="F150" s="125">
        <f>(Session2!P63-Session2!$I$129)^3</f>
        <v>1192.0047129833295</v>
      </c>
      <c r="G150" s="125">
        <f>(Session2!A63-Session2!$I$130)^3</f>
        <v>859.11906590869637</v>
      </c>
      <c r="H150" s="125">
        <f>(Session2!P53-Session2!$I$131)^3</f>
        <v>1754.9054839665803</v>
      </c>
      <c r="I150" s="126">
        <f>(Session2!A53-Session2!$I$132)^3</f>
        <v>928.12964767456651</v>
      </c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x14ac:dyDescent="0.35">
      <c r="A151" s="124">
        <f>(Session2!A95-Session2!$I$124)^3</f>
        <v>-3330.9624983606404</v>
      </c>
      <c r="B151" s="125">
        <f>(Session2!P95-Session2!$I$125)^3</f>
        <v>3273.2871106448783</v>
      </c>
      <c r="C151" s="125">
        <f>(Session2!A84-Session2!$I$126)^3</f>
        <v>3566.5901495366688</v>
      </c>
      <c r="D151" s="125">
        <f>(Session2!P84-Session2!$I$127)^3</f>
        <v>3829.0847602123122</v>
      </c>
      <c r="E151" s="125">
        <f>(Session2!A74-Session2!$I$128)^3</f>
        <v>3562.2675642099543</v>
      </c>
      <c r="F151" s="125">
        <f>(Session2!P64-Session2!$I$129)^3</f>
        <v>3798.5572589892677</v>
      </c>
      <c r="G151" s="125">
        <f>(Session2!A64-Session2!$I$130)^3</f>
        <v>3052.6870964400619</v>
      </c>
      <c r="H151" s="125"/>
      <c r="I151" s="126">
        <f>(Session2!A54-Session2!$I$132)^3</f>
        <v>3211.9536040390503</v>
      </c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x14ac:dyDescent="0.35">
      <c r="A153" s="123" t="s">
        <v>49</v>
      </c>
      <c r="B153" s="123" t="s">
        <v>49</v>
      </c>
      <c r="C153" s="123" t="s">
        <v>49</v>
      </c>
      <c r="D153" s="123" t="s">
        <v>49</v>
      </c>
      <c r="E153" s="123" t="s">
        <v>49</v>
      </c>
      <c r="F153" s="123" t="s">
        <v>49</v>
      </c>
      <c r="G153" s="123" t="s">
        <v>49</v>
      </c>
      <c r="H153" s="123" t="s">
        <v>49</v>
      </c>
      <c r="I153" s="123" t="s">
        <v>49</v>
      </c>
      <c r="J153" s="129" t="s">
        <v>95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x14ac:dyDescent="0.35">
      <c r="A154" s="130">
        <f>(Session2!A89-Session2!$I$112)^4</f>
        <v>51516.162811204427</v>
      </c>
      <c r="B154" s="131">
        <f>(Session2!P89-Session2!$I$113)^4</f>
        <v>52710.276024379891</v>
      </c>
      <c r="C154" s="131">
        <f>(Session2!A78-Session2!$I$114)^4</f>
        <v>46982.420208863594</v>
      </c>
      <c r="D154" s="131">
        <f>(Session2!P78-Session2!$I$115)^4</f>
        <v>42503.655423318312</v>
      </c>
      <c r="E154" s="131">
        <f>(Session2!A68-Session2!$I$116)^4</f>
        <v>47062.698959128342</v>
      </c>
      <c r="F154" s="131">
        <f>(Session2!P58-Session2!$I$117)^4</f>
        <v>42998.465108641671</v>
      </c>
      <c r="G154" s="131">
        <f>(Session2!A58-Session2!$I$118)^4</f>
        <v>57591.25791000481</v>
      </c>
      <c r="H154" s="131">
        <f>(Session2!P48-Session2!$I$119)^4</f>
        <v>28005.575858703425</v>
      </c>
      <c r="I154" s="132">
        <f>(Session2!A48-Session2!$I$120)^4</f>
        <v>54010.243403608612</v>
      </c>
      <c r="J154" s="33"/>
      <c r="K154" s="33"/>
      <c r="L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x14ac:dyDescent="0.35">
      <c r="A155" s="130">
        <f>(Session2!A90-Session2!$I$112)^4</f>
        <v>10264.914687407731</v>
      </c>
      <c r="B155" s="131">
        <f>(Session2!P90-Session2!$I$113)^4</f>
        <v>10622.567181258086</v>
      </c>
      <c r="C155" s="131">
        <f>(Session2!A79-Session2!$I$114)^4</f>
        <v>8935.6394522589726</v>
      </c>
      <c r="D155" s="131">
        <f>(Session2!P79-Session2!$I$115)^4</f>
        <v>7670.2518443441368</v>
      </c>
      <c r="E155" s="131">
        <f>(Session2!A69-Session2!$I$116)^4</f>
        <v>8958.767357402834</v>
      </c>
      <c r="F155" s="131">
        <f>(Session2!P59-Session2!$I$117)^4</f>
        <v>7807.5717990627236</v>
      </c>
      <c r="G155" s="131">
        <f>(Session2!A59-Session2!$I$118)^4</f>
        <v>12115.037539164243</v>
      </c>
      <c r="H155" s="131">
        <f>(Session2!P49-Session2!$I$119)^4</f>
        <v>3967.154730339656</v>
      </c>
      <c r="I155" s="132">
        <f>(Session2!A49-Session2!$I$120)^4</f>
        <v>11015.339368625135</v>
      </c>
      <c r="J155" s="33"/>
      <c r="K155" s="33"/>
      <c r="L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x14ac:dyDescent="0.35">
      <c r="A156" s="130">
        <f>(Session2!A91-Session2!$I$112)^4</f>
        <v>658.44114521791425</v>
      </c>
      <c r="B156" s="131">
        <f>(Session2!P91-Session2!$I$113)^4</f>
        <v>704.61005630549334</v>
      </c>
      <c r="C156" s="131">
        <f>(Session2!A80-Session2!$I$114)^4</f>
        <v>497.41209146964803</v>
      </c>
      <c r="D156" s="131">
        <f>(Session2!P80-Session2!$I$115)^4</f>
        <v>360.84046280680928</v>
      </c>
      <c r="E156" s="131">
        <f>(Session2!A70-Session2!$I$116)^4</f>
        <v>500.06532274113044</v>
      </c>
      <c r="F156" s="131">
        <f>(Session2!P60-Session2!$I$117)^4</f>
        <v>374.81803030491017</v>
      </c>
      <c r="G156" s="131">
        <f>(Session2!A60-Session2!$I$118)^4</f>
        <v>909.31653651588692</v>
      </c>
      <c r="H156" s="131">
        <f>(Session2!P50-Session2!$I$119)^4</f>
        <v>74.339592008840256</v>
      </c>
      <c r="I156" s="132">
        <f>(Session2!A50-Session2!$I$120)^4</f>
        <v>756.63140709997799</v>
      </c>
      <c r="J156" s="33"/>
      <c r="K156" s="33"/>
      <c r="L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x14ac:dyDescent="0.35">
      <c r="A157" s="130">
        <f>(Session2!A92-Session2!$I$112)^4</f>
        <v>1.8497148185712943E-5</v>
      </c>
      <c r="B157" s="131">
        <f>(Session2!P92-Session2!$I$113)^4</f>
        <v>5.3568955978504601E-4</v>
      </c>
      <c r="C157" s="131">
        <f>(Session2!A81-Session2!$I$114)^4</f>
        <v>5.9233493019701213E-3</v>
      </c>
      <c r="D157" s="131">
        <f>(Session2!P81-Session2!$I$115)^4</f>
        <v>0.16943792838312388</v>
      </c>
      <c r="E157" s="131">
        <f>(Session2!A71-Session2!$I$116)^4</f>
        <v>5.4045365085614479E-3</v>
      </c>
      <c r="F157" s="131">
        <f>(Session2!P61-Session2!$I$117)^4</f>
        <v>0.12957862488407745</v>
      </c>
      <c r="G157" s="131">
        <f>(Session2!A61-Session2!$I$118)^4</f>
        <v>5.8283828414530371E-2</v>
      </c>
      <c r="H157" s="131">
        <f>(Session2!P51-Session2!$I$119)^4</f>
        <v>18.136771130259362</v>
      </c>
      <c r="I157" s="132">
        <f>(Session2!A51-Session2!$I$120)^4</f>
        <v>3.5856969494206018E-3</v>
      </c>
      <c r="J157" s="33"/>
      <c r="K157" s="33"/>
      <c r="L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x14ac:dyDescent="0.35">
      <c r="A158" s="130">
        <f>(Session2!A93-Session2!$I$112)^4</f>
        <v>592.84914110760246</v>
      </c>
      <c r="B158" s="131">
        <f>(Session2!P93-Session2!$I$113)^4</f>
        <v>552.33450557773529</v>
      </c>
      <c r="C158" s="131">
        <f>(Session2!A82-Session2!$I$114)^4</f>
        <v>775.68874475161169</v>
      </c>
      <c r="D158" s="131">
        <f>(Session2!P82-Session2!$I$115)^4</f>
        <v>1012.9869289309131</v>
      </c>
      <c r="E158" s="131">
        <f>(Session2!A72-Session2!$I$116)^4</f>
        <v>772.00015218223541</v>
      </c>
      <c r="F158" s="131">
        <f>(Session2!P62-Session2!$I$117)^4</f>
        <v>983.43222027929437</v>
      </c>
      <c r="G158" s="131">
        <f>(Session2!A62-Session2!$I$118)^4</f>
        <v>413.22616287050323</v>
      </c>
      <c r="H158" s="131">
        <f>(Session2!P52-Session2!$I$119)^4</f>
        <v>2489.5525951231998</v>
      </c>
      <c r="I158" s="132">
        <f>(Session2!A52-Session2!$I$120)^4</f>
        <v>511.33997107985635</v>
      </c>
      <c r="J158" s="33"/>
      <c r="K158" s="33"/>
      <c r="L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x14ac:dyDescent="0.35">
      <c r="A159" s="130">
        <f>(Session2!A94-Session2!$I$112)^4</f>
        <v>9740.2463469114446</v>
      </c>
      <c r="B159" s="131">
        <f>(Session2!P94-Session2!$I$113)^4</f>
        <v>9405.2078521374715</v>
      </c>
      <c r="C159" s="131">
        <f>(Session2!A83-Session2!$I$114)^4</f>
        <v>11156.728352530256</v>
      </c>
      <c r="D159" s="131">
        <f>(Session2!P83-Session2!$I$115)^4</f>
        <v>12824.041095036451</v>
      </c>
      <c r="E159" s="131">
        <f>(Session2!A73-Session2!$I$116)^4</f>
        <v>11129.462115071579</v>
      </c>
      <c r="F159" s="131">
        <f>(Session2!P63-Session2!$I$117)^4</f>
        <v>12624.651731524793</v>
      </c>
      <c r="G159" s="131">
        <f>(Session2!A63-Session2!$I$118)^4</f>
        <v>8174.7835554108315</v>
      </c>
      <c r="H159" s="131">
        <f>(Session2!P53-Session2!$I$119)^4</f>
        <v>21179.593391406946</v>
      </c>
      <c r="I159" s="132">
        <f>(Session2!A53-Session2!$I$120)^4</f>
        <v>9056.5246299125083</v>
      </c>
      <c r="J159" s="33"/>
      <c r="K159" s="33"/>
      <c r="L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x14ac:dyDescent="0.35">
      <c r="A160" s="130">
        <f>(Session2!A95-Session2!$I$112)^4</f>
        <v>49745.449469770843</v>
      </c>
      <c r="B160" s="131">
        <f>(Session2!P95-Session2!$I$113)^4</f>
        <v>48602.21646153622</v>
      </c>
      <c r="C160" s="131">
        <f>(Session2!A84-Session2!$I$114)^4</f>
        <v>54475.392543538903</v>
      </c>
      <c r="D160" s="131">
        <f>(Session2!P84-Session2!$I$115)^4</f>
        <v>59858.080095467056</v>
      </c>
      <c r="E160" s="131">
        <f>(Session2!A74-Session2!$I$116)^4</f>
        <v>54385.803842597808</v>
      </c>
      <c r="F160" s="131">
        <f>(Session2!P64-Session2!$I$117)^4</f>
        <v>59223.713888618033</v>
      </c>
      <c r="G160" s="131">
        <f>(Session2!A64-Session2!$I$118)^4</f>
        <v>44310.693843218076</v>
      </c>
      <c r="H160" s="131"/>
      <c r="I160" s="132">
        <f>(Session2!A54-Session2!$I$120)^4</f>
        <v>47401.441628858716</v>
      </c>
      <c r="J160" s="33"/>
      <c r="K160" s="33"/>
      <c r="L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x14ac:dyDescent="0.35">
      <c r="A162" s="123" t="s">
        <v>49</v>
      </c>
      <c r="B162" s="123" t="s">
        <v>49</v>
      </c>
      <c r="C162" s="123" t="s">
        <v>49</v>
      </c>
      <c r="D162" s="123" t="s">
        <v>49</v>
      </c>
      <c r="E162" s="123" t="s">
        <v>49</v>
      </c>
      <c r="F162" s="123" t="s">
        <v>49</v>
      </c>
      <c r="G162" s="123" t="s">
        <v>49</v>
      </c>
      <c r="H162" s="123" t="s">
        <v>49</v>
      </c>
      <c r="I162" s="123" t="s">
        <v>49</v>
      </c>
      <c r="J162" s="129" t="s">
        <v>94</v>
      </c>
      <c r="K162" s="33"/>
      <c r="L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x14ac:dyDescent="0.35">
      <c r="A163" s="130">
        <f>(Session2!A89-Session2!$I$124)^4</f>
        <v>51515.422202480877</v>
      </c>
      <c r="B163" s="131">
        <f>(Session2!P89-Session2!$I$125)^4</f>
        <v>52711.537692112295</v>
      </c>
      <c r="C163" s="131">
        <f>(Session2!A78-Session2!$I$126)^4</f>
        <v>46967.015285998656</v>
      </c>
      <c r="D163" s="131">
        <f>(Session2!P78-Session2!$I$127)^4</f>
        <v>42467.713984945673</v>
      </c>
      <c r="E163" s="131">
        <f>(Session2!A68-Session2!$I$128)^4</f>
        <v>47045.866248689053</v>
      </c>
      <c r="F163" s="131">
        <f>(Session2!P58-Session2!$I$129)^4</f>
        <v>42963.156390400502</v>
      </c>
      <c r="G163" s="131">
        <f>(Session2!A58-Session2!$I$130)^4</f>
        <v>57624.236202250337</v>
      </c>
      <c r="H163" s="131">
        <f>(Session2!P48-Session2!$I$131)^4</f>
        <v>28020.369590650716</v>
      </c>
      <c r="I163" s="132">
        <f>(Session2!A48-Session2!$I$132)^4</f>
        <v>54022.184702898514</v>
      </c>
      <c r="J163" s="33"/>
      <c r="K163" s="33"/>
      <c r="L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x14ac:dyDescent="0.35">
      <c r="A164" s="130">
        <f>(Session2!A90-Session2!$I$124)^4</f>
        <v>10264.693812420146</v>
      </c>
      <c r="B164" s="131">
        <f>(Session2!P90-Session2!$I$125)^4</f>
        <v>10622.946668834669</v>
      </c>
      <c r="C164" s="131">
        <f>(Session2!A79-Session2!$I$126)^4</f>
        <v>8931.2031129888492</v>
      </c>
      <c r="D164" s="131">
        <f>(Session2!P79-Session2!$I$127)^4</f>
        <v>7660.3021588190613</v>
      </c>
      <c r="E164" s="131">
        <f>(Session2!A69-Session2!$I$128)^4</f>
        <v>8953.9166767494025</v>
      </c>
      <c r="F164" s="131">
        <f>(Session2!P59-Session2!$I$129)^4</f>
        <v>7797.7518764072502</v>
      </c>
      <c r="G164" s="131">
        <f>(Session2!A59-Session2!$I$130)^4</f>
        <v>12125.282227398211</v>
      </c>
      <c r="H164" s="131">
        <f>(Session2!P49-Session2!$I$131)^4</f>
        <v>3970.5710453350371</v>
      </c>
      <c r="I164" s="132">
        <f>(Session2!A49-Session2!$I$132)^4</f>
        <v>11018.963554520265</v>
      </c>
      <c r="J164" s="33"/>
      <c r="K164" s="33"/>
      <c r="L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x14ac:dyDescent="0.35">
      <c r="A165" s="130">
        <f>(Session2!A91-Session2!$I$124)^4</f>
        <v>658.41299289131905</v>
      </c>
      <c r="B165" s="131">
        <f>(Session2!P91-Session2!$I$125)^4</f>
        <v>704.65965756701485</v>
      </c>
      <c r="C165" s="131">
        <f>(Session2!A80-Session2!$I$126)^4</f>
        <v>496.90377737444709</v>
      </c>
      <c r="D165" s="131">
        <f>(Session2!P80-Session2!$I$127)^4</f>
        <v>359.83597177460092</v>
      </c>
      <c r="E165" s="131">
        <f>(Session2!A70-Session2!$I$128)^4</f>
        <v>499.50840213675133</v>
      </c>
      <c r="F165" s="131">
        <f>(Session2!P60-Session2!$I$129)^4</f>
        <v>373.81143816210641</v>
      </c>
      <c r="G165" s="131">
        <f>(Session2!A60-Session2!$I$130)^4</f>
        <v>910.78602720675633</v>
      </c>
      <c r="H165" s="131">
        <f>(Session2!P50-Session2!$I$131)^4</f>
        <v>74.512714065710867</v>
      </c>
      <c r="I165" s="132">
        <f>(Session2!A50-Session2!$I$132)^4</f>
        <v>757.11773188515747</v>
      </c>
      <c r="J165" s="33"/>
      <c r="K165" s="33"/>
      <c r="L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x14ac:dyDescent="0.35">
      <c r="A166" s="130">
        <f>(Session2!A92-Session2!$I$124)^4</f>
        <v>1.843613492792946E-5</v>
      </c>
      <c r="B166" s="131">
        <f>(Session2!P92-Session2!$I$125)^4</f>
        <v>5.3696774192059078E-4</v>
      </c>
      <c r="C166" s="131">
        <f>(Session2!A81-Session2!$I$126)^4</f>
        <v>6.027106946115972E-3</v>
      </c>
      <c r="D166" s="131">
        <f>(Session2!P81-Session2!$I$127)^4</f>
        <v>0.17266830589183974</v>
      </c>
      <c r="E166" s="131">
        <f>(Session2!A71-Session2!$I$128)^4</f>
        <v>5.5103246356625561E-3</v>
      </c>
      <c r="F166" s="131">
        <f>(Session2!P61-Session2!$I$129)^4</f>
        <v>0.13215219188189764</v>
      </c>
      <c r="G166" s="131">
        <f>(Session2!A61-Session2!$I$130)^4</f>
        <v>5.9343001893080262E-2</v>
      </c>
      <c r="H166" s="131">
        <f>(Session2!P51-Session2!$I$131)^4</f>
        <v>18.076800430657368</v>
      </c>
      <c r="I166" s="132">
        <f>(Session2!A51-Session2!$I$132)^4</f>
        <v>3.6353368640589432E-3</v>
      </c>
      <c r="J166" s="33"/>
      <c r="K166" s="33"/>
      <c r="L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x14ac:dyDescent="0.35">
      <c r="A167" s="130">
        <f>(Session2!A93-Session2!$I$124)^4</f>
        <v>592.87516359632559</v>
      </c>
      <c r="B167" s="131">
        <f>(Session2!P93-Session2!$I$125)^4</f>
        <v>552.29318569525583</v>
      </c>
      <c r="C167" s="131">
        <f>(Session2!A82-Session2!$I$126)^4</f>
        <v>776.39861013784252</v>
      </c>
      <c r="D167" s="131">
        <f>(Session2!P82-Session2!$I$127)^4</f>
        <v>1015.1694929065283</v>
      </c>
      <c r="E167" s="131">
        <f>(Session2!A72-Session2!$I$128)^4</f>
        <v>772.7720867865861</v>
      </c>
      <c r="F167" s="131">
        <f>(Session2!P62-Session2!$I$129)^4</f>
        <v>985.51109502338875</v>
      </c>
      <c r="G167" s="131">
        <f>(Session2!A62-Session2!$I$130)^4</f>
        <v>412.41391610953923</v>
      </c>
      <c r="H167" s="131">
        <f>(Session2!P52-Session2!$I$131)^4</f>
        <v>2487.1455080177939</v>
      </c>
      <c r="I167" s="132">
        <f>(Session2!A52-Session2!$I$132)^4</f>
        <v>510.97766521905822</v>
      </c>
      <c r="J167" s="33"/>
      <c r="K167" s="33"/>
      <c r="L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x14ac:dyDescent="0.35">
      <c r="A168" s="130">
        <f>(Session2!A94-Session2!$I$124)^4</f>
        <v>9740.4587029136237</v>
      </c>
      <c r="B168" s="131">
        <f>(Session2!P94-Session2!$I$125)^4</f>
        <v>9404.8614824079614</v>
      </c>
      <c r="C168" s="131">
        <f>(Session2!A83-Session2!$I$126)^4</f>
        <v>11161.970274418634</v>
      </c>
      <c r="D168" s="131">
        <f>(Session2!P83-Session2!$I$127)^4</f>
        <v>12838.683690070106</v>
      </c>
      <c r="E168" s="131">
        <f>(Session2!A73-Session2!$I$128)^4</f>
        <v>11135.172216996136</v>
      </c>
      <c r="F168" s="131">
        <f>(Session2!P63-Session2!$I$129)^4</f>
        <v>12638.745343183438</v>
      </c>
      <c r="G168" s="131">
        <f>(Session2!A63-Session2!$I$130)^4</f>
        <v>8167.1614878556129</v>
      </c>
      <c r="H168" s="131">
        <f>(Session2!P53-Session2!$I$131)^4</f>
        <v>21167.60104041504</v>
      </c>
      <c r="I168" s="132">
        <f>(Session2!A53-Session2!$I$132)^4</f>
        <v>9053.396221875415</v>
      </c>
      <c r="J168" s="33"/>
      <c r="K168" s="33"/>
      <c r="L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x14ac:dyDescent="0.35">
      <c r="A169" s="130">
        <f>(Session2!A95-Session2!$I$124)^4</f>
        <v>49746.170910929766</v>
      </c>
      <c r="B169" s="131">
        <f>(Session2!P95-Session2!$I$125)^4</f>
        <v>48601.029305764263</v>
      </c>
      <c r="C169" s="131">
        <f>(Session2!A84-Session2!$I$126)^4</f>
        <v>54492.609767900823</v>
      </c>
      <c r="D169" s="131">
        <f>(Session2!P84-Session2!$I$127)^4</f>
        <v>59904.572504290212</v>
      </c>
      <c r="E169" s="131">
        <f>(Session2!A74-Session2!$I$128)^4</f>
        <v>54404.569986426817</v>
      </c>
      <c r="F169" s="131">
        <f>(Session2!P64-Session2!$I$129)^4</f>
        <v>59268.631973198841</v>
      </c>
      <c r="G169" s="131">
        <f>(Session2!A64-Session2!$I$130)^4</f>
        <v>44283.613799566032</v>
      </c>
      <c r="H169" s="133"/>
      <c r="I169" s="132">
        <f>(Session2!A54-Session2!$I$132)^4</f>
        <v>47390.615705649609</v>
      </c>
      <c r="J169" s="33"/>
      <c r="K169" s="33"/>
      <c r="L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x14ac:dyDescent="0.35">
      <c r="F170" s="131"/>
    </row>
  </sheetData>
  <autoFilter ref="A123:H132" xr:uid="{00000000-0009-0000-0000-000001000000}"/>
  <mergeCells count="19">
    <mergeCell ref="A17:B17"/>
    <mergeCell ref="I17:J17"/>
    <mergeCell ref="E35:G41"/>
    <mergeCell ref="A43:B43"/>
    <mergeCell ref="C43:C44"/>
    <mergeCell ref="A44:B44"/>
    <mergeCell ref="A46:B46"/>
    <mergeCell ref="P46:Q46"/>
    <mergeCell ref="A56:B56"/>
    <mergeCell ref="P56:Q56"/>
    <mergeCell ref="A66:B66"/>
    <mergeCell ref="A110:C110"/>
    <mergeCell ref="M112:O118"/>
    <mergeCell ref="A122:C122"/>
    <mergeCell ref="A76:B76"/>
    <mergeCell ref="P76:Q76"/>
    <mergeCell ref="A87:B87"/>
    <mergeCell ref="P87:Q87"/>
    <mergeCell ref="A97:C97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07"/>
  <sheetViews>
    <sheetView topLeftCell="W130" zoomScale="80" zoomScaleNormal="80" workbookViewId="0">
      <selection activeCell="AH126" sqref="AH126:AH143"/>
    </sheetView>
  </sheetViews>
  <sheetFormatPr defaultRowHeight="14.5" x14ac:dyDescent="0.35"/>
  <cols>
    <col min="1" max="1" width="19.7265625"/>
    <col min="2" max="2" width="12.90625"/>
    <col min="3" max="3" width="11.6328125"/>
    <col min="4" max="5" width="13.81640625"/>
    <col min="6" max="7" width="13"/>
    <col min="8" max="8" width="8.1796875"/>
    <col min="9" max="9" width="13.1796875"/>
    <col min="10" max="10" width="22.08984375"/>
    <col min="11" max="11" width="7.6328125"/>
    <col min="12" max="12" width="10.36328125"/>
    <col min="13" max="13" width="8.6328125"/>
    <col min="14" max="14" width="11.6328125"/>
    <col min="15" max="15" width="9.6328125"/>
    <col min="16" max="16" width="20.54296875"/>
    <col min="17" max="17" width="13"/>
    <col min="18" max="18" width="15.7265625"/>
    <col min="19" max="19" width="20.08984375"/>
    <col min="20" max="21" width="8.6328125"/>
    <col min="22" max="22" width="12" customWidth="1"/>
    <col min="23" max="23" width="16.453125" customWidth="1"/>
    <col min="24" max="24" width="10.6328125" customWidth="1"/>
    <col min="25" max="25" width="15" bestFit="1" customWidth="1"/>
    <col min="26" max="26" width="10.08984375" customWidth="1"/>
    <col min="27" max="28" width="8.6328125"/>
    <col min="29" max="29" width="12.54296875" customWidth="1"/>
    <col min="30" max="30" width="16.36328125" customWidth="1"/>
    <col min="31" max="31" width="12.26953125" bestFit="1" customWidth="1"/>
    <col min="32" max="32" width="16.7265625" customWidth="1"/>
    <col min="33" max="33" width="15" bestFit="1" customWidth="1"/>
    <col min="34" max="34" width="12.90625" bestFit="1" customWidth="1"/>
    <col min="35" max="35" width="15" bestFit="1" customWidth="1"/>
    <col min="36" max="36" width="17" customWidth="1"/>
    <col min="37" max="1025" width="8.6328125"/>
  </cols>
  <sheetData>
    <row r="1" spans="1:32" x14ac:dyDescent="0.3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</row>
    <row r="2" spans="1:32" x14ac:dyDescent="0.35">
      <c r="A2" s="4" t="s">
        <v>1</v>
      </c>
      <c r="B2" s="4" t="s">
        <v>54</v>
      </c>
      <c r="C2" s="2"/>
      <c r="D2" s="2"/>
      <c r="E2" s="2"/>
      <c r="F2" s="2"/>
      <c r="G2" s="2"/>
      <c r="H2" s="3"/>
      <c r="I2" s="3"/>
      <c r="J2" s="3"/>
      <c r="K2" s="3"/>
      <c r="L2" s="3"/>
    </row>
    <row r="3" spans="1:32" x14ac:dyDescent="0.35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8" t="s">
        <v>10</v>
      </c>
    </row>
    <row r="4" spans="1:32" x14ac:dyDescent="0.35">
      <c r="A4" s="5" t="s">
        <v>11</v>
      </c>
      <c r="B4" s="6" t="s">
        <v>96</v>
      </c>
      <c r="C4" s="6" t="s">
        <v>97</v>
      </c>
      <c r="D4" s="6">
        <v>257.66000000000003</v>
      </c>
      <c r="E4" s="6">
        <v>23.08</v>
      </c>
      <c r="F4" s="9">
        <f>Session3!E4/2.355*3</f>
        <v>29.401273885350317</v>
      </c>
      <c r="G4" s="9">
        <f>Session3!D4-Session3!F4</f>
        <v>228.2587261146497</v>
      </c>
      <c r="H4" s="10">
        <f>Session3!D4+Session3!F4</f>
        <v>287.06127388535032</v>
      </c>
    </row>
    <row r="5" spans="1:32" x14ac:dyDescent="0.35">
      <c r="A5" s="2"/>
      <c r="B5" s="2"/>
      <c r="C5" s="2"/>
      <c r="D5" s="3"/>
      <c r="E5" s="3"/>
      <c r="F5" s="3"/>
      <c r="G5" s="3"/>
      <c r="H5" s="3"/>
    </row>
    <row r="6" spans="1:32" x14ac:dyDescent="0.35">
      <c r="A6" s="34"/>
      <c r="B6" s="34"/>
      <c r="C6" s="34"/>
      <c r="D6" s="3"/>
      <c r="E6" s="3"/>
      <c r="F6" s="12" t="s">
        <v>14</v>
      </c>
      <c r="G6" s="13">
        <v>2.41</v>
      </c>
      <c r="H6" s="14">
        <v>3.02</v>
      </c>
      <c r="J6" s="134" t="s">
        <v>98</v>
      </c>
      <c r="K6" s="3"/>
    </row>
    <row r="7" spans="1:32" ht="15" customHeight="1" x14ac:dyDescent="0.35">
      <c r="A7" s="2"/>
      <c r="B7" s="2"/>
      <c r="C7" s="2"/>
      <c r="D7" s="3"/>
      <c r="E7" s="3"/>
      <c r="F7" s="15" t="s">
        <v>15</v>
      </c>
      <c r="G7" s="16">
        <v>2.0099999999999998</v>
      </c>
      <c r="H7" s="17">
        <v>2.4900000000000002</v>
      </c>
      <c r="J7" s="239" t="s">
        <v>141</v>
      </c>
      <c r="K7" s="239"/>
    </row>
    <row r="8" spans="1:32" x14ac:dyDescent="0.35">
      <c r="A8" s="33"/>
      <c r="B8" s="33"/>
      <c r="C8" s="33"/>
      <c r="D8" s="33"/>
      <c r="E8" s="33"/>
      <c r="F8" s="33"/>
      <c r="G8" s="33"/>
      <c r="H8" s="33"/>
      <c r="J8" s="239"/>
      <c r="K8" s="239"/>
    </row>
    <row r="9" spans="1:32" x14ac:dyDescent="0.35">
      <c r="A9" s="12" t="s">
        <v>16</v>
      </c>
      <c r="B9" s="2"/>
      <c r="C9" s="2"/>
      <c r="D9" s="3"/>
      <c r="E9" s="3"/>
      <c r="F9" s="3"/>
      <c r="G9" s="3"/>
      <c r="H9" s="3"/>
      <c r="J9" s="239"/>
      <c r="K9" s="239"/>
    </row>
    <row r="10" spans="1:32" x14ac:dyDescent="0.35">
      <c r="A10" s="4" t="s">
        <v>1</v>
      </c>
      <c r="B10" s="18" t="s">
        <v>54</v>
      </c>
      <c r="C10" s="2"/>
      <c r="D10" s="3"/>
      <c r="E10" s="3"/>
      <c r="F10" s="3"/>
      <c r="G10" s="3"/>
      <c r="H10" s="3"/>
      <c r="R10" s="213" t="s">
        <v>99</v>
      </c>
      <c r="S10" s="42">
        <v>4.0917865202142398E-2</v>
      </c>
    </row>
    <row r="11" spans="1:32" x14ac:dyDescent="0.35">
      <c r="A11" s="5" t="s">
        <v>3</v>
      </c>
      <c r="B11" s="6" t="s">
        <v>4</v>
      </c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8" t="s">
        <v>10</v>
      </c>
      <c r="R11" s="214" t="s">
        <v>99</v>
      </c>
      <c r="S11" s="47">
        <v>8.1360129114987495E-2</v>
      </c>
    </row>
    <row r="12" spans="1:32" x14ac:dyDescent="0.35">
      <c r="A12" s="5" t="s">
        <v>11</v>
      </c>
      <c r="B12" s="6" t="s">
        <v>100</v>
      </c>
      <c r="C12" s="6" t="s">
        <v>101</v>
      </c>
      <c r="D12" s="6">
        <v>260.16000000000003</v>
      </c>
      <c r="E12" s="6">
        <v>24.04</v>
      </c>
      <c r="F12" s="9">
        <f>Session3!E12/2.355*3</f>
        <v>30.624203821656049</v>
      </c>
      <c r="G12" s="9">
        <f>Session3!D12-Session3!F12</f>
        <v>229.53579617834399</v>
      </c>
      <c r="H12" s="10">
        <f>Session3!D12+Session3!F12</f>
        <v>290.78420382165609</v>
      </c>
      <c r="R12" s="214" t="s">
        <v>99</v>
      </c>
      <c r="S12" s="47">
        <v>0.11788514637323699</v>
      </c>
    </row>
    <row r="13" spans="1:32" x14ac:dyDescent="0.35">
      <c r="A13" s="3"/>
      <c r="B13" s="3"/>
      <c r="C13" s="3"/>
      <c r="D13" s="3"/>
      <c r="E13" s="3"/>
      <c r="F13" s="3"/>
      <c r="G13" s="3"/>
      <c r="H13" s="3"/>
      <c r="R13" s="215" t="s">
        <v>99</v>
      </c>
      <c r="S13" s="50">
        <v>0.14339707033433999</v>
      </c>
      <c r="AE13" s="11"/>
      <c r="AF13" s="11"/>
    </row>
    <row r="14" spans="1:32" ht="15" customHeight="1" x14ac:dyDescent="0.35">
      <c r="A14" s="33"/>
      <c r="B14" s="33"/>
      <c r="C14" s="33"/>
      <c r="D14" s="3"/>
      <c r="E14" s="3"/>
      <c r="F14" s="12" t="s">
        <v>14</v>
      </c>
      <c r="G14" s="13">
        <v>2.42</v>
      </c>
      <c r="H14" s="14">
        <v>3.08</v>
      </c>
      <c r="J14" s="240" t="s">
        <v>102</v>
      </c>
      <c r="K14" s="241">
        <v>49.6</v>
      </c>
      <c r="AE14" s="11"/>
      <c r="AF14" s="11"/>
    </row>
    <row r="15" spans="1:32" x14ac:dyDescent="0.35">
      <c r="A15" s="3"/>
      <c r="B15" s="3"/>
      <c r="C15" s="3"/>
      <c r="D15" s="3"/>
      <c r="E15" s="3"/>
      <c r="F15" s="15" t="s">
        <v>15</v>
      </c>
      <c r="G15" s="16">
        <v>2.02</v>
      </c>
      <c r="H15" s="17">
        <v>2.52</v>
      </c>
      <c r="J15" s="240"/>
      <c r="K15" s="241"/>
    </row>
    <row r="16" spans="1:32" ht="13.75" customHeight="1" x14ac:dyDescent="0.35">
      <c r="T16" s="242" t="s">
        <v>103</v>
      </c>
      <c r="U16" s="242" t="s">
        <v>104</v>
      </c>
    </row>
    <row r="17" spans="1:36" ht="13.75" customHeight="1" x14ac:dyDescent="0.35">
      <c r="A17" s="237" t="s">
        <v>105</v>
      </c>
      <c r="B17" s="135" t="s">
        <v>106</v>
      </c>
      <c r="C17" s="136" t="s">
        <v>107</v>
      </c>
      <c r="D17" s="136" t="s">
        <v>108</v>
      </c>
      <c r="E17" s="136" t="s">
        <v>109</v>
      </c>
      <c r="F17" s="136" t="s">
        <v>110</v>
      </c>
      <c r="G17" s="136" t="s">
        <v>111</v>
      </c>
      <c r="H17" s="137" t="s">
        <v>27</v>
      </c>
      <c r="I17" s="137" t="s">
        <v>28</v>
      </c>
      <c r="J17" s="137" t="s">
        <v>32</v>
      </c>
      <c r="K17" s="137" t="s">
        <v>33</v>
      </c>
      <c r="L17" s="138" t="s">
        <v>30</v>
      </c>
      <c r="M17" s="137" t="s">
        <v>31</v>
      </c>
      <c r="N17" s="137" t="s">
        <v>34</v>
      </c>
      <c r="O17" s="137" t="s">
        <v>35</v>
      </c>
      <c r="P17" s="139" t="s">
        <v>78</v>
      </c>
      <c r="Q17" s="140" t="s">
        <v>37</v>
      </c>
      <c r="R17" s="140" t="s">
        <v>38</v>
      </c>
      <c r="S17" s="140" t="s">
        <v>39</v>
      </c>
      <c r="T17" s="242"/>
      <c r="U17" s="243"/>
      <c r="AC17" s="194" t="s">
        <v>142</v>
      </c>
      <c r="AD17" s="195" t="s">
        <v>38</v>
      </c>
      <c r="AE17" s="3"/>
      <c r="AF17" s="218" t="s">
        <v>91</v>
      </c>
      <c r="AG17" s="219" t="s">
        <v>48</v>
      </c>
      <c r="AH17" s="220" t="s">
        <v>43</v>
      </c>
      <c r="AI17" s="219" t="s">
        <v>49</v>
      </c>
      <c r="AJ17" s="221" t="s">
        <v>44</v>
      </c>
    </row>
    <row r="18" spans="1:36" x14ac:dyDescent="0.35">
      <c r="A18" s="237"/>
      <c r="B18" s="238">
        <v>0.5</v>
      </c>
      <c r="C18" s="140">
        <v>0</v>
      </c>
      <c r="D18" s="140">
        <f t="shared" ref="D18:D53" si="0">-$B$18*SIN(C18*PI()/180)</f>
        <v>0</v>
      </c>
      <c r="E18" s="140">
        <f t="shared" ref="E18:E53" si="1">$B$18*COS(C18*PI()/180)</f>
        <v>0.5</v>
      </c>
      <c r="F18" s="140">
        <f t="shared" ref="F18:F53" si="2">SQRT((D18*0.0394/$B$18)^2+($B$18*COS(C18*PI()/180)*0.01*PI()/180)^2)</f>
        <v>8.7266462599716482E-5</v>
      </c>
      <c r="G18" s="140">
        <f t="shared" ref="G18:G53" si="3">SQRT((E18*0.0394/$B$18)^2+($B$18*SIN(C18*PI()/180)*0.01*PI()/180)^2)</f>
        <v>3.9399999999999998E-2</v>
      </c>
      <c r="H18" s="141">
        <v>10</v>
      </c>
      <c r="I18" s="141">
        <v>4391</v>
      </c>
      <c r="J18" s="141">
        <v>16819</v>
      </c>
      <c r="K18" s="141">
        <v>12577</v>
      </c>
      <c r="L18" s="142">
        <f t="shared" ref="L18:L49" si="4">I18/H18</f>
        <v>439.1</v>
      </c>
      <c r="M18" s="143">
        <f t="shared" ref="M18:M49" si="5">SQRT(I18)/H18</f>
        <v>6.6264621028117263</v>
      </c>
      <c r="N18" s="142">
        <f t="shared" ref="N18:N49" si="6">J18/$H18</f>
        <v>1681.9</v>
      </c>
      <c r="O18" s="142">
        <f t="shared" ref="O18:O49" si="7">K18/$H18</f>
        <v>1257.7</v>
      </c>
      <c r="P18" s="25">
        <f>Session3!N18*Session3!O18*49.6*10^(-9)+0.738</f>
        <v>0.84292015124800002</v>
      </c>
      <c r="Q18" s="2">
        <v>4.1000000000000002E-2</v>
      </c>
      <c r="R18" s="2">
        <f t="shared" ref="R18:R49" si="8">L18-P18</f>
        <v>438.25707984875203</v>
      </c>
      <c r="S18" s="144">
        <f t="shared" ref="S18:S49" si="9">SQRT(Q18*Q18+M18*M18)</f>
        <v>6.6265889415294206</v>
      </c>
      <c r="T18" s="145">
        <f t="shared" ref="T18:T53" si="10">L18/SUM($L$18:$L$53)/$S$10</f>
        <v>0.97253599114064249</v>
      </c>
      <c r="U18" s="216">
        <f t="shared" ref="U18:U53" si="11">SQRT((T18/L18*M18)^2+(T18/SUM($L$18:$L$53)*SUM($M$18:$M$53))^2)</f>
        <v>2.1300048125008717E-2</v>
      </c>
      <c r="AC18" s="201">
        <v>0</v>
      </c>
      <c r="AD18" s="208">
        <v>189.40787073216001</v>
      </c>
      <c r="AE18" s="3"/>
      <c r="AF18" s="235">
        <f>SUMPRODUCT(AC18:AC35,AD18:AD35)/SUM(AD18:AD35)</f>
        <v>87.282981049285254</v>
      </c>
      <c r="AG18" s="217">
        <f>(AC18-$AF$18)^3</f>
        <v>-664949.57377633476</v>
      </c>
      <c r="AH18" s="231">
        <f>SUMPRODUCT(AG19:AG34,AD19:AD34)/SUM(AD19:AD34)/34.964^3</f>
        <v>-0.11029198793557178</v>
      </c>
      <c r="AI18" s="217">
        <f>(AC18-AF$18)^4</f>
        <v>58038781.046650134</v>
      </c>
      <c r="AJ18" s="233">
        <f>SUMPRODUCT(AI19:AI34,AD19:AD34)/SUM(AD19:AD34)/((34.964)^4)</f>
        <v>3.8995139839188466</v>
      </c>
    </row>
    <row r="19" spans="1:36" x14ac:dyDescent="0.35">
      <c r="A19" s="237"/>
      <c r="B19" s="238"/>
      <c r="C19" s="2">
        <v>10</v>
      </c>
      <c r="D19" s="140">
        <f t="shared" si="0"/>
        <v>-8.6824088833465166E-2</v>
      </c>
      <c r="E19" s="140">
        <f t="shared" si="1"/>
        <v>0.49240387650610401</v>
      </c>
      <c r="F19" s="140">
        <f t="shared" si="2"/>
        <v>6.8422779394299782E-3</v>
      </c>
      <c r="G19" s="140">
        <f t="shared" si="3"/>
        <v>3.8801428427766467E-2</v>
      </c>
      <c r="H19" s="146">
        <v>10</v>
      </c>
      <c r="I19" s="147">
        <v>4257</v>
      </c>
      <c r="J19" s="147">
        <v>16831</v>
      </c>
      <c r="K19" s="147">
        <v>12541</v>
      </c>
      <c r="L19" s="148">
        <f t="shared" si="4"/>
        <v>425.7</v>
      </c>
      <c r="M19" s="149">
        <f t="shared" si="5"/>
        <v>6.5245689512794645</v>
      </c>
      <c r="N19" s="148">
        <f t="shared" si="6"/>
        <v>1683.1</v>
      </c>
      <c r="O19" s="148">
        <f t="shared" si="7"/>
        <v>1254.0999999999999</v>
      </c>
      <c r="P19" s="25">
        <f>Session3!N19*Session3!O19*49.6*10^(-9)+0.738</f>
        <v>0.84269447521600005</v>
      </c>
      <c r="Q19" s="2">
        <f t="shared" ref="Q19:Q53" si="12">SQRT(0.041*0.041+((2*O19*SQRT(L19)*48.4*10^(-9)/C19)^2+((2*N19*SQRT(M19)*48.4*10^(-9)/C19)^2)))</f>
        <v>4.1000786189647705E-2</v>
      </c>
      <c r="R19" s="2">
        <f t="shared" si="8"/>
        <v>424.85730552478401</v>
      </c>
      <c r="S19" s="144">
        <f t="shared" si="9"/>
        <v>6.5246977757186713</v>
      </c>
      <c r="T19" s="145">
        <f t="shared" si="10"/>
        <v>0.94285714285714306</v>
      </c>
      <c r="U19" s="207">
        <f t="shared" si="11"/>
        <v>2.0803767569416633E-2</v>
      </c>
      <c r="AC19" s="201">
        <v>10</v>
      </c>
      <c r="AD19" s="208">
        <v>194.15963292914401</v>
      </c>
      <c r="AE19" s="3"/>
      <c r="AF19" s="236"/>
      <c r="AG19" s="212">
        <f t="shared" ref="AG19:AG35" si="13">(AC19-$AF$18)^3</f>
        <v>-461584.90466562368</v>
      </c>
      <c r="AH19" s="232"/>
      <c r="AI19" s="212">
        <f t="shared" ref="AI19:AI35" si="14">(AC19-AF$18)^4</f>
        <v>35672657.439909533</v>
      </c>
      <c r="AJ19" s="234"/>
    </row>
    <row r="20" spans="1:36" x14ac:dyDescent="0.35">
      <c r="A20" s="237"/>
      <c r="B20" s="238"/>
      <c r="C20" s="2">
        <v>20</v>
      </c>
      <c r="D20" s="140">
        <f t="shared" si="0"/>
        <v>-0.17101007166283436</v>
      </c>
      <c r="E20" s="140">
        <f t="shared" si="1"/>
        <v>0.46984631039295421</v>
      </c>
      <c r="F20" s="140">
        <f t="shared" si="2"/>
        <v>1.3475843155019289E-2</v>
      </c>
      <c r="G20" s="140">
        <f t="shared" si="3"/>
        <v>3.7023901289529371E-2</v>
      </c>
      <c r="H20" s="146">
        <v>10</v>
      </c>
      <c r="I20" s="146">
        <v>3596</v>
      </c>
      <c r="J20" s="151">
        <v>16678</v>
      </c>
      <c r="K20" s="151">
        <v>12843</v>
      </c>
      <c r="L20" s="148">
        <f t="shared" si="4"/>
        <v>359.6</v>
      </c>
      <c r="M20" s="149">
        <f t="shared" si="5"/>
        <v>5.9966657402259802</v>
      </c>
      <c r="N20" s="148">
        <f t="shared" si="6"/>
        <v>1667.8</v>
      </c>
      <c r="O20" s="148">
        <f t="shared" si="7"/>
        <v>1284.3</v>
      </c>
      <c r="P20" s="25">
        <f>Session3!N20*Session3!O20*49.6*10^(-9)+0.738</f>
        <v>0.84424099478399994</v>
      </c>
      <c r="Q20" s="2">
        <f t="shared" si="12"/>
        <v>4.1000174210055654E-2</v>
      </c>
      <c r="R20" s="2">
        <f t="shared" si="8"/>
        <v>358.75575900521602</v>
      </c>
      <c r="S20" s="144">
        <f t="shared" si="9"/>
        <v>5.9968059010014034</v>
      </c>
      <c r="T20" s="145">
        <f t="shared" si="10"/>
        <v>0.79645625692137334</v>
      </c>
      <c r="U20" s="207">
        <f t="shared" si="11"/>
        <v>1.8336253398137055E-2</v>
      </c>
      <c r="AC20" s="201">
        <v>20</v>
      </c>
      <c r="AD20" s="208">
        <v>210.15886158305199</v>
      </c>
      <c r="AE20" s="3"/>
      <c r="AF20" s="236"/>
      <c r="AG20" s="212">
        <f t="shared" si="13"/>
        <v>-304590.02418448374</v>
      </c>
      <c r="AH20" s="232"/>
      <c r="AI20" s="212">
        <f t="shared" si="14"/>
        <v>20493724.825005956</v>
      </c>
      <c r="AJ20" s="234"/>
    </row>
    <row r="21" spans="1:36" x14ac:dyDescent="0.35">
      <c r="A21" s="237"/>
      <c r="B21" s="238"/>
      <c r="C21" s="2">
        <v>30</v>
      </c>
      <c r="D21" s="140">
        <f t="shared" si="0"/>
        <v>-0.24999999999999997</v>
      </c>
      <c r="E21" s="140">
        <f t="shared" si="1"/>
        <v>0.43301270189221935</v>
      </c>
      <c r="F21" s="140">
        <f t="shared" si="2"/>
        <v>1.9700144963340264E-2</v>
      </c>
      <c r="G21" s="140">
        <f t="shared" si="3"/>
        <v>3.4121428807405964E-2</v>
      </c>
      <c r="H21" s="146">
        <v>10</v>
      </c>
      <c r="I21" s="146">
        <v>3154</v>
      </c>
      <c r="J21" s="147">
        <v>16351</v>
      </c>
      <c r="K21" s="147">
        <v>12960</v>
      </c>
      <c r="L21" s="148">
        <f t="shared" si="4"/>
        <v>315.39999999999998</v>
      </c>
      <c r="M21" s="149">
        <f t="shared" si="5"/>
        <v>5.6160484328395892</v>
      </c>
      <c r="N21" s="148">
        <f t="shared" si="6"/>
        <v>1635.1</v>
      </c>
      <c r="O21" s="148">
        <f t="shared" si="7"/>
        <v>1296</v>
      </c>
      <c r="P21" s="25">
        <f>Session3!N21*Session3!O21*49.6*10^(-9)+0.738</f>
        <v>0.84310684416000004</v>
      </c>
      <c r="Q21" s="2">
        <f t="shared" si="12"/>
        <v>4.1000069167762832E-2</v>
      </c>
      <c r="R21" s="2">
        <f t="shared" si="8"/>
        <v>314.55689315583999</v>
      </c>
      <c r="S21" s="144">
        <f t="shared" si="9"/>
        <v>5.6161980917406904</v>
      </c>
      <c r="T21" s="145">
        <f t="shared" si="10"/>
        <v>0.69856035437430797</v>
      </c>
      <c r="U21" s="207">
        <f t="shared" si="11"/>
        <v>1.6663222023828934E-2</v>
      </c>
      <c r="AC21" s="201">
        <v>30</v>
      </c>
      <c r="AD21" s="208">
        <v>235.95816105770001</v>
      </c>
      <c r="AE21" s="3"/>
      <c r="AF21" s="236"/>
      <c r="AG21" s="212">
        <f t="shared" si="13"/>
        <v>-187964.93233291496</v>
      </c>
      <c r="AH21" s="232"/>
      <c r="AI21" s="212">
        <f t="shared" si="14"/>
        <v>10767191.656756554</v>
      </c>
      <c r="AJ21" s="234"/>
    </row>
    <row r="22" spans="1:36" x14ac:dyDescent="0.35">
      <c r="A22" s="237"/>
      <c r="B22" s="238"/>
      <c r="C22" s="2">
        <v>40</v>
      </c>
      <c r="D22" s="140">
        <f t="shared" si="0"/>
        <v>-0.32139380484326963</v>
      </c>
      <c r="E22" s="140">
        <f t="shared" si="1"/>
        <v>0.38302222155948901</v>
      </c>
      <c r="F22" s="140">
        <f t="shared" si="2"/>
        <v>2.5325920050009575E-2</v>
      </c>
      <c r="G22" s="140">
        <f t="shared" si="3"/>
        <v>3.0182203184261042E-2</v>
      </c>
      <c r="H22" s="147">
        <v>10</v>
      </c>
      <c r="I22" s="147">
        <v>2692</v>
      </c>
      <c r="J22" s="147">
        <v>16007</v>
      </c>
      <c r="K22" s="147">
        <v>13177</v>
      </c>
      <c r="L22" s="148">
        <f t="shared" si="4"/>
        <v>269.2</v>
      </c>
      <c r="M22" s="149">
        <f t="shared" si="5"/>
        <v>5.1884487084291386</v>
      </c>
      <c r="N22" s="148">
        <f t="shared" si="6"/>
        <v>1600.7</v>
      </c>
      <c r="O22" s="148">
        <f t="shared" si="7"/>
        <v>1317.7</v>
      </c>
      <c r="P22" s="25">
        <f>Session3!N22*Session3!O22*49.6*10^(-9)+0.738</f>
        <v>0.84261842254399999</v>
      </c>
      <c r="Q22" s="2">
        <f t="shared" si="12"/>
        <v>4.1000034332414649E-2</v>
      </c>
      <c r="R22" s="2">
        <f t="shared" si="8"/>
        <v>268.35738157745601</v>
      </c>
      <c r="S22" s="144">
        <f t="shared" si="9"/>
        <v>5.1886107006418642</v>
      </c>
      <c r="T22" s="145">
        <f t="shared" si="10"/>
        <v>0.5962347729789591</v>
      </c>
      <c r="U22" s="207">
        <f t="shared" si="11"/>
        <v>1.4886902639280886E-2</v>
      </c>
      <c r="AC22" s="201">
        <v>40</v>
      </c>
      <c r="AD22" s="208">
        <v>268.76041611184803</v>
      </c>
      <c r="AE22" s="3"/>
      <c r="AF22" s="236"/>
      <c r="AG22" s="212">
        <f t="shared" si="13"/>
        <v>-105709.62911091736</v>
      </c>
      <c r="AH22" s="232"/>
      <c r="AI22" s="212">
        <f t="shared" si="14"/>
        <v>4998266.3899784787</v>
      </c>
      <c r="AJ22" s="234"/>
    </row>
    <row r="23" spans="1:36" x14ac:dyDescent="0.35">
      <c r="B23" s="238"/>
      <c r="C23" s="2">
        <v>50</v>
      </c>
      <c r="D23" s="140">
        <f t="shared" si="0"/>
        <v>-0.38302222155948901</v>
      </c>
      <c r="E23" s="140">
        <f t="shared" si="1"/>
        <v>0.32139380484326968</v>
      </c>
      <c r="F23" s="140">
        <f t="shared" si="2"/>
        <v>3.0182203184261042E-2</v>
      </c>
      <c r="G23" s="140">
        <f t="shared" si="3"/>
        <v>2.5325920050009578E-2</v>
      </c>
      <c r="H23" s="147">
        <v>20</v>
      </c>
      <c r="I23" s="147">
        <v>4747</v>
      </c>
      <c r="J23" s="147">
        <v>31268</v>
      </c>
      <c r="K23" s="147">
        <v>26951</v>
      </c>
      <c r="L23" s="148">
        <f t="shared" si="4"/>
        <v>237.35</v>
      </c>
      <c r="M23" s="149">
        <f t="shared" si="5"/>
        <v>3.4449238017697867</v>
      </c>
      <c r="N23" s="148">
        <f t="shared" si="6"/>
        <v>1563.4</v>
      </c>
      <c r="O23" s="148">
        <f t="shared" si="7"/>
        <v>1347.55</v>
      </c>
      <c r="P23" s="25">
        <f>Session3!N23*Session3!O23*49.6*10^(-9)+0.738</f>
        <v>0.84249527963199999</v>
      </c>
      <c r="Q23" s="2">
        <f t="shared" si="12"/>
        <v>4.1000020085304706E-2</v>
      </c>
      <c r="R23" s="2">
        <f t="shared" si="8"/>
        <v>236.50750472036799</v>
      </c>
      <c r="S23" s="144">
        <f t="shared" si="9"/>
        <v>3.4451677755440295</v>
      </c>
      <c r="T23" s="145">
        <f t="shared" si="10"/>
        <v>0.52569213732004438</v>
      </c>
      <c r="U23" s="207">
        <f t="shared" si="11"/>
        <v>1.1306644515695968E-2</v>
      </c>
      <c r="AC23" s="201">
        <v>50</v>
      </c>
      <c r="AD23" s="208">
        <v>309.956993489696</v>
      </c>
      <c r="AE23" s="3"/>
      <c r="AF23" s="236"/>
      <c r="AG23" s="212">
        <f t="shared" si="13"/>
        <v>-51824.114518490867</v>
      </c>
      <c r="AH23" s="232"/>
      <c r="AI23" s="212">
        <f t="shared" si="14"/>
        <v>1932157.4794888839</v>
      </c>
      <c r="AJ23" s="234"/>
    </row>
    <row r="24" spans="1:36" x14ac:dyDescent="0.35">
      <c r="B24" s="238"/>
      <c r="C24" s="2">
        <v>60</v>
      </c>
      <c r="D24" s="140">
        <f t="shared" si="0"/>
        <v>-0.4330127018922193</v>
      </c>
      <c r="E24" s="140">
        <f t="shared" si="1"/>
        <v>0.25000000000000006</v>
      </c>
      <c r="F24" s="140">
        <f t="shared" si="2"/>
        <v>3.4121428807405957E-2</v>
      </c>
      <c r="G24" s="140">
        <f t="shared" si="3"/>
        <v>1.9700144963340271E-2</v>
      </c>
      <c r="H24" s="147">
        <v>20</v>
      </c>
      <c r="I24" s="147">
        <v>4267</v>
      </c>
      <c r="J24" s="147">
        <v>30566</v>
      </c>
      <c r="K24" s="147">
        <v>27285</v>
      </c>
      <c r="L24" s="148">
        <f t="shared" si="4"/>
        <v>213.35</v>
      </c>
      <c r="M24" s="149">
        <f t="shared" si="5"/>
        <v>3.2661138988100213</v>
      </c>
      <c r="N24" s="148">
        <f t="shared" si="6"/>
        <v>1528.3</v>
      </c>
      <c r="O24" s="148">
        <f t="shared" si="7"/>
        <v>1364.25</v>
      </c>
      <c r="P24" s="25">
        <f>Session3!N24*Session3!O24*49.6*10^(-9)+0.738</f>
        <v>0.84141517044000003</v>
      </c>
      <c r="Q24" s="2">
        <f t="shared" si="12"/>
        <v>4.1000012846336899E-2</v>
      </c>
      <c r="R24" s="2">
        <f t="shared" si="8"/>
        <v>212.50858482955999</v>
      </c>
      <c r="S24" s="144">
        <f t="shared" si="9"/>
        <v>3.2663712282980635</v>
      </c>
      <c r="T24" s="145">
        <f t="shared" si="10"/>
        <v>0.47253599114064243</v>
      </c>
      <c r="U24" s="207">
        <f t="shared" si="11"/>
        <v>1.0420421910115116E-2</v>
      </c>
      <c r="AC24" s="201">
        <v>60</v>
      </c>
      <c r="AD24" s="208">
        <v>352.05611951835198</v>
      </c>
      <c r="AE24" s="3"/>
      <c r="AF24" s="236"/>
      <c r="AG24" s="212">
        <f t="shared" si="13"/>
        <v>-20308.388555635545</v>
      </c>
      <c r="AH24" s="232"/>
      <c r="AI24" s="212">
        <f t="shared" si="14"/>
        <v>554073.38010492618</v>
      </c>
      <c r="AJ24" s="234"/>
    </row>
    <row r="25" spans="1:36" x14ac:dyDescent="0.35">
      <c r="B25" s="238"/>
      <c r="C25" s="2">
        <v>70</v>
      </c>
      <c r="D25" s="140">
        <f t="shared" si="0"/>
        <v>-0.46984631039295416</v>
      </c>
      <c r="E25" s="140">
        <f t="shared" si="1"/>
        <v>0.17101007166283441</v>
      </c>
      <c r="F25" s="140">
        <f t="shared" si="2"/>
        <v>3.7023901289529364E-2</v>
      </c>
      <c r="G25" s="140">
        <f t="shared" si="3"/>
        <v>1.3475843155019294E-2</v>
      </c>
      <c r="H25" s="147">
        <v>20</v>
      </c>
      <c r="I25" s="147">
        <v>3915</v>
      </c>
      <c r="J25" s="147">
        <v>19751</v>
      </c>
      <c r="K25" s="147">
        <v>27982</v>
      </c>
      <c r="L25" s="148">
        <f t="shared" si="4"/>
        <v>195.75</v>
      </c>
      <c r="M25" s="149">
        <f t="shared" si="5"/>
        <v>3.1284980421921316</v>
      </c>
      <c r="N25" s="148">
        <f t="shared" si="6"/>
        <v>987.55</v>
      </c>
      <c r="O25" s="148">
        <f t="shared" si="7"/>
        <v>1399.1</v>
      </c>
      <c r="P25" s="25">
        <f>Session3!N25*Session3!O25*49.6*10^(-9)+0.738</f>
        <v>0.80653138776800004</v>
      </c>
      <c r="Q25" s="2">
        <f t="shared" si="12"/>
        <v>4.1000009007088618E-2</v>
      </c>
      <c r="R25" s="2">
        <f t="shared" si="8"/>
        <v>194.94346861223201</v>
      </c>
      <c r="S25" s="144">
        <f t="shared" si="9"/>
        <v>3.1287666900455493</v>
      </c>
      <c r="T25" s="145">
        <f t="shared" si="10"/>
        <v>0.43355481727574763</v>
      </c>
      <c r="U25" s="207">
        <f t="shared" si="11"/>
        <v>9.765742043662139E-3</v>
      </c>
      <c r="AC25" s="201">
        <v>70</v>
      </c>
      <c r="AD25" s="208">
        <v>412.956255649024</v>
      </c>
      <c r="AE25" s="3"/>
      <c r="AF25" s="236"/>
      <c r="AG25" s="212">
        <f t="shared" si="13"/>
        <v>-5162.451222351373</v>
      </c>
      <c r="AH25" s="232"/>
      <c r="AI25" s="212">
        <f t="shared" si="14"/>
        <v>89222.54664375828</v>
      </c>
      <c r="AJ25" s="234"/>
    </row>
    <row r="26" spans="1:36" x14ac:dyDescent="0.35">
      <c r="B26" s="238"/>
      <c r="C26" s="2">
        <v>80</v>
      </c>
      <c r="D26" s="140">
        <f t="shared" si="0"/>
        <v>-0.49240387650610401</v>
      </c>
      <c r="E26" s="140">
        <f t="shared" si="1"/>
        <v>8.6824088833465207E-2</v>
      </c>
      <c r="F26" s="140">
        <f t="shared" si="2"/>
        <v>3.8801428427766467E-2</v>
      </c>
      <c r="G26" s="140">
        <f t="shared" si="3"/>
        <v>6.8422779394299816E-3</v>
      </c>
      <c r="H26" s="147">
        <v>20</v>
      </c>
      <c r="I26" s="147">
        <v>3692</v>
      </c>
      <c r="J26" s="147">
        <v>29085</v>
      </c>
      <c r="K26" s="147">
        <v>28653</v>
      </c>
      <c r="L26" s="148">
        <f t="shared" si="4"/>
        <v>184.6</v>
      </c>
      <c r="M26" s="149">
        <f t="shared" si="5"/>
        <v>3.0380915061926625</v>
      </c>
      <c r="N26" s="148">
        <f t="shared" si="6"/>
        <v>1454.25</v>
      </c>
      <c r="O26" s="148">
        <f t="shared" si="7"/>
        <v>1432.65</v>
      </c>
      <c r="P26" s="25">
        <f>Session3!N26*Session3!O26*49.6*10^(-9)+0.738</f>
        <v>0.84133819062000004</v>
      </c>
      <c r="Q26" s="2">
        <f t="shared" si="12"/>
        <v>4.100000687973402E-2</v>
      </c>
      <c r="R26" s="2">
        <f t="shared" si="8"/>
        <v>183.75866180937999</v>
      </c>
      <c r="S26" s="144">
        <f t="shared" si="9"/>
        <v>3.0383681476351971</v>
      </c>
      <c r="T26" s="145">
        <f t="shared" si="10"/>
        <v>0.40885935769656706</v>
      </c>
      <c r="U26" s="207">
        <f t="shared" si="11"/>
        <v>9.3484541279596038E-3</v>
      </c>
      <c r="AC26" s="201">
        <v>80</v>
      </c>
      <c r="AD26" s="208">
        <v>436.85789501135997</v>
      </c>
      <c r="AE26" s="3"/>
      <c r="AF26" s="236"/>
      <c r="AG26" s="212">
        <f t="shared" si="13"/>
        <v>-386.30251863835218</v>
      </c>
      <c r="AH26" s="232"/>
      <c r="AI26" s="212">
        <f t="shared" si="14"/>
        <v>2813.4339225342824</v>
      </c>
      <c r="AJ26" s="234"/>
    </row>
    <row r="27" spans="1:36" x14ac:dyDescent="0.35">
      <c r="B27" s="238"/>
      <c r="C27" s="2">
        <v>90</v>
      </c>
      <c r="D27" s="140">
        <f t="shared" si="0"/>
        <v>-0.5</v>
      </c>
      <c r="E27" s="140">
        <f t="shared" si="1"/>
        <v>3.06287113727155E-17</v>
      </c>
      <c r="F27" s="140">
        <f t="shared" si="2"/>
        <v>3.9399999999999998E-2</v>
      </c>
      <c r="G27" s="140">
        <f t="shared" si="3"/>
        <v>8.7266462599716482E-5</v>
      </c>
      <c r="H27" s="147">
        <v>20</v>
      </c>
      <c r="I27" s="147">
        <v>3805</v>
      </c>
      <c r="J27" s="147">
        <v>28208</v>
      </c>
      <c r="K27" s="147">
        <v>29770</v>
      </c>
      <c r="L27" s="148">
        <f t="shared" si="4"/>
        <v>190.25</v>
      </c>
      <c r="M27" s="149">
        <f t="shared" si="5"/>
        <v>3.0842341026582272</v>
      </c>
      <c r="N27" s="148">
        <f t="shared" si="6"/>
        <v>1410.4</v>
      </c>
      <c r="O27" s="148">
        <f t="shared" si="7"/>
        <v>1488.5</v>
      </c>
      <c r="P27" s="25">
        <f>Session3!N27*Session3!O27*49.6*10^(-9)+0.738</f>
        <v>0.84212926783999997</v>
      </c>
      <c r="Q27" s="2">
        <f t="shared" si="12"/>
        <v>4.1000006033227655E-2</v>
      </c>
      <c r="R27" s="2">
        <f t="shared" si="8"/>
        <v>189.40787073216001</v>
      </c>
      <c r="S27" s="144">
        <f t="shared" si="9"/>
        <v>3.0845066056818102</v>
      </c>
      <c r="T27" s="145">
        <f t="shared" si="10"/>
        <v>0.42137320044296794</v>
      </c>
      <c r="U27" s="207">
        <f t="shared" si="11"/>
        <v>9.5601726876903444E-3</v>
      </c>
      <c r="AC27" s="201">
        <v>90</v>
      </c>
      <c r="AD27" s="208">
        <v>450.65600250302401</v>
      </c>
      <c r="AE27" s="3"/>
      <c r="AF27" s="236"/>
      <c r="AG27" s="212">
        <f t="shared" si="13"/>
        <v>20.057555503515868</v>
      </c>
      <c r="AH27" s="232"/>
      <c r="AI27" s="212">
        <f t="shared" si="14"/>
        <v>54.496758408065453</v>
      </c>
      <c r="AJ27" s="234"/>
    </row>
    <row r="28" spans="1:36" x14ac:dyDescent="0.35">
      <c r="B28" s="238"/>
      <c r="C28" s="2">
        <v>100</v>
      </c>
      <c r="D28" s="140">
        <f t="shared" si="0"/>
        <v>-0.49240387650610401</v>
      </c>
      <c r="E28" s="140">
        <f t="shared" si="1"/>
        <v>-8.6824088833465152E-2</v>
      </c>
      <c r="F28" s="140">
        <f t="shared" si="2"/>
        <v>3.8801428427766467E-2</v>
      </c>
      <c r="G28" s="140">
        <f t="shared" si="3"/>
        <v>6.8422779394299773E-3</v>
      </c>
      <c r="H28" s="147">
        <v>20</v>
      </c>
      <c r="I28" s="147">
        <v>3900</v>
      </c>
      <c r="J28" s="147">
        <v>27198</v>
      </c>
      <c r="K28" s="147">
        <v>30353</v>
      </c>
      <c r="L28" s="148">
        <f t="shared" si="4"/>
        <v>195</v>
      </c>
      <c r="M28" s="149">
        <f t="shared" si="5"/>
        <v>3.1224989991991992</v>
      </c>
      <c r="N28" s="148">
        <f t="shared" si="6"/>
        <v>1359.9</v>
      </c>
      <c r="O28" s="148">
        <f t="shared" si="7"/>
        <v>1517.65</v>
      </c>
      <c r="P28" s="25">
        <f>Session3!N28*Session3!O28*49.6*10^(-9)+0.738</f>
        <v>0.84036707085600004</v>
      </c>
      <c r="Q28" s="2">
        <f t="shared" si="12"/>
        <v>4.1000005198317681E-2</v>
      </c>
      <c r="R28" s="2">
        <f t="shared" si="8"/>
        <v>194.15963292914401</v>
      </c>
      <c r="S28" s="144">
        <f t="shared" si="9"/>
        <v>3.1227681630928448</v>
      </c>
      <c r="T28" s="145">
        <f t="shared" si="10"/>
        <v>0.43189368770764131</v>
      </c>
      <c r="U28" s="207">
        <f t="shared" si="11"/>
        <v>9.7377393260156125E-3</v>
      </c>
      <c r="AC28" s="201">
        <v>100</v>
      </c>
      <c r="AD28" s="208">
        <v>418.65648542796799</v>
      </c>
      <c r="AE28" s="3"/>
      <c r="AF28" s="236"/>
      <c r="AG28" s="212">
        <f t="shared" si="13"/>
        <v>2056.6290000742315</v>
      </c>
      <c r="AH28" s="232"/>
      <c r="AI28" s="212">
        <f t="shared" si="14"/>
        <v>26154.189968533519</v>
      </c>
      <c r="AJ28" s="234"/>
    </row>
    <row r="29" spans="1:36" x14ac:dyDescent="0.35">
      <c r="B29" s="238"/>
      <c r="C29" s="2">
        <v>110</v>
      </c>
      <c r="D29" s="140">
        <f t="shared" si="0"/>
        <v>-0.46984631039295421</v>
      </c>
      <c r="E29" s="140">
        <f t="shared" si="1"/>
        <v>-0.17101007166283436</v>
      </c>
      <c r="F29" s="140">
        <f t="shared" si="2"/>
        <v>3.7023901289529371E-2</v>
      </c>
      <c r="G29" s="140">
        <f t="shared" si="3"/>
        <v>1.3475843155019289E-2</v>
      </c>
      <c r="H29" s="147">
        <v>20</v>
      </c>
      <c r="I29" s="147">
        <v>4220</v>
      </c>
      <c r="J29" s="147">
        <v>26607</v>
      </c>
      <c r="K29" s="147">
        <v>31261</v>
      </c>
      <c r="L29" s="148">
        <f t="shared" si="4"/>
        <v>211</v>
      </c>
      <c r="M29" s="149">
        <f t="shared" si="5"/>
        <v>3.2480763537823427</v>
      </c>
      <c r="N29" s="148">
        <f t="shared" si="6"/>
        <v>1330.35</v>
      </c>
      <c r="O29" s="148">
        <f t="shared" si="7"/>
        <v>1563.05</v>
      </c>
      <c r="P29" s="25">
        <f>Session3!N29*Session3!O29*49.6*10^(-9)+0.738</f>
        <v>0.84113841694799996</v>
      </c>
      <c r="Q29" s="2">
        <f t="shared" si="12"/>
        <v>4.1000004922614831E-2</v>
      </c>
      <c r="R29" s="2">
        <f t="shared" si="8"/>
        <v>210.15886158305199</v>
      </c>
      <c r="S29" s="144">
        <f t="shared" si="9"/>
        <v>3.2483351120849049</v>
      </c>
      <c r="T29" s="145">
        <f t="shared" si="10"/>
        <v>0.46733111849390929</v>
      </c>
      <c r="U29" s="207">
        <f t="shared" si="11"/>
        <v>1.0333263531439488E-2</v>
      </c>
      <c r="AC29" s="201">
        <v>110</v>
      </c>
      <c r="AD29" s="208">
        <v>393.15608345617602</v>
      </c>
      <c r="AE29" s="3"/>
      <c r="AF29" s="236"/>
      <c r="AG29" s="212">
        <f t="shared" si="13"/>
        <v>11723.411815073792</v>
      </c>
      <c r="AH29" s="232"/>
      <c r="AI29" s="212">
        <f t="shared" si="14"/>
        <v>266320.96837006445</v>
      </c>
      <c r="AJ29" s="234"/>
    </row>
    <row r="30" spans="1:36" x14ac:dyDescent="0.35">
      <c r="B30" s="238"/>
      <c r="C30" s="2">
        <v>120</v>
      </c>
      <c r="D30" s="140">
        <f t="shared" si="0"/>
        <v>-0.43301270189221935</v>
      </c>
      <c r="E30" s="140">
        <f t="shared" si="1"/>
        <v>-0.24999999999999989</v>
      </c>
      <c r="F30" s="140">
        <f t="shared" si="2"/>
        <v>3.4121428807405964E-2</v>
      </c>
      <c r="G30" s="140">
        <f t="shared" si="3"/>
        <v>1.9700144963340258E-2</v>
      </c>
      <c r="H30" s="147">
        <v>20</v>
      </c>
      <c r="I30" s="147">
        <v>4736</v>
      </c>
      <c r="J30" s="147">
        <v>26165</v>
      </c>
      <c r="K30" s="147">
        <v>32005</v>
      </c>
      <c r="L30" s="148">
        <f t="shared" si="4"/>
        <v>236.8</v>
      </c>
      <c r="M30" s="149">
        <f t="shared" si="5"/>
        <v>3.4409301068170506</v>
      </c>
      <c r="N30" s="148">
        <f t="shared" si="6"/>
        <v>1308.25</v>
      </c>
      <c r="O30" s="148">
        <f t="shared" si="7"/>
        <v>1600.25</v>
      </c>
      <c r="P30" s="25">
        <f>Session3!N30*Session3!O30*49.6*10^(-9)+0.738</f>
        <v>0.8418389423</v>
      </c>
      <c r="Q30" s="2">
        <f t="shared" si="12"/>
        <v>4.1000004858801405E-2</v>
      </c>
      <c r="R30" s="2">
        <f t="shared" si="8"/>
        <v>235.95816105770001</v>
      </c>
      <c r="S30" s="144">
        <f t="shared" si="9"/>
        <v>3.4411743635564913</v>
      </c>
      <c r="T30" s="145">
        <f t="shared" si="10"/>
        <v>0.52447397563676645</v>
      </c>
      <c r="U30" s="207">
        <f t="shared" si="11"/>
        <v>1.1286408173821672E-2</v>
      </c>
      <c r="AC30" s="201">
        <v>120</v>
      </c>
      <c r="AD30" s="208">
        <v>350.65926188865598</v>
      </c>
      <c r="AE30" s="3"/>
      <c r="AF30" s="236"/>
      <c r="AG30" s="212">
        <f t="shared" si="13"/>
        <v>35020.406000502204</v>
      </c>
      <c r="AH30" s="232"/>
      <c r="AI30" s="212">
        <f t="shared" si="14"/>
        <v>1145763.2867801548</v>
      </c>
      <c r="AJ30" s="234"/>
    </row>
    <row r="31" spans="1:36" x14ac:dyDescent="0.35">
      <c r="B31" s="238"/>
      <c r="C31" s="2">
        <v>130</v>
      </c>
      <c r="D31" s="140">
        <f t="shared" si="0"/>
        <v>-0.38302222155948901</v>
      </c>
      <c r="E31" s="140">
        <f t="shared" si="1"/>
        <v>-0.32139380484326968</v>
      </c>
      <c r="F31" s="140">
        <f t="shared" si="2"/>
        <v>3.0182203184261042E-2</v>
      </c>
      <c r="G31" s="140">
        <f t="shared" si="3"/>
        <v>2.5325920050009578E-2</v>
      </c>
      <c r="H31" s="147">
        <v>20</v>
      </c>
      <c r="I31" s="147">
        <v>5391</v>
      </c>
      <c r="J31" s="147">
        <v>12906</v>
      </c>
      <c r="K31" s="147">
        <v>32233</v>
      </c>
      <c r="L31" s="148">
        <f t="shared" si="4"/>
        <v>269.55</v>
      </c>
      <c r="M31" s="149">
        <f t="shared" si="5"/>
        <v>3.6711714751561253</v>
      </c>
      <c r="N31" s="148">
        <f t="shared" si="6"/>
        <v>645.29999999999995</v>
      </c>
      <c r="O31" s="148">
        <f t="shared" si="7"/>
        <v>1611.65</v>
      </c>
      <c r="P31" s="25">
        <f>Session3!N31*Session3!O31*49.6*10^(-9)+0.738</f>
        <v>0.78958388815199998</v>
      </c>
      <c r="Q31" s="2">
        <f t="shared" si="12"/>
        <v>4.1000004744365826E-2</v>
      </c>
      <c r="R31" s="2">
        <f t="shared" si="8"/>
        <v>268.76041611184803</v>
      </c>
      <c r="S31" s="144">
        <f t="shared" si="9"/>
        <v>3.6714004140639629</v>
      </c>
      <c r="T31" s="145">
        <f t="shared" si="10"/>
        <v>0.5970099667774087</v>
      </c>
      <c r="U31" s="207">
        <f t="shared" si="11"/>
        <v>1.2486414440551404E-2</v>
      </c>
      <c r="AC31" s="201">
        <v>130</v>
      </c>
      <c r="AD31" s="208">
        <v>315.75776051451203</v>
      </c>
      <c r="AE31" s="3"/>
      <c r="AF31" s="236"/>
      <c r="AG31" s="212">
        <f t="shared" si="13"/>
        <v>77947.611556359465</v>
      </c>
      <c r="AH31" s="232"/>
      <c r="AI31" s="212">
        <f t="shared" si="14"/>
        <v>3329689.6000159588</v>
      </c>
      <c r="AJ31" s="234"/>
    </row>
    <row r="32" spans="1:36" x14ac:dyDescent="0.35">
      <c r="B32" s="238"/>
      <c r="C32" s="2">
        <v>140</v>
      </c>
      <c r="D32" s="140">
        <f t="shared" si="0"/>
        <v>-0.32139380484326974</v>
      </c>
      <c r="E32" s="140">
        <f t="shared" si="1"/>
        <v>-0.38302222155948895</v>
      </c>
      <c r="F32" s="140">
        <f t="shared" si="2"/>
        <v>2.5325920050009585E-2</v>
      </c>
      <c r="G32" s="140">
        <f t="shared" si="3"/>
        <v>3.0182203184261038E-2</v>
      </c>
      <c r="H32" s="147">
        <v>10</v>
      </c>
      <c r="I32" s="147">
        <v>3108</v>
      </c>
      <c r="J32" s="147">
        <v>12802</v>
      </c>
      <c r="K32" s="147">
        <v>16537</v>
      </c>
      <c r="L32" s="148">
        <f t="shared" si="4"/>
        <v>310.8</v>
      </c>
      <c r="M32" s="149">
        <f t="shared" si="5"/>
        <v>5.5749439459065417</v>
      </c>
      <c r="N32" s="148">
        <f t="shared" si="6"/>
        <v>1280.2</v>
      </c>
      <c r="O32" s="148">
        <f t="shared" si="7"/>
        <v>1653.7</v>
      </c>
      <c r="P32" s="25">
        <f>Session3!N32*Session3!O32*49.6*10^(-9)+0.738</f>
        <v>0.84300651030399998</v>
      </c>
      <c r="Q32" s="2">
        <f t="shared" si="12"/>
        <v>4.1000005008629478E-2</v>
      </c>
      <c r="R32" s="2">
        <f t="shared" si="8"/>
        <v>309.956993489696</v>
      </c>
      <c r="S32" s="144">
        <f t="shared" si="9"/>
        <v>5.5750947077525694</v>
      </c>
      <c r="T32" s="145">
        <f t="shared" si="10"/>
        <v>0.68837209302325597</v>
      </c>
      <c r="U32" s="207">
        <f t="shared" si="11"/>
        <v>1.648776574078566E-2</v>
      </c>
      <c r="AC32" s="201">
        <v>140</v>
      </c>
      <c r="AD32" s="208">
        <v>265.15899224024002</v>
      </c>
      <c r="AE32" s="3"/>
      <c r="AF32" s="236"/>
      <c r="AG32" s="212">
        <f t="shared" si="13"/>
        <v>146505.02848264555</v>
      </c>
      <c r="AH32" s="232"/>
      <c r="AI32" s="212">
        <f t="shared" si="14"/>
        <v>7723308.3628946282</v>
      </c>
      <c r="AJ32" s="234"/>
    </row>
    <row r="33" spans="1:36" x14ac:dyDescent="0.35">
      <c r="A33" s="33" t="s">
        <v>112</v>
      </c>
      <c r="B33" s="238"/>
      <c r="C33" s="2">
        <v>150</v>
      </c>
      <c r="D33" s="140">
        <f t="shared" si="0"/>
        <v>-0.24999999999999997</v>
      </c>
      <c r="E33" s="140">
        <f t="shared" si="1"/>
        <v>-0.43301270189221935</v>
      </c>
      <c r="F33" s="140">
        <f t="shared" si="2"/>
        <v>1.9700144963340264E-2</v>
      </c>
      <c r="G33" s="140">
        <f t="shared" si="3"/>
        <v>3.4121428807405964E-2</v>
      </c>
      <c r="H33" s="147">
        <v>10</v>
      </c>
      <c r="I33" s="147">
        <v>3529</v>
      </c>
      <c r="J33" s="147">
        <v>12647</v>
      </c>
      <c r="K33" s="147">
        <v>16879</v>
      </c>
      <c r="L33" s="148">
        <f t="shared" si="4"/>
        <v>352.9</v>
      </c>
      <c r="M33" s="149">
        <f t="shared" si="5"/>
        <v>5.9405386961116582</v>
      </c>
      <c r="N33" s="148">
        <f t="shared" si="6"/>
        <v>1264.7</v>
      </c>
      <c r="O33" s="148">
        <f t="shared" si="7"/>
        <v>1687.9</v>
      </c>
      <c r="P33" s="25">
        <f>Session3!N33*Session3!O33*49.6*10^(-9)+0.738</f>
        <v>0.843880481648</v>
      </c>
      <c r="Q33" s="2">
        <f t="shared" si="12"/>
        <v>4.1000005154475015E-2</v>
      </c>
      <c r="R33" s="2">
        <f t="shared" si="8"/>
        <v>352.05611951835198</v>
      </c>
      <c r="S33" s="144">
        <f t="shared" si="9"/>
        <v>5.940680179947635</v>
      </c>
      <c r="T33" s="145">
        <f t="shared" si="10"/>
        <v>0.78161683277962357</v>
      </c>
      <c r="U33" s="207">
        <f t="shared" si="11"/>
        <v>1.8084016509920781E-2</v>
      </c>
      <c r="AC33" s="201">
        <v>150</v>
      </c>
      <c r="AD33" s="208">
        <v>245.20833612449601</v>
      </c>
      <c r="AE33" s="3"/>
      <c r="AF33" s="236"/>
      <c r="AG33" s="212">
        <f t="shared" si="13"/>
        <v>246692.65677936052</v>
      </c>
      <c r="AH33" s="232"/>
      <c r="AI33" s="212">
        <f t="shared" si="14"/>
        <v>15471828.030233322</v>
      </c>
      <c r="AJ33" s="234"/>
    </row>
    <row r="34" spans="1:36" x14ac:dyDescent="0.35">
      <c r="B34" s="238"/>
      <c r="C34" s="2">
        <v>160</v>
      </c>
      <c r="D34" s="140">
        <f t="shared" si="0"/>
        <v>-0.17101007166283444</v>
      </c>
      <c r="E34" s="140">
        <f t="shared" si="1"/>
        <v>-0.46984631039295416</v>
      </c>
      <c r="F34" s="140">
        <f t="shared" si="2"/>
        <v>1.3475843155019296E-2</v>
      </c>
      <c r="G34" s="140">
        <f t="shared" si="3"/>
        <v>3.7023901289529364E-2</v>
      </c>
      <c r="H34" s="147">
        <v>10</v>
      </c>
      <c r="I34" s="147">
        <v>4138</v>
      </c>
      <c r="J34" s="147">
        <v>12496</v>
      </c>
      <c r="K34" s="147">
        <v>17061</v>
      </c>
      <c r="L34" s="148">
        <f t="shared" si="4"/>
        <v>413.8</v>
      </c>
      <c r="M34" s="149">
        <f t="shared" si="5"/>
        <v>6.4327288144301562</v>
      </c>
      <c r="N34" s="148">
        <f t="shared" si="6"/>
        <v>1249.5999999999999</v>
      </c>
      <c r="O34" s="148">
        <f t="shared" si="7"/>
        <v>1706.1</v>
      </c>
      <c r="P34" s="25">
        <f>Session3!N34*Session3!O34*49.6*10^(-9)+0.738</f>
        <v>0.84374435097599998</v>
      </c>
      <c r="Q34" s="2">
        <f t="shared" si="12"/>
        <v>4.1000005421295532E-2</v>
      </c>
      <c r="R34" s="2">
        <f t="shared" si="8"/>
        <v>412.956255649024</v>
      </c>
      <c r="S34" s="144">
        <f t="shared" si="9"/>
        <v>6.4328594730838438</v>
      </c>
      <c r="T34" s="145">
        <f t="shared" si="10"/>
        <v>0.91650055370985617</v>
      </c>
      <c r="U34" s="207">
        <f t="shared" si="11"/>
        <v>2.0362037148789921E-2</v>
      </c>
      <c r="AC34" s="201">
        <v>160</v>
      </c>
      <c r="AD34" s="208">
        <v>224.26045055203599</v>
      </c>
      <c r="AE34" s="3"/>
      <c r="AF34" s="236"/>
      <c r="AG34" s="212">
        <f t="shared" si="13"/>
        <v>384510.49644650432</v>
      </c>
      <c r="AH34" s="232"/>
      <c r="AI34" s="212">
        <f t="shared" si="14"/>
        <v>27960457.056849189</v>
      </c>
      <c r="AJ34" s="234"/>
    </row>
    <row r="35" spans="1:36" x14ac:dyDescent="0.35">
      <c r="A35" s="3" t="s">
        <v>112</v>
      </c>
      <c r="B35" s="238"/>
      <c r="C35" s="2">
        <v>170</v>
      </c>
      <c r="D35" s="140">
        <f t="shared" si="0"/>
        <v>-8.6824088833465138E-2</v>
      </c>
      <c r="E35" s="140">
        <f t="shared" si="1"/>
        <v>-0.49240387650610401</v>
      </c>
      <c r="F35" s="140">
        <f t="shared" si="2"/>
        <v>6.8422779394299756E-3</v>
      </c>
      <c r="G35" s="140">
        <f t="shared" si="3"/>
        <v>3.8801428427766467E-2</v>
      </c>
      <c r="H35" s="147">
        <v>10</v>
      </c>
      <c r="I35" s="147">
        <v>4377</v>
      </c>
      <c r="J35" s="147">
        <v>12242</v>
      </c>
      <c r="K35" s="147">
        <v>17145</v>
      </c>
      <c r="L35" s="148">
        <f t="shared" si="4"/>
        <v>437.7</v>
      </c>
      <c r="M35" s="149">
        <f t="shared" si="5"/>
        <v>6.6158899628092369</v>
      </c>
      <c r="N35" s="148">
        <f t="shared" si="6"/>
        <v>1224.2</v>
      </c>
      <c r="O35" s="148">
        <f t="shared" si="7"/>
        <v>1714.5</v>
      </c>
      <c r="P35" s="25">
        <f>Session3!N35*Session3!O35*49.6*10^(-9)+0.738</f>
        <v>0.84210498864000005</v>
      </c>
      <c r="Q35" s="2">
        <f t="shared" si="12"/>
        <v>4.100000512654127E-2</v>
      </c>
      <c r="R35" s="2">
        <f t="shared" si="8"/>
        <v>436.85789501135997</v>
      </c>
      <c r="S35" s="144">
        <f t="shared" si="9"/>
        <v>6.6160170042420825</v>
      </c>
      <c r="T35" s="145">
        <f t="shared" si="10"/>
        <v>0.96943521594684401</v>
      </c>
      <c r="U35" s="207">
        <f t="shared" si="11"/>
        <v>2.1248251588385121E-2</v>
      </c>
      <c r="AC35" s="201">
        <v>170</v>
      </c>
      <c r="AD35" s="208">
        <v>208.86083552256</v>
      </c>
      <c r="AE35" s="3"/>
      <c r="AF35" s="236"/>
      <c r="AG35" s="212">
        <f t="shared" si="13"/>
        <v>565958.54748407693</v>
      </c>
      <c r="AH35" s="232"/>
      <c r="AI35" s="212">
        <f t="shared" si="14"/>
        <v>46814403.897559382</v>
      </c>
      <c r="AJ35" s="234"/>
    </row>
    <row r="36" spans="1:36" x14ac:dyDescent="0.35">
      <c r="B36" s="238"/>
      <c r="C36" s="2">
        <v>180</v>
      </c>
      <c r="D36" s="140">
        <f t="shared" si="0"/>
        <v>-6.1257422745431001E-17</v>
      </c>
      <c r="E36" s="140">
        <f t="shared" si="1"/>
        <v>-0.5</v>
      </c>
      <c r="F36" s="140">
        <f t="shared" si="2"/>
        <v>8.7266462599716482E-5</v>
      </c>
      <c r="G36" s="140">
        <f t="shared" si="3"/>
        <v>3.9399999999999998E-2</v>
      </c>
      <c r="H36" s="147">
        <v>10</v>
      </c>
      <c r="I36" s="147">
        <v>4515</v>
      </c>
      <c r="J36" s="147">
        <v>12579</v>
      </c>
      <c r="K36" s="147">
        <v>16989</v>
      </c>
      <c r="L36" s="148">
        <f t="shared" si="4"/>
        <v>451.5</v>
      </c>
      <c r="M36" s="149">
        <f t="shared" si="5"/>
        <v>6.7193749709329369</v>
      </c>
      <c r="N36" s="148">
        <f t="shared" si="6"/>
        <v>1257.9000000000001</v>
      </c>
      <c r="O36" s="148">
        <f t="shared" si="7"/>
        <v>1698.9</v>
      </c>
      <c r="P36" s="25">
        <f>Session3!N36*Session3!O36*49.6*10^(-9)+0.738</f>
        <v>0.84399749697600002</v>
      </c>
      <c r="Q36" s="2">
        <f t="shared" si="12"/>
        <v>4.1000004633553397E-2</v>
      </c>
      <c r="R36" s="2">
        <f t="shared" si="8"/>
        <v>450.65600250302401</v>
      </c>
      <c r="S36" s="144">
        <f t="shared" si="9"/>
        <v>6.7195000558359963</v>
      </c>
      <c r="T36" s="145">
        <f t="shared" si="10"/>
        <v>1.0000000000000002</v>
      </c>
      <c r="U36" s="207">
        <f t="shared" si="11"/>
        <v>2.1758294757396924E-2</v>
      </c>
      <c r="AC36" s="201">
        <v>180</v>
      </c>
      <c r="AD36" s="208">
        <v>216.9587086665</v>
      </c>
      <c r="AE36" s="3"/>
      <c r="AF36" s="235">
        <f>SUMPRODUCT(AC36:AC53,AD36:AD53)/SUM(AD36:AD53)</f>
        <v>262.54869940928421</v>
      </c>
      <c r="AG36" s="212">
        <f>(AC36-$AF$36)^3</f>
        <v>-562510.59315785405</v>
      </c>
      <c r="AH36" s="231">
        <f>SUMPRODUCT(AG36:AG53,AD36:AD53)/SUM(AD36:AD53)/32.5^3</f>
        <v>0.15590338021153335</v>
      </c>
      <c r="AI36" s="212">
        <f>(AC36-$AF$36)^4</f>
        <v>46434517.869125865</v>
      </c>
      <c r="AJ36" s="233">
        <f>SUMPRODUCT(AI37:AI50,AD37:AD50)/SUM(AD37:AD50)/((32.5)^4)</f>
        <v>3.4947115388862029</v>
      </c>
    </row>
    <row r="37" spans="1:36" x14ac:dyDescent="0.35">
      <c r="B37" s="238"/>
      <c r="C37" s="2">
        <v>190</v>
      </c>
      <c r="D37" s="140">
        <f t="shared" si="0"/>
        <v>8.6824088833465235E-2</v>
      </c>
      <c r="E37" s="140">
        <f t="shared" si="1"/>
        <v>-0.49240387650610401</v>
      </c>
      <c r="F37" s="140">
        <f t="shared" si="2"/>
        <v>6.8422779394299842E-3</v>
      </c>
      <c r="G37" s="140">
        <f t="shared" si="3"/>
        <v>3.8801428427766467E-2</v>
      </c>
      <c r="H37" s="147">
        <v>10</v>
      </c>
      <c r="I37" s="147">
        <v>4195</v>
      </c>
      <c r="J37" s="147">
        <v>12616</v>
      </c>
      <c r="K37" s="147">
        <v>16862</v>
      </c>
      <c r="L37" s="148">
        <f t="shared" si="4"/>
        <v>419.5</v>
      </c>
      <c r="M37" s="149">
        <f t="shared" si="5"/>
        <v>6.4768819658845107</v>
      </c>
      <c r="N37" s="148">
        <f t="shared" si="6"/>
        <v>1261.5999999999999</v>
      </c>
      <c r="O37" s="148">
        <f t="shared" si="7"/>
        <v>1686.2</v>
      </c>
      <c r="P37" s="25">
        <f>Session3!N37*Session3!O37*49.6*10^(-9)+0.738</f>
        <v>0.84351457203199998</v>
      </c>
      <c r="Q37" s="2">
        <f t="shared" si="12"/>
        <v>4.1000003808177726E-2</v>
      </c>
      <c r="R37" s="2">
        <f t="shared" si="8"/>
        <v>418.65648542796799</v>
      </c>
      <c r="S37" s="144">
        <f t="shared" si="9"/>
        <v>6.4770117338408664</v>
      </c>
      <c r="T37" s="145">
        <f t="shared" si="10"/>
        <v>0.92912513842746425</v>
      </c>
      <c r="U37" s="207">
        <f t="shared" si="11"/>
        <v>2.0573744281645996E-2</v>
      </c>
      <c r="AC37" s="201">
        <v>190</v>
      </c>
      <c r="AD37" s="208">
        <v>222.05843001283202</v>
      </c>
      <c r="AE37" s="3"/>
      <c r="AF37" s="236"/>
      <c r="AG37" s="212">
        <f t="shared" ref="AG37:AG53" si="15">(AC37-$AF$36)^3</f>
        <v>-381846.56975570851</v>
      </c>
      <c r="AH37" s="232"/>
      <c r="AI37" s="212">
        <f t="shared" ref="AI37:AI53" si="16">(AC37-$AF$36)^4</f>
        <v>27702472.009673171</v>
      </c>
      <c r="AJ37" s="234"/>
    </row>
    <row r="38" spans="1:36" x14ac:dyDescent="0.35">
      <c r="B38" s="238"/>
      <c r="C38" s="2">
        <v>200</v>
      </c>
      <c r="D38" s="140">
        <f t="shared" si="0"/>
        <v>0.17101007166283433</v>
      </c>
      <c r="E38" s="140">
        <f t="shared" si="1"/>
        <v>-0.46984631039295421</v>
      </c>
      <c r="F38" s="140">
        <f t="shared" si="2"/>
        <v>1.3475843155019287E-2</v>
      </c>
      <c r="G38" s="140">
        <f t="shared" si="3"/>
        <v>3.7023901289529371E-2</v>
      </c>
      <c r="H38" s="147">
        <v>10</v>
      </c>
      <c r="I38" s="147">
        <v>3940</v>
      </c>
      <c r="J38" s="147">
        <v>12823</v>
      </c>
      <c r="K38" s="147">
        <v>16653</v>
      </c>
      <c r="L38" s="148">
        <f t="shared" si="4"/>
        <v>394</v>
      </c>
      <c r="M38" s="149">
        <f t="shared" si="5"/>
        <v>6.2769419305900858</v>
      </c>
      <c r="N38" s="148">
        <f t="shared" si="6"/>
        <v>1282.3</v>
      </c>
      <c r="O38" s="148">
        <f t="shared" si="7"/>
        <v>1665.3</v>
      </c>
      <c r="P38" s="25">
        <f>Session3!N38*Session3!O38*49.6*10^(-9)+0.738</f>
        <v>0.84391654382399994</v>
      </c>
      <c r="Q38" s="2">
        <f t="shared" si="12"/>
        <v>4.1000003150947123E-2</v>
      </c>
      <c r="R38" s="2">
        <f t="shared" si="8"/>
        <v>393.15608345617602</v>
      </c>
      <c r="S38" s="144">
        <f t="shared" si="9"/>
        <v>6.2770758319665356</v>
      </c>
      <c r="T38" s="145">
        <f t="shared" si="10"/>
        <v>0.87264673311184959</v>
      </c>
      <c r="U38" s="207">
        <f t="shared" si="11"/>
        <v>1.9624786184575038E-2</v>
      </c>
      <c r="AC38" s="201">
        <v>200</v>
      </c>
      <c r="AD38" s="208">
        <v>247.359821966152</v>
      </c>
      <c r="AE38" s="3"/>
      <c r="AF38" s="236"/>
      <c r="AG38" s="212">
        <f t="shared" si="15"/>
        <v>-244711.76599913355</v>
      </c>
      <c r="AH38" s="232"/>
      <c r="AI38" s="212">
        <f t="shared" si="16"/>
        <v>15306402.693394899</v>
      </c>
      <c r="AJ38" s="234"/>
    </row>
    <row r="39" spans="1:36" x14ac:dyDescent="0.35">
      <c r="B39" s="238"/>
      <c r="C39" s="2">
        <v>210</v>
      </c>
      <c r="D39" s="140">
        <f t="shared" si="0"/>
        <v>0.25000000000000006</v>
      </c>
      <c r="E39" s="140">
        <f t="shared" si="1"/>
        <v>-0.4330127018922193</v>
      </c>
      <c r="F39" s="140">
        <f t="shared" si="2"/>
        <v>1.9700144963340271E-2</v>
      </c>
      <c r="G39" s="140">
        <f t="shared" si="3"/>
        <v>3.4121428807405957E-2</v>
      </c>
      <c r="H39" s="147">
        <v>10</v>
      </c>
      <c r="I39" s="147">
        <v>3515</v>
      </c>
      <c r="J39" s="147">
        <v>12617</v>
      </c>
      <c r="K39" s="147">
        <v>16417</v>
      </c>
      <c r="L39" s="148">
        <f t="shared" si="4"/>
        <v>351.5</v>
      </c>
      <c r="M39" s="149">
        <f t="shared" si="5"/>
        <v>5.9287435431126552</v>
      </c>
      <c r="N39" s="148">
        <f t="shared" si="6"/>
        <v>1261.7</v>
      </c>
      <c r="O39" s="148">
        <f t="shared" si="7"/>
        <v>1641.7</v>
      </c>
      <c r="P39" s="25">
        <f>Session3!N39*Session3!O39*49.6*10^(-9)+0.738</f>
        <v>0.84073811134400001</v>
      </c>
      <c r="Q39" s="2">
        <f t="shared" si="12"/>
        <v>4.100000247922745E-2</v>
      </c>
      <c r="R39" s="2">
        <f t="shared" si="8"/>
        <v>350.65926188865598</v>
      </c>
      <c r="S39" s="144">
        <f t="shared" si="9"/>
        <v>5.9288853084035367</v>
      </c>
      <c r="T39" s="145">
        <f t="shared" si="10"/>
        <v>0.77851605758582521</v>
      </c>
      <c r="U39" s="207">
        <f t="shared" si="11"/>
        <v>1.8031253244257611E-2</v>
      </c>
      <c r="AC39" s="201">
        <v>210</v>
      </c>
      <c r="AD39" s="208">
        <v>274.1577136409</v>
      </c>
      <c r="AE39" s="3"/>
      <c r="AF39" s="236"/>
      <c r="AG39" s="212">
        <f t="shared" si="15"/>
        <v>-145106.1818881291</v>
      </c>
      <c r="AH39" s="232"/>
      <c r="AI39" s="212">
        <f t="shared" si="16"/>
        <v>7625141.1344682174</v>
      </c>
      <c r="AJ39" s="234"/>
    </row>
    <row r="40" spans="1:36" x14ac:dyDescent="0.35">
      <c r="B40" s="238"/>
      <c r="C40" s="2">
        <v>220</v>
      </c>
      <c r="D40" s="140">
        <f t="shared" si="0"/>
        <v>0.32139380484326963</v>
      </c>
      <c r="E40" s="140">
        <f t="shared" si="1"/>
        <v>-0.38302222155948901</v>
      </c>
      <c r="F40" s="140">
        <f t="shared" si="2"/>
        <v>2.5325920050009575E-2</v>
      </c>
      <c r="G40" s="140">
        <f t="shared" si="3"/>
        <v>3.0182203184261042E-2</v>
      </c>
      <c r="H40" s="147">
        <v>10</v>
      </c>
      <c r="I40" s="147">
        <v>3166</v>
      </c>
      <c r="J40" s="147">
        <v>13051</v>
      </c>
      <c r="K40" s="147">
        <v>16103</v>
      </c>
      <c r="L40" s="148">
        <f t="shared" si="4"/>
        <v>316.60000000000002</v>
      </c>
      <c r="M40" s="149">
        <f t="shared" si="5"/>
        <v>5.6267219586540795</v>
      </c>
      <c r="N40" s="148">
        <f t="shared" si="6"/>
        <v>1305.0999999999999</v>
      </c>
      <c r="O40" s="148">
        <f t="shared" si="7"/>
        <v>1610.3</v>
      </c>
      <c r="P40" s="25">
        <f>Session3!N40*Session3!O40*49.6*10^(-9)+0.738</f>
        <v>0.84223948548799998</v>
      </c>
      <c r="Q40" s="2">
        <f t="shared" si="12"/>
        <v>4.1000001960905037E-2</v>
      </c>
      <c r="R40" s="2">
        <f t="shared" si="8"/>
        <v>315.75776051451203</v>
      </c>
      <c r="S40" s="144">
        <f t="shared" si="9"/>
        <v>5.6268713331798157</v>
      </c>
      <c r="T40" s="145">
        <f t="shared" si="10"/>
        <v>0.70121816168327822</v>
      </c>
      <c r="U40" s="207">
        <f t="shared" si="11"/>
        <v>1.6708947622737419E-2</v>
      </c>
      <c r="AC40" s="201">
        <v>220</v>
      </c>
      <c r="AD40" s="208">
        <v>320.75566221379205</v>
      </c>
      <c r="AE40" s="3"/>
      <c r="AF40" s="236"/>
      <c r="AG40" s="212">
        <f t="shared" si="15"/>
        <v>-77029.817422695152</v>
      </c>
      <c r="AH40" s="232"/>
      <c r="AI40" s="212">
        <f t="shared" si="16"/>
        <v>3277518.5470703002</v>
      </c>
      <c r="AJ40" s="234"/>
    </row>
    <row r="41" spans="1:36" x14ac:dyDescent="0.35">
      <c r="B41" s="238"/>
      <c r="C41" s="2">
        <v>230</v>
      </c>
      <c r="D41" s="140">
        <f t="shared" si="0"/>
        <v>0.38302222155948895</v>
      </c>
      <c r="E41" s="140">
        <f t="shared" si="1"/>
        <v>-0.32139380484326974</v>
      </c>
      <c r="F41" s="140">
        <f t="shared" si="2"/>
        <v>3.0182203184261038E-2</v>
      </c>
      <c r="G41" s="140">
        <f t="shared" si="3"/>
        <v>2.5325920050009585E-2</v>
      </c>
      <c r="H41" s="147">
        <v>10</v>
      </c>
      <c r="I41" s="147">
        <v>2660</v>
      </c>
      <c r="J41" s="147">
        <v>13185</v>
      </c>
      <c r="K41" s="147">
        <v>15751</v>
      </c>
      <c r="L41" s="148">
        <f t="shared" si="4"/>
        <v>266</v>
      </c>
      <c r="M41" s="149">
        <f t="shared" si="5"/>
        <v>5.1575187832910512</v>
      </c>
      <c r="N41" s="148">
        <f t="shared" si="6"/>
        <v>1318.5</v>
      </c>
      <c r="O41" s="148">
        <f t="shared" si="7"/>
        <v>1575.1</v>
      </c>
      <c r="P41" s="25">
        <f>Session3!N41*Session3!O41*49.6*10^(-9)+0.738</f>
        <v>0.84100775975999997</v>
      </c>
      <c r="Q41" s="2">
        <f t="shared" si="12"/>
        <v>4.1000001444906821E-2</v>
      </c>
      <c r="R41" s="2">
        <f t="shared" si="8"/>
        <v>265.15899224024002</v>
      </c>
      <c r="S41" s="144">
        <f t="shared" si="9"/>
        <v>5.1576817466879907</v>
      </c>
      <c r="T41" s="145">
        <f t="shared" si="10"/>
        <v>0.58914728682170558</v>
      </c>
      <c r="U41" s="207">
        <f t="shared" si="11"/>
        <v>1.4762569797976868E-2</v>
      </c>
      <c r="AC41" s="201">
        <v>230</v>
      </c>
      <c r="AD41" s="208">
        <v>341.75762140585601</v>
      </c>
      <c r="AE41" s="3"/>
      <c r="AF41" s="236"/>
      <c r="AG41" s="212">
        <f t="shared" si="15"/>
        <v>-34482.672602831743</v>
      </c>
      <c r="AH41" s="232"/>
      <c r="AI41" s="212">
        <f t="shared" si="16"/>
        <v>1122366.1453783305</v>
      </c>
      <c r="AJ41" s="234"/>
    </row>
    <row r="42" spans="1:36" x14ac:dyDescent="0.35">
      <c r="B42" s="238"/>
      <c r="C42" s="2">
        <v>240</v>
      </c>
      <c r="D42" s="140">
        <f t="shared" si="0"/>
        <v>0.43301270189221919</v>
      </c>
      <c r="E42" s="140">
        <f t="shared" si="1"/>
        <v>-0.25000000000000022</v>
      </c>
      <c r="F42" s="140">
        <f t="shared" si="2"/>
        <v>3.4121428807405957E-2</v>
      </c>
      <c r="G42" s="140">
        <f t="shared" si="3"/>
        <v>1.9700144963340285E-2</v>
      </c>
      <c r="H42" s="147">
        <v>20</v>
      </c>
      <c r="I42" s="147">
        <v>4921</v>
      </c>
      <c r="J42" s="147">
        <v>27069</v>
      </c>
      <c r="K42" s="147">
        <v>30884</v>
      </c>
      <c r="L42" s="148">
        <f t="shared" si="4"/>
        <v>246.05</v>
      </c>
      <c r="M42" s="149">
        <f t="shared" si="5"/>
        <v>3.507491981459117</v>
      </c>
      <c r="N42" s="148">
        <f t="shared" si="6"/>
        <v>1353.45</v>
      </c>
      <c r="O42" s="148">
        <f t="shared" si="7"/>
        <v>1544.2</v>
      </c>
      <c r="P42" s="25">
        <f>Session3!N42*Session3!O42*49.6*10^(-9)+0.738</f>
        <v>0.84166387550400001</v>
      </c>
      <c r="Q42" s="2">
        <f t="shared" si="12"/>
        <v>4.1000001176724817E-2</v>
      </c>
      <c r="R42" s="2">
        <f t="shared" si="8"/>
        <v>245.20833612449601</v>
      </c>
      <c r="S42" s="144">
        <f t="shared" si="9"/>
        <v>3.5077316032012047</v>
      </c>
      <c r="T42" s="145">
        <f t="shared" si="10"/>
        <v>0.54496124031007764</v>
      </c>
      <c r="U42" s="207">
        <f t="shared" si="11"/>
        <v>1.1626338763786773E-2</v>
      </c>
      <c r="AC42" s="201">
        <v>240</v>
      </c>
      <c r="AD42" s="208">
        <v>395.955714888496</v>
      </c>
      <c r="AE42" s="3"/>
      <c r="AF42" s="236"/>
      <c r="AG42" s="212">
        <f t="shared" si="15"/>
        <v>-11464.747428538858</v>
      </c>
      <c r="AH42" s="232"/>
      <c r="AI42" s="212">
        <f t="shared" si="16"/>
        <v>258515.14356948683</v>
      </c>
      <c r="AJ42" s="234"/>
    </row>
    <row r="43" spans="1:36" x14ac:dyDescent="0.35">
      <c r="B43" s="238"/>
      <c r="C43" s="2">
        <v>250</v>
      </c>
      <c r="D43" s="140">
        <f t="shared" si="0"/>
        <v>0.4698463103929541</v>
      </c>
      <c r="E43" s="140">
        <f t="shared" si="1"/>
        <v>-0.17101007166283469</v>
      </c>
      <c r="F43" s="140">
        <f t="shared" si="2"/>
        <v>3.7023901289529364E-2</v>
      </c>
      <c r="G43" s="140">
        <f t="shared" si="3"/>
        <v>1.3475843155019315E-2</v>
      </c>
      <c r="H43" s="147">
        <v>20</v>
      </c>
      <c r="I43" s="147">
        <v>4502</v>
      </c>
      <c r="J43" s="147">
        <v>27627</v>
      </c>
      <c r="K43" s="147">
        <v>29643</v>
      </c>
      <c r="L43" s="148">
        <f t="shared" si="4"/>
        <v>225.1</v>
      </c>
      <c r="M43" s="149">
        <f t="shared" si="5"/>
        <v>3.3548472394432509</v>
      </c>
      <c r="N43" s="148">
        <f t="shared" si="6"/>
        <v>1381.35</v>
      </c>
      <c r="O43" s="148">
        <f t="shared" si="7"/>
        <v>1482.15</v>
      </c>
      <c r="P43" s="25">
        <f>Session3!N43*Session3!O43*49.6*10^(-9)+0.738</f>
        <v>0.839549447964</v>
      </c>
      <c r="Q43" s="2">
        <f t="shared" si="12"/>
        <v>4.1000000915804455E-2</v>
      </c>
      <c r="R43" s="2">
        <f t="shared" si="8"/>
        <v>224.26045055203599</v>
      </c>
      <c r="S43" s="144">
        <f t="shared" si="9"/>
        <v>3.3550977631173575</v>
      </c>
      <c r="T43" s="145">
        <f t="shared" si="10"/>
        <v>0.49856035437430796</v>
      </c>
      <c r="U43" s="207">
        <f t="shared" si="11"/>
        <v>1.0855147955362928E-2</v>
      </c>
      <c r="AC43" s="201">
        <v>250</v>
      </c>
      <c r="AD43" s="208">
        <v>431.75701411536005</v>
      </c>
      <c r="AE43" s="3"/>
      <c r="AF43" s="236"/>
      <c r="AG43" s="212">
        <f t="shared" si="15"/>
        <v>-1976.0418998164978</v>
      </c>
      <c r="AH43" s="232"/>
      <c r="AI43" s="212">
        <f t="shared" si="16"/>
        <v>24796.755820948139</v>
      </c>
      <c r="AJ43" s="234"/>
    </row>
    <row r="44" spans="1:36" x14ac:dyDescent="0.35">
      <c r="B44" s="238"/>
      <c r="C44" s="2">
        <v>260</v>
      </c>
      <c r="D44" s="140">
        <f t="shared" si="0"/>
        <v>0.49240387650610401</v>
      </c>
      <c r="E44" s="140">
        <f t="shared" si="1"/>
        <v>-8.6824088833465166E-2</v>
      </c>
      <c r="F44" s="140">
        <f t="shared" si="2"/>
        <v>3.8801428427766467E-2</v>
      </c>
      <c r="G44" s="140">
        <f t="shared" si="3"/>
        <v>6.8422779394299782E-3</v>
      </c>
      <c r="H44" s="147">
        <v>20</v>
      </c>
      <c r="I44" s="147">
        <v>4194</v>
      </c>
      <c r="J44" s="147">
        <v>28320</v>
      </c>
      <c r="K44" s="147">
        <v>28808</v>
      </c>
      <c r="L44" s="148">
        <f t="shared" si="4"/>
        <v>209.7</v>
      </c>
      <c r="M44" s="149">
        <f t="shared" si="5"/>
        <v>3.2380549717384355</v>
      </c>
      <c r="N44" s="148">
        <f t="shared" si="6"/>
        <v>1416</v>
      </c>
      <c r="O44" s="148">
        <f t="shared" si="7"/>
        <v>1440.4</v>
      </c>
      <c r="P44" s="25">
        <f>Session3!N44*Session3!O44*49.6*10^(-9)+0.738</f>
        <v>0.83916447744</v>
      </c>
      <c r="Q44" s="2">
        <f t="shared" si="12"/>
        <v>4.1000000746427734E-2</v>
      </c>
      <c r="R44" s="2">
        <f t="shared" si="8"/>
        <v>208.86083552256</v>
      </c>
      <c r="S44" s="144">
        <f t="shared" si="9"/>
        <v>3.2383145307491685</v>
      </c>
      <c r="T44" s="145">
        <f t="shared" si="10"/>
        <v>0.46445182724252498</v>
      </c>
      <c r="U44" s="207">
        <f t="shared" si="11"/>
        <v>1.0285016038096654E-2</v>
      </c>
      <c r="AC44" s="201">
        <v>260</v>
      </c>
      <c r="AD44" s="208">
        <v>438.15726296054402</v>
      </c>
      <c r="AE44" s="3"/>
      <c r="AF44" s="236"/>
      <c r="AG44" s="212">
        <f t="shared" si="15"/>
        <v>-16.556016664663755</v>
      </c>
      <c r="AH44" s="232"/>
      <c r="AI44" s="212">
        <f t="shared" si="16"/>
        <v>42.19630989332807</v>
      </c>
      <c r="AJ44" s="234"/>
    </row>
    <row r="45" spans="1:36" x14ac:dyDescent="0.35">
      <c r="B45" s="238"/>
      <c r="C45" s="2">
        <v>270</v>
      </c>
      <c r="D45" s="140">
        <f t="shared" si="0"/>
        <v>0.5</v>
      </c>
      <c r="E45" s="140">
        <f t="shared" si="1"/>
        <v>-9.1886134118146501E-17</v>
      </c>
      <c r="F45" s="140">
        <f t="shared" si="2"/>
        <v>3.9399999999999998E-2</v>
      </c>
      <c r="G45" s="140">
        <f t="shared" si="3"/>
        <v>8.7266462599716482E-5</v>
      </c>
      <c r="H45" s="147">
        <v>20</v>
      </c>
      <c r="I45" s="147">
        <v>4356</v>
      </c>
      <c r="J45" s="147">
        <v>29305</v>
      </c>
      <c r="K45" s="147">
        <v>28425</v>
      </c>
      <c r="L45" s="148">
        <f t="shared" si="4"/>
        <v>217.8</v>
      </c>
      <c r="M45" s="149">
        <f t="shared" si="5"/>
        <v>3.3</v>
      </c>
      <c r="N45" s="148">
        <f t="shared" si="6"/>
        <v>1465.25</v>
      </c>
      <c r="O45" s="148">
        <f t="shared" si="7"/>
        <v>1421.25</v>
      </c>
      <c r="P45" s="25">
        <f>Session3!N45*Session3!O45*49.6*10^(-9)+0.738</f>
        <v>0.84129133349999996</v>
      </c>
      <c r="Q45" s="2">
        <f t="shared" si="12"/>
        <v>4.1000000700723044E-2</v>
      </c>
      <c r="R45" s="2">
        <f t="shared" si="8"/>
        <v>216.9587086665</v>
      </c>
      <c r="S45" s="144">
        <f t="shared" si="9"/>
        <v>3.3002546871502898</v>
      </c>
      <c r="T45" s="145">
        <f t="shared" si="10"/>
        <v>0.48239202657807323</v>
      </c>
      <c r="U45" s="207">
        <f t="shared" si="11"/>
        <v>1.0585266854524175E-2</v>
      </c>
      <c r="AC45" s="201">
        <v>270</v>
      </c>
      <c r="AD45" s="208">
        <v>438.25707984875203</v>
      </c>
      <c r="AE45" s="3"/>
      <c r="AF45" s="236"/>
      <c r="AG45" s="212">
        <f t="shared" si="15"/>
        <v>413.71022091664349</v>
      </c>
      <c r="AH45" s="232"/>
      <c r="AI45" s="212">
        <f t="shared" si="16"/>
        <v>3082.6792135013452</v>
      </c>
      <c r="AJ45" s="234"/>
    </row>
    <row r="46" spans="1:36" x14ac:dyDescent="0.35">
      <c r="B46" s="238"/>
      <c r="C46" s="2">
        <v>280</v>
      </c>
      <c r="D46" s="140">
        <f t="shared" si="0"/>
        <v>0.49240387650610407</v>
      </c>
      <c r="E46" s="140">
        <f t="shared" si="1"/>
        <v>8.6824088833464985E-2</v>
      </c>
      <c r="F46" s="140">
        <f t="shared" si="2"/>
        <v>3.8801428427766474E-2</v>
      </c>
      <c r="G46" s="140">
        <f t="shared" si="3"/>
        <v>6.8422779394299634E-3</v>
      </c>
      <c r="H46" s="147">
        <v>20</v>
      </c>
      <c r="I46" s="147">
        <v>4458</v>
      </c>
      <c r="J46" s="147">
        <v>30258</v>
      </c>
      <c r="K46" s="147">
        <v>27604</v>
      </c>
      <c r="L46" s="148">
        <f t="shared" si="4"/>
        <v>222.9</v>
      </c>
      <c r="M46" s="149">
        <f t="shared" si="5"/>
        <v>3.3384127965247195</v>
      </c>
      <c r="N46" s="148">
        <f t="shared" si="6"/>
        <v>1512.9</v>
      </c>
      <c r="O46" s="148">
        <f t="shared" si="7"/>
        <v>1380.2</v>
      </c>
      <c r="P46" s="25">
        <f>Session3!N46*Session3!O46*49.6*10^(-9)+0.738</f>
        <v>0.84156998716800002</v>
      </c>
      <c r="Q46" s="2">
        <f t="shared" si="12"/>
        <v>4.1000000630029398E-2</v>
      </c>
      <c r="R46" s="2">
        <f t="shared" si="8"/>
        <v>222.05843001283202</v>
      </c>
      <c r="S46" s="144">
        <f t="shared" si="9"/>
        <v>3.3386645533883246</v>
      </c>
      <c r="T46" s="145">
        <f t="shared" si="10"/>
        <v>0.49368770764119618</v>
      </c>
      <c r="U46" s="207">
        <f t="shared" si="11"/>
        <v>1.0773882079838929E-2</v>
      </c>
      <c r="AC46" s="201">
        <v>280</v>
      </c>
      <c r="AD46" s="208">
        <v>424.85730552478401</v>
      </c>
      <c r="AE46" s="3"/>
      <c r="AF46" s="236"/>
      <c r="AG46" s="212">
        <f t="shared" si="15"/>
        <v>5314.7568129274241</v>
      </c>
      <c r="AH46" s="232"/>
      <c r="AI46" s="212">
        <f t="shared" si="16"/>
        <v>92749.418708951125</v>
      </c>
      <c r="AJ46" s="234"/>
    </row>
    <row r="47" spans="1:36" x14ac:dyDescent="0.35">
      <c r="B47" s="238"/>
      <c r="C47" s="2">
        <v>290</v>
      </c>
      <c r="D47" s="140">
        <f t="shared" si="0"/>
        <v>0.46984631039295427</v>
      </c>
      <c r="E47" s="140">
        <f t="shared" si="1"/>
        <v>0.17101007166283408</v>
      </c>
      <c r="F47" s="140">
        <f t="shared" si="2"/>
        <v>3.7023901289529371E-2</v>
      </c>
      <c r="G47" s="140">
        <f t="shared" si="3"/>
        <v>1.3475843155019268E-2</v>
      </c>
      <c r="H47" s="147">
        <v>20</v>
      </c>
      <c r="I47" s="147">
        <v>4964</v>
      </c>
      <c r="J47" s="147">
        <v>30942</v>
      </c>
      <c r="K47" s="147">
        <v>26631</v>
      </c>
      <c r="L47" s="148">
        <f t="shared" si="4"/>
        <v>248.2</v>
      </c>
      <c r="M47" s="149">
        <f t="shared" si="5"/>
        <v>3.5227829907617072</v>
      </c>
      <c r="N47" s="148">
        <f t="shared" si="6"/>
        <v>1547.1</v>
      </c>
      <c r="O47" s="148">
        <f t="shared" si="7"/>
        <v>1331.55</v>
      </c>
      <c r="P47" s="25">
        <f>Session3!N47*Session3!O47*49.6*10^(-9)+0.738</f>
        <v>0.84017803384799994</v>
      </c>
      <c r="Q47" s="2">
        <f t="shared" si="12"/>
        <v>4.1000000609396799E-2</v>
      </c>
      <c r="R47" s="2">
        <f t="shared" si="8"/>
        <v>247.359821966152</v>
      </c>
      <c r="S47" s="144">
        <f t="shared" si="9"/>
        <v>3.5230215724644616</v>
      </c>
      <c r="T47" s="145">
        <f t="shared" si="10"/>
        <v>0.54972314507198239</v>
      </c>
      <c r="U47" s="207">
        <f t="shared" si="11"/>
        <v>1.1705229659863542E-2</v>
      </c>
      <c r="AC47" s="201">
        <v>290</v>
      </c>
      <c r="AD47" s="208">
        <v>358.75575900521602</v>
      </c>
      <c r="AE47" s="3"/>
      <c r="AF47" s="236"/>
      <c r="AG47" s="212">
        <f t="shared" si="15"/>
        <v>20686.583759367677</v>
      </c>
      <c r="AH47" s="232"/>
      <c r="AI47" s="212">
        <f t="shared" si="16"/>
        <v>567873.62897342164</v>
      </c>
      <c r="AJ47" s="234"/>
    </row>
    <row r="48" spans="1:36" x14ac:dyDescent="0.35">
      <c r="B48" s="238"/>
      <c r="C48" s="2">
        <v>300</v>
      </c>
      <c r="D48" s="140">
        <f t="shared" si="0"/>
        <v>0.4330127018922193</v>
      </c>
      <c r="E48" s="140">
        <f t="shared" si="1"/>
        <v>0.25000000000000006</v>
      </c>
      <c r="F48" s="140">
        <f t="shared" si="2"/>
        <v>3.4121428807405957E-2</v>
      </c>
      <c r="G48" s="140">
        <f t="shared" si="3"/>
        <v>1.9700144963340271E-2</v>
      </c>
      <c r="H48" s="147">
        <v>20</v>
      </c>
      <c r="I48" s="147">
        <v>5500</v>
      </c>
      <c r="J48" s="147">
        <v>31647</v>
      </c>
      <c r="K48" s="147">
        <v>26575</v>
      </c>
      <c r="L48" s="148">
        <f t="shared" si="4"/>
        <v>275</v>
      </c>
      <c r="M48" s="149">
        <f t="shared" si="5"/>
        <v>3.7080992435478315</v>
      </c>
      <c r="N48" s="148">
        <f t="shared" si="6"/>
        <v>1582.35</v>
      </c>
      <c r="O48" s="148">
        <f t="shared" si="7"/>
        <v>1328.75</v>
      </c>
      <c r="P48" s="25">
        <f>Session3!N48*Session3!O48*49.6*10^(-9)+0.738</f>
        <v>0.84228635910000005</v>
      </c>
      <c r="Q48" s="2">
        <f t="shared" si="12"/>
        <v>4.100000062826064E-2</v>
      </c>
      <c r="R48" s="2">
        <f t="shared" si="8"/>
        <v>274.1577136409</v>
      </c>
      <c r="S48" s="144">
        <f t="shared" si="9"/>
        <v>3.7083259026212243</v>
      </c>
      <c r="T48" s="145">
        <f t="shared" si="10"/>
        <v>0.60908084163898124</v>
      </c>
      <c r="U48" s="207">
        <f t="shared" si="11"/>
        <v>1.2685234584323555E-2</v>
      </c>
      <c r="AC48" s="201">
        <v>300</v>
      </c>
      <c r="AD48" s="208">
        <v>314.55689315583999</v>
      </c>
      <c r="AE48" s="3"/>
      <c r="AF48" s="236"/>
      <c r="AG48" s="212">
        <f t="shared" si="15"/>
        <v>52529.191060237405</v>
      </c>
      <c r="AH48" s="232"/>
      <c r="AI48" s="212">
        <f t="shared" si="16"/>
        <v>1967286.5241840917</v>
      </c>
      <c r="AJ48" s="234"/>
    </row>
    <row r="49" spans="2:36" x14ac:dyDescent="0.35">
      <c r="B49" s="238"/>
      <c r="C49" s="2">
        <v>310</v>
      </c>
      <c r="D49" s="140">
        <f t="shared" si="0"/>
        <v>0.38302222155948906</v>
      </c>
      <c r="E49" s="140">
        <f t="shared" si="1"/>
        <v>0.32139380484326963</v>
      </c>
      <c r="F49" s="140">
        <f t="shared" si="2"/>
        <v>3.0182203184261045E-2</v>
      </c>
      <c r="G49" s="140">
        <f t="shared" si="3"/>
        <v>2.5325920050009575E-2</v>
      </c>
      <c r="H49" s="147">
        <v>10</v>
      </c>
      <c r="I49" s="147">
        <v>3216</v>
      </c>
      <c r="J49" s="147">
        <v>16342</v>
      </c>
      <c r="K49" s="147">
        <v>13119</v>
      </c>
      <c r="L49" s="148">
        <f t="shared" si="4"/>
        <v>321.60000000000002</v>
      </c>
      <c r="M49" s="149">
        <f t="shared" si="5"/>
        <v>5.6709787515031298</v>
      </c>
      <c r="N49" s="148">
        <f t="shared" si="6"/>
        <v>1634.2</v>
      </c>
      <c r="O49" s="148">
        <f t="shared" si="7"/>
        <v>1311.9</v>
      </c>
      <c r="P49" s="25">
        <f>Session3!N49*Session3!O49*49.6*10^(-9)+0.738</f>
        <v>0.84433778620800004</v>
      </c>
      <c r="Q49" s="2">
        <f t="shared" si="12"/>
        <v>4.1000000676167915E-2</v>
      </c>
      <c r="R49" s="2">
        <f t="shared" si="8"/>
        <v>320.75566221379205</v>
      </c>
      <c r="S49" s="144">
        <f t="shared" si="9"/>
        <v>5.671126960318861</v>
      </c>
      <c r="T49" s="145">
        <f t="shared" si="10"/>
        <v>0.71229235880398689</v>
      </c>
      <c r="U49" s="207">
        <f t="shared" si="11"/>
        <v>1.6899272770563675E-2</v>
      </c>
      <c r="AC49" s="201">
        <v>310</v>
      </c>
      <c r="AD49" s="208">
        <v>268.35738157745601</v>
      </c>
      <c r="AE49" s="3"/>
      <c r="AF49" s="236"/>
      <c r="AG49" s="212">
        <f t="shared" si="15"/>
        <v>106842.57871553661</v>
      </c>
      <c r="AH49" s="232"/>
      <c r="AI49" s="212">
        <f t="shared" si="16"/>
        <v>5069819.3185181404</v>
      </c>
      <c r="AJ49" s="234"/>
    </row>
    <row r="50" spans="2:36" x14ac:dyDescent="0.35">
      <c r="B50" s="238"/>
      <c r="C50" s="2">
        <v>320</v>
      </c>
      <c r="D50" s="140">
        <f t="shared" si="0"/>
        <v>0.32139380484326979</v>
      </c>
      <c r="E50" s="140">
        <f t="shared" si="1"/>
        <v>0.3830222215594889</v>
      </c>
      <c r="F50" s="140">
        <f t="shared" si="2"/>
        <v>2.5325920050009589E-2</v>
      </c>
      <c r="G50" s="140">
        <f t="shared" si="3"/>
        <v>3.0182203184261031E-2</v>
      </c>
      <c r="H50" s="147">
        <v>10</v>
      </c>
      <c r="I50" s="147">
        <v>3426</v>
      </c>
      <c r="J50" s="147">
        <v>16522</v>
      </c>
      <c r="K50" s="147">
        <v>12737</v>
      </c>
      <c r="L50" s="148">
        <f t="shared" ref="L50:L81" si="17">I50/H50</f>
        <v>342.6</v>
      </c>
      <c r="M50" s="149">
        <f t="shared" ref="M50:M81" si="18">SQRT(I50)/H50</f>
        <v>5.8532042506647581</v>
      </c>
      <c r="N50" s="148">
        <f t="shared" ref="N50:N81" si="19">J50/$H50</f>
        <v>1652.2</v>
      </c>
      <c r="O50" s="148">
        <f t="shared" ref="O50:O81" si="20">K50/$H50</f>
        <v>1273.7</v>
      </c>
      <c r="P50" s="25">
        <f>Session3!N50*Session3!O50*49.6*10^(-9)+0.738</f>
        <v>0.84237859414399996</v>
      </c>
      <c r="Q50" s="2">
        <f t="shared" si="12"/>
        <v>4.1000000638068454E-2</v>
      </c>
      <c r="R50" s="2">
        <f t="shared" ref="R50:R81" si="21">L50-P50</f>
        <v>341.75762140585601</v>
      </c>
      <c r="S50" s="144">
        <f t="shared" ref="S50:S81" si="22">SQRT(Q50*Q50+M50*M50)</f>
        <v>5.853347845468635</v>
      </c>
      <c r="T50" s="145">
        <f t="shared" si="10"/>
        <v>0.75880398671096372</v>
      </c>
      <c r="U50" s="207">
        <f t="shared" si="11"/>
        <v>1.7695351745310797E-2</v>
      </c>
      <c r="AC50" s="201">
        <v>320</v>
      </c>
      <c r="AD50" s="208">
        <v>236.50750472036799</v>
      </c>
      <c r="AE50" s="3"/>
      <c r="AF50" s="236"/>
      <c r="AG50" s="212">
        <f t="shared" si="15"/>
        <v>189626.74672526526</v>
      </c>
      <c r="AH50" s="232"/>
      <c r="AI50" s="212">
        <f t="shared" si="16"/>
        <v>10894303.226152746</v>
      </c>
      <c r="AJ50" s="234"/>
    </row>
    <row r="51" spans="2:36" x14ac:dyDescent="0.35">
      <c r="B51" s="238"/>
      <c r="C51" s="2">
        <v>330</v>
      </c>
      <c r="D51" s="140">
        <f t="shared" si="0"/>
        <v>0.25000000000000022</v>
      </c>
      <c r="E51" s="140">
        <f t="shared" si="1"/>
        <v>0.43301270189221919</v>
      </c>
      <c r="F51" s="140">
        <f t="shared" si="2"/>
        <v>1.9700144963340285E-2</v>
      </c>
      <c r="G51" s="140">
        <f t="shared" si="3"/>
        <v>3.4121428807405957E-2</v>
      </c>
      <c r="H51" s="147">
        <v>10</v>
      </c>
      <c r="I51" s="147">
        <v>3968</v>
      </c>
      <c r="J51" s="147">
        <v>16837</v>
      </c>
      <c r="K51" s="147">
        <v>12727</v>
      </c>
      <c r="L51" s="148">
        <f t="shared" si="17"/>
        <v>396.8</v>
      </c>
      <c r="M51" s="149">
        <f t="shared" si="18"/>
        <v>6.2992062992094491</v>
      </c>
      <c r="N51" s="148">
        <f t="shared" si="19"/>
        <v>1683.7</v>
      </c>
      <c r="O51" s="148">
        <f t="shared" si="20"/>
        <v>1272.7</v>
      </c>
      <c r="P51" s="25">
        <f>Session3!N51*Session3!O51*49.6*10^(-9)+0.738</f>
        <v>0.84428511150399999</v>
      </c>
      <c r="Q51" s="2">
        <f t="shared" si="12"/>
        <v>4.1000000693161599E-2</v>
      </c>
      <c r="R51" s="2">
        <f t="shared" si="21"/>
        <v>395.955714888496</v>
      </c>
      <c r="S51" s="144">
        <f t="shared" si="22"/>
        <v>6.2993397273092713</v>
      </c>
      <c r="T51" s="145">
        <f t="shared" si="10"/>
        <v>0.87884828349944655</v>
      </c>
      <c r="U51" s="207">
        <f t="shared" si="11"/>
        <v>1.9729225504995111E-2</v>
      </c>
      <c r="AC51" s="201">
        <v>330</v>
      </c>
      <c r="AD51" s="208">
        <v>212.50858482955999</v>
      </c>
      <c r="AE51" s="3"/>
      <c r="AF51" s="236"/>
      <c r="AG51" s="212">
        <f t="shared" si="15"/>
        <v>306881.69508942345</v>
      </c>
      <c r="AH51" s="232"/>
      <c r="AI51" s="212">
        <f t="shared" si="16"/>
        <v>20699569.461265091</v>
      </c>
      <c r="AJ51" s="234"/>
    </row>
    <row r="52" spans="2:36" x14ac:dyDescent="0.35">
      <c r="B52" s="238"/>
      <c r="C52" s="2">
        <v>340</v>
      </c>
      <c r="D52" s="140">
        <f t="shared" si="0"/>
        <v>0.1710100716628343</v>
      </c>
      <c r="E52" s="140">
        <f t="shared" si="1"/>
        <v>0.46984631039295421</v>
      </c>
      <c r="F52" s="140">
        <f t="shared" si="2"/>
        <v>1.3475843155019285E-2</v>
      </c>
      <c r="G52" s="140">
        <f t="shared" si="3"/>
        <v>3.7023901289529371E-2</v>
      </c>
      <c r="H52" s="147">
        <v>10</v>
      </c>
      <c r="I52" s="147">
        <v>4326</v>
      </c>
      <c r="J52" s="147">
        <v>16855</v>
      </c>
      <c r="K52" s="147">
        <v>12558</v>
      </c>
      <c r="L52" s="148">
        <f t="shared" si="17"/>
        <v>432.6</v>
      </c>
      <c r="M52" s="149">
        <f t="shared" si="18"/>
        <v>6.5772334609621392</v>
      </c>
      <c r="N52" s="148">
        <f t="shared" si="19"/>
        <v>1685.5</v>
      </c>
      <c r="O52" s="148">
        <f t="shared" si="20"/>
        <v>1255.8</v>
      </c>
      <c r="P52" s="25">
        <f>Session3!N52*Session3!O52*49.6*10^(-9)+0.738</f>
        <v>0.84298588464000002</v>
      </c>
      <c r="Q52" s="2">
        <f t="shared" si="12"/>
        <v>4.1000000692853367E-2</v>
      </c>
      <c r="R52" s="2">
        <f t="shared" si="21"/>
        <v>431.75701411536005</v>
      </c>
      <c r="S52" s="144">
        <f t="shared" si="22"/>
        <v>6.5773612490159614</v>
      </c>
      <c r="T52" s="145">
        <f t="shared" si="10"/>
        <v>0.95813953488372117</v>
      </c>
      <c r="U52" s="207">
        <f t="shared" si="11"/>
        <v>2.1059459586015326E-2</v>
      </c>
      <c r="AC52" s="201">
        <v>340</v>
      </c>
      <c r="AD52" s="208">
        <v>194.94346861223201</v>
      </c>
      <c r="AE52" s="3"/>
      <c r="AF52" s="236"/>
      <c r="AG52" s="212">
        <f t="shared" si="15"/>
        <v>464607.42380801105</v>
      </c>
      <c r="AH52" s="232"/>
      <c r="AI52" s="212">
        <f t="shared" si="16"/>
        <v>35984449.238032348</v>
      </c>
      <c r="AJ52" s="234"/>
    </row>
    <row r="53" spans="2:36" x14ac:dyDescent="0.35">
      <c r="B53" s="238"/>
      <c r="C53" s="152">
        <v>350</v>
      </c>
      <c r="D53" s="140">
        <f t="shared" si="0"/>
        <v>8.6824088833465637E-2</v>
      </c>
      <c r="E53" s="140">
        <f t="shared" si="1"/>
        <v>0.49240387650610395</v>
      </c>
      <c r="F53" s="140">
        <f t="shared" si="2"/>
        <v>6.8422779394300155E-3</v>
      </c>
      <c r="G53" s="140">
        <f t="shared" si="3"/>
        <v>3.8801428427766467E-2</v>
      </c>
      <c r="H53" s="153">
        <v>10</v>
      </c>
      <c r="I53" s="153">
        <v>4390</v>
      </c>
      <c r="J53" s="153">
        <v>16702</v>
      </c>
      <c r="K53" s="153">
        <v>12643</v>
      </c>
      <c r="L53" s="154">
        <f t="shared" si="17"/>
        <v>439</v>
      </c>
      <c r="M53" s="155">
        <f t="shared" si="18"/>
        <v>6.6257075093909776</v>
      </c>
      <c r="N53" s="154">
        <f t="shared" si="19"/>
        <v>1670.2</v>
      </c>
      <c r="O53" s="154">
        <f t="shared" si="20"/>
        <v>1264.3</v>
      </c>
      <c r="P53" s="25">
        <f>Session3!N53*Session3!O53*49.6*10^(-9)+0.738</f>
        <v>0.84273703945599998</v>
      </c>
      <c r="Q53" s="2">
        <f t="shared" si="12"/>
        <v>4.1000000671825576E-2</v>
      </c>
      <c r="R53" s="2">
        <f t="shared" si="21"/>
        <v>438.15726296054402</v>
      </c>
      <c r="S53" s="144">
        <f t="shared" si="22"/>
        <v>6.6258343625580531</v>
      </c>
      <c r="T53" s="145">
        <f t="shared" si="10"/>
        <v>0.97231450719822832</v>
      </c>
      <c r="U53" s="207">
        <f t="shared" si="11"/>
        <v>2.1296348778100539E-2</v>
      </c>
      <c r="AC53" s="201">
        <v>350</v>
      </c>
      <c r="AD53" s="208">
        <v>183.75866180937999</v>
      </c>
      <c r="AE53" s="3"/>
      <c r="AF53" s="236"/>
      <c r="AG53" s="212">
        <f t="shared" si="15"/>
        <v>668803.93288102816</v>
      </c>
      <c r="AH53" s="232"/>
      <c r="AI53" s="212">
        <f t="shared" si="16"/>
        <v>58487773.770631693</v>
      </c>
      <c r="AJ53" s="234"/>
    </row>
    <row r="54" spans="2:36" x14ac:dyDescent="0.35">
      <c r="B54" s="238">
        <v>1</v>
      </c>
      <c r="C54" s="140">
        <v>0</v>
      </c>
      <c r="D54" s="140">
        <f t="shared" ref="D54:D89" si="23">-$B$54*SIN(C54*PI()/180)</f>
        <v>0</v>
      </c>
      <c r="E54" s="140">
        <f t="shared" ref="E54:E89" si="24">$B$54*COS(C54*PI()/180)</f>
        <v>1</v>
      </c>
      <c r="F54" s="140">
        <f t="shared" ref="F54:F89" si="25">SQRT((D54*0.0394/$B$54)^2+($B$54*COS(C54*PI()/180)*0.01*PI()/180)^2)</f>
        <v>1.7453292519943296E-4</v>
      </c>
      <c r="G54" s="140">
        <f t="shared" ref="G54:G89" si="26">SQRT((E54*0.0394/$B$54)^2+($B$54*SIN(C54*PI()/180)*0.01*PI()/180)^2)</f>
        <v>3.9399999999999998E-2</v>
      </c>
      <c r="H54" s="141">
        <v>10</v>
      </c>
      <c r="I54" s="141">
        <v>4036</v>
      </c>
      <c r="J54" s="141">
        <v>19729</v>
      </c>
      <c r="K54" s="141">
        <v>11111</v>
      </c>
      <c r="L54" s="142">
        <f t="shared" si="17"/>
        <v>403.6</v>
      </c>
      <c r="M54" s="143">
        <f t="shared" si="18"/>
        <v>6.3529520697074364</v>
      </c>
      <c r="N54" s="142">
        <f t="shared" si="19"/>
        <v>1972.9</v>
      </c>
      <c r="O54" s="142">
        <f t="shared" si="20"/>
        <v>1111.0999999999999</v>
      </c>
      <c r="P54" s="25">
        <f>Session3!N54*Session3!O54*49.6*10^(-9)+0.738</f>
        <v>0.84672762382400002</v>
      </c>
      <c r="Q54" s="2">
        <v>4.1000000000000002E-2</v>
      </c>
      <c r="R54" s="2">
        <f t="shared" si="21"/>
        <v>402.75327237617603</v>
      </c>
      <c r="S54" s="144">
        <f t="shared" si="22"/>
        <v>6.3530843690289522</v>
      </c>
      <c r="T54" s="156">
        <f t="shared" ref="T54:T89" si="27">L54/SUM($L$54:$L$89)/$S$11</f>
        <v>0.97487922705314001</v>
      </c>
      <c r="U54" s="150">
        <f t="shared" ref="U54:U89" si="28">SQRT((T54/L54*M54)^2+(T54/SUM($L$54:$L$89)*SUM($M$54:$M$89))^2)</f>
        <v>2.3347021659014252E-2</v>
      </c>
      <c r="AC54" s="201">
        <v>0</v>
      </c>
      <c r="AD54" s="208">
        <v>2.9612549227448888</v>
      </c>
      <c r="AE54" s="3"/>
      <c r="AF54" s="235">
        <f>SUMPRODUCT(AC54:AC71,AD54:AD71)/SUM(AD54:AD71)</f>
        <v>90.465770983377922</v>
      </c>
      <c r="AG54" s="212">
        <f>(AC54-AF$54)^3</f>
        <v>-740376.91044607421</v>
      </c>
      <c r="AH54" s="231">
        <f>SUMPRODUCT(AG54:AG71,AD54:AD71)/SUM(AD54:AD71)/24.157^3</f>
        <v>3.9421190568104999E-3</v>
      </c>
      <c r="AI54" s="212">
        <f>(C54-AF$54)^4</f>
        <v>66978768.021795452</v>
      </c>
      <c r="AJ54" s="233">
        <f>SUMPRODUCT(AI54:AI71,AD54:AD71)/SUM(AD54:AD71)/(24.157^4)</f>
        <v>3.6659328841111569</v>
      </c>
    </row>
    <row r="55" spans="2:36" x14ac:dyDescent="0.35">
      <c r="B55" s="238"/>
      <c r="C55" s="2">
        <v>10</v>
      </c>
      <c r="D55" s="140">
        <f t="shared" si="23"/>
        <v>-0.17364817766693033</v>
      </c>
      <c r="E55" s="140">
        <f t="shared" si="24"/>
        <v>0.98480775301220802</v>
      </c>
      <c r="F55" s="140">
        <f t="shared" si="25"/>
        <v>6.8438969020916569E-3</v>
      </c>
      <c r="G55" s="140">
        <f t="shared" si="26"/>
        <v>3.8801437305021558E-2</v>
      </c>
      <c r="H55" s="146">
        <v>10</v>
      </c>
      <c r="I55" s="147">
        <v>3458</v>
      </c>
      <c r="J55" s="147">
        <v>19628</v>
      </c>
      <c r="K55" s="147">
        <v>11170</v>
      </c>
      <c r="L55" s="148">
        <f t="shared" si="17"/>
        <v>345.8</v>
      </c>
      <c r="M55" s="149">
        <f t="shared" si="18"/>
        <v>5.8804761711956628</v>
      </c>
      <c r="N55" s="148">
        <f t="shared" si="19"/>
        <v>1962.8</v>
      </c>
      <c r="O55" s="148">
        <f t="shared" si="20"/>
        <v>1117</v>
      </c>
      <c r="P55" s="25">
        <f>Session3!N55*Session3!O55*49.6*10^(-9)+0.738</f>
        <v>0.84674540095999995</v>
      </c>
      <c r="Q55" s="2">
        <f t="shared" ref="Q55:Q89" si="29">SQRT(0.041*0.041+((2*O55*SQRT(L55)*48.4*10^(-9)/C55)^2+((2*N55*SQRT(M55)*48.4*10^(-9)/C55)^2)))</f>
        <v>4.1000518909047406E-2</v>
      </c>
      <c r="R55" s="2">
        <f t="shared" si="21"/>
        <v>344.95325459904001</v>
      </c>
      <c r="S55" s="144">
        <f t="shared" si="22"/>
        <v>5.8806191036786952</v>
      </c>
      <c r="T55" s="156">
        <f t="shared" si="27"/>
        <v>0.83526570048309168</v>
      </c>
      <c r="U55" s="150">
        <f t="shared" si="28"/>
        <v>2.0713095560025655E-2</v>
      </c>
      <c r="AC55" s="201">
        <v>10</v>
      </c>
      <c r="AD55" s="208">
        <v>3.3948092198346669</v>
      </c>
      <c r="AE55" s="3"/>
      <c r="AF55" s="236"/>
      <c r="AG55" s="212">
        <f t="shared" ref="AG55:AG66" si="30">(AC55-AF$54)^3</f>
        <v>-520994.97015257803</v>
      </c>
      <c r="AH55" s="232"/>
      <c r="AI55" s="212">
        <f t="shared" ref="AI55:AI71" si="31">(C55-AF$54)^4</f>
        <v>41922261.951789163</v>
      </c>
      <c r="AJ55" s="234"/>
    </row>
    <row r="56" spans="2:36" x14ac:dyDescent="0.35">
      <c r="B56" s="238"/>
      <c r="C56" s="2">
        <v>20</v>
      </c>
      <c r="D56" s="140">
        <f t="shared" si="23"/>
        <v>-0.34202014332566871</v>
      </c>
      <c r="E56" s="140">
        <f t="shared" si="24"/>
        <v>0.93969262078590843</v>
      </c>
      <c r="F56" s="140">
        <f t="shared" si="25"/>
        <v>1.3476591651266509E-2</v>
      </c>
      <c r="G56" s="140">
        <f t="shared" si="26"/>
        <v>3.7023937381199641E-2</v>
      </c>
      <c r="H56" s="146">
        <v>10</v>
      </c>
      <c r="I56" s="146">
        <v>2526</v>
      </c>
      <c r="J56" s="151">
        <v>19353</v>
      </c>
      <c r="K56" s="151">
        <v>11341</v>
      </c>
      <c r="L56" s="148">
        <f t="shared" si="17"/>
        <v>252.6</v>
      </c>
      <c r="M56" s="149">
        <f t="shared" si="18"/>
        <v>5.0259327492516253</v>
      </c>
      <c r="N56" s="148">
        <f t="shared" si="19"/>
        <v>1935.3</v>
      </c>
      <c r="O56" s="148">
        <f t="shared" si="20"/>
        <v>1134.0999999999999</v>
      </c>
      <c r="P56" s="25">
        <f>Session3!N56*Session3!O56*49.6*10^(-9)+0.738</f>
        <v>0.84686325700800003</v>
      </c>
      <c r="Q56" s="2">
        <f t="shared" si="29"/>
        <v>4.1000098191380549E-2</v>
      </c>
      <c r="R56" s="2">
        <f t="shared" si="21"/>
        <v>251.75313674299198</v>
      </c>
      <c r="S56" s="144">
        <f t="shared" si="22"/>
        <v>5.0260999799100397</v>
      </c>
      <c r="T56" s="156">
        <f t="shared" si="27"/>
        <v>0.61014492753623184</v>
      </c>
      <c r="U56" s="150">
        <f t="shared" si="28"/>
        <v>1.6390650791152164E-2</v>
      </c>
      <c r="AC56" s="201">
        <v>20</v>
      </c>
      <c r="AD56" s="208">
        <v>5.089833534496</v>
      </c>
      <c r="AE56" s="3"/>
      <c r="AF56" s="236"/>
      <c r="AG56" s="212">
        <f t="shared" si="30"/>
        <v>-349892.49244910869</v>
      </c>
      <c r="AH56" s="232"/>
      <c r="AI56" s="212">
        <f t="shared" si="31"/>
        <v>24655444.241722181</v>
      </c>
      <c r="AJ56" s="234"/>
    </row>
    <row r="57" spans="2:36" x14ac:dyDescent="0.35">
      <c r="B57" s="238"/>
      <c r="C57" s="2">
        <v>30</v>
      </c>
      <c r="D57" s="140">
        <f t="shared" si="23"/>
        <v>-0.49999999999999994</v>
      </c>
      <c r="E57" s="140">
        <f t="shared" si="24"/>
        <v>0.86602540378443871</v>
      </c>
      <c r="F57" s="140">
        <f t="shared" si="25"/>
        <v>1.9700579846960945E-2</v>
      </c>
      <c r="G57" s="140">
        <f t="shared" si="26"/>
        <v>3.412151250216635E-2</v>
      </c>
      <c r="H57" s="146">
        <v>20</v>
      </c>
      <c r="I57" s="146">
        <v>3116</v>
      </c>
      <c r="J57" s="147">
        <v>37078</v>
      </c>
      <c r="K57" s="147">
        <v>22986</v>
      </c>
      <c r="L57" s="148">
        <f t="shared" si="17"/>
        <v>155.80000000000001</v>
      </c>
      <c r="M57" s="149">
        <f t="shared" si="18"/>
        <v>2.7910571473905725</v>
      </c>
      <c r="N57" s="148">
        <f t="shared" si="19"/>
        <v>1853.9</v>
      </c>
      <c r="O57" s="148">
        <f t="shared" si="20"/>
        <v>1149.3</v>
      </c>
      <c r="P57" s="25">
        <f>Session3!N57*Session3!O57*49.6*10^(-9)+0.738</f>
        <v>0.843682088592</v>
      </c>
      <c r="Q57" s="2">
        <f t="shared" si="29"/>
        <v>4.1000027347309155E-2</v>
      </c>
      <c r="R57" s="2">
        <f t="shared" si="21"/>
        <v>154.95631791140801</v>
      </c>
      <c r="S57" s="144">
        <f t="shared" si="22"/>
        <v>2.7913582719247061</v>
      </c>
      <c r="T57" s="156">
        <f t="shared" si="27"/>
        <v>0.37632850241545895</v>
      </c>
      <c r="U57" s="150">
        <f t="shared" si="28"/>
        <v>9.5700793913508515E-3</v>
      </c>
      <c r="AC57" s="201">
        <v>30</v>
      </c>
      <c r="AD57" s="208">
        <v>20.826499759669336</v>
      </c>
      <c r="AE57" s="3"/>
      <c r="AF57" s="236"/>
      <c r="AG57" s="212">
        <f t="shared" si="30"/>
        <v>-221069.4773356661</v>
      </c>
      <c r="AH57" s="232"/>
      <c r="AI57" s="212">
        <f t="shared" si="31"/>
        <v>13367136.387993442</v>
      </c>
      <c r="AJ57" s="234"/>
    </row>
    <row r="58" spans="2:36" x14ac:dyDescent="0.35">
      <c r="B58" s="238"/>
      <c r="C58" s="2">
        <v>40</v>
      </c>
      <c r="D58" s="140">
        <f t="shared" si="23"/>
        <v>-0.64278760968653925</v>
      </c>
      <c r="E58" s="140">
        <f t="shared" si="24"/>
        <v>0.76604444311897801</v>
      </c>
      <c r="F58" s="140">
        <f t="shared" si="25"/>
        <v>2.5326184733245206E-2</v>
      </c>
      <c r="G58" s="140">
        <f t="shared" si="26"/>
        <v>3.0182359559840839E-2</v>
      </c>
      <c r="H58" s="147">
        <v>30</v>
      </c>
      <c r="I58" s="147">
        <v>2450</v>
      </c>
      <c r="J58" s="147">
        <v>54118</v>
      </c>
      <c r="K58" s="147">
        <v>35335</v>
      </c>
      <c r="L58" s="148">
        <f t="shared" si="17"/>
        <v>81.666666666666671</v>
      </c>
      <c r="M58" s="149">
        <f t="shared" si="18"/>
        <v>1.649915822768611</v>
      </c>
      <c r="N58" s="148">
        <f t="shared" si="19"/>
        <v>1803.9333333333334</v>
      </c>
      <c r="O58" s="148">
        <f t="shared" si="20"/>
        <v>1177.8333333333333</v>
      </c>
      <c r="P58" s="25">
        <f>Session3!N58*Session3!O58*49.6*10^(-9)+0.738</f>
        <v>0.84338674743111108</v>
      </c>
      <c r="Q58" s="2">
        <f t="shared" si="29"/>
        <v>4.1000008474965315E-2</v>
      </c>
      <c r="R58" s="2">
        <f t="shared" si="21"/>
        <v>80.82327991923556</v>
      </c>
      <c r="S58" s="144">
        <f t="shared" si="22"/>
        <v>1.6504251642886356</v>
      </c>
      <c r="T58" s="156">
        <f t="shared" si="27"/>
        <v>0.19726247987117554</v>
      </c>
      <c r="U58" s="150">
        <f t="shared" si="28"/>
        <v>5.3440661736164604E-3</v>
      </c>
      <c r="AC58" s="201">
        <v>40</v>
      </c>
      <c r="AD58" s="208">
        <v>55.671835345078001</v>
      </c>
      <c r="AE58" s="3"/>
      <c r="AF58" s="236"/>
      <c r="AG58" s="212">
        <f t="shared" si="30"/>
        <v>-128525.92481225026</v>
      </c>
      <c r="AH58" s="232"/>
      <c r="AI58" s="212">
        <f t="shared" si="31"/>
        <v>6486159.8870018721</v>
      </c>
      <c r="AJ58" s="234"/>
    </row>
    <row r="59" spans="2:36" x14ac:dyDescent="0.35">
      <c r="B59" s="238"/>
      <c r="C59" s="2">
        <v>50</v>
      </c>
      <c r="D59" s="140">
        <f t="shared" si="23"/>
        <v>-0.76604444311897801</v>
      </c>
      <c r="E59" s="140">
        <f t="shared" si="24"/>
        <v>0.64278760968653936</v>
      </c>
      <c r="F59" s="140">
        <f t="shared" si="25"/>
        <v>3.0182359559840839E-2</v>
      </c>
      <c r="G59" s="140">
        <f t="shared" si="26"/>
        <v>2.5326184733245213E-2</v>
      </c>
      <c r="H59" s="147">
        <v>80</v>
      </c>
      <c r="I59" s="147">
        <v>2770</v>
      </c>
      <c r="J59" s="147">
        <v>137224</v>
      </c>
      <c r="K59" s="147">
        <v>97919</v>
      </c>
      <c r="L59" s="148">
        <f t="shared" si="17"/>
        <v>34.625</v>
      </c>
      <c r="M59" s="149">
        <f t="shared" si="18"/>
        <v>0.6578848683470383</v>
      </c>
      <c r="N59" s="148">
        <f t="shared" si="19"/>
        <v>1715.3</v>
      </c>
      <c r="O59" s="148">
        <f t="shared" si="20"/>
        <v>1223.9875</v>
      </c>
      <c r="P59" s="25">
        <f>Session3!N59*Session3!O59*49.6*10^(-9)+0.738</f>
        <v>0.84213548563399998</v>
      </c>
      <c r="Q59" s="2">
        <f t="shared" si="29"/>
        <v>4.1000002459525613E-2</v>
      </c>
      <c r="R59" s="2">
        <f t="shared" si="21"/>
        <v>33.782864514365997</v>
      </c>
      <c r="S59" s="144">
        <f t="shared" si="22"/>
        <v>0.65916120956992075</v>
      </c>
      <c r="T59" s="156">
        <f t="shared" si="27"/>
        <v>8.3635265700483089E-2</v>
      </c>
      <c r="U59" s="150">
        <f t="shared" si="28"/>
        <v>2.1917827804576843E-3</v>
      </c>
      <c r="AC59" s="201">
        <v>50</v>
      </c>
      <c r="AD59" s="208">
        <v>112.79087183973334</v>
      </c>
      <c r="AE59" s="3"/>
      <c r="AF59" s="236"/>
      <c r="AG59" s="212">
        <f t="shared" si="30"/>
        <v>-66261.834878861147</v>
      </c>
      <c r="AH59" s="232"/>
      <c r="AI59" s="212">
        <f t="shared" si="31"/>
        <v>2681336.2351463987</v>
      </c>
      <c r="AJ59" s="234"/>
    </row>
    <row r="60" spans="2:36" x14ac:dyDescent="0.35">
      <c r="B60" s="238"/>
      <c r="C60" s="2">
        <v>60</v>
      </c>
      <c r="D60" s="140">
        <f t="shared" si="23"/>
        <v>-0.8660254037844386</v>
      </c>
      <c r="E60" s="140">
        <f t="shared" si="24"/>
        <v>0.50000000000000011</v>
      </c>
      <c r="F60" s="140">
        <f t="shared" si="25"/>
        <v>3.4121512502166343E-2</v>
      </c>
      <c r="G60" s="140">
        <f t="shared" si="26"/>
        <v>1.9700579846960956E-2</v>
      </c>
      <c r="H60" s="147">
        <v>30</v>
      </c>
      <c r="I60" s="147">
        <v>415</v>
      </c>
      <c r="J60" s="147">
        <v>49116</v>
      </c>
      <c r="K60" s="147">
        <v>37898</v>
      </c>
      <c r="L60" s="148">
        <f t="shared" si="17"/>
        <v>13.833333333333334</v>
      </c>
      <c r="M60" s="149">
        <f t="shared" si="18"/>
        <v>0.67905162624877868</v>
      </c>
      <c r="N60" s="148">
        <f t="shared" si="19"/>
        <v>1637.2</v>
      </c>
      <c r="O60" s="148">
        <f t="shared" si="20"/>
        <v>1263.2666666666667</v>
      </c>
      <c r="P60" s="25">
        <f>Session3!N60*Session3!O60*49.6*10^(-9)+0.738</f>
        <v>0.84058372125866665</v>
      </c>
      <c r="Q60" s="2">
        <f t="shared" si="29"/>
        <v>4.1000000758505996E-2</v>
      </c>
      <c r="R60" s="2">
        <f t="shared" si="21"/>
        <v>12.992749612074668</v>
      </c>
      <c r="S60" s="144">
        <f t="shared" si="22"/>
        <v>0.68028825594251485</v>
      </c>
      <c r="T60" s="156">
        <f t="shared" si="27"/>
        <v>3.3413848631239938E-2</v>
      </c>
      <c r="U60" s="150">
        <f t="shared" si="28"/>
        <v>1.7475811314445319E-3</v>
      </c>
      <c r="AC60" s="201">
        <v>60</v>
      </c>
      <c r="AD60" s="208">
        <v>200.75501876997998</v>
      </c>
      <c r="AE60" s="3"/>
      <c r="AF60" s="236"/>
      <c r="AG60" s="212">
        <f t="shared" si="30"/>
        <v>-28277.207535498816</v>
      </c>
      <c r="AH60" s="232"/>
      <c r="AI60" s="212">
        <f t="shared" si="31"/>
        <v>861486.92882595537</v>
      </c>
      <c r="AJ60" s="234"/>
    </row>
    <row r="61" spans="2:36" x14ac:dyDescent="0.35">
      <c r="B61" s="238"/>
      <c r="C61" s="2">
        <v>70</v>
      </c>
      <c r="D61" s="140">
        <f t="shared" si="23"/>
        <v>-0.93969262078590832</v>
      </c>
      <c r="E61" s="140">
        <f t="shared" si="24"/>
        <v>0.34202014332566882</v>
      </c>
      <c r="F61" s="140">
        <f t="shared" si="25"/>
        <v>3.7023937381199641E-2</v>
      </c>
      <c r="G61" s="140">
        <f t="shared" si="26"/>
        <v>1.3476591651266514E-2</v>
      </c>
      <c r="H61" s="147">
        <v>30</v>
      </c>
      <c r="I61" s="147">
        <v>170</v>
      </c>
      <c r="J61" s="147">
        <v>46557</v>
      </c>
      <c r="K61" s="147">
        <v>39446</v>
      </c>
      <c r="L61" s="148">
        <f t="shared" si="17"/>
        <v>5.666666666666667</v>
      </c>
      <c r="M61" s="149">
        <f t="shared" si="18"/>
        <v>0.4346134936801766</v>
      </c>
      <c r="N61" s="148">
        <f t="shared" si="19"/>
        <v>1551.9</v>
      </c>
      <c r="O61" s="148">
        <f t="shared" si="20"/>
        <v>1314.8666666666666</v>
      </c>
      <c r="P61" s="25">
        <f>Session3!N61*Session3!O61*49.6*10^(-9)+0.738</f>
        <v>0.83921086236800002</v>
      </c>
      <c r="Q61" s="2">
        <f t="shared" si="29"/>
        <v>4.1000000252881627E-2</v>
      </c>
      <c r="R61" s="2">
        <f t="shared" si="21"/>
        <v>4.8274558042986673</v>
      </c>
      <c r="S61" s="144">
        <f t="shared" si="22"/>
        <v>0.43654311231495246</v>
      </c>
      <c r="T61" s="156">
        <f t="shared" si="27"/>
        <v>1.3687600644122383E-2</v>
      </c>
      <c r="U61" s="150">
        <f t="shared" si="28"/>
        <v>1.0784682596242713E-3</v>
      </c>
      <c r="AC61" s="201">
        <v>70</v>
      </c>
      <c r="AD61" s="208">
        <v>296.851083113024</v>
      </c>
      <c r="AE61" s="3"/>
      <c r="AF61" s="236"/>
      <c r="AG61" s="212">
        <f t="shared" si="30"/>
        <v>-8572.0427821632275</v>
      </c>
      <c r="AH61" s="232"/>
      <c r="AI61" s="212">
        <f t="shared" si="31"/>
        <v>175433.46443947035</v>
      </c>
      <c r="AJ61" s="234"/>
    </row>
    <row r="62" spans="2:36" x14ac:dyDescent="0.35">
      <c r="B62" s="238"/>
      <c r="C62" s="2">
        <v>80</v>
      </c>
      <c r="D62" s="140">
        <f t="shared" si="23"/>
        <v>-0.98480775301220802</v>
      </c>
      <c r="E62" s="140">
        <f t="shared" si="24"/>
        <v>0.17364817766693041</v>
      </c>
      <c r="F62" s="140">
        <f t="shared" si="25"/>
        <v>3.8801437305021558E-2</v>
      </c>
      <c r="G62" s="140">
        <f t="shared" si="26"/>
        <v>6.8438969020916604E-3</v>
      </c>
      <c r="H62" s="147">
        <v>30</v>
      </c>
      <c r="I62" s="147">
        <v>90</v>
      </c>
      <c r="J62" s="147">
        <v>44454</v>
      </c>
      <c r="K62" s="147">
        <v>39447</v>
      </c>
      <c r="L62" s="148">
        <f t="shared" si="17"/>
        <v>3</v>
      </c>
      <c r="M62" s="149">
        <f t="shared" si="18"/>
        <v>0.31622776601683794</v>
      </c>
      <c r="N62" s="148">
        <f t="shared" si="19"/>
        <v>1481.8</v>
      </c>
      <c r="O62" s="148">
        <f t="shared" si="20"/>
        <v>1314.9</v>
      </c>
      <c r="P62" s="25">
        <f>Session3!N62*Session3!O62*49.6*10^(-9)+0.738</f>
        <v>0.83464157347199996</v>
      </c>
      <c r="Q62" s="2">
        <f t="shared" si="29"/>
        <v>4.1000000105008774E-2</v>
      </c>
      <c r="R62" s="2">
        <f t="shared" si="21"/>
        <v>2.1653584265279999</v>
      </c>
      <c r="S62" s="144">
        <f t="shared" si="22"/>
        <v>0.31887458350989772</v>
      </c>
      <c r="T62" s="156">
        <f t="shared" si="27"/>
        <v>7.2463768115942021E-3</v>
      </c>
      <c r="U62" s="150">
        <f t="shared" si="28"/>
        <v>7.7495173703839707E-4</v>
      </c>
      <c r="AC62" s="201">
        <v>80</v>
      </c>
      <c r="AD62" s="208">
        <v>379.252399348224</v>
      </c>
      <c r="AE62" s="3"/>
      <c r="AF62" s="236"/>
      <c r="AG62" s="212">
        <f t="shared" si="30"/>
        <v>-1146.3406188543922</v>
      </c>
      <c r="AH62" s="232"/>
      <c r="AI62" s="212">
        <f t="shared" si="31"/>
        <v>11997.338385873789</v>
      </c>
      <c r="AJ62" s="234"/>
    </row>
    <row r="63" spans="2:36" x14ac:dyDescent="0.35">
      <c r="B63" s="238"/>
      <c r="C63" s="2">
        <v>90</v>
      </c>
      <c r="D63" s="140">
        <f t="shared" si="23"/>
        <v>-1</v>
      </c>
      <c r="E63" s="140">
        <f t="shared" si="24"/>
        <v>6.1257422745431001E-17</v>
      </c>
      <c r="F63" s="140">
        <f t="shared" si="25"/>
        <v>3.9399999999999998E-2</v>
      </c>
      <c r="G63" s="140">
        <f t="shared" si="26"/>
        <v>1.7453292519943296E-4</v>
      </c>
      <c r="H63" s="147">
        <v>30</v>
      </c>
      <c r="I63" s="147">
        <v>114</v>
      </c>
      <c r="J63" s="147">
        <v>42142</v>
      </c>
      <c r="K63" s="147">
        <v>43378</v>
      </c>
      <c r="L63" s="148">
        <f t="shared" si="17"/>
        <v>3.8</v>
      </c>
      <c r="M63" s="149">
        <f t="shared" si="18"/>
        <v>0.35590260840104371</v>
      </c>
      <c r="N63" s="148">
        <f t="shared" si="19"/>
        <v>1404.7333333333333</v>
      </c>
      <c r="O63" s="148">
        <f t="shared" si="20"/>
        <v>1445.9333333333334</v>
      </c>
      <c r="P63" s="25">
        <f>Session3!N63*Session3!O63*49.6*10^(-9)+0.738</f>
        <v>0.83874507725511105</v>
      </c>
      <c r="Q63" s="2">
        <f t="shared" si="29"/>
        <v>4.100000012198865E-2</v>
      </c>
      <c r="R63" s="2">
        <f t="shared" si="21"/>
        <v>2.9612549227448888</v>
      </c>
      <c r="S63" s="144">
        <f t="shared" si="22"/>
        <v>0.35825642586933421</v>
      </c>
      <c r="T63" s="156">
        <f t="shared" si="27"/>
        <v>9.1787439613526568E-3</v>
      </c>
      <c r="U63" s="150">
        <f t="shared" si="28"/>
        <v>8.7548554663699648E-4</v>
      </c>
      <c r="AC63" s="201">
        <v>90</v>
      </c>
      <c r="AD63" s="208">
        <v>413.15241237219198</v>
      </c>
      <c r="AE63" s="3"/>
      <c r="AF63" s="236"/>
      <c r="AG63" s="212">
        <f t="shared" si="30"/>
        <v>-0.10104557231039787</v>
      </c>
      <c r="AH63" s="232"/>
      <c r="AI63" s="212">
        <f t="shared" si="31"/>
        <v>4.7064095580998964E-2</v>
      </c>
      <c r="AJ63" s="234"/>
    </row>
    <row r="64" spans="2:36" x14ac:dyDescent="0.35">
      <c r="B64" s="238"/>
      <c r="C64" s="2">
        <v>100</v>
      </c>
      <c r="D64" s="140">
        <f t="shared" si="23"/>
        <v>-0.98480775301220802</v>
      </c>
      <c r="E64" s="140">
        <f t="shared" si="24"/>
        <v>-0.1736481776669303</v>
      </c>
      <c r="F64" s="140">
        <f t="shared" si="25"/>
        <v>3.8801437305021558E-2</v>
      </c>
      <c r="G64" s="140">
        <f t="shared" si="26"/>
        <v>6.8438969020916552E-3</v>
      </c>
      <c r="H64" s="147">
        <v>30</v>
      </c>
      <c r="I64" s="147">
        <v>127</v>
      </c>
      <c r="J64" s="147">
        <v>40107</v>
      </c>
      <c r="K64" s="147">
        <v>45479</v>
      </c>
      <c r="L64" s="148">
        <f t="shared" si="17"/>
        <v>4.2333333333333334</v>
      </c>
      <c r="M64" s="149">
        <f t="shared" si="18"/>
        <v>0.3756475889861548</v>
      </c>
      <c r="N64" s="148">
        <f t="shared" si="19"/>
        <v>1336.9</v>
      </c>
      <c r="O64" s="148">
        <f t="shared" si="20"/>
        <v>1515.9666666666667</v>
      </c>
      <c r="P64" s="25">
        <f>Session3!N64*Session3!O64*49.6*10^(-9)+0.738</f>
        <v>0.83852411349866662</v>
      </c>
      <c r="Q64" s="2">
        <f t="shared" si="29"/>
        <v>4.1000000118844943E-2</v>
      </c>
      <c r="R64" s="2">
        <f t="shared" si="21"/>
        <v>3.3948092198346669</v>
      </c>
      <c r="S64" s="144">
        <f t="shared" si="22"/>
        <v>0.37787843431566237</v>
      </c>
      <c r="T64" s="156">
        <f t="shared" si="27"/>
        <v>1.0225442834138485E-2</v>
      </c>
      <c r="U64" s="150">
        <f t="shared" si="28"/>
        <v>9.2594095302795624E-4</v>
      </c>
      <c r="AC64" s="201">
        <v>100</v>
      </c>
      <c r="AD64" s="208">
        <v>389.05274311987199</v>
      </c>
      <c r="AE64" s="3"/>
      <c r="AF64" s="236"/>
      <c r="AG64" s="212">
        <f t="shared" si="30"/>
        <v>866.67593768301811</v>
      </c>
      <c r="AH64" s="232"/>
      <c r="AI64" s="212">
        <f t="shared" si="31"/>
        <v>8263.0868730655784</v>
      </c>
      <c r="AJ64" s="234"/>
    </row>
    <row r="65" spans="1:36" x14ac:dyDescent="0.35">
      <c r="B65" s="238"/>
      <c r="C65" s="2">
        <v>110</v>
      </c>
      <c r="D65" s="140">
        <f t="shared" si="23"/>
        <v>-0.93969262078590843</v>
      </c>
      <c r="E65" s="140">
        <f t="shared" si="24"/>
        <v>-0.34202014332566871</v>
      </c>
      <c r="F65" s="140">
        <f t="shared" si="25"/>
        <v>3.7023937381199641E-2</v>
      </c>
      <c r="G65" s="140">
        <f t="shared" si="26"/>
        <v>1.3476591651266509E-2</v>
      </c>
      <c r="H65" s="147">
        <v>30</v>
      </c>
      <c r="I65" s="147">
        <v>178</v>
      </c>
      <c r="J65" s="147">
        <v>39874</v>
      </c>
      <c r="K65" s="147">
        <v>48009</v>
      </c>
      <c r="L65" s="148">
        <f t="shared" si="17"/>
        <v>5.9333333333333336</v>
      </c>
      <c r="M65" s="149">
        <f t="shared" si="18"/>
        <v>0.4447221354708778</v>
      </c>
      <c r="N65" s="148">
        <f t="shared" si="19"/>
        <v>1329.1333333333334</v>
      </c>
      <c r="O65" s="148">
        <f t="shared" si="20"/>
        <v>1600.3</v>
      </c>
      <c r="P65" s="25">
        <f>Session3!N65*Session3!O65*49.6*10^(-9)+0.738</f>
        <v>0.84349979883733339</v>
      </c>
      <c r="Q65" s="2">
        <f t="shared" si="29"/>
        <v>4.1000000150919931E-2</v>
      </c>
      <c r="R65" s="2">
        <f t="shared" si="21"/>
        <v>5.089833534496</v>
      </c>
      <c r="S65" s="144">
        <f t="shared" si="22"/>
        <v>0.44660808074882968</v>
      </c>
      <c r="T65" s="156">
        <f t="shared" si="27"/>
        <v>1.4331723027375202E-2</v>
      </c>
      <c r="U65" s="150">
        <f t="shared" si="28"/>
        <v>1.104913974279344E-3</v>
      </c>
      <c r="AC65" s="201">
        <v>110</v>
      </c>
      <c r="AD65" s="208">
        <v>304.65202864576003</v>
      </c>
      <c r="AE65" s="3"/>
      <c r="AF65" s="236"/>
      <c r="AG65" s="212">
        <f t="shared" si="30"/>
        <v>7453.9903309115934</v>
      </c>
      <c r="AH65" s="232"/>
      <c r="AI65" s="212">
        <f t="shared" si="31"/>
        <v>145607.95421171366</v>
      </c>
      <c r="AJ65" s="234"/>
    </row>
    <row r="66" spans="1:36" x14ac:dyDescent="0.35">
      <c r="B66" s="238"/>
      <c r="C66" s="2">
        <v>120</v>
      </c>
      <c r="D66" s="140">
        <f t="shared" si="23"/>
        <v>-0.86602540378443871</v>
      </c>
      <c r="E66" s="140">
        <f t="shared" si="24"/>
        <v>-0.49999999999999978</v>
      </c>
      <c r="F66" s="140">
        <f t="shared" si="25"/>
        <v>3.412151250216635E-2</v>
      </c>
      <c r="G66" s="140">
        <f t="shared" si="26"/>
        <v>1.9700579846960938E-2</v>
      </c>
      <c r="H66" s="147">
        <v>30</v>
      </c>
      <c r="I66" s="147">
        <v>650</v>
      </c>
      <c r="J66" s="147">
        <v>36754</v>
      </c>
      <c r="K66" s="147">
        <v>50439</v>
      </c>
      <c r="L66" s="148">
        <f t="shared" si="17"/>
        <v>21.666666666666668</v>
      </c>
      <c r="M66" s="149">
        <f t="shared" si="18"/>
        <v>0.84983658559879749</v>
      </c>
      <c r="N66" s="148">
        <f t="shared" si="19"/>
        <v>1225.1333333333334</v>
      </c>
      <c r="O66" s="148">
        <f t="shared" si="20"/>
        <v>1681.3</v>
      </c>
      <c r="P66" s="25">
        <f>Session3!N66*Session3!O66*49.6*10^(-9)+0.738</f>
        <v>0.84016690699733332</v>
      </c>
      <c r="Q66" s="2">
        <f t="shared" si="29"/>
        <v>4.1000000496145321E-2</v>
      </c>
      <c r="R66" s="2">
        <f t="shared" si="21"/>
        <v>20.826499759669336</v>
      </c>
      <c r="S66" s="144">
        <f t="shared" si="22"/>
        <v>0.85082502446913622</v>
      </c>
      <c r="T66" s="156">
        <f t="shared" si="27"/>
        <v>5.2334943639291462E-2</v>
      </c>
      <c r="U66" s="150">
        <f t="shared" si="28"/>
        <v>2.2596507143995163E-3</v>
      </c>
      <c r="AC66" s="201">
        <v>120</v>
      </c>
      <c r="AD66" s="208">
        <v>202.44720416409601</v>
      </c>
      <c r="AE66" s="3"/>
      <c r="AF66" s="236"/>
      <c r="AG66" s="212">
        <f t="shared" si="30"/>
        <v>25761.842134113416</v>
      </c>
      <c r="AH66" s="232"/>
      <c r="AI66" s="212">
        <f t="shared" si="31"/>
        <v>760856.14547896967</v>
      </c>
      <c r="AJ66" s="234"/>
    </row>
    <row r="67" spans="1:36" x14ac:dyDescent="0.35">
      <c r="B67" s="238"/>
      <c r="C67" s="2">
        <v>130</v>
      </c>
      <c r="D67" s="140">
        <f t="shared" si="23"/>
        <v>-0.76604444311897801</v>
      </c>
      <c r="E67" s="140">
        <f t="shared" si="24"/>
        <v>-0.64278760968653936</v>
      </c>
      <c r="F67" s="140">
        <f t="shared" si="25"/>
        <v>3.0182359559840839E-2</v>
      </c>
      <c r="G67" s="140">
        <f t="shared" si="26"/>
        <v>2.5326184733245213E-2</v>
      </c>
      <c r="H67" s="147">
        <v>80</v>
      </c>
      <c r="I67" s="147">
        <v>4521</v>
      </c>
      <c r="J67" s="147">
        <v>94216</v>
      </c>
      <c r="K67" s="147">
        <v>140603</v>
      </c>
      <c r="L67" s="148">
        <f t="shared" si="17"/>
        <v>56.512500000000003</v>
      </c>
      <c r="M67" s="149">
        <f t="shared" si="18"/>
        <v>0.84047977370071203</v>
      </c>
      <c r="N67" s="148">
        <f t="shared" si="19"/>
        <v>1177.7</v>
      </c>
      <c r="O67" s="148">
        <f t="shared" si="20"/>
        <v>1757.5374999999999</v>
      </c>
      <c r="P67" s="25">
        <f>Session3!N67*Session3!O67*49.6*10^(-9)+0.738</f>
        <v>0.84066465492200004</v>
      </c>
      <c r="Q67" s="2">
        <f t="shared" si="29"/>
        <v>4.1000001188213349E-2</v>
      </c>
      <c r="R67" s="2">
        <f t="shared" si="21"/>
        <v>55.671835345078001</v>
      </c>
      <c r="S67" s="144">
        <f t="shared" si="22"/>
        <v>0.84147920360365036</v>
      </c>
      <c r="T67" s="156">
        <f t="shared" si="27"/>
        <v>0.13650362318840578</v>
      </c>
      <c r="U67" s="150">
        <f t="shared" si="28"/>
        <v>3.1924249169148727E-3</v>
      </c>
      <c r="AC67" s="201">
        <v>130</v>
      </c>
      <c r="AD67" s="208">
        <v>118.25544886363734</v>
      </c>
      <c r="AE67" s="3"/>
      <c r="AF67" s="236"/>
      <c r="AG67" s="212">
        <f>(C67-AF$54)^3</f>
        <v>61790.231347288478</v>
      </c>
      <c r="AH67" s="232"/>
      <c r="AI67" s="212">
        <f t="shared" si="31"/>
        <v>2442829.1570737632</v>
      </c>
      <c r="AJ67" s="234"/>
    </row>
    <row r="68" spans="1:36" x14ac:dyDescent="0.35">
      <c r="B68" s="238"/>
      <c r="C68" s="2">
        <v>140</v>
      </c>
      <c r="D68" s="140">
        <f t="shared" si="23"/>
        <v>-0.64278760968653947</v>
      </c>
      <c r="E68" s="140">
        <f t="shared" si="24"/>
        <v>-0.7660444431189779</v>
      </c>
      <c r="F68" s="140">
        <f t="shared" si="25"/>
        <v>2.532618473324522E-2</v>
      </c>
      <c r="G68" s="140">
        <f t="shared" si="26"/>
        <v>3.0182359559840836E-2</v>
      </c>
      <c r="H68" s="147">
        <v>30</v>
      </c>
      <c r="I68" s="147">
        <v>3409</v>
      </c>
      <c r="J68" s="147">
        <v>34575</v>
      </c>
      <c r="K68" s="147">
        <v>54822</v>
      </c>
      <c r="L68" s="148">
        <f t="shared" si="17"/>
        <v>113.63333333333334</v>
      </c>
      <c r="M68" s="149">
        <f t="shared" si="18"/>
        <v>1.9462214102659998</v>
      </c>
      <c r="N68" s="148">
        <f t="shared" si="19"/>
        <v>1152.5</v>
      </c>
      <c r="O68" s="148">
        <f t="shared" si="20"/>
        <v>1827.4</v>
      </c>
      <c r="P68" s="25">
        <f>Session3!N68*Session3!O68*49.6*10^(-9)+0.738</f>
        <v>0.8424614936</v>
      </c>
      <c r="Q68" s="2">
        <f t="shared" si="29"/>
        <v>4.1000002227421103E-2</v>
      </c>
      <c r="R68" s="2">
        <f t="shared" si="21"/>
        <v>112.79087183973334</v>
      </c>
      <c r="S68" s="144">
        <f t="shared" si="22"/>
        <v>1.9466532248863497</v>
      </c>
      <c r="T68" s="156">
        <f t="shared" si="27"/>
        <v>0.27447665056360709</v>
      </c>
      <c r="U68" s="150">
        <f t="shared" si="28"/>
        <v>6.8294950872269901E-3</v>
      </c>
      <c r="AC68" s="201">
        <v>140</v>
      </c>
      <c r="AD68" s="208">
        <v>57.310079629925781</v>
      </c>
      <c r="AE68" s="3"/>
      <c r="AF68" s="236"/>
      <c r="AG68" s="212">
        <f>(C68-AF$54)^3</f>
        <v>121539.15797043681</v>
      </c>
      <c r="AH68" s="232"/>
      <c r="AI68" s="212">
        <f t="shared" si="31"/>
        <v>6020348.4853950255</v>
      </c>
      <c r="AJ68" s="234"/>
    </row>
    <row r="69" spans="1:36" x14ac:dyDescent="0.35">
      <c r="B69" s="238"/>
      <c r="C69" s="2">
        <v>150</v>
      </c>
      <c r="D69" s="140">
        <f t="shared" si="23"/>
        <v>-0.49999999999999994</v>
      </c>
      <c r="E69" s="140">
        <f t="shared" si="24"/>
        <v>-0.86602540378443871</v>
      </c>
      <c r="F69" s="140">
        <f t="shared" si="25"/>
        <v>1.9700579846960945E-2</v>
      </c>
      <c r="G69" s="140">
        <f t="shared" si="26"/>
        <v>3.412151250216635E-2</v>
      </c>
      <c r="H69" s="147">
        <v>20</v>
      </c>
      <c r="I69" s="147">
        <v>4032</v>
      </c>
      <c r="J69" s="147">
        <v>22645</v>
      </c>
      <c r="K69" s="147">
        <v>38099</v>
      </c>
      <c r="L69" s="148">
        <f t="shared" si="17"/>
        <v>201.6</v>
      </c>
      <c r="M69" s="149">
        <f t="shared" si="18"/>
        <v>3.1749015732775088</v>
      </c>
      <c r="N69" s="148">
        <f t="shared" si="19"/>
        <v>1132.25</v>
      </c>
      <c r="O69" s="148">
        <f t="shared" si="20"/>
        <v>1904.95</v>
      </c>
      <c r="P69" s="25">
        <f>Session3!N69*Session3!O69*49.6*10^(-9)+0.738</f>
        <v>0.84498123002000003</v>
      </c>
      <c r="Q69" s="2">
        <f t="shared" si="29"/>
        <v>4.1000003736126445E-2</v>
      </c>
      <c r="R69" s="2">
        <f t="shared" si="21"/>
        <v>200.75501876997998</v>
      </c>
      <c r="S69" s="144">
        <f t="shared" si="22"/>
        <v>3.1751662949058845</v>
      </c>
      <c r="T69" s="156">
        <f t="shared" si="27"/>
        <v>0.48695652173913034</v>
      </c>
      <c r="U69" s="150">
        <f t="shared" si="28"/>
        <v>1.1664440184524128E-2</v>
      </c>
      <c r="AC69" s="201">
        <v>150</v>
      </c>
      <c r="AD69" s="208">
        <v>27.561892507047109</v>
      </c>
      <c r="AE69" s="3"/>
      <c r="AF69" s="236"/>
      <c r="AG69" s="212">
        <f>(C69-AF$54)^3</f>
        <v>211008.62200355835</v>
      </c>
      <c r="AH69" s="232"/>
      <c r="AI69" s="212">
        <f t="shared" si="31"/>
        <v>12562235.626841683</v>
      </c>
      <c r="AJ69" s="234"/>
    </row>
    <row r="70" spans="1:36" x14ac:dyDescent="0.35">
      <c r="B70" s="238"/>
      <c r="C70" s="2">
        <v>160</v>
      </c>
      <c r="D70" s="140">
        <f t="shared" si="23"/>
        <v>-0.34202014332566888</v>
      </c>
      <c r="E70" s="140">
        <f t="shared" si="24"/>
        <v>-0.93969262078590832</v>
      </c>
      <c r="F70" s="140">
        <f t="shared" si="25"/>
        <v>1.3476591651266516E-2</v>
      </c>
      <c r="G70" s="140">
        <f t="shared" si="26"/>
        <v>3.7023937381199641E-2</v>
      </c>
      <c r="H70" s="147">
        <v>10</v>
      </c>
      <c r="I70" s="147">
        <v>2977</v>
      </c>
      <c r="J70" s="147">
        <v>11333</v>
      </c>
      <c r="K70" s="147">
        <v>19732</v>
      </c>
      <c r="L70" s="148">
        <f t="shared" si="17"/>
        <v>297.7</v>
      </c>
      <c r="M70" s="149">
        <f t="shared" si="18"/>
        <v>5.4561891462814964</v>
      </c>
      <c r="N70" s="148">
        <f t="shared" si="19"/>
        <v>1133.3</v>
      </c>
      <c r="O70" s="148">
        <f t="shared" si="20"/>
        <v>1973.2</v>
      </c>
      <c r="P70" s="25">
        <f>Session3!N70*Session3!O70*49.6*10^(-9)+0.738</f>
        <v>0.84891688697599998</v>
      </c>
      <c r="Q70" s="2">
        <f t="shared" si="29"/>
        <v>4.1000005205179331E-2</v>
      </c>
      <c r="R70" s="2">
        <f t="shared" si="21"/>
        <v>296.851083113024</v>
      </c>
      <c r="S70" s="144">
        <f t="shared" si="22"/>
        <v>5.456343189392217</v>
      </c>
      <c r="T70" s="156">
        <f t="shared" si="27"/>
        <v>0.71908212560386475</v>
      </c>
      <c r="U70" s="150">
        <f t="shared" si="28"/>
        <v>1.8496987274719701E-2</v>
      </c>
      <c r="AC70" s="201">
        <v>160</v>
      </c>
      <c r="AD70" s="208">
        <v>10.024620284394667</v>
      </c>
      <c r="AE70" s="3"/>
      <c r="AF70" s="236"/>
      <c r="AG70" s="212">
        <f>(C70-AF$54)^3</f>
        <v>336198.62344665319</v>
      </c>
      <c r="AH70" s="232"/>
      <c r="AI70" s="212">
        <f t="shared" si="31"/>
        <v>23377312.077812672</v>
      </c>
      <c r="AJ70" s="234"/>
    </row>
    <row r="71" spans="1:36" x14ac:dyDescent="0.35">
      <c r="B71" s="238"/>
      <c r="C71" s="2">
        <v>170</v>
      </c>
      <c r="D71" s="140">
        <f t="shared" si="23"/>
        <v>-0.17364817766693028</v>
      </c>
      <c r="E71" s="140">
        <f t="shared" si="24"/>
        <v>-0.98480775301220802</v>
      </c>
      <c r="F71" s="140">
        <f t="shared" si="25"/>
        <v>6.8438969020916543E-3</v>
      </c>
      <c r="G71" s="140">
        <f t="shared" si="26"/>
        <v>3.8801437305021558E-2</v>
      </c>
      <c r="H71" s="147">
        <v>10</v>
      </c>
      <c r="I71" s="147">
        <v>3801</v>
      </c>
      <c r="J71" s="147">
        <v>11022</v>
      </c>
      <c r="K71" s="147">
        <v>20048</v>
      </c>
      <c r="L71" s="148">
        <f t="shared" si="17"/>
        <v>380.1</v>
      </c>
      <c r="M71" s="149">
        <f t="shared" si="18"/>
        <v>6.1652250567193407</v>
      </c>
      <c r="N71" s="148">
        <f t="shared" si="19"/>
        <v>1102.2</v>
      </c>
      <c r="O71" s="148">
        <f t="shared" si="20"/>
        <v>2004.8</v>
      </c>
      <c r="P71" s="25">
        <f>Session3!N71*Session3!O71*49.6*10^(-9)+0.738</f>
        <v>0.84760065177599997</v>
      </c>
      <c r="Q71" s="2">
        <f t="shared" si="29"/>
        <v>4.1000006070199303E-2</v>
      </c>
      <c r="R71" s="2">
        <f t="shared" si="21"/>
        <v>379.252399348224</v>
      </c>
      <c r="S71" s="144">
        <f t="shared" si="22"/>
        <v>6.165361384420037</v>
      </c>
      <c r="T71" s="156">
        <f t="shared" si="27"/>
        <v>0.9181159420289855</v>
      </c>
      <c r="U71" s="150">
        <f t="shared" si="28"/>
        <v>2.2279317418264374E-2</v>
      </c>
      <c r="AC71" s="201">
        <v>170</v>
      </c>
      <c r="AD71" s="208">
        <v>4.9574089623875555</v>
      </c>
      <c r="AE71" s="3"/>
      <c r="AF71" s="236"/>
      <c r="AG71" s="212">
        <f>(C71-AF$54)^3</f>
        <v>503109.16229972121</v>
      </c>
      <c r="AH71" s="232"/>
      <c r="AI71" s="212">
        <f t="shared" si="31"/>
        <v>40014399.33470691</v>
      </c>
      <c r="AJ71" s="234"/>
    </row>
    <row r="72" spans="1:36" x14ac:dyDescent="0.35">
      <c r="B72" s="238"/>
      <c r="C72" s="2">
        <v>180</v>
      </c>
      <c r="D72" s="140">
        <f t="shared" si="23"/>
        <v>-1.22514845490862E-16</v>
      </c>
      <c r="E72" s="140">
        <f t="shared" si="24"/>
        <v>-1</v>
      </c>
      <c r="F72" s="140">
        <f t="shared" si="25"/>
        <v>1.7453292519943296E-4</v>
      </c>
      <c r="G72" s="140">
        <f t="shared" si="26"/>
        <v>3.9399999999999998E-2</v>
      </c>
      <c r="H72" s="147">
        <v>10</v>
      </c>
      <c r="I72" s="147">
        <v>4140</v>
      </c>
      <c r="J72" s="147">
        <v>11302</v>
      </c>
      <c r="K72" s="147">
        <v>19549</v>
      </c>
      <c r="L72" s="148">
        <f t="shared" si="17"/>
        <v>414</v>
      </c>
      <c r="M72" s="149">
        <f t="shared" si="18"/>
        <v>6.4342831768581643</v>
      </c>
      <c r="N72" s="148">
        <f t="shared" si="19"/>
        <v>1130.2</v>
      </c>
      <c r="O72" s="148">
        <f t="shared" si="20"/>
        <v>1954.9</v>
      </c>
      <c r="P72" s="25">
        <f>Session3!N72*Session3!O72*49.6*10^(-9)+0.738</f>
        <v>0.84758762780800001</v>
      </c>
      <c r="Q72" s="2">
        <f t="shared" si="29"/>
        <v>4.1000005609077642E-2</v>
      </c>
      <c r="R72" s="2">
        <f t="shared" si="21"/>
        <v>413.15241237219198</v>
      </c>
      <c r="S72" s="144">
        <f t="shared" si="22"/>
        <v>6.4344138039498153</v>
      </c>
      <c r="T72" s="156">
        <f t="shared" si="27"/>
        <v>1</v>
      </c>
      <c r="U72" s="150">
        <f t="shared" si="28"/>
        <v>2.3818326792933119E-2</v>
      </c>
      <c r="AC72" s="201">
        <v>180</v>
      </c>
      <c r="AD72" s="208">
        <v>4.5895957010080002</v>
      </c>
      <c r="AE72" s="3"/>
      <c r="AF72" s="235">
        <f>SUMPRODUCT(AC72:AC89,AD72:AD89)/SUM(AD72:AD89)</f>
        <v>266.38126183395065</v>
      </c>
      <c r="AG72" s="212">
        <f>(AC72-AF$72)^3</f>
        <v>-644552.99602333561</v>
      </c>
      <c r="AH72" s="231">
        <f>SUMPRODUCT(AG72:AG89,AD72:AD89)/SUM(AD72:AD89)/24.102^3</f>
        <v>-7.9563806510640961E-2</v>
      </c>
      <c r="AI72" s="212">
        <f>(C72-AF$72)^4</f>
        <v>55677301.115349106</v>
      </c>
      <c r="AJ72" s="233">
        <f>SUMPRODUCT(AI71:AI89,AD71:AD89)/SUM(AD71:AD89)/(24.102^4)</f>
        <v>3.7059093712202977</v>
      </c>
    </row>
    <row r="73" spans="1:36" x14ac:dyDescent="0.35">
      <c r="B73" s="238"/>
      <c r="C73" s="2">
        <v>190</v>
      </c>
      <c r="D73" s="140">
        <f t="shared" si="23"/>
        <v>0.17364817766693047</v>
      </c>
      <c r="E73" s="140">
        <f t="shared" si="24"/>
        <v>-0.98480775301220802</v>
      </c>
      <c r="F73" s="140">
        <f t="shared" si="25"/>
        <v>6.8438969020916621E-3</v>
      </c>
      <c r="G73" s="140">
        <f t="shared" si="26"/>
        <v>3.8801437305021558E-2</v>
      </c>
      <c r="H73" s="147">
        <v>10</v>
      </c>
      <c r="I73" s="147">
        <v>3899</v>
      </c>
      <c r="J73" s="147">
        <v>11456</v>
      </c>
      <c r="K73" s="147">
        <v>19228</v>
      </c>
      <c r="L73" s="148">
        <f t="shared" si="17"/>
        <v>389.9</v>
      </c>
      <c r="M73" s="149">
        <f t="shared" si="18"/>
        <v>6.2441973062996663</v>
      </c>
      <c r="N73" s="148">
        <f t="shared" si="19"/>
        <v>1145.5999999999999</v>
      </c>
      <c r="O73" s="148">
        <f t="shared" si="20"/>
        <v>1922.8</v>
      </c>
      <c r="P73" s="25">
        <f>Session3!N73*Session3!O73*49.6*10^(-9)+0.738</f>
        <v>0.84725688012800005</v>
      </c>
      <c r="Q73" s="2">
        <f t="shared" si="29"/>
        <v>4.1000004588946752E-2</v>
      </c>
      <c r="R73" s="2">
        <f t="shared" si="21"/>
        <v>389.05274311987199</v>
      </c>
      <c r="S73" s="144">
        <f t="shared" si="22"/>
        <v>6.2443319098504286</v>
      </c>
      <c r="T73" s="156">
        <f t="shared" si="27"/>
        <v>0.94178743961352651</v>
      </c>
      <c r="U73" s="150">
        <f t="shared" si="28"/>
        <v>2.2725056088105478E-2</v>
      </c>
      <c r="AC73" s="201">
        <v>190</v>
      </c>
      <c r="AD73" s="208">
        <v>4.4569834114168891</v>
      </c>
      <c r="AE73" s="3"/>
      <c r="AF73" s="236"/>
      <c r="AG73" s="212">
        <f t="shared" ref="AG73:AG89" si="32">(AC73-AF$72)^3</f>
        <v>-445615.70269275462</v>
      </c>
      <c r="AH73" s="232"/>
      <c r="AI73" s="212">
        <f t="shared" ref="AI73:AI89" si="33">(C73-AF$72)^4</f>
        <v>34036689.664695196</v>
      </c>
      <c r="AJ73" s="234"/>
    </row>
    <row r="74" spans="1:36" x14ac:dyDescent="0.35">
      <c r="B74" s="238"/>
      <c r="C74" s="2">
        <v>200</v>
      </c>
      <c r="D74" s="140">
        <f t="shared" si="23"/>
        <v>0.34202014332566866</v>
      </c>
      <c r="E74" s="140">
        <f t="shared" si="24"/>
        <v>-0.93969262078590843</v>
      </c>
      <c r="F74" s="140">
        <f t="shared" si="25"/>
        <v>1.3476591651266507E-2</v>
      </c>
      <c r="G74" s="140">
        <f t="shared" si="26"/>
        <v>3.7023937381199641E-2</v>
      </c>
      <c r="H74" s="147">
        <v>10</v>
      </c>
      <c r="I74" s="147">
        <v>3055</v>
      </c>
      <c r="J74" s="147">
        <v>11880</v>
      </c>
      <c r="K74" s="147">
        <v>18663</v>
      </c>
      <c r="L74" s="148">
        <f t="shared" si="17"/>
        <v>305.5</v>
      </c>
      <c r="M74" s="149">
        <f t="shared" si="18"/>
        <v>5.527205442174191</v>
      </c>
      <c r="N74" s="148">
        <f t="shared" si="19"/>
        <v>1188</v>
      </c>
      <c r="O74" s="148">
        <f t="shared" si="20"/>
        <v>1866.3</v>
      </c>
      <c r="P74" s="25">
        <f>Session3!N74*Session3!O74*49.6*10^(-9)+0.738</f>
        <v>0.84797135424000003</v>
      </c>
      <c r="Q74" s="2">
        <f t="shared" si="29"/>
        <v>4.1000003062126929E-2</v>
      </c>
      <c r="R74" s="2">
        <f t="shared" si="21"/>
        <v>304.65202864576003</v>
      </c>
      <c r="S74" s="144">
        <f t="shared" si="22"/>
        <v>5.5273575061010014</v>
      </c>
      <c r="T74" s="156">
        <f t="shared" si="27"/>
        <v>0.73792270531400961</v>
      </c>
      <c r="U74" s="150">
        <f t="shared" si="28"/>
        <v>1.8858206892755719E-2</v>
      </c>
      <c r="AC74" s="201">
        <v>200</v>
      </c>
      <c r="AD74" s="208">
        <v>9.9223881805653349</v>
      </c>
      <c r="AE74" s="3"/>
      <c r="AF74" s="236"/>
      <c r="AG74" s="212">
        <f t="shared" si="32"/>
        <v>-292507.16646254406</v>
      </c>
      <c r="AH74" s="232"/>
      <c r="AI74" s="212">
        <f t="shared" si="33"/>
        <v>19416994.805257123</v>
      </c>
      <c r="AJ74" s="234"/>
    </row>
    <row r="75" spans="1:36" x14ac:dyDescent="0.35">
      <c r="B75" s="238"/>
      <c r="C75" s="2">
        <v>210</v>
      </c>
      <c r="D75" s="140">
        <f t="shared" si="23"/>
        <v>0.50000000000000011</v>
      </c>
      <c r="E75" s="140">
        <f t="shared" si="24"/>
        <v>-0.8660254037844386</v>
      </c>
      <c r="F75" s="140">
        <f t="shared" si="25"/>
        <v>1.9700579846960956E-2</v>
      </c>
      <c r="G75" s="140">
        <f t="shared" si="26"/>
        <v>3.4121512502166343E-2</v>
      </c>
      <c r="H75" s="147">
        <v>10</v>
      </c>
      <c r="I75" s="147">
        <v>2035</v>
      </c>
      <c r="J75" s="147">
        <v>11792</v>
      </c>
      <c r="K75" s="147">
        <v>53822</v>
      </c>
      <c r="L75" s="148">
        <f t="shared" si="17"/>
        <v>203.5</v>
      </c>
      <c r="M75" s="149">
        <f t="shared" si="18"/>
        <v>4.5110974274559847</v>
      </c>
      <c r="N75" s="148">
        <f t="shared" si="19"/>
        <v>1179.2</v>
      </c>
      <c r="O75" s="148">
        <f t="shared" si="20"/>
        <v>5382.2</v>
      </c>
      <c r="P75" s="25">
        <f>Session3!N75*Session3!O75*49.6*10^(-9)+0.738</f>
        <v>1.0527958359039999</v>
      </c>
      <c r="Q75" s="2">
        <f t="shared" si="29"/>
        <v>4.1000015291290756E-2</v>
      </c>
      <c r="R75" s="2">
        <f t="shared" si="21"/>
        <v>202.44720416409601</v>
      </c>
      <c r="S75" s="144">
        <f t="shared" si="22"/>
        <v>4.511283742046591</v>
      </c>
      <c r="T75" s="156">
        <f t="shared" si="27"/>
        <v>0.49154589371980678</v>
      </c>
      <c r="U75" s="150">
        <f t="shared" si="28"/>
        <v>1.4051398778209405E-2</v>
      </c>
      <c r="AC75" s="201">
        <v>210</v>
      </c>
      <c r="AD75" s="208">
        <v>29.220791083491555</v>
      </c>
      <c r="AE75" s="3"/>
      <c r="AF75" s="236"/>
      <c r="AG75" s="212">
        <f t="shared" si="32"/>
        <v>-179227.38733270389</v>
      </c>
      <c r="AH75" s="232"/>
      <c r="AI75" s="212">
        <f t="shared" si="33"/>
        <v>10105066.253020067</v>
      </c>
      <c r="AJ75" s="234"/>
    </row>
    <row r="76" spans="1:36" x14ac:dyDescent="0.35">
      <c r="B76" s="238"/>
      <c r="C76" s="2">
        <v>220</v>
      </c>
      <c r="D76" s="140">
        <f t="shared" si="23"/>
        <v>0.64278760968653925</v>
      </c>
      <c r="E76" s="140">
        <f t="shared" si="24"/>
        <v>-0.76604444311897801</v>
      </c>
      <c r="F76" s="140">
        <f t="shared" si="25"/>
        <v>2.5326184733245206E-2</v>
      </c>
      <c r="G76" s="140">
        <f t="shared" si="26"/>
        <v>3.0182359559840839E-2</v>
      </c>
      <c r="H76" s="147">
        <v>30</v>
      </c>
      <c r="I76" s="147">
        <v>3576</v>
      </c>
      <c r="J76" s="147">
        <v>36356</v>
      </c>
      <c r="K76" s="147">
        <v>103089</v>
      </c>
      <c r="L76" s="148">
        <f t="shared" si="17"/>
        <v>119.2</v>
      </c>
      <c r="M76" s="149">
        <f t="shared" si="18"/>
        <v>1.9933221850301406</v>
      </c>
      <c r="N76" s="148">
        <f t="shared" si="19"/>
        <v>1211.8666666666666</v>
      </c>
      <c r="O76" s="148">
        <f t="shared" si="20"/>
        <v>3436.3</v>
      </c>
      <c r="P76" s="25">
        <f>Session3!N76*Session3!O76*49.6*10^(-9)+0.738</f>
        <v>0.94455113636266663</v>
      </c>
      <c r="Q76" s="2">
        <f t="shared" si="29"/>
        <v>4.1000003330061124E-2</v>
      </c>
      <c r="R76" s="2">
        <f t="shared" si="21"/>
        <v>118.25544886363734</v>
      </c>
      <c r="S76" s="144">
        <f t="shared" si="22"/>
        <v>1.9937437983869439</v>
      </c>
      <c r="T76" s="156">
        <f t="shared" si="27"/>
        <v>0.28792270531400965</v>
      </c>
      <c r="U76" s="150">
        <f t="shared" si="28"/>
        <v>7.0843547261397067E-3</v>
      </c>
      <c r="AC76" s="201">
        <v>220</v>
      </c>
      <c r="AD76" s="208">
        <v>67.18608865943466</v>
      </c>
      <c r="AE76" s="3"/>
      <c r="AF76" s="236"/>
      <c r="AG76" s="212">
        <f t="shared" si="32"/>
        <v>-99776.365303234081</v>
      </c>
      <c r="AH76" s="232"/>
      <c r="AI76" s="212">
        <f t="shared" si="33"/>
        <v>4627753.7239692081</v>
      </c>
      <c r="AJ76" s="234"/>
    </row>
    <row r="77" spans="1:36" x14ac:dyDescent="0.35">
      <c r="B77" s="238"/>
      <c r="C77" s="2">
        <v>230</v>
      </c>
      <c r="D77" s="140">
        <f t="shared" si="23"/>
        <v>0.7660444431189779</v>
      </c>
      <c r="E77" s="140">
        <f t="shared" si="24"/>
        <v>-0.64278760968653947</v>
      </c>
      <c r="F77" s="140">
        <f t="shared" si="25"/>
        <v>3.0182359559840836E-2</v>
      </c>
      <c r="G77" s="140">
        <f t="shared" si="26"/>
        <v>2.532618473324522E-2</v>
      </c>
      <c r="H77" s="147">
        <v>60</v>
      </c>
      <c r="I77" s="147">
        <v>3486</v>
      </c>
      <c r="J77" s="147">
        <v>75409</v>
      </c>
      <c r="K77" s="147">
        <v>49973</v>
      </c>
      <c r="L77" s="148">
        <f t="shared" si="17"/>
        <v>58.1</v>
      </c>
      <c r="M77" s="149">
        <f t="shared" si="18"/>
        <v>0.98403929460836737</v>
      </c>
      <c r="N77" s="148">
        <f t="shared" si="19"/>
        <v>1256.8166666666666</v>
      </c>
      <c r="O77" s="148">
        <f t="shared" si="20"/>
        <v>832.88333333333333</v>
      </c>
      <c r="P77" s="25">
        <f>Session3!N77*Session3!O77*49.6*10^(-9)+0.738</f>
        <v>0.78992037007422222</v>
      </c>
      <c r="Q77" s="2">
        <f t="shared" si="29"/>
        <v>4.1000000090419077E-2</v>
      </c>
      <c r="R77" s="2">
        <f t="shared" si="21"/>
        <v>57.310079629925781</v>
      </c>
      <c r="S77" s="144">
        <f t="shared" si="22"/>
        <v>0.9848930568040104</v>
      </c>
      <c r="T77" s="156">
        <f t="shared" si="27"/>
        <v>0.14033816425120774</v>
      </c>
      <c r="U77" s="150">
        <f t="shared" si="28"/>
        <v>3.4735567631755788E-3</v>
      </c>
      <c r="AC77" s="201">
        <v>230</v>
      </c>
      <c r="AD77" s="208">
        <v>126.75132230632354</v>
      </c>
      <c r="AE77" s="3"/>
      <c r="AF77" s="236"/>
      <c r="AG77" s="212">
        <f t="shared" si="32"/>
        <v>-48154.100374134687</v>
      </c>
      <c r="AH77" s="232"/>
      <c r="AI77" s="212">
        <f t="shared" si="33"/>
        <v>1751906.9340897347</v>
      </c>
      <c r="AJ77" s="234"/>
    </row>
    <row r="78" spans="1:36" x14ac:dyDescent="0.35">
      <c r="A78" s="3"/>
      <c r="B78" s="238"/>
      <c r="C78" s="2">
        <v>240</v>
      </c>
      <c r="D78" s="140">
        <f t="shared" si="23"/>
        <v>0.86602540378443837</v>
      </c>
      <c r="E78" s="140">
        <f t="shared" si="24"/>
        <v>-0.50000000000000044</v>
      </c>
      <c r="F78" s="140">
        <f t="shared" si="25"/>
        <v>3.4121512502166343E-2</v>
      </c>
      <c r="G78" s="140">
        <f t="shared" si="26"/>
        <v>1.9700579846960969E-2</v>
      </c>
      <c r="H78" s="147">
        <v>30</v>
      </c>
      <c r="I78" s="147">
        <v>852</v>
      </c>
      <c r="J78" s="147">
        <v>38914</v>
      </c>
      <c r="K78" s="147">
        <v>46679</v>
      </c>
      <c r="L78" s="148">
        <f t="shared" si="17"/>
        <v>28.4</v>
      </c>
      <c r="M78" s="149">
        <f t="shared" si="18"/>
        <v>0.97296796795509488</v>
      </c>
      <c r="N78" s="148">
        <f t="shared" si="19"/>
        <v>1297.1333333333334</v>
      </c>
      <c r="O78" s="148">
        <f t="shared" si="20"/>
        <v>1555.9666666666667</v>
      </c>
      <c r="P78" s="25">
        <f>Session3!N78*Session3!O78*49.6*10^(-9)+0.738</f>
        <v>0.83810749295288889</v>
      </c>
      <c r="Q78" s="2">
        <f t="shared" si="29"/>
        <v>4.1000000139653693E-2</v>
      </c>
      <c r="R78" s="2">
        <f t="shared" si="21"/>
        <v>27.561892507047109</v>
      </c>
      <c r="S78" s="144">
        <f t="shared" si="22"/>
        <v>0.97383143648072801</v>
      </c>
      <c r="T78" s="156">
        <f t="shared" si="27"/>
        <v>6.8599033816425126E-2</v>
      </c>
      <c r="U78" s="150">
        <f t="shared" si="28"/>
        <v>2.6563648052755013E-3</v>
      </c>
      <c r="AC78" s="201">
        <v>240</v>
      </c>
      <c r="AD78" s="208">
        <v>214.29876482787199</v>
      </c>
      <c r="AE78" s="3"/>
      <c r="AF78" s="236"/>
      <c r="AG78" s="212">
        <f t="shared" si="32"/>
        <v>-18360.59254540566</v>
      </c>
      <c r="AH78" s="232"/>
      <c r="AI78" s="212">
        <f t="shared" si="33"/>
        <v>484375.59936682915</v>
      </c>
      <c r="AJ78" s="234"/>
    </row>
    <row r="79" spans="1:36" x14ac:dyDescent="0.35">
      <c r="A79" s="3"/>
      <c r="B79" s="238"/>
      <c r="C79" s="2">
        <v>250</v>
      </c>
      <c r="D79" s="140">
        <f t="shared" si="23"/>
        <v>0.93969262078590821</v>
      </c>
      <c r="E79" s="140">
        <f t="shared" si="24"/>
        <v>-0.34202014332566938</v>
      </c>
      <c r="F79" s="140">
        <f t="shared" si="25"/>
        <v>3.7023937381199641E-2</v>
      </c>
      <c r="G79" s="140">
        <f t="shared" si="26"/>
        <v>1.3476591651266535E-2</v>
      </c>
      <c r="H79" s="147">
        <v>30</v>
      </c>
      <c r="I79" s="147">
        <v>326</v>
      </c>
      <c r="J79" s="147">
        <v>40446</v>
      </c>
      <c r="K79" s="147">
        <v>46678</v>
      </c>
      <c r="L79" s="148">
        <f t="shared" si="17"/>
        <v>10.866666666666667</v>
      </c>
      <c r="M79" s="149">
        <f t="shared" si="18"/>
        <v>0.60184900284225962</v>
      </c>
      <c r="N79" s="148">
        <f t="shared" si="19"/>
        <v>1348.2</v>
      </c>
      <c r="O79" s="148">
        <f t="shared" si="20"/>
        <v>1555.9333333333334</v>
      </c>
      <c r="P79" s="25">
        <f>Session3!N79*Session3!O79*49.6*10^(-9)+0.738</f>
        <v>0.84204638227200002</v>
      </c>
      <c r="Q79" s="2">
        <f t="shared" si="29"/>
        <v>4.100000005009901E-2</v>
      </c>
      <c r="R79" s="2">
        <f t="shared" si="21"/>
        <v>10.024620284394667</v>
      </c>
      <c r="S79" s="144">
        <f t="shared" si="22"/>
        <v>0.60324391602927119</v>
      </c>
      <c r="T79" s="156">
        <f t="shared" si="27"/>
        <v>2.6247987117552336E-2</v>
      </c>
      <c r="U79" s="150">
        <f t="shared" si="28"/>
        <v>1.5289878225800838E-3</v>
      </c>
      <c r="AC79" s="201">
        <v>250</v>
      </c>
      <c r="AD79" s="208">
        <v>307.25115395224003</v>
      </c>
      <c r="AE79" s="3"/>
      <c r="AF79" s="236"/>
      <c r="AG79" s="212">
        <f t="shared" si="32"/>
        <v>-4395.841817047025</v>
      </c>
      <c r="AH79" s="232"/>
      <c r="AI79" s="212">
        <f t="shared" si="33"/>
        <v>72009.435785676687</v>
      </c>
      <c r="AJ79" s="234"/>
    </row>
    <row r="80" spans="1:36" x14ac:dyDescent="0.35">
      <c r="A80" s="3"/>
      <c r="B80" s="238"/>
      <c r="C80" s="2">
        <v>260</v>
      </c>
      <c r="D80" s="140">
        <f t="shared" si="23"/>
        <v>0.98480775301220802</v>
      </c>
      <c r="E80" s="140">
        <f t="shared" si="24"/>
        <v>-0.17364817766693033</v>
      </c>
      <c r="F80" s="140">
        <f t="shared" si="25"/>
        <v>3.8801437305021558E-2</v>
      </c>
      <c r="G80" s="140">
        <f t="shared" si="26"/>
        <v>6.8438969020916569E-3</v>
      </c>
      <c r="H80" s="147">
        <v>30</v>
      </c>
      <c r="I80" s="147">
        <v>174</v>
      </c>
      <c r="J80" s="147">
        <v>42553</v>
      </c>
      <c r="K80" s="147">
        <v>44599</v>
      </c>
      <c r="L80" s="148">
        <f t="shared" si="17"/>
        <v>5.8</v>
      </c>
      <c r="M80" s="149">
        <f t="shared" si="18"/>
        <v>0.43969686527576396</v>
      </c>
      <c r="N80" s="148">
        <f t="shared" si="19"/>
        <v>1418.4333333333334</v>
      </c>
      <c r="O80" s="148">
        <f t="shared" si="20"/>
        <v>1486.6333333333334</v>
      </c>
      <c r="P80" s="25">
        <f>Session3!N80*Session3!O80*49.6*10^(-9)+0.738</f>
        <v>0.84259103761244447</v>
      </c>
      <c r="Q80" s="2">
        <f t="shared" si="29"/>
        <v>4.1000000023163764E-2</v>
      </c>
      <c r="R80" s="2">
        <f t="shared" si="21"/>
        <v>4.9574089623875555</v>
      </c>
      <c r="S80" s="144">
        <f t="shared" si="22"/>
        <v>0.44160427232447919</v>
      </c>
      <c r="T80" s="156">
        <f t="shared" si="27"/>
        <v>1.4009661835748789E-2</v>
      </c>
      <c r="U80" s="150">
        <f t="shared" si="28"/>
        <v>1.0917557186220334E-3</v>
      </c>
      <c r="AC80" s="201">
        <v>260</v>
      </c>
      <c r="AD80" s="208">
        <v>400.143943413248</v>
      </c>
      <c r="AE80" s="3"/>
      <c r="AF80" s="236"/>
      <c r="AG80" s="212">
        <f t="shared" si="32"/>
        <v>-259.84818905877603</v>
      </c>
      <c r="AH80" s="232"/>
      <c r="AI80" s="212">
        <f t="shared" si="33"/>
        <v>1658.1593314619593</v>
      </c>
      <c r="AJ80" s="234"/>
    </row>
    <row r="81" spans="1:36" x14ac:dyDescent="0.35">
      <c r="A81" s="3"/>
      <c r="B81" s="238"/>
      <c r="C81" s="2">
        <v>270</v>
      </c>
      <c r="D81" s="140">
        <f t="shared" si="23"/>
        <v>1</v>
      </c>
      <c r="E81" s="140">
        <f t="shared" si="24"/>
        <v>-1.83772268236293E-16</v>
      </c>
      <c r="F81" s="140">
        <f t="shared" si="25"/>
        <v>3.9399999999999998E-2</v>
      </c>
      <c r="G81" s="140">
        <f t="shared" si="26"/>
        <v>1.7453292519943296E-4</v>
      </c>
      <c r="H81" s="147">
        <v>30</v>
      </c>
      <c r="I81" s="147">
        <v>163</v>
      </c>
      <c r="J81" s="147">
        <v>44789</v>
      </c>
      <c r="K81" s="147">
        <v>42837</v>
      </c>
      <c r="L81" s="148">
        <f t="shared" si="17"/>
        <v>5.4333333333333336</v>
      </c>
      <c r="M81" s="149">
        <f t="shared" si="18"/>
        <v>0.42557151116012348</v>
      </c>
      <c r="N81" s="148">
        <f t="shared" si="19"/>
        <v>1492.9666666666667</v>
      </c>
      <c r="O81" s="148">
        <f t="shared" si="20"/>
        <v>1427.9</v>
      </c>
      <c r="P81" s="25">
        <f>Session3!N81*Session3!O81*49.6*10^(-9)+0.738</f>
        <v>0.84373763232533339</v>
      </c>
      <c r="Q81" s="2">
        <f t="shared" si="29"/>
        <v>4.1000000018851762E-2</v>
      </c>
      <c r="R81" s="2">
        <f t="shared" si="21"/>
        <v>4.5895957010080002</v>
      </c>
      <c r="S81" s="144">
        <f t="shared" si="22"/>
        <v>0.4275419407644786</v>
      </c>
      <c r="T81" s="156">
        <f t="shared" si="27"/>
        <v>1.3123993558776168E-2</v>
      </c>
      <c r="U81" s="150">
        <f t="shared" si="28"/>
        <v>1.0548895989411131E-3</v>
      </c>
      <c r="AC81" s="201">
        <v>270</v>
      </c>
      <c r="AD81" s="208">
        <v>402.75327237617603</v>
      </c>
      <c r="AE81" s="3"/>
      <c r="AF81" s="236"/>
      <c r="AG81" s="212">
        <f t="shared" si="32"/>
        <v>47.388338559084971</v>
      </c>
      <c r="AH81" s="232"/>
      <c r="AI81" s="212">
        <f t="shared" si="33"/>
        <v>171.48598936942906</v>
      </c>
      <c r="AJ81" s="234"/>
    </row>
    <row r="82" spans="1:36" x14ac:dyDescent="0.35">
      <c r="A82" s="3"/>
      <c r="B82" s="238"/>
      <c r="C82" s="2">
        <v>280</v>
      </c>
      <c r="D82" s="140">
        <f t="shared" si="23"/>
        <v>0.98480775301220813</v>
      </c>
      <c r="E82" s="140">
        <f t="shared" si="24"/>
        <v>0.17364817766692997</v>
      </c>
      <c r="F82" s="140">
        <f t="shared" si="25"/>
        <v>3.8801437305021565E-2</v>
      </c>
      <c r="G82" s="140">
        <f t="shared" si="26"/>
        <v>6.8438969020916413E-3</v>
      </c>
      <c r="H82" s="147">
        <v>30</v>
      </c>
      <c r="I82" s="147">
        <v>159</v>
      </c>
      <c r="J82" s="147">
        <v>46982</v>
      </c>
      <c r="K82" s="147">
        <v>40559</v>
      </c>
      <c r="L82" s="148">
        <f t="shared" ref="L82:L113" si="34">I82/H82</f>
        <v>5.3</v>
      </c>
      <c r="M82" s="149">
        <f t="shared" ref="M82:M113" si="35">SQRT(I82)/H82</f>
        <v>0.42031734043061636</v>
      </c>
      <c r="N82" s="148">
        <f t="shared" ref="N82:N113" si="36">J82/$H82</f>
        <v>1566.0666666666666</v>
      </c>
      <c r="O82" s="148">
        <f t="shared" ref="O82:O113" si="37">K82/$H82</f>
        <v>1351.9666666666667</v>
      </c>
      <c r="P82" s="25">
        <f>Session3!N82*Session3!O82*49.6*10^(-9)+0.738</f>
        <v>0.84301658858311113</v>
      </c>
      <c r="Q82" s="2">
        <f t="shared" si="29"/>
        <v>4.1000000015622318E-2</v>
      </c>
      <c r="R82" s="2">
        <f t="shared" ref="R82:R113" si="38">L82-P82</f>
        <v>4.4569834114168891</v>
      </c>
      <c r="S82" s="144">
        <f t="shared" ref="S82:S113" si="39">SQRT(Q82*Q82+M82*M82)</f>
        <v>0.42231228571750984</v>
      </c>
      <c r="T82" s="156">
        <f t="shared" si="27"/>
        <v>1.2801932367149757E-2</v>
      </c>
      <c r="U82" s="150">
        <f t="shared" si="28"/>
        <v>1.0412209884872435E-3</v>
      </c>
      <c r="AC82" s="201">
        <v>280</v>
      </c>
      <c r="AD82" s="208">
        <v>344.95325459904001</v>
      </c>
      <c r="AE82" s="3"/>
      <c r="AF82" s="236"/>
      <c r="AG82" s="212">
        <f t="shared" si="32"/>
        <v>2525.8677658065585</v>
      </c>
      <c r="AH82" s="232"/>
      <c r="AI82" s="212">
        <f t="shared" si="33"/>
        <v>34399.131744583588</v>
      </c>
      <c r="AJ82" s="234"/>
    </row>
    <row r="83" spans="1:36" x14ac:dyDescent="0.35">
      <c r="A83" s="3"/>
      <c r="B83" s="238"/>
      <c r="C83" s="2">
        <v>290</v>
      </c>
      <c r="D83" s="140">
        <f t="shared" si="23"/>
        <v>0.93969262078590854</v>
      </c>
      <c r="E83" s="140">
        <f t="shared" si="24"/>
        <v>0.34202014332566816</v>
      </c>
      <c r="F83" s="140">
        <f t="shared" si="25"/>
        <v>3.7023937381199641E-2</v>
      </c>
      <c r="G83" s="140">
        <f t="shared" si="26"/>
        <v>1.3476591651266488E-2</v>
      </c>
      <c r="H83" s="147">
        <v>30</v>
      </c>
      <c r="I83" s="147">
        <v>323</v>
      </c>
      <c r="J83" s="147">
        <v>49904</v>
      </c>
      <c r="K83" s="147">
        <v>38643</v>
      </c>
      <c r="L83" s="148">
        <f t="shared" si="34"/>
        <v>10.766666666666667</v>
      </c>
      <c r="M83" s="149">
        <f t="shared" si="35"/>
        <v>0.59907335852038091</v>
      </c>
      <c r="N83" s="148">
        <f t="shared" si="36"/>
        <v>1663.4666666666667</v>
      </c>
      <c r="O83" s="148">
        <f t="shared" si="37"/>
        <v>1288.0999999999999</v>
      </c>
      <c r="P83" s="25">
        <f>Session3!N83*Session3!O83*49.6*10^(-9)+0.738</f>
        <v>0.84427848610133327</v>
      </c>
      <c r="Q83" s="2">
        <f t="shared" si="29"/>
        <v>4.1000000026525298E-2</v>
      </c>
      <c r="R83" s="2">
        <f t="shared" si="38"/>
        <v>9.9223881805653349</v>
      </c>
      <c r="S83" s="144">
        <f t="shared" si="39"/>
        <v>0.60047471961029619</v>
      </c>
      <c r="T83" s="156">
        <f t="shared" si="27"/>
        <v>2.6006441223832527E-2</v>
      </c>
      <c r="U83" s="150">
        <f t="shared" si="28"/>
        <v>1.5212638971482588E-3</v>
      </c>
      <c r="AC83" s="201">
        <v>290</v>
      </c>
      <c r="AD83" s="208">
        <v>251.75313674299198</v>
      </c>
      <c r="AE83" s="3"/>
      <c r="AF83" s="236"/>
      <c r="AG83" s="212">
        <f t="shared" si="32"/>
        <v>13175.590092683646</v>
      </c>
      <c r="AH83" s="232"/>
      <c r="AI83" s="212">
        <f t="shared" si="33"/>
        <v>311190.81258228899</v>
      </c>
      <c r="AJ83" s="234"/>
    </row>
    <row r="84" spans="1:36" x14ac:dyDescent="0.35">
      <c r="A84" s="3"/>
      <c r="B84" s="238"/>
      <c r="C84" s="2">
        <v>300</v>
      </c>
      <c r="D84" s="140">
        <f t="shared" si="23"/>
        <v>0.8660254037844386</v>
      </c>
      <c r="E84" s="140">
        <f t="shared" si="24"/>
        <v>0.50000000000000011</v>
      </c>
      <c r="F84" s="140">
        <f t="shared" si="25"/>
        <v>3.4121512502166343E-2</v>
      </c>
      <c r="G84" s="140">
        <f t="shared" si="26"/>
        <v>1.9700579846960956E-2</v>
      </c>
      <c r="H84" s="147">
        <v>30</v>
      </c>
      <c r="I84" s="147">
        <v>902</v>
      </c>
      <c r="J84" s="147">
        <v>52444</v>
      </c>
      <c r="K84" s="147">
        <v>37324</v>
      </c>
      <c r="L84" s="148">
        <f t="shared" si="34"/>
        <v>30.066666666666666</v>
      </c>
      <c r="M84" s="149">
        <f t="shared" si="35"/>
        <v>1.0011104945120806</v>
      </c>
      <c r="N84" s="148">
        <f t="shared" si="36"/>
        <v>1748.1333333333334</v>
      </c>
      <c r="O84" s="148">
        <f t="shared" si="37"/>
        <v>1244.1333333333334</v>
      </c>
      <c r="P84" s="25">
        <f>Session3!N84*Session3!O84*49.6*10^(-9)+0.738</f>
        <v>0.84587558317511113</v>
      </c>
      <c r="Q84" s="2">
        <f t="shared" si="29"/>
        <v>4.100000006297435E-2</v>
      </c>
      <c r="R84" s="2">
        <f t="shared" si="38"/>
        <v>29.220791083491555</v>
      </c>
      <c r="S84" s="144">
        <f t="shared" si="39"/>
        <v>1.0019497104283162</v>
      </c>
      <c r="T84" s="156">
        <f t="shared" si="27"/>
        <v>7.2624798711755228E-2</v>
      </c>
      <c r="U84" s="150">
        <f t="shared" si="28"/>
        <v>2.7505670546016017E-3</v>
      </c>
      <c r="AC84" s="201">
        <v>300</v>
      </c>
      <c r="AD84" s="208">
        <v>154.95631791140801</v>
      </c>
      <c r="AE84" s="3"/>
      <c r="AF84" s="236"/>
      <c r="AG84" s="212">
        <f t="shared" si="32"/>
        <v>37996.555319190345</v>
      </c>
      <c r="AH84" s="232"/>
      <c r="AI84" s="212">
        <f t="shared" si="33"/>
        <v>1277396.24448767</v>
      </c>
      <c r="AJ84" s="234"/>
    </row>
    <row r="85" spans="1:36" x14ac:dyDescent="0.35">
      <c r="A85" s="3"/>
      <c r="B85" s="238"/>
      <c r="C85" s="2">
        <v>310</v>
      </c>
      <c r="D85" s="140">
        <f t="shared" si="23"/>
        <v>0.76604444311897812</v>
      </c>
      <c r="E85" s="140">
        <f t="shared" si="24"/>
        <v>0.64278760968653925</v>
      </c>
      <c r="F85" s="140">
        <f t="shared" si="25"/>
        <v>3.0182359559840843E-2</v>
      </c>
      <c r="G85" s="140">
        <f t="shared" si="26"/>
        <v>2.5326184733245206E-2</v>
      </c>
      <c r="H85" s="147">
        <v>60</v>
      </c>
      <c r="I85" s="147">
        <v>4082</v>
      </c>
      <c r="J85" s="147">
        <v>110744</v>
      </c>
      <c r="K85" s="147">
        <v>71598</v>
      </c>
      <c r="L85" s="148">
        <f t="shared" si="34"/>
        <v>68.033333333333331</v>
      </c>
      <c r="M85" s="149">
        <f t="shared" si="35"/>
        <v>1.0648421896642193</v>
      </c>
      <c r="N85" s="148">
        <f t="shared" si="36"/>
        <v>1845.7333333333333</v>
      </c>
      <c r="O85" s="148">
        <f t="shared" si="37"/>
        <v>1193.3</v>
      </c>
      <c r="P85" s="25">
        <f>Session3!N85*Session3!O85*49.6*10^(-9)+0.738</f>
        <v>0.84724467389866664</v>
      </c>
      <c r="Q85" s="2">
        <f t="shared" si="29"/>
        <v>4.10000001195088E-2</v>
      </c>
      <c r="R85" s="2">
        <f t="shared" si="38"/>
        <v>67.18608865943466</v>
      </c>
      <c r="S85" s="144">
        <f t="shared" si="39"/>
        <v>1.0656312161806678</v>
      </c>
      <c r="T85" s="156">
        <f t="shared" si="27"/>
        <v>0.1643317230273752</v>
      </c>
      <c r="U85" s="150">
        <f t="shared" si="28"/>
        <v>3.9259283687589656E-3</v>
      </c>
      <c r="AC85" s="201">
        <v>310</v>
      </c>
      <c r="AD85" s="208">
        <v>80.82327991923556</v>
      </c>
      <c r="AE85" s="3"/>
      <c r="AF85" s="236"/>
      <c r="AG85" s="212">
        <f t="shared" si="32"/>
        <v>82988.763445326651</v>
      </c>
      <c r="AH85" s="232"/>
      <c r="AI85" s="212">
        <f t="shared" si="33"/>
        <v>3619865.1434459114</v>
      </c>
      <c r="AJ85" s="234"/>
    </row>
    <row r="86" spans="1:36" x14ac:dyDescent="0.35">
      <c r="A86" s="3"/>
      <c r="B86" s="238"/>
      <c r="C86" s="2">
        <v>320</v>
      </c>
      <c r="D86" s="140">
        <f t="shared" si="23"/>
        <v>0.64278760968653958</v>
      </c>
      <c r="E86" s="140">
        <f t="shared" si="24"/>
        <v>0.76604444311897779</v>
      </c>
      <c r="F86" s="140">
        <f t="shared" si="25"/>
        <v>2.5326184733245223E-2</v>
      </c>
      <c r="G86" s="140">
        <f t="shared" si="26"/>
        <v>3.0182359559840829E-2</v>
      </c>
      <c r="H86" s="147">
        <v>30</v>
      </c>
      <c r="I86" s="147">
        <v>3828</v>
      </c>
      <c r="J86" s="147">
        <v>57727</v>
      </c>
      <c r="K86" s="147">
        <v>34789</v>
      </c>
      <c r="L86" s="148">
        <f t="shared" si="34"/>
        <v>127.6</v>
      </c>
      <c r="M86" s="149">
        <f t="shared" si="35"/>
        <v>2.0623611064344027</v>
      </c>
      <c r="N86" s="148">
        <f t="shared" si="36"/>
        <v>1924.2333333333333</v>
      </c>
      <c r="O86" s="148">
        <f t="shared" si="37"/>
        <v>1159.6333333333334</v>
      </c>
      <c r="P86" s="25">
        <f>Session3!N86*Session3!O86*49.6*10^(-9)+0.738</f>
        <v>0.84867769367644441</v>
      </c>
      <c r="Q86" s="2">
        <f t="shared" si="29"/>
        <v>4.1000000200003966E-2</v>
      </c>
      <c r="R86" s="2">
        <f t="shared" si="38"/>
        <v>126.75132230632354</v>
      </c>
      <c r="S86" s="144">
        <f t="shared" si="39"/>
        <v>2.0627686087755297</v>
      </c>
      <c r="T86" s="156">
        <f t="shared" si="27"/>
        <v>0.30821256038647343</v>
      </c>
      <c r="U86" s="150">
        <f t="shared" si="28"/>
        <v>7.4673982956656015E-3</v>
      </c>
      <c r="AC86" s="201">
        <v>320</v>
      </c>
      <c r="AD86" s="208">
        <v>33.782864514365997</v>
      </c>
      <c r="AE86" s="3"/>
      <c r="AF86" s="236"/>
      <c r="AG86" s="212">
        <f t="shared" si="32"/>
        <v>154152.21447109256</v>
      </c>
      <c r="AH86" s="232"/>
      <c r="AI86" s="212">
        <f t="shared" si="33"/>
        <v>8265447.2254421962</v>
      </c>
      <c r="AJ86" s="234"/>
    </row>
    <row r="87" spans="1:36" x14ac:dyDescent="0.35">
      <c r="A87" s="3"/>
      <c r="B87" s="238"/>
      <c r="C87" s="2">
        <v>330</v>
      </c>
      <c r="D87" s="140">
        <f t="shared" si="23"/>
        <v>0.50000000000000044</v>
      </c>
      <c r="E87" s="140">
        <f t="shared" si="24"/>
        <v>0.86602540378443837</v>
      </c>
      <c r="F87" s="140">
        <f t="shared" si="25"/>
        <v>1.9700579846960969E-2</v>
      </c>
      <c r="G87" s="140">
        <f t="shared" si="26"/>
        <v>3.4121512502166343E-2</v>
      </c>
      <c r="H87" s="147">
        <v>20</v>
      </c>
      <c r="I87" s="147">
        <v>4303</v>
      </c>
      <c r="J87" s="147">
        <v>40248</v>
      </c>
      <c r="K87" s="147">
        <v>22689</v>
      </c>
      <c r="L87" s="148">
        <f t="shared" si="34"/>
        <v>215.15</v>
      </c>
      <c r="M87" s="149">
        <f t="shared" si="35"/>
        <v>3.2798628020086449</v>
      </c>
      <c r="N87" s="148">
        <f t="shared" si="36"/>
        <v>2012.4</v>
      </c>
      <c r="O87" s="148">
        <f t="shared" si="37"/>
        <v>1134.45</v>
      </c>
      <c r="P87" s="25">
        <f>Session3!N87*Session3!O87*49.6*10^(-9)+0.738</f>
        <v>0.85123517212800004</v>
      </c>
      <c r="Q87" s="2">
        <f t="shared" si="29"/>
        <v>4.1000000304487888E-2</v>
      </c>
      <c r="R87" s="2">
        <f t="shared" si="38"/>
        <v>214.29876482787199</v>
      </c>
      <c r="S87" s="144">
        <f t="shared" si="39"/>
        <v>3.2801190527212523</v>
      </c>
      <c r="T87" s="156">
        <f t="shared" si="27"/>
        <v>0.51968599033816432</v>
      </c>
      <c r="U87" s="150">
        <f t="shared" si="28"/>
        <v>1.2277825417398634E-2</v>
      </c>
      <c r="AC87" s="201">
        <v>330</v>
      </c>
      <c r="AD87" s="208">
        <v>12.992749612074668</v>
      </c>
      <c r="AE87" s="3"/>
      <c r="AF87" s="236"/>
      <c r="AG87" s="212">
        <f t="shared" si="32"/>
        <v>257486.90839648811</v>
      </c>
      <c r="AH87" s="232"/>
      <c r="AI87" s="212">
        <f t="shared" si="33"/>
        <v>16380992.206461713</v>
      </c>
      <c r="AJ87" s="234"/>
    </row>
    <row r="88" spans="1:36" x14ac:dyDescent="0.35">
      <c r="A88" s="3"/>
      <c r="B88" s="238"/>
      <c r="C88" s="2">
        <v>340</v>
      </c>
      <c r="D88" s="140">
        <f t="shared" si="23"/>
        <v>0.3420201433256686</v>
      </c>
      <c r="E88" s="140">
        <f t="shared" si="24"/>
        <v>0.93969262078590843</v>
      </c>
      <c r="F88" s="140">
        <f t="shared" si="25"/>
        <v>1.3476591651266506E-2</v>
      </c>
      <c r="G88" s="140">
        <f t="shared" si="26"/>
        <v>3.7023937381199641E-2</v>
      </c>
      <c r="H88" s="147">
        <v>10</v>
      </c>
      <c r="I88" s="147">
        <v>3081</v>
      </c>
      <c r="J88" s="147">
        <v>20531</v>
      </c>
      <c r="K88" s="147">
        <v>10885</v>
      </c>
      <c r="L88" s="148">
        <f t="shared" si="34"/>
        <v>308.10000000000002</v>
      </c>
      <c r="M88" s="149">
        <f t="shared" si="35"/>
        <v>5.5506756345511672</v>
      </c>
      <c r="N88" s="148">
        <f t="shared" si="36"/>
        <v>2053.1</v>
      </c>
      <c r="O88" s="148">
        <f t="shared" si="37"/>
        <v>1088.5</v>
      </c>
      <c r="P88" s="25">
        <f>Session3!N88*Session3!O88*49.6*10^(-9)+0.738</f>
        <v>0.84884604775999994</v>
      </c>
      <c r="Q88" s="2">
        <f t="shared" si="29"/>
        <v>4.1000000383979107E-2</v>
      </c>
      <c r="R88" s="2">
        <f t="shared" si="38"/>
        <v>307.25115395224003</v>
      </c>
      <c r="S88" s="144">
        <f t="shared" si="39"/>
        <v>5.5508270554964589</v>
      </c>
      <c r="T88" s="156">
        <f t="shared" si="27"/>
        <v>0.74420289855072463</v>
      </c>
      <c r="U88" s="150">
        <f t="shared" si="28"/>
        <v>1.8978439633278221E-2</v>
      </c>
      <c r="AC88" s="201">
        <v>340</v>
      </c>
      <c r="AD88" s="208">
        <v>4.8274558042986673</v>
      </c>
      <c r="AE88" s="3"/>
      <c r="AF88" s="236"/>
      <c r="AG88" s="212">
        <f t="shared" si="32"/>
        <v>398992.8452215133</v>
      </c>
      <c r="AH88" s="232"/>
      <c r="AI88" s="212">
        <f t="shared" si="33"/>
        <v>29373349.802489646</v>
      </c>
      <c r="AJ88" s="234"/>
    </row>
    <row r="89" spans="1:36" x14ac:dyDescent="0.35">
      <c r="A89" s="3"/>
      <c r="B89" s="238"/>
      <c r="C89" s="2">
        <v>350</v>
      </c>
      <c r="D89" s="140">
        <f t="shared" si="23"/>
        <v>0.17364817766693127</v>
      </c>
      <c r="E89" s="140">
        <f t="shared" si="24"/>
        <v>0.98480775301220791</v>
      </c>
      <c r="F89" s="140">
        <f t="shared" si="25"/>
        <v>6.8438969020916934E-3</v>
      </c>
      <c r="G89" s="140">
        <f t="shared" si="26"/>
        <v>3.8801437305021558E-2</v>
      </c>
      <c r="H89" s="147">
        <v>10</v>
      </c>
      <c r="I89" s="147">
        <v>4010</v>
      </c>
      <c r="J89" s="147">
        <v>21191</v>
      </c>
      <c r="K89" s="147">
        <v>11232</v>
      </c>
      <c r="L89" s="148">
        <f t="shared" si="34"/>
        <v>401</v>
      </c>
      <c r="M89" s="149">
        <f t="shared" si="35"/>
        <v>6.3324560795950253</v>
      </c>
      <c r="N89" s="148">
        <f t="shared" si="36"/>
        <v>2119.1</v>
      </c>
      <c r="O89" s="148">
        <f t="shared" si="37"/>
        <v>1123.2</v>
      </c>
      <c r="P89" s="25">
        <f>Session3!N89*Session3!O89*49.6*10^(-9)+0.738</f>
        <v>0.85605658675200003</v>
      </c>
      <c r="Q89" s="2">
        <f t="shared" si="29"/>
        <v>4.1000000498436419E-2</v>
      </c>
      <c r="R89" s="2">
        <f t="shared" si="38"/>
        <v>400.143943413248</v>
      </c>
      <c r="S89" s="144">
        <f t="shared" si="39"/>
        <v>6.3325888071183698</v>
      </c>
      <c r="T89" s="156">
        <f t="shared" si="27"/>
        <v>0.96859903381642509</v>
      </c>
      <c r="U89" s="150">
        <f t="shared" si="28"/>
        <v>2.3229084036806548E-2</v>
      </c>
      <c r="AC89" s="201">
        <v>350</v>
      </c>
      <c r="AD89" s="208">
        <v>2.1653584265279999</v>
      </c>
      <c r="AE89" s="3"/>
      <c r="AF89" s="236"/>
      <c r="AG89" s="212">
        <f t="shared" si="32"/>
        <v>584670.02494616807</v>
      </c>
      <c r="AH89" s="232"/>
      <c r="AI89" s="212">
        <f t="shared" si="33"/>
        <v>48889369.729511172</v>
      </c>
      <c r="AJ89" s="234"/>
    </row>
    <row r="90" spans="1:36" x14ac:dyDescent="0.35">
      <c r="A90" s="3"/>
      <c r="B90" s="238">
        <v>1.5</v>
      </c>
      <c r="C90" s="140">
        <v>0</v>
      </c>
      <c r="D90" s="140">
        <f t="shared" ref="D90:D125" si="40">-$B$90*SIN(C90*PI()/180)</f>
        <v>0</v>
      </c>
      <c r="E90" s="140">
        <f t="shared" ref="E90:E125" si="41">$B$90*COS(C90*PI()/180)</f>
        <v>1.5</v>
      </c>
      <c r="F90" s="140">
        <f t="shared" ref="F90:F125" si="42">SQRT((D90*0.0394/$B$90)^2+($B$90*COS(C90*PI()/180)*0.01*PI()/180)^2)</f>
        <v>2.6179938779914941E-4</v>
      </c>
      <c r="G90" s="140">
        <f t="shared" ref="G90:G125" si="43">SQRT((E90*0.0394/$B$90)^2+($B$90*SIN(C90*PI()/180)*0.01*PI()/180)^2)</f>
        <v>3.9399999999999998E-2</v>
      </c>
      <c r="H90" s="141">
        <v>10</v>
      </c>
      <c r="I90" s="141">
        <v>3589</v>
      </c>
      <c r="J90" s="141">
        <v>25386</v>
      </c>
      <c r="K90" s="141">
        <v>9641</v>
      </c>
      <c r="L90" s="142">
        <f t="shared" si="34"/>
        <v>358.9</v>
      </c>
      <c r="M90" s="143">
        <f t="shared" si="35"/>
        <v>5.990826320300064</v>
      </c>
      <c r="N90" s="142">
        <f t="shared" si="36"/>
        <v>2538.6</v>
      </c>
      <c r="O90" s="142">
        <f t="shared" si="37"/>
        <v>964.1</v>
      </c>
      <c r="P90" s="25">
        <f>Session3!N90*Session3!O90*49.6*10^(-9)+0.738</f>
        <v>0.85939422729600001</v>
      </c>
      <c r="Q90" s="2">
        <v>4.1000000000000002E-2</v>
      </c>
      <c r="R90" s="2">
        <f t="shared" si="38"/>
        <v>358.040605772704</v>
      </c>
      <c r="S90" s="144">
        <f t="shared" si="39"/>
        <v>5.9909666164985431</v>
      </c>
      <c r="T90" s="156">
        <f t="shared" ref="T90:T125" si="44">L90/SUM($L$90:$L$125)/$S$12</f>
        <v>0.99777592438143248</v>
      </c>
      <c r="U90" s="150">
        <f t="shared" ref="U90:U125" si="45">SQRT((T90/L90*M90)^2+(T90/SUM($L$90:$L$125)*SUM($M$90:$M$125))^2)</f>
        <v>2.5453088331305756E-2</v>
      </c>
      <c r="AC90" s="201">
        <v>0</v>
      </c>
      <c r="AD90" s="208">
        <v>1.42598235264</v>
      </c>
      <c r="AE90" s="3"/>
      <c r="AF90" s="235">
        <f>SUMPRODUCT(AC90:AC107,AD90:AD107)/SUM(AD90:AD107)</f>
        <v>91.035121596438799</v>
      </c>
      <c r="AG90" s="212">
        <f>(AC90-AF$90)^3</f>
        <v>-754443.86261639697</v>
      </c>
      <c r="AH90" s="231">
        <f>SUMPRODUCT(AG92:AG105,AD92:AD105)/SUM(AD92:AD105)/14.868^3</f>
        <v>-0.10874797700453753</v>
      </c>
      <c r="AI90" s="212">
        <f>(C90-AF$90)^4</f>
        <v>68680888.770970672</v>
      </c>
      <c r="AJ90" s="233">
        <f>SUMPRODUCT(AI91:AI106,AD91:AD106)/SUM(AD91:AD106)/(14.868^4)</f>
        <v>5.8680230043692037</v>
      </c>
    </row>
    <row r="91" spans="1:36" x14ac:dyDescent="0.35">
      <c r="A91" s="3"/>
      <c r="B91" s="238"/>
      <c r="C91" s="2">
        <v>10</v>
      </c>
      <c r="D91" s="140">
        <f t="shared" si="40"/>
        <v>-0.26047226650039551</v>
      </c>
      <c r="E91" s="140">
        <f t="shared" si="41"/>
        <v>1.477211629518312</v>
      </c>
      <c r="F91" s="140">
        <f t="shared" si="42"/>
        <v>6.8465943224746756E-3</v>
      </c>
      <c r="G91" s="140">
        <f t="shared" si="43"/>
        <v>3.8801452100442183E-2</v>
      </c>
      <c r="H91" s="146">
        <v>10</v>
      </c>
      <c r="I91" s="147">
        <v>3070</v>
      </c>
      <c r="J91" s="147">
        <v>24414</v>
      </c>
      <c r="K91" s="147">
        <v>9763</v>
      </c>
      <c r="L91" s="148">
        <f t="shared" si="34"/>
        <v>307</v>
      </c>
      <c r="M91" s="149">
        <f t="shared" si="35"/>
        <v>5.5407580708780273</v>
      </c>
      <c r="N91" s="148">
        <f t="shared" si="36"/>
        <v>2441.4</v>
      </c>
      <c r="O91" s="148">
        <f t="shared" si="37"/>
        <v>976.3</v>
      </c>
      <c r="P91" s="25">
        <f>Session3!N91*Session3!O91*49.6*10^(-9)+0.738</f>
        <v>0.85622352547199998</v>
      </c>
      <c r="Q91" s="2">
        <f t="shared" ref="Q91:Q125" si="46">SQRT(0.041*0.041+((2*O91*SQRT(L91)*48.4*10^(-9)/C91)^2+((2*N91*SQRT(M91)*48.4*10^(-9)/C91)^2)))</f>
        <v>4.1000372117922707E-2</v>
      </c>
      <c r="R91" s="2">
        <f t="shared" si="38"/>
        <v>306.14377647452801</v>
      </c>
      <c r="S91" s="144">
        <f t="shared" si="39"/>
        <v>5.5409097655993103</v>
      </c>
      <c r="T91" s="156">
        <f t="shared" si="44"/>
        <v>0.85348901862663629</v>
      </c>
      <c r="U91" s="150">
        <f t="shared" si="45"/>
        <v>2.2546570805106018E-2</v>
      </c>
      <c r="AC91" s="201">
        <v>10</v>
      </c>
      <c r="AD91" s="208">
        <v>2.0320223364266665</v>
      </c>
      <c r="AE91" s="3"/>
      <c r="AF91" s="236"/>
      <c r="AG91" s="212">
        <f t="shared" ref="AG91:AG107" si="47">(AC91-AF$90)^3</f>
        <v>-532132.59817297664</v>
      </c>
      <c r="AH91" s="232"/>
      <c r="AI91" s="212">
        <f t="shared" ref="AI91:AI107" si="48">(C91-AF$90)^4</f>
        <v>43121429.798376061</v>
      </c>
      <c r="AJ91" s="234"/>
    </row>
    <row r="92" spans="1:36" x14ac:dyDescent="0.35">
      <c r="A92" s="3"/>
      <c r="B92" s="238"/>
      <c r="C92" s="2">
        <v>20</v>
      </c>
      <c r="D92" s="140">
        <f t="shared" si="40"/>
        <v>-0.5130302149885031</v>
      </c>
      <c r="E92" s="140">
        <f t="shared" si="41"/>
        <v>1.4095389311788626</v>
      </c>
      <c r="F92" s="140">
        <f t="shared" si="42"/>
        <v>1.3477839052638571E-2</v>
      </c>
      <c r="G92" s="140">
        <f t="shared" si="43"/>
        <v>3.7023997533905256E-2</v>
      </c>
      <c r="H92" s="146">
        <v>20</v>
      </c>
      <c r="I92" s="146">
        <v>3226</v>
      </c>
      <c r="J92" s="151">
        <v>46459</v>
      </c>
      <c r="K92" s="151">
        <v>19886</v>
      </c>
      <c r="L92" s="148">
        <f t="shared" si="34"/>
        <v>161.30000000000001</v>
      </c>
      <c r="M92" s="149">
        <f t="shared" si="35"/>
        <v>2.8398943642325856</v>
      </c>
      <c r="N92" s="148">
        <f t="shared" si="36"/>
        <v>2322.9499999999998</v>
      </c>
      <c r="O92" s="148">
        <f t="shared" si="37"/>
        <v>994.3</v>
      </c>
      <c r="P92" s="25">
        <f>Session3!N92*Session3!O92*49.6*10^(-9)+0.738</f>
        <v>0.85256157557599999</v>
      </c>
      <c r="Q92" s="2">
        <f t="shared" si="46"/>
        <v>4.1000049933854359E-2</v>
      </c>
      <c r="R92" s="2">
        <f t="shared" si="38"/>
        <v>160.44743842442401</v>
      </c>
      <c r="S92" s="144">
        <f t="shared" si="39"/>
        <v>2.8401903112458116</v>
      </c>
      <c r="T92" s="156">
        <f t="shared" si="44"/>
        <v>0.44842924659438582</v>
      </c>
      <c r="U92" s="150">
        <f t="shared" si="45"/>
        <v>1.1711675512684349E-2</v>
      </c>
      <c r="AC92" s="201">
        <v>20</v>
      </c>
      <c r="AD92" s="208">
        <v>1.6397322338346667</v>
      </c>
      <c r="AE92" s="3"/>
      <c r="AF92" s="236"/>
      <c r="AG92" s="212">
        <f t="shared" si="47"/>
        <v>-358442.40668741963</v>
      </c>
      <c r="AH92" s="232"/>
      <c r="AI92" s="212">
        <f t="shared" si="48"/>
        <v>25461999.94436102</v>
      </c>
      <c r="AJ92" s="234"/>
    </row>
    <row r="93" spans="1:36" x14ac:dyDescent="0.35">
      <c r="A93" s="3"/>
      <c r="B93" s="238"/>
      <c r="C93" s="2">
        <v>30</v>
      </c>
      <c r="D93" s="140">
        <f t="shared" si="40"/>
        <v>-0.74999999999999989</v>
      </c>
      <c r="E93" s="140">
        <f t="shared" si="41"/>
        <v>1.299038105676658</v>
      </c>
      <c r="F93" s="140">
        <f t="shared" si="42"/>
        <v>1.9701304631663072E-2</v>
      </c>
      <c r="G93" s="140">
        <f t="shared" si="43"/>
        <v>3.4121651992977467E-2</v>
      </c>
      <c r="H93" s="146">
        <v>30</v>
      </c>
      <c r="I93" s="146">
        <v>1255</v>
      </c>
      <c r="J93" s="147">
        <v>65892</v>
      </c>
      <c r="K93" s="147">
        <v>19699</v>
      </c>
      <c r="L93" s="148">
        <f t="shared" si="34"/>
        <v>41.833333333333336</v>
      </c>
      <c r="M93" s="149">
        <f t="shared" si="35"/>
        <v>1.1808659722612234</v>
      </c>
      <c r="N93" s="148">
        <f t="shared" si="36"/>
        <v>2196.4</v>
      </c>
      <c r="O93" s="148">
        <f t="shared" si="37"/>
        <v>656.63333333333333</v>
      </c>
      <c r="P93" s="25">
        <f>Session3!N93*Session3!O93*49.6*10^(-9)+0.738</f>
        <v>0.80953458088533337</v>
      </c>
      <c r="Q93" s="2">
        <f t="shared" si="46"/>
        <v>4.100000301344222E-2</v>
      </c>
      <c r="R93" s="2">
        <f t="shared" si="38"/>
        <v>41.023798752448002</v>
      </c>
      <c r="S93" s="144">
        <f t="shared" si="39"/>
        <v>1.1815775237755441</v>
      </c>
      <c r="T93" s="156">
        <f t="shared" si="44"/>
        <v>0.11630062088777728</v>
      </c>
      <c r="U93" s="150">
        <f t="shared" si="45"/>
        <v>3.9762818827244447E-3</v>
      </c>
      <c r="AC93" s="201">
        <v>30</v>
      </c>
      <c r="AD93" s="208">
        <v>2.1000002666097775</v>
      </c>
      <c r="AE93" s="3"/>
      <c r="AF93" s="236"/>
      <c r="AG93" s="212">
        <f t="shared" si="47"/>
        <v>-227373.2881597259</v>
      </c>
      <c r="AH93" s="232"/>
      <c r="AI93" s="212">
        <f t="shared" si="48"/>
        <v>13877756.29061099</v>
      </c>
      <c r="AJ93" s="234"/>
    </row>
    <row r="94" spans="1:36" x14ac:dyDescent="0.35">
      <c r="A94" s="3"/>
      <c r="B94" s="238"/>
      <c r="C94" s="2">
        <v>40</v>
      </c>
      <c r="D94" s="140">
        <f t="shared" si="40"/>
        <v>-0.96418141452980888</v>
      </c>
      <c r="E94" s="140">
        <f t="shared" si="41"/>
        <v>1.1490666646784671</v>
      </c>
      <c r="F94" s="140">
        <f t="shared" si="42"/>
        <v>2.5326625865824268E-2</v>
      </c>
      <c r="G94" s="140">
        <f t="shared" si="43"/>
        <v>3.0182620184006768E-2</v>
      </c>
      <c r="H94" s="147">
        <v>30</v>
      </c>
      <c r="I94" s="147">
        <v>114</v>
      </c>
      <c r="J94" s="147">
        <v>61236</v>
      </c>
      <c r="K94" s="147">
        <v>31350</v>
      </c>
      <c r="L94" s="148">
        <f t="shared" si="34"/>
        <v>3.8</v>
      </c>
      <c r="M94" s="149">
        <f t="shared" si="35"/>
        <v>0.35590260840104371</v>
      </c>
      <c r="N94" s="148">
        <f t="shared" si="36"/>
        <v>2041.2</v>
      </c>
      <c r="O94" s="148">
        <f t="shared" si="37"/>
        <v>1045</v>
      </c>
      <c r="P94" s="25">
        <f>Session3!N94*Session3!O94*49.6*10^(-9)+0.738</f>
        <v>0.84379947840000002</v>
      </c>
      <c r="Q94" s="2">
        <f t="shared" si="46"/>
        <v>4.1000000402274854E-2</v>
      </c>
      <c r="R94" s="2">
        <f t="shared" si="38"/>
        <v>2.9562005215999996</v>
      </c>
      <c r="S94" s="144">
        <f t="shared" si="39"/>
        <v>0.35825642590141105</v>
      </c>
      <c r="T94" s="156">
        <f t="shared" si="44"/>
        <v>1.0564359188212436E-2</v>
      </c>
      <c r="U94" s="150">
        <f t="shared" si="45"/>
        <v>1.0102119411361746E-3</v>
      </c>
      <c r="AC94" s="201">
        <v>40</v>
      </c>
      <c r="AD94" s="208">
        <v>2.164504839847111</v>
      </c>
      <c r="AE94" s="3"/>
      <c r="AF94" s="236"/>
      <c r="AG94" s="212">
        <f t="shared" si="47"/>
        <v>-132925.24258989544</v>
      </c>
      <c r="AH94" s="232"/>
      <c r="AI94" s="212">
        <f t="shared" si="48"/>
        <v>6783855.9188114386</v>
      </c>
      <c r="AJ94" s="234"/>
    </row>
    <row r="95" spans="1:36" x14ac:dyDescent="0.35">
      <c r="A95" s="3"/>
      <c r="B95" s="238"/>
      <c r="C95" s="2">
        <v>50</v>
      </c>
      <c r="D95" s="140">
        <f t="shared" si="40"/>
        <v>-1.1490666646784671</v>
      </c>
      <c r="E95" s="140">
        <f t="shared" si="41"/>
        <v>0.9641814145298091</v>
      </c>
      <c r="F95" s="140">
        <f t="shared" si="42"/>
        <v>3.0182620184006768E-2</v>
      </c>
      <c r="G95" s="140">
        <f t="shared" si="43"/>
        <v>2.5326625865824272E-2</v>
      </c>
      <c r="H95" s="147">
        <v>30</v>
      </c>
      <c r="I95" s="147">
        <v>88</v>
      </c>
      <c r="J95" s="147">
        <v>56939</v>
      </c>
      <c r="K95" s="147">
        <v>32699</v>
      </c>
      <c r="L95" s="148">
        <f t="shared" si="34"/>
        <v>2.9333333333333331</v>
      </c>
      <c r="M95" s="149">
        <f t="shared" si="35"/>
        <v>0.31269438398822863</v>
      </c>
      <c r="N95" s="148">
        <f t="shared" si="36"/>
        <v>1897.9666666666667</v>
      </c>
      <c r="O95" s="148">
        <f t="shared" si="37"/>
        <v>1089.9666666666667</v>
      </c>
      <c r="P95" s="25">
        <f>Session3!N95*Session3!O95*49.6*10^(-9)+0.738</f>
        <v>0.84060853189511109</v>
      </c>
      <c r="Q95" s="2">
        <f t="shared" si="46"/>
        <v>4.1000000210775191E-2</v>
      </c>
      <c r="R95" s="2">
        <f t="shared" si="38"/>
        <v>2.092724801438222</v>
      </c>
      <c r="S95" s="144">
        <f t="shared" si="39"/>
        <v>0.31537085755513511</v>
      </c>
      <c r="T95" s="156">
        <f t="shared" si="44"/>
        <v>8.1549439347604769E-3</v>
      </c>
      <c r="U95" s="150">
        <f t="shared" si="45"/>
        <v>8.8343898202088611E-4</v>
      </c>
      <c r="AC95" s="201">
        <v>50</v>
      </c>
      <c r="AD95" s="208">
        <v>3.6884191676640001</v>
      </c>
      <c r="AE95" s="3"/>
      <c r="AF95" s="236"/>
      <c r="AG95" s="212">
        <f t="shared" si="47"/>
        <v>-69098.26997792827</v>
      </c>
      <c r="AH95" s="232"/>
      <c r="AI95" s="212">
        <f t="shared" si="48"/>
        <v>2835455.910647843</v>
      </c>
      <c r="AJ95" s="234"/>
    </row>
    <row r="96" spans="1:36" x14ac:dyDescent="0.35">
      <c r="A96" s="3"/>
      <c r="B96" s="238"/>
      <c r="C96" s="2">
        <v>60</v>
      </c>
      <c r="D96" s="140">
        <f t="shared" si="40"/>
        <v>-1.299038105676658</v>
      </c>
      <c r="E96" s="140">
        <f t="shared" si="41"/>
        <v>0.75000000000000022</v>
      </c>
      <c r="F96" s="140">
        <f t="shared" si="42"/>
        <v>3.4121651992977467E-2</v>
      </c>
      <c r="G96" s="140">
        <f t="shared" si="43"/>
        <v>1.9701304631663082E-2</v>
      </c>
      <c r="H96" s="147">
        <v>30</v>
      </c>
      <c r="I96" s="147">
        <v>74</v>
      </c>
      <c r="J96" s="147">
        <v>52843</v>
      </c>
      <c r="K96" s="147">
        <v>34229</v>
      </c>
      <c r="L96" s="148">
        <f t="shared" si="34"/>
        <v>2.4666666666666668</v>
      </c>
      <c r="M96" s="149">
        <f t="shared" si="35"/>
        <v>0.28674417556808757</v>
      </c>
      <c r="N96" s="148">
        <f t="shared" si="36"/>
        <v>1761.4333333333334</v>
      </c>
      <c r="O96" s="148">
        <f t="shared" si="37"/>
        <v>1140.9666666666667</v>
      </c>
      <c r="P96" s="25">
        <f>Session3!N96*Session3!O96*49.6*10^(-9)+0.738</f>
        <v>0.83768294125688891</v>
      </c>
      <c r="Q96" s="2">
        <f t="shared" si="46"/>
        <v>4.1000000130167136E-2</v>
      </c>
      <c r="R96" s="2">
        <f t="shared" si="38"/>
        <v>1.6289837254097779</v>
      </c>
      <c r="S96" s="144">
        <f t="shared" si="39"/>
        <v>0.28966052929747943</v>
      </c>
      <c r="T96" s="156">
        <f t="shared" si="44"/>
        <v>6.8575664905940383E-3</v>
      </c>
      <c r="U96" s="150">
        <f t="shared" si="45"/>
        <v>8.0807730091665643E-4</v>
      </c>
      <c r="AC96" s="201">
        <v>60</v>
      </c>
      <c r="AD96" s="208">
        <v>55.809598546349335</v>
      </c>
      <c r="AE96" s="3"/>
      <c r="AF96" s="236"/>
      <c r="AG96" s="212">
        <f t="shared" si="47"/>
        <v>-29892.370323824365</v>
      </c>
      <c r="AH96" s="232"/>
      <c r="AI96" s="212">
        <f t="shared" si="48"/>
        <v>927713.34780566767</v>
      </c>
      <c r="AJ96" s="234"/>
    </row>
    <row r="97" spans="1:36" x14ac:dyDescent="0.35">
      <c r="A97" s="3"/>
      <c r="B97" s="238"/>
      <c r="C97" s="2">
        <v>70</v>
      </c>
      <c r="D97" s="140">
        <f t="shared" si="40"/>
        <v>-1.4095389311788624</v>
      </c>
      <c r="E97" s="140">
        <f t="shared" si="41"/>
        <v>0.51303021498850321</v>
      </c>
      <c r="F97" s="140">
        <f t="shared" si="42"/>
        <v>3.7023997533905249E-2</v>
      </c>
      <c r="G97" s="140">
        <f t="shared" si="43"/>
        <v>1.3477839052638576E-2</v>
      </c>
      <c r="H97" s="147">
        <v>30</v>
      </c>
      <c r="I97" s="147">
        <v>81</v>
      </c>
      <c r="J97" s="147">
        <v>52897</v>
      </c>
      <c r="K97" s="147">
        <v>36803</v>
      </c>
      <c r="L97" s="148">
        <f t="shared" si="34"/>
        <v>2.7</v>
      </c>
      <c r="M97" s="149">
        <f t="shared" si="35"/>
        <v>0.3</v>
      </c>
      <c r="N97" s="148">
        <f t="shared" si="36"/>
        <v>1763.2333333333333</v>
      </c>
      <c r="O97" s="148">
        <f t="shared" si="37"/>
        <v>1226.7666666666667</v>
      </c>
      <c r="P97" s="25">
        <f>Session3!N97*Session3!O97*49.6*10^(-9)+0.738</f>
        <v>0.84528856359288884</v>
      </c>
      <c r="Q97" s="2">
        <f t="shared" si="46"/>
        <v>4.1000000116511871E-2</v>
      </c>
      <c r="R97" s="2">
        <f t="shared" si="38"/>
        <v>1.8547114364071113</v>
      </c>
      <c r="S97" s="144">
        <f t="shared" si="39"/>
        <v>0.30278870522123835</v>
      </c>
      <c r="T97" s="156">
        <f t="shared" si="44"/>
        <v>7.5062552126772585E-3</v>
      </c>
      <c r="U97" s="150">
        <f t="shared" si="45"/>
        <v>8.4650463186585422E-4</v>
      </c>
      <c r="AC97" s="201">
        <v>70</v>
      </c>
      <c r="AD97" s="208">
        <v>172.05897681158402</v>
      </c>
      <c r="AE97" s="3"/>
      <c r="AF97" s="236"/>
      <c r="AG97" s="212">
        <f t="shared" si="47"/>
        <v>-9307.5436275837455</v>
      </c>
      <c r="AH97" s="232"/>
      <c r="AI97" s="212">
        <f t="shared" si="48"/>
        <v>195785.31197038319</v>
      </c>
      <c r="AJ97" s="234"/>
    </row>
    <row r="98" spans="1:36" x14ac:dyDescent="0.35">
      <c r="A98" s="3"/>
      <c r="B98" s="238"/>
      <c r="C98" s="2">
        <v>80</v>
      </c>
      <c r="D98" s="140">
        <f t="shared" si="40"/>
        <v>-1.477211629518312</v>
      </c>
      <c r="E98" s="140">
        <f t="shared" si="41"/>
        <v>0.26047226650039562</v>
      </c>
      <c r="F98" s="140">
        <f t="shared" si="42"/>
        <v>3.8801452100442183E-2</v>
      </c>
      <c r="G98" s="140">
        <f t="shared" si="43"/>
        <v>6.846594322474679E-3</v>
      </c>
      <c r="H98" s="147">
        <v>30</v>
      </c>
      <c r="I98" s="147">
        <v>73</v>
      </c>
      <c r="J98" s="147">
        <v>49018</v>
      </c>
      <c r="K98" s="147">
        <v>39302</v>
      </c>
      <c r="L98" s="148">
        <f t="shared" si="34"/>
        <v>2.4333333333333331</v>
      </c>
      <c r="M98" s="149">
        <f t="shared" si="35"/>
        <v>0.2848001248439177</v>
      </c>
      <c r="N98" s="148">
        <f t="shared" si="36"/>
        <v>1633.9333333333334</v>
      </c>
      <c r="O98" s="148">
        <f t="shared" si="37"/>
        <v>1310.0666666666666</v>
      </c>
      <c r="P98" s="25">
        <f>Session3!N98*Session3!O98*49.6*10^(-9)+0.738</f>
        <v>0.84417185513955562</v>
      </c>
      <c r="Q98" s="2">
        <f t="shared" si="46"/>
        <v>4.1000000088142571E-2</v>
      </c>
      <c r="R98" s="2">
        <f t="shared" si="38"/>
        <v>1.5891614781937775</v>
      </c>
      <c r="S98" s="144">
        <f t="shared" si="39"/>
        <v>0.28773618319276217</v>
      </c>
      <c r="T98" s="156">
        <f t="shared" si="44"/>
        <v>6.7648966731535774E-3</v>
      </c>
      <c r="U98" s="150">
        <f t="shared" si="45"/>
        <v>8.0245340405973972E-4</v>
      </c>
      <c r="AC98" s="201">
        <v>80</v>
      </c>
      <c r="AD98" s="208">
        <v>323.54852312707197</v>
      </c>
      <c r="AE98" s="3"/>
      <c r="AF98" s="236"/>
      <c r="AG98" s="212">
        <f t="shared" si="47"/>
        <v>-1343.7898892064068</v>
      </c>
      <c r="AH98" s="232"/>
      <c r="AI98" s="212">
        <f t="shared" si="48"/>
        <v>14828.884827457719</v>
      </c>
      <c r="AJ98" s="234"/>
    </row>
    <row r="99" spans="1:36" x14ac:dyDescent="0.35">
      <c r="A99" s="3"/>
      <c r="B99" s="238"/>
      <c r="C99" s="2">
        <v>90</v>
      </c>
      <c r="D99" s="140">
        <f t="shared" si="40"/>
        <v>-1.5</v>
      </c>
      <c r="E99" s="140">
        <f t="shared" si="41"/>
        <v>9.1886134118146501E-17</v>
      </c>
      <c r="F99" s="140">
        <f t="shared" si="42"/>
        <v>3.9399999999999998E-2</v>
      </c>
      <c r="G99" s="140">
        <f t="shared" si="43"/>
        <v>2.6179938779914941E-4</v>
      </c>
      <c r="H99" s="147">
        <v>30</v>
      </c>
      <c r="I99" s="147">
        <v>68</v>
      </c>
      <c r="J99" s="147">
        <v>44746</v>
      </c>
      <c r="K99" s="147">
        <v>41640</v>
      </c>
      <c r="L99" s="148">
        <f t="shared" si="34"/>
        <v>2.2666666666666666</v>
      </c>
      <c r="M99" s="149">
        <f t="shared" si="35"/>
        <v>0.27487370837451069</v>
      </c>
      <c r="N99" s="148">
        <f t="shared" si="36"/>
        <v>1491.5333333333333</v>
      </c>
      <c r="O99" s="148">
        <f t="shared" si="37"/>
        <v>1388</v>
      </c>
      <c r="P99" s="25">
        <f>Session3!N99*Session3!O99*49.6*10^(-9)+0.738</f>
        <v>0.84068431402666666</v>
      </c>
      <c r="Q99" s="2">
        <f t="shared" si="46"/>
        <v>4.1000000070232176E-2</v>
      </c>
      <c r="R99" s="2">
        <f t="shared" si="38"/>
        <v>1.42598235264</v>
      </c>
      <c r="S99" s="144">
        <f t="shared" si="39"/>
        <v>0.27791465517549552</v>
      </c>
      <c r="T99" s="156">
        <f t="shared" si="44"/>
        <v>6.3015475859512782E-3</v>
      </c>
      <c r="U99" s="150">
        <f t="shared" si="45"/>
        <v>7.7378294304136124E-4</v>
      </c>
      <c r="AC99" s="201">
        <v>90</v>
      </c>
      <c r="AD99" s="208">
        <v>358.85063536043197</v>
      </c>
      <c r="AE99" s="3"/>
      <c r="AF99" s="236"/>
      <c r="AG99" s="212">
        <f t="shared" si="47"/>
        <v>-1.1091086923468347</v>
      </c>
      <c r="AH99" s="232"/>
      <c r="AI99" s="212">
        <f t="shared" si="48"/>
        <v>1.1480623602462043</v>
      </c>
      <c r="AJ99" s="234"/>
    </row>
    <row r="100" spans="1:36" x14ac:dyDescent="0.35">
      <c r="A100" s="3"/>
      <c r="B100" s="238"/>
      <c r="C100" s="2">
        <v>100</v>
      </c>
      <c r="D100" s="140">
        <f t="shared" si="40"/>
        <v>-1.477211629518312</v>
      </c>
      <c r="E100" s="140">
        <f t="shared" si="41"/>
        <v>-0.26047226650039546</v>
      </c>
      <c r="F100" s="140">
        <f t="shared" si="42"/>
        <v>3.8801452100442183E-2</v>
      </c>
      <c r="G100" s="140">
        <f t="shared" si="43"/>
        <v>6.8465943224746747E-3</v>
      </c>
      <c r="H100" s="147">
        <v>30</v>
      </c>
      <c r="I100" s="147">
        <v>86</v>
      </c>
      <c r="J100" s="147">
        <v>42114</v>
      </c>
      <c r="K100" s="147">
        <v>41640</v>
      </c>
      <c r="L100" s="148">
        <f t="shared" si="34"/>
        <v>2.8666666666666667</v>
      </c>
      <c r="M100" s="149">
        <f t="shared" si="35"/>
        <v>0.30912061651652345</v>
      </c>
      <c r="N100" s="148">
        <f t="shared" si="36"/>
        <v>1403.8</v>
      </c>
      <c r="O100" s="148">
        <f t="shared" si="37"/>
        <v>1388</v>
      </c>
      <c r="P100" s="25">
        <f>Session3!N100*Session3!O100*49.6*10^(-9)+0.738</f>
        <v>0.83464433023999995</v>
      </c>
      <c r="Q100" s="2">
        <f t="shared" si="46"/>
        <v>4.1000000070070305E-2</v>
      </c>
      <c r="R100" s="2">
        <f t="shared" si="38"/>
        <v>2.0320223364266665</v>
      </c>
      <c r="S100" s="144">
        <f t="shared" si="39"/>
        <v>0.31182776586009997</v>
      </c>
      <c r="T100" s="156">
        <f t="shared" si="44"/>
        <v>7.9696042998795586E-3</v>
      </c>
      <c r="U100" s="150">
        <f t="shared" si="45"/>
        <v>8.7302746327313986E-4</v>
      </c>
      <c r="AC100" s="201">
        <v>100</v>
      </c>
      <c r="AD100" s="208">
        <v>336.24855397331203</v>
      </c>
      <c r="AE100" s="3"/>
      <c r="AF100" s="236"/>
      <c r="AG100" s="212">
        <f t="shared" si="47"/>
        <v>720.49871395843365</v>
      </c>
      <c r="AH100" s="232"/>
      <c r="AI100" s="212">
        <f t="shared" si="48"/>
        <v>6459.1833605595821</v>
      </c>
      <c r="AJ100" s="234"/>
    </row>
    <row r="101" spans="1:36" x14ac:dyDescent="0.35">
      <c r="A101" s="3"/>
      <c r="B101" s="238"/>
      <c r="C101" s="2">
        <v>110</v>
      </c>
      <c r="D101" s="140">
        <f t="shared" si="40"/>
        <v>-1.4095389311788626</v>
      </c>
      <c r="E101" s="140">
        <f t="shared" si="41"/>
        <v>-0.5130302149885031</v>
      </c>
      <c r="F101" s="140">
        <f t="shared" si="42"/>
        <v>3.7023997533905256E-2</v>
      </c>
      <c r="G101" s="140">
        <f t="shared" si="43"/>
        <v>1.3477839052638571E-2</v>
      </c>
      <c r="H101" s="147">
        <v>30</v>
      </c>
      <c r="I101" s="147">
        <v>74</v>
      </c>
      <c r="J101" s="147">
        <v>33094</v>
      </c>
      <c r="K101" s="147">
        <v>48762</v>
      </c>
      <c r="L101" s="148">
        <f t="shared" si="34"/>
        <v>2.4666666666666668</v>
      </c>
      <c r="M101" s="149">
        <f t="shared" si="35"/>
        <v>0.28674417556808757</v>
      </c>
      <c r="N101" s="148">
        <f t="shared" si="36"/>
        <v>1103.1333333333334</v>
      </c>
      <c r="O101" s="148">
        <f t="shared" si="37"/>
        <v>1625.4</v>
      </c>
      <c r="P101" s="25">
        <f>Session3!N101*Session3!O101*49.6*10^(-9)+0.738</f>
        <v>0.82693443283199997</v>
      </c>
      <c r="Q101" s="2">
        <f t="shared" si="46"/>
        <v>4.10000000648389E-2</v>
      </c>
      <c r="R101" s="2">
        <f t="shared" si="38"/>
        <v>1.6397322338346667</v>
      </c>
      <c r="S101" s="144">
        <f t="shared" si="39"/>
        <v>0.28966052928823255</v>
      </c>
      <c r="T101" s="156">
        <f t="shared" si="44"/>
        <v>6.8575664905940383E-3</v>
      </c>
      <c r="U101" s="150">
        <f t="shared" si="45"/>
        <v>8.0807730091665643E-4</v>
      </c>
      <c r="AC101" s="201">
        <v>110</v>
      </c>
      <c r="AD101" s="208">
        <v>209.64912055808</v>
      </c>
      <c r="AE101" s="3"/>
      <c r="AF101" s="236"/>
      <c r="AG101" s="212">
        <f t="shared" si="47"/>
        <v>6821.0335787459353</v>
      </c>
      <c r="AH101" s="232"/>
      <c r="AI101" s="212">
        <f t="shared" si="48"/>
        <v>129360.07240752457</v>
      </c>
      <c r="AJ101" s="234"/>
    </row>
    <row r="102" spans="1:36" x14ac:dyDescent="0.35">
      <c r="A102" s="3"/>
      <c r="B102" s="238"/>
      <c r="C102" s="2">
        <v>120</v>
      </c>
      <c r="D102" s="140">
        <f t="shared" si="40"/>
        <v>-1.299038105676658</v>
      </c>
      <c r="E102" s="140">
        <f t="shared" si="41"/>
        <v>-0.74999999999999967</v>
      </c>
      <c r="F102" s="140">
        <f t="shared" si="42"/>
        <v>3.4121651992977467E-2</v>
      </c>
      <c r="G102" s="140">
        <f t="shared" si="43"/>
        <v>1.9701304631663068E-2</v>
      </c>
      <c r="H102" s="147">
        <v>30</v>
      </c>
      <c r="I102" s="147">
        <v>88</v>
      </c>
      <c r="J102" s="147">
        <v>33098</v>
      </c>
      <c r="K102" s="147">
        <v>52264</v>
      </c>
      <c r="L102" s="148">
        <f t="shared" si="34"/>
        <v>2.9333333333333331</v>
      </c>
      <c r="M102" s="149">
        <f t="shared" si="35"/>
        <v>0.31269438398822863</v>
      </c>
      <c r="N102" s="148">
        <f t="shared" si="36"/>
        <v>1103.2666666666667</v>
      </c>
      <c r="O102" s="148">
        <f t="shared" si="37"/>
        <v>1742.1333333333334</v>
      </c>
      <c r="P102" s="25">
        <f>Session3!N102*Session3!O102*49.6*10^(-9)+0.738</f>
        <v>0.83333306672355556</v>
      </c>
      <c r="Q102" s="2">
        <f t="shared" si="46"/>
        <v>4.1000000073668129E-2</v>
      </c>
      <c r="R102" s="2">
        <f t="shared" si="38"/>
        <v>2.1000002666097775</v>
      </c>
      <c r="S102" s="144">
        <f t="shared" si="39"/>
        <v>0.31537085753731042</v>
      </c>
      <c r="T102" s="156">
        <f t="shared" si="44"/>
        <v>8.1549439347604769E-3</v>
      </c>
      <c r="U102" s="150">
        <f t="shared" si="45"/>
        <v>8.8343898202088611E-4</v>
      </c>
      <c r="AC102" s="201">
        <v>120</v>
      </c>
      <c r="AD102" s="208">
        <v>79.826970554239992</v>
      </c>
      <c r="AE102" s="3"/>
      <c r="AF102" s="236"/>
      <c r="AG102" s="212">
        <f t="shared" si="47"/>
        <v>24300.495485670155</v>
      </c>
      <c r="AH102" s="232"/>
      <c r="AI102" s="212">
        <f t="shared" si="48"/>
        <v>703860.89688872395</v>
      </c>
      <c r="AJ102" s="234"/>
    </row>
    <row r="103" spans="1:36" x14ac:dyDescent="0.35">
      <c r="A103" s="3"/>
      <c r="B103" s="238"/>
      <c r="C103" s="2">
        <v>130</v>
      </c>
      <c r="D103" s="140">
        <f t="shared" si="40"/>
        <v>-1.1490666646784671</v>
      </c>
      <c r="E103" s="140">
        <f t="shared" si="41"/>
        <v>-0.9641814145298091</v>
      </c>
      <c r="F103" s="140">
        <f t="shared" si="42"/>
        <v>3.0182620184006768E-2</v>
      </c>
      <c r="G103" s="140">
        <f t="shared" si="43"/>
        <v>2.5326625865824272E-2</v>
      </c>
      <c r="H103" s="147">
        <v>30</v>
      </c>
      <c r="I103" s="147">
        <v>90</v>
      </c>
      <c r="J103" s="147">
        <v>31459</v>
      </c>
      <c r="K103" s="147">
        <v>56234</v>
      </c>
      <c r="L103" s="148">
        <f t="shared" si="34"/>
        <v>3</v>
      </c>
      <c r="M103" s="149">
        <f t="shared" si="35"/>
        <v>0.31622776601683794</v>
      </c>
      <c r="N103" s="148">
        <f t="shared" si="36"/>
        <v>1048.6333333333334</v>
      </c>
      <c r="O103" s="148">
        <f t="shared" si="37"/>
        <v>1874.4666666666667</v>
      </c>
      <c r="P103" s="25">
        <f>Session3!N103*Session3!O103*49.6*10^(-9)+0.738</f>
        <v>0.83549516015288883</v>
      </c>
      <c r="Q103" s="2">
        <f t="shared" si="46"/>
        <v>4.1000000073624546E-2</v>
      </c>
      <c r="R103" s="2">
        <f t="shared" si="38"/>
        <v>2.164504839847111</v>
      </c>
      <c r="S103" s="144">
        <f t="shared" si="39"/>
        <v>0.3188745835058624</v>
      </c>
      <c r="T103" s="156">
        <f t="shared" si="44"/>
        <v>8.340283569641397E-3</v>
      </c>
      <c r="U103" s="150">
        <f t="shared" si="45"/>
        <v>8.9374352229255069E-4</v>
      </c>
      <c r="AC103" s="201">
        <v>130</v>
      </c>
      <c r="AD103" s="208">
        <v>9.3888319972977765</v>
      </c>
      <c r="AE103" s="3"/>
      <c r="AF103" s="236"/>
      <c r="AG103" s="212">
        <f t="shared" si="47"/>
        <v>59158.884434731102</v>
      </c>
      <c r="AH103" s="232"/>
      <c r="AI103" s="212">
        <f t="shared" si="48"/>
        <v>2305118.7384896269</v>
      </c>
      <c r="AJ103" s="234"/>
    </row>
    <row r="104" spans="1:36" x14ac:dyDescent="0.35">
      <c r="A104" s="3"/>
      <c r="B104" s="238"/>
      <c r="C104" s="2">
        <v>140</v>
      </c>
      <c r="D104" s="140">
        <f t="shared" si="40"/>
        <v>-0.96418141452980921</v>
      </c>
      <c r="E104" s="140">
        <f t="shared" si="41"/>
        <v>-1.1490666646784669</v>
      </c>
      <c r="F104" s="140">
        <f t="shared" si="42"/>
        <v>2.5326625865824279E-2</v>
      </c>
      <c r="G104" s="140">
        <f t="shared" si="43"/>
        <v>3.0182620184006765E-2</v>
      </c>
      <c r="H104" s="147">
        <v>30</v>
      </c>
      <c r="I104" s="147">
        <v>140</v>
      </c>
      <c r="J104" s="147">
        <v>71543</v>
      </c>
      <c r="K104" s="147">
        <v>60933</v>
      </c>
      <c r="L104" s="148">
        <f t="shared" si="34"/>
        <v>4.666666666666667</v>
      </c>
      <c r="M104" s="149">
        <f t="shared" si="35"/>
        <v>0.39440531887330776</v>
      </c>
      <c r="N104" s="148">
        <f t="shared" si="36"/>
        <v>2384.7666666666669</v>
      </c>
      <c r="O104" s="148">
        <f t="shared" si="37"/>
        <v>2031.1</v>
      </c>
      <c r="P104" s="25">
        <f>Session3!N104*Session3!O104*49.6*10^(-9)+0.738</f>
        <v>0.97824749900266672</v>
      </c>
      <c r="Q104" s="2">
        <f t="shared" si="46"/>
        <v>4.1000000125317876E-2</v>
      </c>
      <c r="R104" s="2">
        <f t="shared" si="38"/>
        <v>3.6884191676640001</v>
      </c>
      <c r="S104" s="144">
        <f t="shared" si="39"/>
        <v>0.3965306489615042</v>
      </c>
      <c r="T104" s="156">
        <f t="shared" si="44"/>
        <v>1.2973774441664396E-2</v>
      </c>
      <c r="U104" s="150">
        <f t="shared" si="45"/>
        <v>1.1246832634365423E-3</v>
      </c>
      <c r="AC104" s="201">
        <v>140</v>
      </c>
      <c r="AD104" s="208">
        <v>1.9925787929813334</v>
      </c>
      <c r="AE104" s="3"/>
      <c r="AF104" s="236"/>
      <c r="AG104" s="212">
        <f t="shared" si="47"/>
        <v>117396.20042592876</v>
      </c>
      <c r="AH104" s="232"/>
      <c r="AI104" s="212">
        <f t="shared" si="48"/>
        <v>5748290.6788957017</v>
      </c>
      <c r="AJ104" s="234"/>
    </row>
    <row r="105" spans="1:36" x14ac:dyDescent="0.35">
      <c r="A105" s="3"/>
      <c r="B105" s="238"/>
      <c r="C105" s="2">
        <v>150</v>
      </c>
      <c r="D105" s="140">
        <f t="shared" si="40"/>
        <v>-0.74999999999999989</v>
      </c>
      <c r="E105" s="140">
        <f t="shared" si="41"/>
        <v>-1.299038105676658</v>
      </c>
      <c r="F105" s="140">
        <f t="shared" si="42"/>
        <v>1.9701304631663072E-2</v>
      </c>
      <c r="G105" s="140">
        <f t="shared" si="43"/>
        <v>3.4121651992977467E-2</v>
      </c>
      <c r="H105" s="147">
        <v>60</v>
      </c>
      <c r="I105" s="147">
        <v>3395</v>
      </c>
      <c r="J105" s="147">
        <v>20106</v>
      </c>
      <c r="K105" s="147">
        <v>128999</v>
      </c>
      <c r="L105" s="148">
        <f t="shared" si="34"/>
        <v>56.583333333333336</v>
      </c>
      <c r="M105" s="149">
        <f t="shared" si="35"/>
        <v>0.97111047546381424</v>
      </c>
      <c r="N105" s="148">
        <f t="shared" si="36"/>
        <v>335.1</v>
      </c>
      <c r="O105" s="148">
        <f t="shared" si="37"/>
        <v>2149.9833333333331</v>
      </c>
      <c r="P105" s="25">
        <f>Session3!N105*Session3!O105*49.6*10^(-9)+0.738</f>
        <v>0.773734786984</v>
      </c>
      <c r="Q105" s="2">
        <f t="shared" si="46"/>
        <v>4.1000001328905453E-2</v>
      </c>
      <c r="R105" s="2">
        <f t="shared" si="38"/>
        <v>55.809598546349335</v>
      </c>
      <c r="S105" s="144">
        <f t="shared" si="39"/>
        <v>0.97197559417123514</v>
      </c>
      <c r="T105" s="156">
        <f t="shared" si="44"/>
        <v>0.1573070151051808</v>
      </c>
      <c r="U105" s="150">
        <f t="shared" si="45"/>
        <v>4.0616683225681918E-3</v>
      </c>
      <c r="AC105" s="201">
        <v>150</v>
      </c>
      <c r="AD105" s="208">
        <v>1.7273755586631112</v>
      </c>
      <c r="AE105" s="3"/>
      <c r="AF105" s="236"/>
      <c r="AG105" s="212">
        <f t="shared" si="47"/>
        <v>205012.44345926313</v>
      </c>
      <c r="AH105" s="232"/>
      <c r="AI105" s="212">
        <f t="shared" si="48"/>
        <v>12088533.799792416</v>
      </c>
      <c r="AJ105" s="234"/>
    </row>
    <row r="106" spans="1:36" x14ac:dyDescent="0.35">
      <c r="A106" s="3"/>
      <c r="B106" s="238"/>
      <c r="C106" s="2">
        <v>160</v>
      </c>
      <c r="D106" s="140">
        <f t="shared" si="40"/>
        <v>-0.51303021498850332</v>
      </c>
      <c r="E106" s="140">
        <f t="shared" si="41"/>
        <v>-1.4095389311788624</v>
      </c>
      <c r="F106" s="140">
        <f t="shared" si="42"/>
        <v>1.3477839052638578E-2</v>
      </c>
      <c r="G106" s="140">
        <f t="shared" si="43"/>
        <v>3.7023997533905249E-2</v>
      </c>
      <c r="H106" s="147">
        <v>20</v>
      </c>
      <c r="I106" s="147">
        <v>3461</v>
      </c>
      <c r="J106" s="147">
        <v>45172</v>
      </c>
      <c r="K106" s="147">
        <v>45172</v>
      </c>
      <c r="L106" s="148">
        <f t="shared" si="34"/>
        <v>173.05</v>
      </c>
      <c r="M106" s="149">
        <f t="shared" si="35"/>
        <v>2.9415132160165456</v>
      </c>
      <c r="N106" s="148">
        <f t="shared" si="36"/>
        <v>2258.6</v>
      </c>
      <c r="O106" s="148">
        <f t="shared" si="37"/>
        <v>2258.6</v>
      </c>
      <c r="P106" s="25">
        <f>Session3!N106*Session3!O106*49.6*10^(-9)+0.738</f>
        <v>0.99102318841600001</v>
      </c>
      <c r="Q106" s="2">
        <f t="shared" si="46"/>
        <v>4.1000004007442033E-2</v>
      </c>
      <c r="R106" s="2">
        <f t="shared" si="38"/>
        <v>172.05897681158402</v>
      </c>
      <c r="S106" s="144">
        <f t="shared" si="39"/>
        <v>2.9417989394805026</v>
      </c>
      <c r="T106" s="156">
        <f t="shared" si="44"/>
        <v>0.48109535724214797</v>
      </c>
      <c r="U106" s="150">
        <f t="shared" si="45"/>
        <v>1.236944548649222E-2</v>
      </c>
      <c r="AC106" s="201">
        <v>160</v>
      </c>
      <c r="AD106" s="208">
        <v>1.529473125799111</v>
      </c>
      <c r="AE106" s="3"/>
      <c r="AF106" s="236"/>
      <c r="AG106" s="212">
        <f t="shared" si="47"/>
        <v>328007.61353473424</v>
      </c>
      <c r="AH106" s="232"/>
      <c r="AI106" s="212">
        <f t="shared" si="48"/>
        <v>22621005.182865243</v>
      </c>
      <c r="AJ106" s="234"/>
    </row>
    <row r="107" spans="1:36" x14ac:dyDescent="0.35">
      <c r="A107" s="3"/>
      <c r="B107" s="238"/>
      <c r="C107" s="2">
        <v>170</v>
      </c>
      <c r="D107" s="140">
        <f t="shared" si="40"/>
        <v>-0.2604722665003954</v>
      </c>
      <c r="E107" s="140">
        <f t="shared" si="41"/>
        <v>-1.477211629518312</v>
      </c>
      <c r="F107" s="140">
        <f t="shared" si="42"/>
        <v>6.8465943224746738E-3</v>
      </c>
      <c r="G107" s="140">
        <f t="shared" si="43"/>
        <v>3.8801452100442183E-2</v>
      </c>
      <c r="H107" s="147">
        <v>10</v>
      </c>
      <c r="I107" s="147">
        <v>3244</v>
      </c>
      <c r="J107" s="147">
        <v>9929</v>
      </c>
      <c r="K107" s="147">
        <v>23042</v>
      </c>
      <c r="L107" s="148">
        <f t="shared" si="34"/>
        <v>324.39999999999998</v>
      </c>
      <c r="M107" s="149">
        <f t="shared" si="35"/>
        <v>5.6956123463592565</v>
      </c>
      <c r="N107" s="148">
        <f t="shared" si="36"/>
        <v>992.9</v>
      </c>
      <c r="O107" s="148">
        <f t="shared" si="37"/>
        <v>2304.1999999999998</v>
      </c>
      <c r="P107" s="25">
        <f>Session3!N107*Session3!O107*49.6*10^(-9)+0.738</f>
        <v>0.85147687292800001</v>
      </c>
      <c r="Q107" s="2">
        <f t="shared" si="46"/>
        <v>4.1000006832406732E-2</v>
      </c>
      <c r="R107" s="2">
        <f t="shared" si="38"/>
        <v>323.54852312707197</v>
      </c>
      <c r="S107" s="144">
        <f t="shared" si="39"/>
        <v>5.6957599142309592</v>
      </c>
      <c r="T107" s="156">
        <f t="shared" si="44"/>
        <v>0.90186266333055642</v>
      </c>
      <c r="U107" s="150">
        <f t="shared" si="45"/>
        <v>2.3524329735839879E-2</v>
      </c>
      <c r="AC107" s="201">
        <v>170</v>
      </c>
      <c r="AD107" s="208">
        <v>1.5301935471715555</v>
      </c>
      <c r="AE107" s="3"/>
      <c r="AF107" s="236"/>
      <c r="AG107" s="212">
        <f t="shared" si="47"/>
        <v>492381.71065234207</v>
      </c>
      <c r="AH107" s="232"/>
      <c r="AI107" s="212">
        <f t="shared" si="48"/>
        <v>38880861.909799643</v>
      </c>
      <c r="AJ107" s="234"/>
    </row>
    <row r="108" spans="1:36" x14ac:dyDescent="0.35">
      <c r="A108" s="3"/>
      <c r="B108" s="238"/>
      <c r="C108" s="2">
        <v>180</v>
      </c>
      <c r="D108" s="140">
        <f t="shared" si="40"/>
        <v>-1.83772268236293E-16</v>
      </c>
      <c r="E108" s="140">
        <f t="shared" si="41"/>
        <v>-1.5</v>
      </c>
      <c r="F108" s="140">
        <f t="shared" si="42"/>
        <v>2.6179938779914941E-4</v>
      </c>
      <c r="G108" s="140">
        <f t="shared" si="43"/>
        <v>3.9399999999999998E-2</v>
      </c>
      <c r="H108" s="147">
        <v>10</v>
      </c>
      <c r="I108" s="147">
        <v>3597</v>
      </c>
      <c r="J108" s="147">
        <v>9737</v>
      </c>
      <c r="K108" s="147">
        <v>23059</v>
      </c>
      <c r="L108" s="148">
        <f t="shared" si="34"/>
        <v>359.7</v>
      </c>
      <c r="M108" s="149">
        <f t="shared" si="35"/>
        <v>5.9974994789495399</v>
      </c>
      <c r="N108" s="148">
        <f t="shared" si="36"/>
        <v>973.7</v>
      </c>
      <c r="O108" s="148">
        <f t="shared" si="37"/>
        <v>2305.9</v>
      </c>
      <c r="P108" s="25">
        <f>Session3!N108*Session3!O108*49.6*10^(-9)+0.738</f>
        <v>0.84936463956800001</v>
      </c>
      <c r="Q108" s="2">
        <f t="shared" si="46"/>
        <v>4.1000006765539714E-2</v>
      </c>
      <c r="R108" s="2">
        <f t="shared" si="38"/>
        <v>358.85063536043197</v>
      </c>
      <c r="S108" s="144">
        <f t="shared" si="39"/>
        <v>5.9976396190963976</v>
      </c>
      <c r="T108" s="156">
        <f t="shared" si="44"/>
        <v>1.0000000000000036</v>
      </c>
      <c r="U108" s="150">
        <f t="shared" si="45"/>
        <v>2.5497675066408716E-2</v>
      </c>
      <c r="AC108" s="201">
        <v>180</v>
      </c>
      <c r="AD108" s="208">
        <v>1.164225438528</v>
      </c>
      <c r="AE108" s="3"/>
      <c r="AF108" s="235">
        <f>SUMPRODUCT(AC108:AC125,AD108:AD125)/SUM(AD108:AD125)</f>
        <v>268.97195488707155</v>
      </c>
      <c r="AG108" s="212">
        <f>(AC108-AF$108)^3</f>
        <v>-704302.7739624948</v>
      </c>
      <c r="AH108" s="231">
        <f>SUMPRODUCT(AG111:AG122,AD111:AD122)/SUM(AD111:AD122)/14.195^3</f>
        <v>-0.12291192091980779</v>
      </c>
      <c r="AI108" s="212">
        <f>(C108-AF$108)^4</f>
        <v>62663194.631830432</v>
      </c>
      <c r="AJ108" s="233">
        <f>SUMPRODUCT(AI109:AI124,AD109:AD124)/SUM(AD109:AD124)/(14.195^4)</f>
        <v>6.3207590878757403</v>
      </c>
    </row>
    <row r="109" spans="1:36" x14ac:dyDescent="0.35">
      <c r="A109" s="3"/>
      <c r="B109" s="238"/>
      <c r="C109" s="2">
        <v>190</v>
      </c>
      <c r="D109" s="140">
        <f t="shared" si="40"/>
        <v>0.26047226650039568</v>
      </c>
      <c r="E109" s="140">
        <f t="shared" si="41"/>
        <v>-1.477211629518312</v>
      </c>
      <c r="F109" s="140">
        <f t="shared" si="42"/>
        <v>6.8465943224746799E-3</v>
      </c>
      <c r="G109" s="140">
        <f t="shared" si="43"/>
        <v>3.8801452100442183E-2</v>
      </c>
      <c r="H109" s="147">
        <v>10</v>
      </c>
      <c r="I109" s="147">
        <v>3371</v>
      </c>
      <c r="J109" s="147">
        <v>9857</v>
      </c>
      <c r="K109" s="147">
        <v>23204</v>
      </c>
      <c r="L109" s="148">
        <f t="shared" si="34"/>
        <v>337.1</v>
      </c>
      <c r="M109" s="149">
        <f t="shared" si="35"/>
        <v>5.8060313467979139</v>
      </c>
      <c r="N109" s="148">
        <f t="shared" si="36"/>
        <v>985.7</v>
      </c>
      <c r="O109" s="148">
        <f t="shared" si="37"/>
        <v>2320.4</v>
      </c>
      <c r="P109" s="25">
        <f>Session3!N109*Session3!O109*49.6*10^(-9)+0.738</f>
        <v>0.85144602668800007</v>
      </c>
      <c r="Q109" s="2">
        <f t="shared" si="46"/>
        <v>4.1000005763174911E-2</v>
      </c>
      <c r="R109" s="2">
        <f t="shared" si="38"/>
        <v>336.24855397331203</v>
      </c>
      <c r="S109" s="144">
        <f t="shared" si="39"/>
        <v>5.8061761082895673</v>
      </c>
      <c r="T109" s="156">
        <f t="shared" si="44"/>
        <v>0.9371698637753717</v>
      </c>
      <c r="U109" s="150">
        <f t="shared" si="45"/>
        <v>2.4235760992199547E-2</v>
      </c>
      <c r="AC109" s="201">
        <v>190</v>
      </c>
      <c r="AD109" s="208">
        <v>1.3303006502702219</v>
      </c>
      <c r="AE109" s="3"/>
      <c r="AF109" s="236"/>
      <c r="AG109" s="212">
        <f t="shared" ref="AG109:AG125" si="49">(AC109-AF$108)^3</f>
        <v>-492514.09773580346</v>
      </c>
      <c r="AH109" s="232"/>
      <c r="AI109" s="212">
        <f t="shared" ref="AI109:AI125" si="50">(C109-AF$108)^4</f>
        <v>38894801.10763862</v>
      </c>
      <c r="AJ109" s="234"/>
    </row>
    <row r="110" spans="1:36" x14ac:dyDescent="0.35">
      <c r="A110" s="3"/>
      <c r="B110" s="238"/>
      <c r="C110" s="2">
        <v>200</v>
      </c>
      <c r="D110" s="140">
        <f t="shared" si="40"/>
        <v>0.51303021498850299</v>
      </c>
      <c r="E110" s="140">
        <f t="shared" si="41"/>
        <v>-1.4095389311788626</v>
      </c>
      <c r="F110" s="140">
        <f t="shared" si="42"/>
        <v>1.3477839052638569E-2</v>
      </c>
      <c r="G110" s="140">
        <f t="shared" si="43"/>
        <v>3.7023997533905256E-2</v>
      </c>
      <c r="H110" s="147">
        <v>20</v>
      </c>
      <c r="I110" s="147">
        <v>4210</v>
      </c>
      <c r="J110" s="147">
        <v>20090</v>
      </c>
      <c r="K110" s="147">
        <v>45312</v>
      </c>
      <c r="L110" s="148">
        <f t="shared" si="34"/>
        <v>210.5</v>
      </c>
      <c r="M110" s="149">
        <f t="shared" si="35"/>
        <v>3.2442256395016669</v>
      </c>
      <c r="N110" s="148">
        <f t="shared" si="36"/>
        <v>1004.5</v>
      </c>
      <c r="O110" s="148">
        <f t="shared" si="37"/>
        <v>2265.6</v>
      </c>
      <c r="P110" s="25">
        <f>Session3!N110*Session3!O110*49.6*10^(-9)+0.738</f>
        <v>0.85087944191999998</v>
      </c>
      <c r="Q110" s="2">
        <f t="shared" si="46"/>
        <v>4.1000003096058786E-2</v>
      </c>
      <c r="R110" s="2">
        <f t="shared" si="38"/>
        <v>209.64912055808</v>
      </c>
      <c r="S110" s="144">
        <f t="shared" si="39"/>
        <v>3.2444847048882623</v>
      </c>
      <c r="T110" s="156">
        <f t="shared" si="44"/>
        <v>0.58520989713650473</v>
      </c>
      <c r="U110" s="150">
        <f t="shared" si="45"/>
        <v>1.4449490945607319E-2</v>
      </c>
      <c r="AC110" s="201">
        <v>200</v>
      </c>
      <c r="AD110" s="208">
        <v>1.3633199887644447</v>
      </c>
      <c r="AE110" s="3"/>
      <c r="AF110" s="236"/>
      <c r="AG110" s="212">
        <f t="shared" si="49"/>
        <v>-328108.59444135497</v>
      </c>
      <c r="AH110" s="232"/>
      <c r="AI110" s="212">
        <f t="shared" si="50"/>
        <v>22630291.173869587</v>
      </c>
      <c r="AJ110" s="234"/>
    </row>
    <row r="111" spans="1:36" x14ac:dyDescent="0.35">
      <c r="A111" s="3" t="s">
        <v>112</v>
      </c>
      <c r="B111" s="238"/>
      <c r="C111" s="2">
        <v>210</v>
      </c>
      <c r="D111" s="140">
        <f t="shared" si="40"/>
        <v>0.75000000000000022</v>
      </c>
      <c r="E111" s="140">
        <f t="shared" si="41"/>
        <v>-1.299038105676658</v>
      </c>
      <c r="F111" s="140">
        <f t="shared" si="42"/>
        <v>1.9701304631663082E-2</v>
      </c>
      <c r="G111" s="140">
        <f t="shared" si="43"/>
        <v>3.4121651992977467E-2</v>
      </c>
      <c r="H111" s="147">
        <v>40</v>
      </c>
      <c r="I111" s="147">
        <v>3227</v>
      </c>
      <c r="J111" s="147">
        <v>41280</v>
      </c>
      <c r="K111" s="147">
        <v>85982</v>
      </c>
      <c r="L111" s="148">
        <f t="shared" si="34"/>
        <v>80.674999999999997</v>
      </c>
      <c r="M111" s="149">
        <f t="shared" si="35"/>
        <v>1.420167243672378</v>
      </c>
      <c r="N111" s="148">
        <f t="shared" si="36"/>
        <v>1032</v>
      </c>
      <c r="O111" s="148">
        <f t="shared" si="37"/>
        <v>2149.5500000000002</v>
      </c>
      <c r="P111" s="25">
        <f>Session3!N111*Session3!O111*49.6*10^(-9)+0.738</f>
        <v>0.84802944575999994</v>
      </c>
      <c r="Q111" s="2">
        <f t="shared" si="46"/>
        <v>4.1000000969819601E-2</v>
      </c>
      <c r="R111" s="2">
        <f t="shared" si="38"/>
        <v>79.826970554239992</v>
      </c>
      <c r="S111" s="144">
        <f t="shared" si="39"/>
        <v>1.4207589521377384</v>
      </c>
      <c r="T111" s="156">
        <f t="shared" si="44"/>
        <v>0.22428412566027325</v>
      </c>
      <c r="U111" s="150">
        <f t="shared" si="45"/>
        <v>5.8572404842523254E-3</v>
      </c>
      <c r="AC111" s="201">
        <v>210</v>
      </c>
      <c r="AD111" s="208">
        <v>2.3266047838115553</v>
      </c>
      <c r="AE111" s="3"/>
      <c r="AF111" s="236"/>
      <c r="AG111" s="212">
        <f t="shared" si="49"/>
        <v>-205086.26407914946</v>
      </c>
      <c r="AH111" s="232"/>
      <c r="AI111" s="212">
        <f t="shared" si="50"/>
        <v>12094337.913233643</v>
      </c>
      <c r="AJ111" s="234"/>
    </row>
    <row r="112" spans="1:36" x14ac:dyDescent="0.35">
      <c r="A112" s="3"/>
      <c r="B112" s="238"/>
      <c r="C112" s="2">
        <v>220</v>
      </c>
      <c r="D112" s="140">
        <f t="shared" si="40"/>
        <v>0.96418141452980888</v>
      </c>
      <c r="E112" s="140">
        <f t="shared" si="41"/>
        <v>-1.1490666646784671</v>
      </c>
      <c r="F112" s="140">
        <f t="shared" si="42"/>
        <v>2.5326625865824268E-2</v>
      </c>
      <c r="G112" s="140">
        <f t="shared" si="43"/>
        <v>3.0182620184006768E-2</v>
      </c>
      <c r="H112" s="147">
        <v>30</v>
      </c>
      <c r="I112" s="147">
        <v>307</v>
      </c>
      <c r="J112" s="147">
        <v>31730</v>
      </c>
      <c r="K112" s="147">
        <v>60904</v>
      </c>
      <c r="L112" s="148">
        <f t="shared" si="34"/>
        <v>10.233333333333333</v>
      </c>
      <c r="M112" s="149">
        <f t="shared" si="35"/>
        <v>0.58404718226450769</v>
      </c>
      <c r="N112" s="148">
        <f t="shared" si="36"/>
        <v>1057.6666666666667</v>
      </c>
      <c r="O112" s="148">
        <f t="shared" si="37"/>
        <v>2030.1333333333334</v>
      </c>
      <c r="P112" s="25">
        <f>Session3!N112*Session3!O112*49.6*10^(-9)+0.738</f>
        <v>0.84450133603555555</v>
      </c>
      <c r="Q112" s="2">
        <f t="shared" si="46"/>
        <v>4.1000000101119247E-2</v>
      </c>
      <c r="R112" s="2">
        <f t="shared" si="38"/>
        <v>9.3888319972977765</v>
      </c>
      <c r="S112" s="144">
        <f t="shared" si="39"/>
        <v>0.58548450971772337</v>
      </c>
      <c r="T112" s="156">
        <f t="shared" si="44"/>
        <v>2.8449633954221211E-2</v>
      </c>
      <c r="U112" s="150">
        <f t="shared" si="45"/>
        <v>1.7139460599401696E-3</v>
      </c>
      <c r="AC112" s="201">
        <v>220</v>
      </c>
      <c r="AD112" s="208">
        <v>1.4914136001422222</v>
      </c>
      <c r="AE112" s="3"/>
      <c r="AF112" s="236"/>
      <c r="AG112" s="212">
        <f t="shared" si="49"/>
        <v>-117447.10664918687</v>
      </c>
      <c r="AH112" s="232"/>
      <c r="AI112" s="212">
        <f t="shared" si="50"/>
        <v>5751614.4084410593</v>
      </c>
      <c r="AJ112" s="234"/>
    </row>
    <row r="113" spans="1:36" x14ac:dyDescent="0.35">
      <c r="A113" s="3"/>
      <c r="B113" s="238"/>
      <c r="C113" s="2">
        <v>230</v>
      </c>
      <c r="D113" s="140">
        <f t="shared" si="40"/>
        <v>1.1490666646784669</v>
      </c>
      <c r="E113" s="140">
        <f t="shared" si="41"/>
        <v>-0.96418141452980921</v>
      </c>
      <c r="F113" s="140">
        <f t="shared" si="42"/>
        <v>3.0182620184006765E-2</v>
      </c>
      <c r="G113" s="140">
        <f t="shared" si="43"/>
        <v>2.5326625865824279E-2</v>
      </c>
      <c r="H113" s="147">
        <v>30</v>
      </c>
      <c r="I113" s="147">
        <v>85</v>
      </c>
      <c r="J113" s="147">
        <v>32894</v>
      </c>
      <c r="K113" s="147">
        <v>56682</v>
      </c>
      <c r="L113" s="148">
        <f t="shared" si="34"/>
        <v>2.8333333333333335</v>
      </c>
      <c r="M113" s="149">
        <f t="shared" si="35"/>
        <v>0.30731814857642958</v>
      </c>
      <c r="N113" s="148">
        <f t="shared" si="36"/>
        <v>1096.4666666666667</v>
      </c>
      <c r="O113" s="148">
        <f t="shared" si="37"/>
        <v>1889.4</v>
      </c>
      <c r="P113" s="25">
        <f>Session3!N113*Session3!O113*49.6*10^(-9)+0.738</f>
        <v>0.84075454035200003</v>
      </c>
      <c r="Q113" s="2">
        <f t="shared" si="46"/>
        <v>4.1000000022646865E-2</v>
      </c>
      <c r="R113" s="2">
        <f t="shared" si="38"/>
        <v>1.9925787929813334</v>
      </c>
      <c r="S113" s="144">
        <f t="shared" si="39"/>
        <v>0.31004103671337041</v>
      </c>
      <c r="T113" s="156">
        <f t="shared" si="44"/>
        <v>7.8769344824390977E-3</v>
      </c>
      <c r="U113" s="150">
        <f t="shared" si="45"/>
        <v>8.6778038522252918E-4</v>
      </c>
      <c r="AC113" s="201">
        <v>230</v>
      </c>
      <c r="AD113" s="208">
        <v>6.1563365888391113</v>
      </c>
      <c r="AE113" s="3"/>
      <c r="AF113" s="236"/>
      <c r="AG113" s="212">
        <f t="shared" si="49"/>
        <v>-59191.122151467214</v>
      </c>
      <c r="AH113" s="232"/>
      <c r="AI113" s="212">
        <f t="shared" si="50"/>
        <v>2306793.7422021218</v>
      </c>
      <c r="AJ113" s="234"/>
    </row>
    <row r="114" spans="1:36" x14ac:dyDescent="0.35">
      <c r="A114" s="3"/>
      <c r="B114" s="238"/>
      <c r="C114" s="2">
        <v>240</v>
      </c>
      <c r="D114" s="140">
        <f t="shared" si="40"/>
        <v>1.2990381056766576</v>
      </c>
      <c r="E114" s="140">
        <f t="shared" si="41"/>
        <v>-0.75000000000000067</v>
      </c>
      <c r="F114" s="140">
        <f t="shared" si="42"/>
        <v>3.4121651992977453E-2</v>
      </c>
      <c r="G114" s="140">
        <f t="shared" si="43"/>
        <v>1.9701304631663093E-2</v>
      </c>
      <c r="H114" s="147">
        <v>30</v>
      </c>
      <c r="I114" s="147">
        <v>77</v>
      </c>
      <c r="J114" s="147">
        <v>34622</v>
      </c>
      <c r="K114" s="147">
        <v>53086</v>
      </c>
      <c r="L114" s="148">
        <f t="shared" ref="L114:L145" si="51">I114/H114</f>
        <v>2.5666666666666669</v>
      </c>
      <c r="M114" s="149">
        <f t="shared" ref="M114:M145" si="52">SQRT(I114)/H114</f>
        <v>0.29249881291307073</v>
      </c>
      <c r="N114" s="148">
        <f t="shared" ref="N114:N145" si="53">J114/$H114</f>
        <v>1154.0666666666666</v>
      </c>
      <c r="O114" s="148">
        <f t="shared" ref="O114:O145" si="54">K114/$H114</f>
        <v>1769.5333333333333</v>
      </c>
      <c r="P114" s="25">
        <f>Session3!N114*Session3!O114*49.6*10^(-9)+0.738</f>
        <v>0.83929110800355555</v>
      </c>
      <c r="Q114" s="2">
        <f t="shared" si="46"/>
        <v>4.1000000016717011E-2</v>
      </c>
      <c r="R114" s="2">
        <f t="shared" ref="R114:R145" si="55">L114-P114</f>
        <v>1.7273755586631112</v>
      </c>
      <c r="S114" s="144">
        <f t="shared" ref="S114:S145" si="56">SQRT(Q114*Q114+M114*M114)</f>
        <v>0.29535835108716046</v>
      </c>
      <c r="T114" s="156">
        <f t="shared" si="44"/>
        <v>7.1355759429154193E-3</v>
      </c>
      <c r="U114" s="150">
        <f t="shared" si="45"/>
        <v>8.2474217062488472E-4</v>
      </c>
      <c r="AC114" s="201">
        <v>240</v>
      </c>
      <c r="AD114" s="208">
        <v>67.718222405745777</v>
      </c>
      <c r="AE114" s="3"/>
      <c r="AF114" s="236"/>
      <c r="AG114" s="212">
        <f t="shared" si="49"/>
        <v>-24318.310585990486</v>
      </c>
      <c r="AH114" s="232"/>
      <c r="AI114" s="212">
        <f t="shared" si="50"/>
        <v>704548.99722711078</v>
      </c>
      <c r="AJ114" s="234"/>
    </row>
    <row r="115" spans="1:36" x14ac:dyDescent="0.35">
      <c r="A115" s="3"/>
      <c r="B115" s="238"/>
      <c r="C115" s="2">
        <v>250</v>
      </c>
      <c r="D115" s="140">
        <f t="shared" si="40"/>
        <v>1.4095389311788624</v>
      </c>
      <c r="E115" s="140">
        <f t="shared" si="41"/>
        <v>-0.5130302149885041</v>
      </c>
      <c r="F115" s="140">
        <f t="shared" si="42"/>
        <v>3.7023997533905249E-2</v>
      </c>
      <c r="G115" s="140">
        <f t="shared" si="43"/>
        <v>1.3477839052638598E-2</v>
      </c>
      <c r="H115" s="147">
        <v>30</v>
      </c>
      <c r="I115" s="147">
        <v>71</v>
      </c>
      <c r="J115" s="147">
        <v>36827</v>
      </c>
      <c r="K115" s="147">
        <v>48874</v>
      </c>
      <c r="L115" s="148">
        <f t="shared" si="51"/>
        <v>2.3666666666666667</v>
      </c>
      <c r="M115" s="149">
        <f t="shared" si="52"/>
        <v>0.28087165910587863</v>
      </c>
      <c r="N115" s="148">
        <f t="shared" si="53"/>
        <v>1227.5666666666666</v>
      </c>
      <c r="O115" s="148">
        <f t="shared" si="54"/>
        <v>1629.1333333333334</v>
      </c>
      <c r="P115" s="25">
        <f>Session3!N115*Session3!O115*49.6*10^(-9)+0.738</f>
        <v>0.8371935408675556</v>
      </c>
      <c r="Q115" s="2">
        <f t="shared" si="46"/>
        <v>4.1000000012258217E-2</v>
      </c>
      <c r="R115" s="2">
        <f t="shared" si="55"/>
        <v>1.529473125799111</v>
      </c>
      <c r="S115" s="144">
        <f t="shared" si="56"/>
        <v>0.28384835544687248</v>
      </c>
      <c r="T115" s="156">
        <f t="shared" si="44"/>
        <v>6.5795570382726582E-3</v>
      </c>
      <c r="U115" s="150">
        <f t="shared" si="45"/>
        <v>7.9109779583077893E-4</v>
      </c>
      <c r="AC115" s="201">
        <v>250</v>
      </c>
      <c r="AD115" s="208">
        <v>179.44817040956801</v>
      </c>
      <c r="AE115" s="3"/>
      <c r="AF115" s="236"/>
      <c r="AG115" s="212">
        <f t="shared" si="49"/>
        <v>-6828.671952756682</v>
      </c>
      <c r="AH115" s="232"/>
      <c r="AI115" s="212">
        <f t="shared" si="50"/>
        <v>129553.25622631054</v>
      </c>
      <c r="AJ115" s="234"/>
    </row>
    <row r="116" spans="1:36" x14ac:dyDescent="0.35">
      <c r="A116" s="3"/>
      <c r="B116" s="238"/>
      <c r="C116" s="2">
        <v>260</v>
      </c>
      <c r="D116" s="140">
        <f t="shared" si="40"/>
        <v>1.477211629518312</v>
      </c>
      <c r="E116" s="140">
        <f t="shared" si="41"/>
        <v>-0.26047226650039551</v>
      </c>
      <c r="F116" s="140">
        <f t="shared" si="42"/>
        <v>3.8801452100442183E-2</v>
      </c>
      <c r="G116" s="140">
        <f t="shared" si="43"/>
        <v>6.8465943224746756E-3</v>
      </c>
      <c r="H116" s="147">
        <v>30</v>
      </c>
      <c r="I116" s="147">
        <v>71</v>
      </c>
      <c r="J116" s="147">
        <v>39338</v>
      </c>
      <c r="K116" s="147">
        <v>45422</v>
      </c>
      <c r="L116" s="148">
        <f t="shared" si="51"/>
        <v>2.3666666666666667</v>
      </c>
      <c r="M116" s="149">
        <f t="shared" si="52"/>
        <v>0.28087165910587863</v>
      </c>
      <c r="N116" s="148">
        <f t="shared" si="53"/>
        <v>1311.2666666666667</v>
      </c>
      <c r="O116" s="148">
        <f t="shared" si="54"/>
        <v>1514.0666666666666</v>
      </c>
      <c r="P116" s="25">
        <f>Session3!N116*Session3!O116*49.6*10^(-9)+0.738</f>
        <v>0.83647311949511116</v>
      </c>
      <c r="Q116" s="2">
        <f t="shared" si="46"/>
        <v>4.1000000009987374E-2</v>
      </c>
      <c r="R116" s="2">
        <f t="shared" si="55"/>
        <v>1.5301935471715555</v>
      </c>
      <c r="S116" s="144">
        <f t="shared" si="56"/>
        <v>0.28384835544654446</v>
      </c>
      <c r="T116" s="156">
        <f t="shared" si="44"/>
        <v>6.5795570382726582E-3</v>
      </c>
      <c r="U116" s="150">
        <f t="shared" si="45"/>
        <v>7.9109779583077893E-4</v>
      </c>
      <c r="AC116" s="201">
        <v>260</v>
      </c>
      <c r="AD116" s="208">
        <v>318.74616957235202</v>
      </c>
      <c r="AE116" s="3"/>
      <c r="AF116" s="236"/>
      <c r="AG116" s="212">
        <f t="shared" si="49"/>
        <v>-722.20625176580688</v>
      </c>
      <c r="AH116" s="232"/>
      <c r="AI116" s="212">
        <f t="shared" si="50"/>
        <v>6479.6019100038557</v>
      </c>
      <c r="AJ116" s="234"/>
    </row>
    <row r="117" spans="1:36" x14ac:dyDescent="0.35">
      <c r="A117" s="3"/>
      <c r="B117" s="238"/>
      <c r="C117" s="2">
        <v>270</v>
      </c>
      <c r="D117" s="140">
        <f t="shared" si="40"/>
        <v>1.5</v>
      </c>
      <c r="E117" s="140">
        <f t="shared" si="41"/>
        <v>-2.756584023544395E-16</v>
      </c>
      <c r="F117" s="140">
        <f t="shared" si="42"/>
        <v>3.9399999999999998E-2</v>
      </c>
      <c r="G117" s="140">
        <f t="shared" si="43"/>
        <v>2.6179938779914941E-4</v>
      </c>
      <c r="H117" s="147">
        <v>30</v>
      </c>
      <c r="I117" s="147">
        <v>60</v>
      </c>
      <c r="J117" s="147">
        <v>42084</v>
      </c>
      <c r="K117" s="147">
        <v>42157</v>
      </c>
      <c r="L117" s="148">
        <f t="shared" si="51"/>
        <v>2</v>
      </c>
      <c r="M117" s="149">
        <f t="shared" si="52"/>
        <v>0.25819888974716115</v>
      </c>
      <c r="N117" s="148">
        <f t="shared" si="53"/>
        <v>1402.8</v>
      </c>
      <c r="O117" s="148">
        <f t="shared" si="54"/>
        <v>1405.2333333333333</v>
      </c>
      <c r="P117" s="25">
        <f>Session3!N117*Session3!O117*49.6*10^(-9)+0.738</f>
        <v>0.83577456147200002</v>
      </c>
      <c r="Q117" s="2">
        <f t="shared" si="46"/>
        <v>4.1000000006987093E-2</v>
      </c>
      <c r="R117" s="2">
        <f t="shared" si="55"/>
        <v>1.164225438528</v>
      </c>
      <c r="S117" s="144">
        <f t="shared" si="56"/>
        <v>0.26143386671821922</v>
      </c>
      <c r="T117" s="156">
        <f t="shared" si="44"/>
        <v>5.560189046427598E-3</v>
      </c>
      <c r="U117" s="150">
        <f t="shared" si="45"/>
        <v>7.2578655005451026E-4</v>
      </c>
      <c r="AC117" s="201">
        <v>270</v>
      </c>
      <c r="AD117" s="208">
        <v>358.040605772704</v>
      </c>
      <c r="AE117" s="3"/>
      <c r="AF117" s="236"/>
      <c r="AG117" s="212">
        <f t="shared" si="49"/>
        <v>1.0865169821395222</v>
      </c>
      <c r="AH117" s="232"/>
      <c r="AI117" s="212">
        <f t="shared" si="50"/>
        <v>1.1169884736023068</v>
      </c>
      <c r="AJ117" s="234"/>
    </row>
    <row r="118" spans="1:36" x14ac:dyDescent="0.35">
      <c r="A118" s="3"/>
      <c r="B118" s="238"/>
      <c r="C118" s="2">
        <v>280</v>
      </c>
      <c r="D118" s="140">
        <f t="shared" si="40"/>
        <v>1.4772116295183122</v>
      </c>
      <c r="E118" s="140">
        <f t="shared" si="41"/>
        <v>0.26047226650039496</v>
      </c>
      <c r="F118" s="140">
        <f t="shared" si="42"/>
        <v>3.8801452100442189E-2</v>
      </c>
      <c r="G118" s="140">
        <f t="shared" si="43"/>
        <v>6.8465943224746617E-3</v>
      </c>
      <c r="H118" s="147">
        <v>30</v>
      </c>
      <c r="I118" s="147">
        <v>65</v>
      </c>
      <c r="J118" s="147">
        <v>45767</v>
      </c>
      <c r="K118" s="147">
        <v>38999</v>
      </c>
      <c r="L118" s="148">
        <f t="shared" si="51"/>
        <v>2.1666666666666665</v>
      </c>
      <c r="M118" s="149">
        <f t="shared" si="52"/>
        <v>0.26874192494328497</v>
      </c>
      <c r="N118" s="148">
        <f t="shared" si="53"/>
        <v>1525.5666666666666</v>
      </c>
      <c r="O118" s="148">
        <f t="shared" si="54"/>
        <v>1299.9666666666667</v>
      </c>
      <c r="P118" s="25">
        <f>Session3!N118*Session3!O118*49.6*10^(-9)+0.738</f>
        <v>0.83636601639644448</v>
      </c>
      <c r="Q118" s="2">
        <f t="shared" si="46"/>
        <v>4.1000000006248392E-2</v>
      </c>
      <c r="R118" s="2">
        <f t="shared" si="55"/>
        <v>1.3303006502702219</v>
      </c>
      <c r="S118" s="144">
        <f t="shared" si="56"/>
        <v>0.27185147088572942</v>
      </c>
      <c r="T118" s="156">
        <f t="shared" si="44"/>
        <v>6.0235381336298981E-3</v>
      </c>
      <c r="U118" s="150">
        <f t="shared" si="45"/>
        <v>7.5610970459123847E-4</v>
      </c>
      <c r="AC118" s="201">
        <v>280</v>
      </c>
      <c r="AD118" s="208">
        <v>306.14377647452801</v>
      </c>
      <c r="AE118" s="3"/>
      <c r="AF118" s="236"/>
      <c r="AG118" s="212">
        <f t="shared" si="49"/>
        <v>1341.2063534871577</v>
      </c>
      <c r="AH118" s="232"/>
      <c r="AI118" s="212">
        <f t="shared" si="50"/>
        <v>14790.884172002641</v>
      </c>
      <c r="AJ118" s="234"/>
    </row>
    <row r="119" spans="1:36" x14ac:dyDescent="0.35">
      <c r="A119" s="3"/>
      <c r="B119" s="238"/>
      <c r="C119" s="2">
        <v>290</v>
      </c>
      <c r="D119" s="140">
        <f t="shared" si="40"/>
        <v>1.4095389311788629</v>
      </c>
      <c r="E119" s="140">
        <f t="shared" si="41"/>
        <v>0.51303021498850221</v>
      </c>
      <c r="F119" s="140">
        <f t="shared" si="42"/>
        <v>3.7023997533905256E-2</v>
      </c>
      <c r="G119" s="140">
        <f t="shared" si="43"/>
        <v>1.3477839052638548E-2</v>
      </c>
      <c r="H119" s="147">
        <v>30</v>
      </c>
      <c r="I119" s="147">
        <v>66</v>
      </c>
      <c r="J119" s="147">
        <v>49105</v>
      </c>
      <c r="K119" s="147">
        <v>36464</v>
      </c>
      <c r="L119" s="148">
        <f t="shared" si="51"/>
        <v>2.2000000000000002</v>
      </c>
      <c r="M119" s="149">
        <f t="shared" si="52"/>
        <v>0.27080128015453203</v>
      </c>
      <c r="N119" s="148">
        <f t="shared" si="53"/>
        <v>1636.8333333333333</v>
      </c>
      <c r="O119" s="148">
        <f t="shared" si="54"/>
        <v>1215.4666666666667</v>
      </c>
      <c r="P119" s="25">
        <f>Session3!N119*Session3!O119*49.6*10^(-9)+0.738</f>
        <v>0.83668001123555558</v>
      </c>
      <c r="Q119" s="2">
        <f t="shared" si="46"/>
        <v>4.1000000005402035E-2</v>
      </c>
      <c r="R119" s="2">
        <f t="shared" si="55"/>
        <v>1.3633199887644447</v>
      </c>
      <c r="S119" s="144">
        <f t="shared" si="56"/>
        <v>0.27388744646985247</v>
      </c>
      <c r="T119" s="156">
        <f t="shared" si="44"/>
        <v>6.116207951070359E-3</v>
      </c>
      <c r="U119" s="150">
        <f t="shared" si="45"/>
        <v>7.6204213349727345E-4</v>
      </c>
      <c r="AC119" s="201">
        <v>290</v>
      </c>
      <c r="AD119" s="208">
        <v>160.44743842442401</v>
      </c>
      <c r="AE119" s="3"/>
      <c r="AF119" s="236"/>
      <c r="AG119" s="212">
        <f t="shared" si="49"/>
        <v>9298.1532577492471</v>
      </c>
      <c r="AH119" s="232"/>
      <c r="AI119" s="212">
        <f t="shared" si="50"/>
        <v>195521.98617087386</v>
      </c>
      <c r="AJ119" s="234"/>
    </row>
    <row r="120" spans="1:36" x14ac:dyDescent="0.35">
      <c r="A120" s="3"/>
      <c r="B120" s="238"/>
      <c r="C120" s="2">
        <v>300</v>
      </c>
      <c r="D120" s="140">
        <f t="shared" si="40"/>
        <v>1.299038105676658</v>
      </c>
      <c r="E120" s="140">
        <f t="shared" si="41"/>
        <v>0.75000000000000022</v>
      </c>
      <c r="F120" s="140">
        <f t="shared" si="42"/>
        <v>3.4121651992977467E-2</v>
      </c>
      <c r="G120" s="140">
        <f t="shared" si="43"/>
        <v>1.9701304631663082E-2</v>
      </c>
      <c r="H120" s="147">
        <v>30</v>
      </c>
      <c r="I120" s="147">
        <v>95</v>
      </c>
      <c r="J120" s="147">
        <v>53807</v>
      </c>
      <c r="K120" s="147">
        <v>34418</v>
      </c>
      <c r="L120" s="148">
        <f t="shared" si="51"/>
        <v>3.1666666666666665</v>
      </c>
      <c r="M120" s="149">
        <f t="shared" si="52"/>
        <v>0.32489314482696546</v>
      </c>
      <c r="N120" s="148">
        <f t="shared" si="53"/>
        <v>1793.5666666666666</v>
      </c>
      <c r="O120" s="148">
        <f t="shared" si="54"/>
        <v>1147.2666666666667</v>
      </c>
      <c r="P120" s="25">
        <f>Session3!N120*Session3!O120*49.6*10^(-9)+0.738</f>
        <v>0.84006188285511108</v>
      </c>
      <c r="Q120" s="2">
        <f t="shared" si="46"/>
        <v>4.1000000006619068E-2</v>
      </c>
      <c r="R120" s="2">
        <f t="shared" si="55"/>
        <v>2.3266047838115553</v>
      </c>
      <c r="S120" s="144">
        <f t="shared" si="56"/>
        <v>0.32746993076631986</v>
      </c>
      <c r="T120" s="156">
        <f t="shared" si="44"/>
        <v>8.8036326568436962E-3</v>
      </c>
      <c r="U120" s="150">
        <f t="shared" si="45"/>
        <v>9.190603646159547E-4</v>
      </c>
      <c r="AC120" s="201">
        <v>300</v>
      </c>
      <c r="AD120" s="208">
        <v>41.023798752448002</v>
      </c>
      <c r="AE120" s="3"/>
      <c r="AF120" s="236"/>
      <c r="AG120" s="212">
        <f t="shared" si="49"/>
        <v>29871.927229768411</v>
      </c>
      <c r="AH120" s="232"/>
      <c r="AI120" s="212">
        <f t="shared" si="50"/>
        <v>926867.50569537014</v>
      </c>
      <c r="AJ120" s="234"/>
    </row>
    <row r="121" spans="1:36" x14ac:dyDescent="0.35">
      <c r="A121" s="3"/>
      <c r="B121" s="238"/>
      <c r="C121" s="2">
        <v>310</v>
      </c>
      <c r="D121" s="140">
        <f t="shared" si="40"/>
        <v>1.1490666646784673</v>
      </c>
      <c r="E121" s="140">
        <f t="shared" si="41"/>
        <v>0.96418141452980888</v>
      </c>
      <c r="F121" s="140">
        <f t="shared" si="42"/>
        <v>3.0182620184006772E-2</v>
      </c>
      <c r="G121" s="140">
        <f t="shared" si="43"/>
        <v>2.5326625865824268E-2</v>
      </c>
      <c r="H121" s="147">
        <v>30</v>
      </c>
      <c r="I121" s="147">
        <v>70</v>
      </c>
      <c r="J121" s="147">
        <v>57440</v>
      </c>
      <c r="K121" s="147">
        <v>32828</v>
      </c>
      <c r="L121" s="148">
        <f t="shared" si="51"/>
        <v>2.3333333333333335</v>
      </c>
      <c r="M121" s="149">
        <f t="shared" si="52"/>
        <v>0.27888667551135854</v>
      </c>
      <c r="N121" s="148">
        <f t="shared" si="53"/>
        <v>1914.6666666666667</v>
      </c>
      <c r="O121" s="148">
        <f t="shared" si="54"/>
        <v>1094.2666666666667</v>
      </c>
      <c r="P121" s="25">
        <f>Session3!N121*Session3!O121*49.6*10^(-9)+0.738</f>
        <v>0.84191973319111113</v>
      </c>
      <c r="Q121" s="2">
        <f t="shared" si="46"/>
        <v>4.100000000453799E-2</v>
      </c>
      <c r="R121" s="2">
        <f t="shared" si="55"/>
        <v>1.4914136001422222</v>
      </c>
      <c r="S121" s="144">
        <f t="shared" si="56"/>
        <v>0.28188433404173052</v>
      </c>
      <c r="T121" s="156">
        <f t="shared" si="44"/>
        <v>6.4868872208321982E-3</v>
      </c>
      <c r="U121" s="150">
        <f t="shared" si="45"/>
        <v>7.8536452556711141E-4</v>
      </c>
      <c r="AC121" s="201">
        <v>310</v>
      </c>
      <c r="AD121" s="208">
        <v>2.9562005215999996</v>
      </c>
      <c r="AE121" s="3"/>
      <c r="AF121" s="236"/>
      <c r="AG121" s="212">
        <f t="shared" si="49"/>
        <v>69062.528269544637</v>
      </c>
      <c r="AH121" s="232"/>
      <c r="AI121" s="212">
        <f t="shared" si="50"/>
        <v>2833500.5254557743</v>
      </c>
      <c r="AJ121" s="234"/>
    </row>
    <row r="122" spans="1:36" x14ac:dyDescent="0.35">
      <c r="A122" s="3"/>
      <c r="B122" s="238"/>
      <c r="C122" s="2">
        <v>320</v>
      </c>
      <c r="D122" s="140">
        <f t="shared" si="40"/>
        <v>0.96418141452980932</v>
      </c>
      <c r="E122" s="140">
        <f t="shared" si="41"/>
        <v>1.1490666646784666</v>
      </c>
      <c r="F122" s="140">
        <f t="shared" si="42"/>
        <v>2.5326625865824282E-2</v>
      </c>
      <c r="G122" s="140">
        <f t="shared" si="43"/>
        <v>3.0182620184006758E-2</v>
      </c>
      <c r="H122" s="147">
        <v>30</v>
      </c>
      <c r="I122" s="147">
        <v>210</v>
      </c>
      <c r="J122" s="147">
        <v>62074</v>
      </c>
      <c r="K122" s="147">
        <v>30887</v>
      </c>
      <c r="L122" s="148">
        <f t="shared" si="51"/>
        <v>7</v>
      </c>
      <c r="M122" s="149">
        <f t="shared" si="52"/>
        <v>0.48304589153964794</v>
      </c>
      <c r="N122" s="148">
        <f t="shared" si="53"/>
        <v>2069.1333333333332</v>
      </c>
      <c r="O122" s="148">
        <f t="shared" si="54"/>
        <v>1029.5666666666666</v>
      </c>
      <c r="P122" s="25">
        <f>Session3!N122*Session3!O122*49.6*10^(-9)+0.738</f>
        <v>0.84366341116088894</v>
      </c>
      <c r="Q122" s="2">
        <f t="shared" si="46"/>
        <v>4.1000000010588081E-2</v>
      </c>
      <c r="R122" s="2">
        <f t="shared" si="55"/>
        <v>6.1563365888391113</v>
      </c>
      <c r="S122" s="144">
        <f t="shared" si="56"/>
        <v>0.48478276922163965</v>
      </c>
      <c r="T122" s="156">
        <f t="shared" si="44"/>
        <v>1.9460661662496596E-2</v>
      </c>
      <c r="U122" s="150">
        <f t="shared" si="45"/>
        <v>1.3943977248636955E-3</v>
      </c>
      <c r="AC122" s="201">
        <v>320</v>
      </c>
      <c r="AD122" s="208">
        <v>2.092724801438222</v>
      </c>
      <c r="AE122" s="3"/>
      <c r="AF122" s="236"/>
      <c r="AG122" s="212">
        <f t="shared" si="49"/>
        <v>132869.95637707794</v>
      </c>
      <c r="AH122" s="232"/>
      <c r="AI122" s="212">
        <f t="shared" si="50"/>
        <v>6780094.1281623682</v>
      </c>
      <c r="AJ122" s="234"/>
    </row>
    <row r="123" spans="1:36" x14ac:dyDescent="0.35">
      <c r="A123" s="3"/>
      <c r="B123" s="238"/>
      <c r="C123" s="2">
        <v>330</v>
      </c>
      <c r="D123" s="140">
        <f t="shared" si="40"/>
        <v>0.75000000000000067</v>
      </c>
      <c r="E123" s="140">
        <f t="shared" si="41"/>
        <v>1.2990381056766576</v>
      </c>
      <c r="F123" s="140">
        <f t="shared" si="42"/>
        <v>1.9701304631663093E-2</v>
      </c>
      <c r="G123" s="140">
        <f t="shared" si="43"/>
        <v>3.4121651992977453E-2</v>
      </c>
      <c r="H123" s="147">
        <v>30</v>
      </c>
      <c r="I123" s="147">
        <v>2057</v>
      </c>
      <c r="J123" s="147">
        <v>66341</v>
      </c>
      <c r="K123" s="147">
        <v>30208</v>
      </c>
      <c r="L123" s="148">
        <f t="shared" si="51"/>
        <v>68.566666666666663</v>
      </c>
      <c r="M123" s="149">
        <f t="shared" si="52"/>
        <v>1.511805396059809</v>
      </c>
      <c r="N123" s="148">
        <f t="shared" si="53"/>
        <v>2211.3666666666668</v>
      </c>
      <c r="O123" s="148">
        <f t="shared" si="54"/>
        <v>1006.9333333333333</v>
      </c>
      <c r="P123" s="25">
        <f>Session3!N123*Session3!O123*49.6*10^(-9)+0.738</f>
        <v>0.84844426092088887</v>
      </c>
      <c r="Q123" s="2">
        <f t="shared" si="46"/>
        <v>4.1000000080707276E-2</v>
      </c>
      <c r="R123" s="2">
        <f t="shared" si="55"/>
        <v>67.718222405745777</v>
      </c>
      <c r="S123" s="144">
        <f t="shared" si="56"/>
        <v>1.5123612516730829</v>
      </c>
      <c r="T123" s="156">
        <f t="shared" si="44"/>
        <v>0.19062181447502616</v>
      </c>
      <c r="U123" s="150">
        <f t="shared" si="45"/>
        <v>5.5844932337648845E-3</v>
      </c>
      <c r="AC123" s="201">
        <v>330</v>
      </c>
      <c r="AD123" s="208">
        <v>1.6289837254097779</v>
      </c>
      <c r="AE123" s="3"/>
      <c r="AF123" s="236"/>
      <c r="AG123" s="212">
        <f t="shared" si="49"/>
        <v>227294.2115523683</v>
      </c>
      <c r="AH123" s="232"/>
      <c r="AI123" s="212">
        <f t="shared" si="50"/>
        <v>13871321.396525435</v>
      </c>
      <c r="AJ123" s="234"/>
    </row>
    <row r="124" spans="1:36" x14ac:dyDescent="0.35">
      <c r="A124" s="3"/>
      <c r="B124" s="238"/>
      <c r="C124" s="2">
        <v>340</v>
      </c>
      <c r="D124" s="140">
        <f t="shared" si="40"/>
        <v>0.51303021498850288</v>
      </c>
      <c r="E124" s="140">
        <f t="shared" si="41"/>
        <v>1.4095389311788626</v>
      </c>
      <c r="F124" s="140">
        <f t="shared" si="42"/>
        <v>1.3477839052638566E-2</v>
      </c>
      <c r="G124" s="140">
        <f t="shared" si="43"/>
        <v>3.7023997533905256E-2</v>
      </c>
      <c r="H124" s="147">
        <v>20</v>
      </c>
      <c r="I124" s="147">
        <v>3606</v>
      </c>
      <c r="J124" s="147">
        <v>46513</v>
      </c>
      <c r="K124" s="147">
        <v>19736</v>
      </c>
      <c r="L124" s="148">
        <f t="shared" si="51"/>
        <v>180.3</v>
      </c>
      <c r="M124" s="149">
        <f t="shared" si="52"/>
        <v>3.0024989592004858</v>
      </c>
      <c r="N124" s="148">
        <f t="shared" si="53"/>
        <v>2325.65</v>
      </c>
      <c r="O124" s="148">
        <f t="shared" si="54"/>
        <v>986.8</v>
      </c>
      <c r="P124" s="25">
        <f>Session3!N124*Session3!O124*49.6*10^(-9)+0.738</f>
        <v>0.85182959043200002</v>
      </c>
      <c r="Q124" s="2">
        <f t="shared" si="46"/>
        <v>4.1000000189606159E-2</v>
      </c>
      <c r="R124" s="2">
        <f t="shared" si="55"/>
        <v>179.44817040956801</v>
      </c>
      <c r="S124" s="144">
        <f t="shared" si="56"/>
        <v>3.0027788796405819</v>
      </c>
      <c r="T124" s="156">
        <f t="shared" si="44"/>
        <v>0.50125104253544805</v>
      </c>
      <c r="U124" s="150">
        <f t="shared" si="45"/>
        <v>1.2773914126498823E-2</v>
      </c>
      <c r="AC124" s="201">
        <v>340</v>
      </c>
      <c r="AD124" s="208">
        <v>1.8547114364071113</v>
      </c>
      <c r="AE124" s="3"/>
      <c r="AF124" s="236"/>
      <c r="AG124" s="212">
        <f t="shared" si="49"/>
        <v>358335.29379541578</v>
      </c>
      <c r="AH124" s="232"/>
      <c r="AI124" s="212">
        <f t="shared" si="50"/>
        <v>25451855.413255259</v>
      </c>
      <c r="AJ124" s="234"/>
    </row>
    <row r="125" spans="1:36" x14ac:dyDescent="0.35">
      <c r="A125" s="3"/>
      <c r="B125" s="238"/>
      <c r="C125" s="2">
        <v>350</v>
      </c>
      <c r="D125" s="140">
        <f t="shared" si="40"/>
        <v>0.2604722665003969</v>
      </c>
      <c r="E125" s="140">
        <f t="shared" si="41"/>
        <v>1.4772116295183118</v>
      </c>
      <c r="F125" s="140">
        <f t="shared" si="42"/>
        <v>6.8465943224747128E-3</v>
      </c>
      <c r="G125" s="140">
        <f t="shared" si="43"/>
        <v>3.8801452100442183E-2</v>
      </c>
      <c r="H125" s="147">
        <v>10</v>
      </c>
      <c r="I125" s="147">
        <v>3196</v>
      </c>
      <c r="J125" s="147">
        <v>23888</v>
      </c>
      <c r="K125" s="147">
        <v>9776</v>
      </c>
      <c r="L125" s="148">
        <f t="shared" si="51"/>
        <v>319.60000000000002</v>
      </c>
      <c r="M125" s="149">
        <f t="shared" si="52"/>
        <v>5.6533176100410278</v>
      </c>
      <c r="N125" s="148">
        <f t="shared" si="53"/>
        <v>2388.8000000000002</v>
      </c>
      <c r="O125" s="148">
        <f t="shared" si="54"/>
        <v>977.6</v>
      </c>
      <c r="P125" s="25">
        <f>Session3!N125*Session3!O125*49.6*10^(-9)+0.738</f>
        <v>0.85383042764799999</v>
      </c>
      <c r="Q125" s="2">
        <f t="shared" si="46"/>
        <v>4.1000000315017465E-2</v>
      </c>
      <c r="R125" s="2">
        <f t="shared" si="55"/>
        <v>318.74616957235202</v>
      </c>
      <c r="S125" s="144">
        <f t="shared" si="56"/>
        <v>5.65346628185097</v>
      </c>
      <c r="T125" s="156">
        <f t="shared" si="44"/>
        <v>0.88851820961913031</v>
      </c>
      <c r="U125" s="150">
        <f t="shared" si="45"/>
        <v>2.3254969261874297E-2</v>
      </c>
      <c r="AC125" s="201">
        <v>350</v>
      </c>
      <c r="AD125" s="208">
        <v>1.5891614781937775</v>
      </c>
      <c r="AE125" s="3"/>
      <c r="AF125" s="236"/>
      <c r="AG125" s="212">
        <f t="shared" si="49"/>
        <v>531993.20310622035</v>
      </c>
      <c r="AH125" s="232"/>
      <c r="AI125" s="212">
        <f t="shared" si="50"/>
        <v>43106369.26106213</v>
      </c>
      <c r="AJ125" s="234"/>
    </row>
    <row r="126" spans="1:36" x14ac:dyDescent="0.35">
      <c r="A126" s="3"/>
      <c r="B126" s="238">
        <v>2</v>
      </c>
      <c r="C126" s="140">
        <v>0</v>
      </c>
      <c r="D126" s="140">
        <f t="shared" ref="D126:D161" si="57">-$B$126*SIN(C126*PI()/180)</f>
        <v>0</v>
      </c>
      <c r="E126" s="140">
        <f t="shared" ref="E126:E161" si="58">$B$126*COS(C126*PI()/180)</f>
        <v>2</v>
      </c>
      <c r="F126" s="140">
        <f t="shared" ref="F126:F161" si="59">SQRT((D126*0.0394/$B$126)^2+($B$126*COS(C126*PI()/180)*0.01*PI()/180)^2)</f>
        <v>3.4906585039886593E-4</v>
      </c>
      <c r="G126" s="140">
        <f t="shared" ref="G126:G161" si="60">SQRT((E126*0.0394/$B$126)^2+($B$126*SIN(C126*PI()/180)*0.01*PI()/180)^2)</f>
        <v>3.9399999999999998E-2</v>
      </c>
      <c r="H126" s="141">
        <v>10</v>
      </c>
      <c r="I126" s="141">
        <v>3206</v>
      </c>
      <c r="J126" s="141">
        <v>28642</v>
      </c>
      <c r="K126" s="141">
        <v>8636</v>
      </c>
      <c r="L126" s="142">
        <f t="shared" si="51"/>
        <v>320.60000000000002</v>
      </c>
      <c r="M126" s="143">
        <f t="shared" si="52"/>
        <v>5.6621550667568261</v>
      </c>
      <c r="N126" s="142">
        <f t="shared" si="53"/>
        <v>2864.2</v>
      </c>
      <c r="O126" s="142">
        <f t="shared" si="54"/>
        <v>863.6</v>
      </c>
      <c r="P126" s="25">
        <f>Session3!N126*Session3!O126*49.6*10^(-9)+0.738</f>
        <v>0.86068674675199996</v>
      </c>
      <c r="Q126" s="2">
        <v>4.1000000000000002E-2</v>
      </c>
      <c r="R126" s="2">
        <f t="shared" si="55"/>
        <v>319.73931325324804</v>
      </c>
      <c r="S126" s="144">
        <f t="shared" si="56"/>
        <v>5.6623035065245304</v>
      </c>
      <c r="T126" s="156">
        <f t="shared" ref="T126:T161" si="61">L126/SUM($L$126:$L$161)/$S$13</f>
        <v>0.99999999999999789</v>
      </c>
      <c r="U126" s="150">
        <f t="shared" ref="U126:U161" si="62">SQRT((T126/L126*M126)^2+(T126/SUM($L$126:$L$161)*SUM($M$126:$M$161))^2)</f>
        <v>3.0054372555654067E-2</v>
      </c>
      <c r="AC126" s="201">
        <v>0</v>
      </c>
      <c r="AD126" s="208">
        <v>0.86930654287999998</v>
      </c>
      <c r="AE126" s="3"/>
      <c r="AF126" s="235">
        <f>SUMPRODUCT(AC130:AC140,AD130:AD140)/SUM(AD130:AD140)</f>
        <v>91.440985479049942</v>
      </c>
      <c r="AG126" s="212">
        <f>(C126-AF$126)^3</f>
        <v>-764579.57783030288</v>
      </c>
      <c r="AH126" s="231">
        <f>SUMPRODUCT(AG130:AG140,AD130:AD140)/SUM(AD130:AD140)/11.737^3</f>
        <v>-4.4122912829593186E-2</v>
      </c>
      <c r="AI126" s="212">
        <f>(C126-AF$126)^4</f>
        <v>69913910.073958859</v>
      </c>
      <c r="AJ126" s="233">
        <f>SUMPRODUCT(AI128:AI142,AD128:AD142)/SUM(AD128:AD142)/(11.737^4)</f>
        <v>7.1924098129940006</v>
      </c>
    </row>
    <row r="127" spans="1:36" x14ac:dyDescent="0.35">
      <c r="A127" s="3"/>
      <c r="B127" s="238"/>
      <c r="C127" s="2">
        <v>10</v>
      </c>
      <c r="D127" s="140">
        <f t="shared" si="57"/>
        <v>-0.34729635533386066</v>
      </c>
      <c r="E127" s="140">
        <f t="shared" si="58"/>
        <v>1.969615506024416</v>
      </c>
      <c r="F127" s="140">
        <f t="shared" si="59"/>
        <v>6.850368926609591E-3</v>
      </c>
      <c r="G127" s="140">
        <f t="shared" si="60"/>
        <v>3.8801472814021583E-2</v>
      </c>
      <c r="H127" s="146">
        <v>10</v>
      </c>
      <c r="I127" s="147">
        <v>2540</v>
      </c>
      <c r="J127" s="147">
        <v>28168</v>
      </c>
      <c r="K127" s="147">
        <v>8726</v>
      </c>
      <c r="L127" s="148">
        <f t="shared" si="51"/>
        <v>254</v>
      </c>
      <c r="M127" s="149">
        <f t="shared" si="52"/>
        <v>5.0398412673416608</v>
      </c>
      <c r="N127" s="148">
        <f t="shared" si="53"/>
        <v>2816.8</v>
      </c>
      <c r="O127" s="148">
        <f t="shared" si="54"/>
        <v>872.6</v>
      </c>
      <c r="P127" s="25">
        <f>Session3!N127*Session3!O127*49.6*10^(-9)+0.738</f>
        <v>0.859913808128</v>
      </c>
      <c r="Q127" s="2">
        <f t="shared" ref="Q127:Q161" si="63">SQRT(0.041*0.041+((2*O127*SQRT(L127)*48.4*10^(-9)/C127)^2+((2*N127*SQRT(M127)*48.4*10^(-9)/C127)^2)))</f>
        <v>4.1000266698262226E-2</v>
      </c>
      <c r="R127" s="2">
        <f t="shared" si="55"/>
        <v>253.140086191872</v>
      </c>
      <c r="S127" s="144">
        <f t="shared" si="56"/>
        <v>5.0400080378774526</v>
      </c>
      <c r="T127" s="156">
        <f t="shared" si="61"/>
        <v>0.79226450405489535</v>
      </c>
      <c r="U127" s="150">
        <f t="shared" si="62"/>
        <v>2.4865634350703797E-2</v>
      </c>
      <c r="AC127" s="201">
        <v>10</v>
      </c>
      <c r="AD127" s="208">
        <v>0.87191680537599991</v>
      </c>
      <c r="AE127" s="3"/>
      <c r="AF127" s="236"/>
      <c r="AG127" s="212">
        <f t="shared" ref="AG127:AG143" si="64">(C127-AF$126)^3</f>
        <v>-540168.25871262327</v>
      </c>
      <c r="AH127" s="232"/>
      <c r="AI127" s="212">
        <f t="shared" ref="AI127:AI143" si="65">(C127-AF$126)^4</f>
        <v>43991835.314058445</v>
      </c>
      <c r="AJ127" s="234"/>
    </row>
    <row r="128" spans="1:36" x14ac:dyDescent="0.35">
      <c r="A128" s="3"/>
      <c r="B128" s="238"/>
      <c r="C128" s="2">
        <v>20</v>
      </c>
      <c r="D128" s="140">
        <f t="shared" si="57"/>
        <v>-0.68404028665133743</v>
      </c>
      <c r="E128" s="140">
        <f t="shared" si="58"/>
        <v>1.8793852415718169</v>
      </c>
      <c r="F128" s="140">
        <f t="shared" si="59"/>
        <v>1.3479585220629375E-2</v>
      </c>
      <c r="G128" s="140">
        <f t="shared" si="60"/>
        <v>3.7024081747528928E-2</v>
      </c>
      <c r="H128" s="146">
        <v>20</v>
      </c>
      <c r="I128" s="146">
        <v>2824</v>
      </c>
      <c r="J128" s="151">
        <v>106166</v>
      </c>
      <c r="K128" s="151">
        <v>35355</v>
      </c>
      <c r="L128" s="148">
        <f t="shared" si="51"/>
        <v>141.19999999999999</v>
      </c>
      <c r="M128" s="149">
        <f t="shared" si="52"/>
        <v>2.6570660511172846</v>
      </c>
      <c r="N128" s="148">
        <f t="shared" si="53"/>
        <v>5308.3</v>
      </c>
      <c r="O128" s="148">
        <f t="shared" si="54"/>
        <v>1767.75</v>
      </c>
      <c r="P128" s="25">
        <f>Session3!N128*Session3!O128*49.6*10^(-9)+0.738</f>
        <v>1.20343386732</v>
      </c>
      <c r="Q128" s="2">
        <f t="shared" si="63"/>
        <v>4.1000147441739389E-2</v>
      </c>
      <c r="R128" s="2">
        <f t="shared" si="55"/>
        <v>139.99656613267999</v>
      </c>
      <c r="S128" s="144">
        <f t="shared" si="56"/>
        <v>2.6573823609127545</v>
      </c>
      <c r="T128" s="156">
        <f t="shared" si="61"/>
        <v>0.44042420461634341</v>
      </c>
      <c r="U128" s="150">
        <f t="shared" si="62"/>
        <v>1.3542294471277042E-2</v>
      </c>
      <c r="AC128" s="201">
        <v>20</v>
      </c>
      <c r="AD128" s="208">
        <v>0.77271314726400009</v>
      </c>
      <c r="AE128" s="3"/>
      <c r="AF128" s="236"/>
      <c r="AG128" s="212">
        <f t="shared" si="64"/>
        <v>-364621.53088237351</v>
      </c>
      <c r="AH128" s="232"/>
      <c r="AI128" s="212">
        <f t="shared" si="65"/>
        <v>26048921.493116602</v>
      </c>
      <c r="AJ128" s="234"/>
    </row>
    <row r="129" spans="1:36" x14ac:dyDescent="0.35">
      <c r="A129" s="3"/>
      <c r="B129" s="238"/>
      <c r="C129" s="2">
        <v>30</v>
      </c>
      <c r="D129" s="140">
        <f t="shared" si="57"/>
        <v>-0.99999999999999989</v>
      </c>
      <c r="E129" s="140">
        <f t="shared" si="58"/>
        <v>1.7320508075688774</v>
      </c>
      <c r="F129" s="140">
        <f t="shared" si="59"/>
        <v>1.9702319285453067E-2</v>
      </c>
      <c r="G129" s="140">
        <f t="shared" si="60"/>
        <v>3.4121847279155015E-2</v>
      </c>
      <c r="H129" s="146">
        <v>10</v>
      </c>
      <c r="I129" s="146">
        <v>36</v>
      </c>
      <c r="J129" s="147">
        <v>24281</v>
      </c>
      <c r="K129" s="147">
        <v>9066</v>
      </c>
      <c r="L129" s="148">
        <f t="shared" si="51"/>
        <v>3.6</v>
      </c>
      <c r="M129" s="149">
        <f t="shared" si="52"/>
        <v>0.6</v>
      </c>
      <c r="N129" s="148">
        <f t="shared" si="53"/>
        <v>2428.1</v>
      </c>
      <c r="O129" s="148">
        <f t="shared" si="54"/>
        <v>906.6</v>
      </c>
      <c r="P129" s="25">
        <f>Session3!N129*Session3!O129*49.6*10^(-9)+0.738</f>
        <v>0.84718524681599994</v>
      </c>
      <c r="Q129" s="2">
        <f t="shared" si="63"/>
        <v>4.100000082482573E-2</v>
      </c>
      <c r="R129" s="2">
        <f t="shared" si="55"/>
        <v>2.7528147531840004</v>
      </c>
      <c r="S129" s="144">
        <f t="shared" si="56"/>
        <v>0.60139920191802354</v>
      </c>
      <c r="T129" s="156">
        <f t="shared" si="61"/>
        <v>1.1228945726762297E-2</v>
      </c>
      <c r="U129" s="150">
        <f t="shared" si="62"/>
        <v>1.8913067633596771E-3</v>
      </c>
      <c r="AC129" s="201">
        <v>30</v>
      </c>
      <c r="AD129" s="208">
        <v>0.968007807552</v>
      </c>
      <c r="AE129" s="3"/>
      <c r="AF129" s="236"/>
      <c r="AG129" s="212">
        <f t="shared" si="64"/>
        <v>-231939.39433955375</v>
      </c>
      <c r="AH129" s="232"/>
      <c r="AI129" s="212">
        <f t="shared" si="65"/>
        <v>14250584.959636159</v>
      </c>
      <c r="AJ129" s="234"/>
    </row>
    <row r="130" spans="1:36" x14ac:dyDescent="0.35">
      <c r="A130" s="3"/>
      <c r="B130" s="238"/>
      <c r="C130" s="2">
        <v>40</v>
      </c>
      <c r="D130" s="140">
        <f t="shared" si="57"/>
        <v>-1.2855752193730785</v>
      </c>
      <c r="E130" s="140">
        <f t="shared" si="58"/>
        <v>1.532088886237956</v>
      </c>
      <c r="F130" s="140">
        <f t="shared" si="59"/>
        <v>2.5327243438526929E-2</v>
      </c>
      <c r="G130" s="140">
        <f t="shared" si="60"/>
        <v>3.0182985054058337E-2</v>
      </c>
      <c r="H130" s="147">
        <v>10</v>
      </c>
      <c r="I130" s="147">
        <v>30</v>
      </c>
      <c r="J130" s="147">
        <v>22310</v>
      </c>
      <c r="K130" s="147">
        <v>9439</v>
      </c>
      <c r="L130" s="148">
        <f t="shared" si="51"/>
        <v>3</v>
      </c>
      <c r="M130" s="149">
        <f t="shared" si="52"/>
        <v>0.54772255750516607</v>
      </c>
      <c r="N130" s="148">
        <f t="shared" si="53"/>
        <v>2231</v>
      </c>
      <c r="O130" s="148">
        <f t="shared" si="54"/>
        <v>943.9</v>
      </c>
      <c r="P130" s="25">
        <f>Session3!N130*Session3!O130*49.6*10^(-9)+0.738</f>
        <v>0.84244970864000002</v>
      </c>
      <c r="Q130" s="2">
        <f t="shared" si="63"/>
        <v>4.100000038559784E-2</v>
      </c>
      <c r="R130" s="2">
        <f t="shared" si="55"/>
        <v>2.1575502913599998</v>
      </c>
      <c r="S130" s="144">
        <f t="shared" si="56"/>
        <v>0.54925494993820401</v>
      </c>
      <c r="T130" s="156">
        <f t="shared" si="61"/>
        <v>9.3574547723019146E-3</v>
      </c>
      <c r="U130" s="150">
        <f t="shared" si="62"/>
        <v>1.7235172676776296E-3</v>
      </c>
      <c r="AC130" s="201">
        <v>40</v>
      </c>
      <c r="AD130" s="208">
        <v>1.9650807032319997</v>
      </c>
      <c r="AE130" s="3"/>
      <c r="AF130" s="236"/>
      <c r="AG130" s="212">
        <f t="shared" si="64"/>
        <v>-136121.84908416396</v>
      </c>
      <c r="AH130" s="232"/>
      <c r="AI130" s="212">
        <f t="shared" si="65"/>
        <v>7002242.0621199058</v>
      </c>
      <c r="AJ130" s="234"/>
    </row>
    <row r="131" spans="1:36" x14ac:dyDescent="0.35">
      <c r="A131" s="3"/>
      <c r="B131" s="238"/>
      <c r="C131" s="2">
        <v>50</v>
      </c>
      <c r="D131" s="140">
        <f t="shared" si="57"/>
        <v>-1.532088886237956</v>
      </c>
      <c r="E131" s="140">
        <f t="shared" si="58"/>
        <v>1.2855752193730787</v>
      </c>
      <c r="F131" s="140">
        <f t="shared" si="59"/>
        <v>3.0182985054058337E-2</v>
      </c>
      <c r="G131" s="140">
        <f t="shared" si="60"/>
        <v>2.5327243438526933E-2</v>
      </c>
      <c r="H131" s="147">
        <v>10</v>
      </c>
      <c r="I131" s="147">
        <v>22</v>
      </c>
      <c r="J131" s="147">
        <v>20340</v>
      </c>
      <c r="K131" s="147">
        <v>9854</v>
      </c>
      <c r="L131" s="148">
        <f t="shared" si="51"/>
        <v>2.2000000000000002</v>
      </c>
      <c r="M131" s="149">
        <f t="shared" si="52"/>
        <v>0.46904157598234297</v>
      </c>
      <c r="N131" s="148">
        <f t="shared" si="53"/>
        <v>2034</v>
      </c>
      <c r="O131" s="148">
        <f t="shared" si="54"/>
        <v>985.4</v>
      </c>
      <c r="P131" s="25">
        <f>Session3!N131*Session3!O131*49.6*10^(-9)+0.738</f>
        <v>0.83741345856000005</v>
      </c>
      <c r="Q131" s="2">
        <f t="shared" si="63"/>
        <v>4.1000000186341035E-2</v>
      </c>
      <c r="R131" s="2">
        <f t="shared" si="55"/>
        <v>1.3625865414400002</v>
      </c>
      <c r="S131" s="144">
        <f t="shared" si="56"/>
        <v>0.47083011799934804</v>
      </c>
      <c r="T131" s="156">
        <f t="shared" si="61"/>
        <v>6.8621334996880707E-3</v>
      </c>
      <c r="U131" s="150">
        <f t="shared" si="62"/>
        <v>1.472497699888181E-3</v>
      </c>
      <c r="AC131" s="201">
        <v>50</v>
      </c>
      <c r="AD131" s="208">
        <v>1.6658578747199999</v>
      </c>
      <c r="AE131" s="3"/>
      <c r="AF131" s="236"/>
      <c r="AG131" s="212">
        <f t="shared" si="64"/>
        <v>-71168.895116204134</v>
      </c>
      <c r="AH131" s="232"/>
      <c r="AI131" s="212">
        <f t="shared" si="65"/>
        <v>2949309.1490706443</v>
      </c>
      <c r="AJ131" s="234"/>
    </row>
    <row r="132" spans="1:36" x14ac:dyDescent="0.35">
      <c r="A132" s="3"/>
      <c r="B132" s="238"/>
      <c r="C132" s="2">
        <v>60</v>
      </c>
      <c r="D132" s="140">
        <f t="shared" si="57"/>
        <v>-1.7320508075688772</v>
      </c>
      <c r="E132" s="140">
        <f t="shared" si="58"/>
        <v>1.0000000000000002</v>
      </c>
      <c r="F132" s="140">
        <f t="shared" si="59"/>
        <v>3.4121847279155008E-2</v>
      </c>
      <c r="G132" s="140">
        <f t="shared" si="60"/>
        <v>1.9702319285453074E-2</v>
      </c>
      <c r="H132" s="147">
        <v>10</v>
      </c>
      <c r="I132" s="147">
        <v>16</v>
      </c>
      <c r="J132" s="147">
        <v>18481</v>
      </c>
      <c r="K132" s="147">
        <v>10535</v>
      </c>
      <c r="L132" s="148">
        <f t="shared" si="51"/>
        <v>1.6</v>
      </c>
      <c r="M132" s="149">
        <f t="shared" si="52"/>
        <v>0.4</v>
      </c>
      <c r="N132" s="148">
        <f t="shared" si="53"/>
        <v>1848.1</v>
      </c>
      <c r="O132" s="148">
        <f t="shared" si="54"/>
        <v>1053.5</v>
      </c>
      <c r="P132" s="25">
        <f>Session3!N132*Session3!O132*49.6*10^(-9)+0.738</f>
        <v>0.83456987815999994</v>
      </c>
      <c r="Q132" s="2">
        <f t="shared" si="63"/>
        <v>4.1000000099732405E-2</v>
      </c>
      <c r="R132" s="2">
        <f t="shared" si="55"/>
        <v>0.76543012184000014</v>
      </c>
      <c r="S132" s="144">
        <f t="shared" si="56"/>
        <v>0.40209575974906536</v>
      </c>
      <c r="T132" s="156">
        <f t="shared" si="61"/>
        <v>4.9906425452276876E-3</v>
      </c>
      <c r="U132" s="150">
        <f t="shared" si="62"/>
        <v>1.2535491747883737E-3</v>
      </c>
      <c r="AC132" s="201">
        <v>60</v>
      </c>
      <c r="AD132" s="208">
        <v>3.3589330168480003</v>
      </c>
      <c r="AE132" s="3"/>
      <c r="AF132" s="236"/>
      <c r="AG132" s="212">
        <f t="shared" si="64"/>
        <v>-31080.532435674279</v>
      </c>
      <c r="AH132" s="232"/>
      <c r="AI132" s="212">
        <f t="shared" si="65"/>
        <v>977202.56899117574</v>
      </c>
      <c r="AJ132" s="234"/>
    </row>
    <row r="133" spans="1:36" x14ac:dyDescent="0.35">
      <c r="A133" s="3"/>
      <c r="B133" s="238"/>
      <c r="C133" s="2">
        <v>70</v>
      </c>
      <c r="D133" s="140">
        <f t="shared" si="57"/>
        <v>-1.8793852415718166</v>
      </c>
      <c r="E133" s="140">
        <f t="shared" si="58"/>
        <v>0.68404028665133765</v>
      </c>
      <c r="F133" s="140">
        <f t="shared" si="59"/>
        <v>3.7024081747528921E-2</v>
      </c>
      <c r="G133" s="140">
        <f t="shared" si="60"/>
        <v>1.3479585220629382E-2</v>
      </c>
      <c r="H133" s="147">
        <v>10</v>
      </c>
      <c r="I133" s="147">
        <v>17</v>
      </c>
      <c r="J133" s="147">
        <v>16679</v>
      </c>
      <c r="K133" s="147">
        <v>11126</v>
      </c>
      <c r="L133" s="148">
        <f t="shared" si="51"/>
        <v>1.7</v>
      </c>
      <c r="M133" s="149">
        <f t="shared" si="52"/>
        <v>0.41231056256176607</v>
      </c>
      <c r="N133" s="148">
        <f t="shared" si="53"/>
        <v>1667.9</v>
      </c>
      <c r="O133" s="148">
        <f t="shared" si="54"/>
        <v>1112.5999999999999</v>
      </c>
      <c r="P133" s="25">
        <f>Session3!N133*Session3!O133*49.6*10^(-9)+0.738</f>
        <v>0.83004299478400001</v>
      </c>
      <c r="Q133" s="2">
        <f t="shared" si="63"/>
        <v>4.1000000075824709E-2</v>
      </c>
      <c r="R133" s="2">
        <f t="shared" si="55"/>
        <v>0.86995700521599995</v>
      </c>
      <c r="S133" s="144">
        <f t="shared" si="56"/>
        <v>0.41434405993837736</v>
      </c>
      <c r="T133" s="156">
        <f t="shared" si="61"/>
        <v>5.302557704304418E-3</v>
      </c>
      <c r="U133" s="150">
        <f t="shared" si="62"/>
        <v>1.2925073276152579E-3</v>
      </c>
      <c r="AC133" s="201">
        <v>70</v>
      </c>
      <c r="AD133" s="208">
        <v>81.785193399089778</v>
      </c>
      <c r="AE133" s="3"/>
      <c r="AF133" s="236"/>
      <c r="AG133" s="212">
        <f t="shared" si="64"/>
        <v>-9856.7610425743787</v>
      </c>
      <c r="AH133" s="232"/>
      <c r="AI133" s="212">
        <f t="shared" si="65"/>
        <v>211338.67038430244</v>
      </c>
      <c r="AJ133" s="234"/>
    </row>
    <row r="134" spans="1:36" x14ac:dyDescent="0.35">
      <c r="A134" s="3"/>
      <c r="B134" s="238"/>
      <c r="C134" s="2">
        <v>80</v>
      </c>
      <c r="D134" s="140">
        <f t="shared" si="57"/>
        <v>-1.969615506024416</v>
      </c>
      <c r="E134" s="140">
        <f t="shared" si="58"/>
        <v>0.34729635533386083</v>
      </c>
      <c r="F134" s="140">
        <f t="shared" si="59"/>
        <v>3.8801472814021583E-2</v>
      </c>
      <c r="G134" s="140">
        <f t="shared" si="60"/>
        <v>6.8503689266095945E-3</v>
      </c>
      <c r="H134" s="147">
        <v>10</v>
      </c>
      <c r="I134" s="147">
        <v>16</v>
      </c>
      <c r="J134" s="147">
        <v>15196</v>
      </c>
      <c r="K134" s="147">
        <v>11979</v>
      </c>
      <c r="L134" s="148">
        <f t="shared" si="51"/>
        <v>1.6</v>
      </c>
      <c r="M134" s="149">
        <f t="shared" si="52"/>
        <v>0.4</v>
      </c>
      <c r="N134" s="148">
        <f t="shared" si="53"/>
        <v>1519.6</v>
      </c>
      <c r="O134" s="148">
        <f t="shared" si="54"/>
        <v>1197.9000000000001</v>
      </c>
      <c r="P134" s="25">
        <f>Session3!N134*Session3!O134*49.6*10^(-9)+0.738</f>
        <v>0.82828831046399998</v>
      </c>
      <c r="Q134" s="2">
        <f t="shared" si="63"/>
        <v>4.1000000057485865E-2</v>
      </c>
      <c r="R134" s="2">
        <f t="shared" si="55"/>
        <v>0.77171168953600011</v>
      </c>
      <c r="S134" s="144">
        <f t="shared" si="56"/>
        <v>0.40209575974475764</v>
      </c>
      <c r="T134" s="156">
        <f t="shared" si="61"/>
        <v>4.9906425452276876E-3</v>
      </c>
      <c r="U134" s="150">
        <f t="shared" si="62"/>
        <v>1.2535491747883737E-3</v>
      </c>
      <c r="AC134" s="201">
        <v>80</v>
      </c>
      <c r="AD134" s="208">
        <v>240.85305274142399</v>
      </c>
      <c r="AE134" s="3"/>
      <c r="AF134" s="236"/>
      <c r="AG134" s="212">
        <f t="shared" si="64"/>
        <v>-1497.5809369044473</v>
      </c>
      <c r="AH134" s="232"/>
      <c r="AI134" s="212">
        <f t="shared" si="65"/>
        <v>17133.801752825788</v>
      </c>
      <c r="AJ134" s="234"/>
    </row>
    <row r="135" spans="1:36" x14ac:dyDescent="0.35">
      <c r="A135" s="3"/>
      <c r="B135" s="238"/>
      <c r="C135" s="2">
        <v>90</v>
      </c>
      <c r="D135" s="140">
        <f t="shared" si="57"/>
        <v>-2</v>
      </c>
      <c r="E135" s="140">
        <f t="shared" si="58"/>
        <v>1.22514845490862E-16</v>
      </c>
      <c r="F135" s="140">
        <f t="shared" si="59"/>
        <v>3.9399999999999998E-2</v>
      </c>
      <c r="G135" s="140">
        <f t="shared" si="60"/>
        <v>3.4906585039886593E-4</v>
      </c>
      <c r="H135" s="147">
        <v>10</v>
      </c>
      <c r="I135" s="147">
        <v>17</v>
      </c>
      <c r="J135" s="147">
        <v>13695</v>
      </c>
      <c r="K135" s="147">
        <v>13646</v>
      </c>
      <c r="L135" s="148">
        <f t="shared" si="51"/>
        <v>1.7</v>
      </c>
      <c r="M135" s="149">
        <f t="shared" si="52"/>
        <v>0.41231056256176607</v>
      </c>
      <c r="N135" s="148">
        <f t="shared" si="53"/>
        <v>1369.5</v>
      </c>
      <c r="O135" s="148">
        <f t="shared" si="54"/>
        <v>1364.6</v>
      </c>
      <c r="P135" s="25">
        <f>Session3!N135*Session3!O135*49.6*10^(-9)+0.738</f>
        <v>0.83069345711999998</v>
      </c>
      <c r="Q135" s="2">
        <f t="shared" si="63"/>
        <v>4.1000000055568649E-2</v>
      </c>
      <c r="R135" s="2">
        <f t="shared" si="55"/>
        <v>0.86930654287999998</v>
      </c>
      <c r="S135" s="144">
        <f t="shared" si="56"/>
        <v>0.41434405993637297</v>
      </c>
      <c r="T135" s="156">
        <f t="shared" si="61"/>
        <v>5.302557704304418E-3</v>
      </c>
      <c r="U135" s="150">
        <f t="shared" si="62"/>
        <v>1.2925073276152579E-3</v>
      </c>
      <c r="AC135" s="201">
        <v>90</v>
      </c>
      <c r="AD135" s="208">
        <v>309.34763391811197</v>
      </c>
      <c r="AE135" s="3"/>
      <c r="AF135" s="236"/>
      <c r="AG135" s="212">
        <f t="shared" si="64"/>
        <v>-2.992118664480846</v>
      </c>
      <c r="AH135" s="232"/>
      <c r="AI135" s="212">
        <f t="shared" si="65"/>
        <v>4.3115995471112054</v>
      </c>
      <c r="AJ135" s="234"/>
    </row>
    <row r="136" spans="1:36" x14ac:dyDescent="0.35">
      <c r="A136" s="3"/>
      <c r="B136" s="238"/>
      <c r="C136" s="2">
        <v>100</v>
      </c>
      <c r="D136" s="140">
        <f t="shared" si="57"/>
        <v>-1.969615506024416</v>
      </c>
      <c r="E136" s="140">
        <f t="shared" si="58"/>
        <v>-0.34729635533386061</v>
      </c>
      <c r="F136" s="140">
        <f t="shared" si="59"/>
        <v>3.8801472814021583E-2</v>
      </c>
      <c r="G136" s="140">
        <f t="shared" si="60"/>
        <v>6.8503689266095902E-3</v>
      </c>
      <c r="H136" s="147">
        <v>10</v>
      </c>
      <c r="I136" s="147">
        <v>17</v>
      </c>
      <c r="J136" s="147">
        <v>12304</v>
      </c>
      <c r="K136" s="147">
        <v>14761</v>
      </c>
      <c r="L136" s="148">
        <f t="shared" si="51"/>
        <v>1.7</v>
      </c>
      <c r="M136" s="149">
        <f t="shared" si="52"/>
        <v>0.41231056256176607</v>
      </c>
      <c r="N136" s="148">
        <f t="shared" si="53"/>
        <v>1230.4000000000001</v>
      </c>
      <c r="O136" s="148">
        <f t="shared" si="54"/>
        <v>1476.1</v>
      </c>
      <c r="P136" s="25">
        <f>Session3!N136*Session3!O136*49.6*10^(-9)+0.738</f>
        <v>0.82808319462400004</v>
      </c>
      <c r="Q136" s="2">
        <f t="shared" si="63"/>
        <v>4.1000000049459688E-2</v>
      </c>
      <c r="R136" s="2">
        <f t="shared" si="55"/>
        <v>0.87191680537599991</v>
      </c>
      <c r="S136" s="144">
        <f t="shared" si="56"/>
        <v>0.41434405993576851</v>
      </c>
      <c r="T136" s="156">
        <f t="shared" si="61"/>
        <v>5.302557704304418E-3</v>
      </c>
      <c r="U136" s="150">
        <f t="shared" si="62"/>
        <v>1.2925073276152579E-3</v>
      </c>
      <c r="AC136" s="201">
        <v>100</v>
      </c>
      <c r="AD136" s="208">
        <v>281.45159141382402</v>
      </c>
      <c r="AE136" s="3"/>
      <c r="AF136" s="236"/>
      <c r="AG136" s="212">
        <f t="shared" si="64"/>
        <v>627.00541214552027</v>
      </c>
      <c r="AH136" s="232"/>
      <c r="AI136" s="212">
        <f t="shared" si="65"/>
        <v>5366.5484272677841</v>
      </c>
      <c r="AJ136" s="234"/>
    </row>
    <row r="137" spans="1:36" x14ac:dyDescent="0.35">
      <c r="A137" s="3"/>
      <c r="B137" s="238"/>
      <c r="C137" s="2">
        <v>110</v>
      </c>
      <c r="D137" s="140">
        <f t="shared" si="57"/>
        <v>-1.8793852415718169</v>
      </c>
      <c r="E137" s="140">
        <f t="shared" si="58"/>
        <v>-0.68404028665133743</v>
      </c>
      <c r="F137" s="140">
        <f t="shared" si="59"/>
        <v>3.7024081747528928E-2</v>
      </c>
      <c r="G137" s="140">
        <f t="shared" si="60"/>
        <v>1.3479585220629375E-2</v>
      </c>
      <c r="H137" s="147">
        <v>10</v>
      </c>
      <c r="I137" s="147">
        <v>16</v>
      </c>
      <c r="J137" s="147">
        <v>11101</v>
      </c>
      <c r="K137" s="147">
        <v>16216</v>
      </c>
      <c r="L137" s="148">
        <f t="shared" si="51"/>
        <v>1.6</v>
      </c>
      <c r="M137" s="149">
        <f t="shared" si="52"/>
        <v>0.4</v>
      </c>
      <c r="N137" s="148">
        <f t="shared" si="53"/>
        <v>1110.0999999999999</v>
      </c>
      <c r="O137" s="148">
        <f t="shared" si="54"/>
        <v>1621.6</v>
      </c>
      <c r="P137" s="25">
        <f>Session3!N137*Session3!O137*49.6*10^(-9)+0.738</f>
        <v>0.827286852736</v>
      </c>
      <c r="Q137" s="2">
        <f t="shared" si="63"/>
        <v>4.1000000044388869E-2</v>
      </c>
      <c r="R137" s="2">
        <f t="shared" si="55"/>
        <v>0.77271314726400009</v>
      </c>
      <c r="S137" s="144">
        <f t="shared" si="56"/>
        <v>0.40209575974342221</v>
      </c>
      <c r="T137" s="156">
        <f t="shared" si="61"/>
        <v>4.9906425452276876E-3</v>
      </c>
      <c r="U137" s="150">
        <f t="shared" si="62"/>
        <v>1.2535491747883737E-3</v>
      </c>
      <c r="AC137" s="201">
        <v>110</v>
      </c>
      <c r="AD137" s="208">
        <v>126.45509161948399</v>
      </c>
      <c r="AE137" s="3"/>
      <c r="AF137" s="236"/>
      <c r="AG137" s="212">
        <f t="shared" si="64"/>
        <v>6392.4116555255559</v>
      </c>
      <c r="AH137" s="232"/>
      <c r="AI137" s="212">
        <f t="shared" si="65"/>
        <v>118636.8607387892</v>
      </c>
      <c r="AJ137" s="234"/>
    </row>
    <row r="138" spans="1:36" x14ac:dyDescent="0.35">
      <c r="A138" s="3"/>
      <c r="B138" s="238"/>
      <c r="C138" s="2">
        <v>120</v>
      </c>
      <c r="D138" s="140">
        <f t="shared" si="57"/>
        <v>-1.7320508075688774</v>
      </c>
      <c r="E138" s="140">
        <f t="shared" si="58"/>
        <v>-0.99999999999999956</v>
      </c>
      <c r="F138" s="140">
        <f t="shared" si="59"/>
        <v>3.4121847279155015E-2</v>
      </c>
      <c r="G138" s="140">
        <f t="shared" si="60"/>
        <v>1.970231928545306E-2</v>
      </c>
      <c r="H138" s="147">
        <v>10</v>
      </c>
      <c r="I138" s="147">
        <v>18</v>
      </c>
      <c r="J138" s="147">
        <v>10318</v>
      </c>
      <c r="K138" s="147">
        <v>18366</v>
      </c>
      <c r="L138" s="148">
        <f t="shared" si="51"/>
        <v>1.8</v>
      </c>
      <c r="M138" s="149">
        <f t="shared" si="52"/>
        <v>0.42426406871192845</v>
      </c>
      <c r="N138" s="148">
        <f t="shared" si="53"/>
        <v>1031.8</v>
      </c>
      <c r="O138" s="148">
        <f t="shared" si="54"/>
        <v>1836.6</v>
      </c>
      <c r="P138" s="25">
        <f>Session3!N138*Session3!O138*49.6*10^(-9)+0.738</f>
        <v>0.83199219244800005</v>
      </c>
      <c r="Q138" s="2">
        <f t="shared" si="63"/>
        <v>4.1000000051765309E-2</v>
      </c>
      <c r="R138" s="2">
        <f t="shared" si="55"/>
        <v>0.968007807552</v>
      </c>
      <c r="S138" s="144">
        <f t="shared" si="56"/>
        <v>0.4262405424220515</v>
      </c>
      <c r="T138" s="156">
        <f t="shared" si="61"/>
        <v>5.6144728633811484E-3</v>
      </c>
      <c r="U138" s="150">
        <f t="shared" si="62"/>
        <v>1.3303683386338059E-3</v>
      </c>
      <c r="AC138" s="201">
        <v>120</v>
      </c>
      <c r="AD138" s="208">
        <v>10.656832593743999</v>
      </c>
      <c r="AE138" s="3"/>
      <c r="AF138" s="236"/>
      <c r="AG138" s="212">
        <f t="shared" si="64"/>
        <v>23293.226611475628</v>
      </c>
      <c r="AH138" s="232"/>
      <c r="AI138" s="212">
        <f t="shared" si="65"/>
        <v>665231.59703691269</v>
      </c>
      <c r="AJ138" s="234"/>
    </row>
    <row r="139" spans="1:36" x14ac:dyDescent="0.35">
      <c r="A139" s="3"/>
      <c r="B139" s="238"/>
      <c r="C139" s="2">
        <v>130</v>
      </c>
      <c r="D139" s="140">
        <f t="shared" si="57"/>
        <v>-1.532088886237956</v>
      </c>
      <c r="E139" s="140">
        <f t="shared" si="58"/>
        <v>-1.2855752193730787</v>
      </c>
      <c r="F139" s="140">
        <f t="shared" si="59"/>
        <v>3.0182985054058337E-2</v>
      </c>
      <c r="G139" s="140">
        <f t="shared" si="60"/>
        <v>2.5327243438526933E-2</v>
      </c>
      <c r="H139" s="147">
        <v>10</v>
      </c>
      <c r="I139" s="147">
        <v>28</v>
      </c>
      <c r="J139" s="147">
        <v>9639</v>
      </c>
      <c r="K139" s="147">
        <v>20272</v>
      </c>
      <c r="L139" s="148">
        <f t="shared" si="51"/>
        <v>2.8</v>
      </c>
      <c r="M139" s="149">
        <f t="shared" si="52"/>
        <v>0.52915026221291817</v>
      </c>
      <c r="N139" s="148">
        <f t="shared" si="53"/>
        <v>963.9</v>
      </c>
      <c r="O139" s="148">
        <f t="shared" si="54"/>
        <v>2027.2</v>
      </c>
      <c r="P139" s="25">
        <f>Session3!N139*Session3!O139*49.6*10^(-9)+0.738</f>
        <v>0.83491929676800003</v>
      </c>
      <c r="Q139" s="2">
        <f t="shared" si="63"/>
        <v>4.1000000081128148E-2</v>
      </c>
      <c r="R139" s="2">
        <f t="shared" si="55"/>
        <v>1.9650807032319997</v>
      </c>
      <c r="S139" s="144">
        <f t="shared" si="56"/>
        <v>0.53073628103480219</v>
      </c>
      <c r="T139" s="156">
        <f t="shared" si="61"/>
        <v>8.7336244541484521E-3</v>
      </c>
      <c r="U139" s="150">
        <f t="shared" si="62"/>
        <v>1.6641081097661661E-3</v>
      </c>
      <c r="AC139" s="201">
        <v>130</v>
      </c>
      <c r="AD139" s="208">
        <v>1.563694842528</v>
      </c>
      <c r="AE139" s="3"/>
      <c r="AF139" s="236"/>
      <c r="AG139" s="212">
        <f t="shared" si="64"/>
        <v>57329.450279995734</v>
      </c>
      <c r="AH139" s="232"/>
      <c r="AI139" s="212">
        <f t="shared" si="65"/>
        <v>2210567.1058244398</v>
      </c>
      <c r="AJ139" s="234"/>
    </row>
    <row r="140" spans="1:36" x14ac:dyDescent="0.35">
      <c r="A140" s="3"/>
      <c r="B140" s="238"/>
      <c r="C140" s="2">
        <v>140</v>
      </c>
      <c r="D140" s="140">
        <f t="shared" si="57"/>
        <v>-1.2855752193730789</v>
      </c>
      <c r="E140" s="140">
        <f t="shared" si="58"/>
        <v>-1.5320888862379558</v>
      </c>
      <c r="F140" s="140">
        <f t="shared" si="59"/>
        <v>2.532724343852694E-2</v>
      </c>
      <c r="G140" s="140">
        <f t="shared" si="60"/>
        <v>3.0182985054058333E-2</v>
      </c>
      <c r="H140" s="147">
        <v>10</v>
      </c>
      <c r="I140" s="147">
        <v>25</v>
      </c>
      <c r="J140" s="147">
        <v>8914</v>
      </c>
      <c r="K140" s="147">
        <v>21745</v>
      </c>
      <c r="L140" s="148">
        <f t="shared" si="51"/>
        <v>2.5</v>
      </c>
      <c r="M140" s="149">
        <f t="shared" si="52"/>
        <v>0.5</v>
      </c>
      <c r="N140" s="148">
        <f t="shared" si="53"/>
        <v>891.4</v>
      </c>
      <c r="O140" s="148">
        <f t="shared" si="54"/>
        <v>2174.5</v>
      </c>
      <c r="P140" s="25">
        <f>Session3!N140*Session3!O140*49.6*10^(-9)+0.738</f>
        <v>0.83414212527999998</v>
      </c>
      <c r="Q140" s="2">
        <f t="shared" si="63"/>
        <v>4.1000000071235415E-2</v>
      </c>
      <c r="R140" s="2">
        <f t="shared" si="55"/>
        <v>1.6658578747199999</v>
      </c>
      <c r="S140" s="144">
        <f t="shared" si="56"/>
        <v>0.5016781837052926</v>
      </c>
      <c r="T140" s="156">
        <f t="shared" si="61"/>
        <v>7.7978789769182618E-3</v>
      </c>
      <c r="U140" s="150">
        <f t="shared" si="62"/>
        <v>1.5710616922328295E-3</v>
      </c>
      <c r="AC140" s="201">
        <v>140</v>
      </c>
      <c r="AD140" s="208">
        <v>2.2688312012800003</v>
      </c>
      <c r="AE140" s="3"/>
      <c r="AF140" s="236"/>
      <c r="AG140" s="212">
        <f t="shared" si="64"/>
        <v>114501.08266108588</v>
      </c>
      <c r="AH140" s="232"/>
      <c r="AI140" s="212">
        <f t="shared" si="65"/>
        <v>5560059.7356041726</v>
      </c>
      <c r="AJ140" s="234"/>
    </row>
    <row r="141" spans="1:36" x14ac:dyDescent="0.35">
      <c r="A141" s="3"/>
      <c r="B141" s="238"/>
      <c r="C141" s="2">
        <v>150</v>
      </c>
      <c r="D141" s="140">
        <f t="shared" si="57"/>
        <v>-0.99999999999999989</v>
      </c>
      <c r="E141" s="140">
        <f t="shared" si="58"/>
        <v>-1.7320508075688774</v>
      </c>
      <c r="F141" s="140">
        <f t="shared" si="59"/>
        <v>1.9702319285453067E-2</v>
      </c>
      <c r="G141" s="140">
        <f t="shared" si="60"/>
        <v>3.4121847279155015E-2</v>
      </c>
      <c r="H141" s="147">
        <v>10</v>
      </c>
      <c r="I141" s="147">
        <v>42</v>
      </c>
      <c r="J141" s="147">
        <v>8713</v>
      </c>
      <c r="K141" s="147">
        <v>23849</v>
      </c>
      <c r="L141" s="148">
        <f t="shared" si="51"/>
        <v>4.2</v>
      </c>
      <c r="M141" s="149">
        <f t="shared" si="52"/>
        <v>0.64807406984078608</v>
      </c>
      <c r="N141" s="148">
        <f t="shared" si="53"/>
        <v>871.3</v>
      </c>
      <c r="O141" s="148">
        <f t="shared" si="54"/>
        <v>2384.9</v>
      </c>
      <c r="P141" s="25">
        <f>Session3!N141*Session3!O141*49.6*10^(-9)+0.738</f>
        <v>0.84106698315200001</v>
      </c>
      <c r="Q141" s="2">
        <f t="shared" si="63"/>
        <v>4.1000000123821941E-2</v>
      </c>
      <c r="R141" s="2">
        <f t="shared" si="55"/>
        <v>3.3589330168480003</v>
      </c>
      <c r="S141" s="144">
        <f t="shared" si="56"/>
        <v>0.64936969440385306</v>
      </c>
      <c r="T141" s="156">
        <f t="shared" si="61"/>
        <v>1.3100436681222679E-2</v>
      </c>
      <c r="U141" s="150">
        <f t="shared" si="62"/>
        <v>2.0463902747343485E-3</v>
      </c>
      <c r="AC141" s="201">
        <v>150</v>
      </c>
      <c r="AD141" s="208">
        <v>0.77115348121600014</v>
      </c>
      <c r="AE141" s="3"/>
      <c r="AF141" s="236"/>
      <c r="AG141" s="212">
        <f t="shared" si="64"/>
        <v>200808.12375474602</v>
      </c>
      <c r="AH141" s="232"/>
      <c r="AI141" s="212">
        <f t="shared" si="65"/>
        <v>11759125.834878908</v>
      </c>
      <c r="AJ141" s="234"/>
    </row>
    <row r="142" spans="1:36" x14ac:dyDescent="0.35">
      <c r="A142" s="3"/>
      <c r="B142" s="238"/>
      <c r="C142" s="2">
        <v>160</v>
      </c>
      <c r="D142" s="140">
        <f t="shared" si="57"/>
        <v>-0.68404028665133776</v>
      </c>
      <c r="E142" s="140">
        <f t="shared" si="58"/>
        <v>-1.8793852415718166</v>
      </c>
      <c r="F142" s="140">
        <f t="shared" si="59"/>
        <v>1.3479585220629382E-2</v>
      </c>
      <c r="G142" s="140">
        <f t="shared" si="60"/>
        <v>3.7024081747528921E-2</v>
      </c>
      <c r="H142" s="147">
        <v>30</v>
      </c>
      <c r="I142" s="147">
        <v>2508</v>
      </c>
      <c r="J142" s="147">
        <v>254498</v>
      </c>
      <c r="K142" s="147">
        <v>76774</v>
      </c>
      <c r="L142" s="148">
        <f t="shared" si="51"/>
        <v>83.6</v>
      </c>
      <c r="M142" s="149">
        <f t="shared" si="52"/>
        <v>1.669331203406522</v>
      </c>
      <c r="N142" s="148">
        <f t="shared" si="53"/>
        <v>8483.2666666666664</v>
      </c>
      <c r="O142" s="148">
        <f t="shared" si="54"/>
        <v>2559.1333333333332</v>
      </c>
      <c r="P142" s="25">
        <f>Session3!N142*Session3!O142*49.6*10^(-9)+0.738</f>
        <v>1.8148066009102224</v>
      </c>
      <c r="Q142" s="2">
        <f t="shared" si="63"/>
        <v>4.1000002980179188E-2</v>
      </c>
      <c r="R142" s="2">
        <f t="shared" si="55"/>
        <v>81.785193399089778</v>
      </c>
      <c r="S142" s="144">
        <f t="shared" si="56"/>
        <v>1.6698346226231631</v>
      </c>
      <c r="T142" s="156">
        <f t="shared" si="61"/>
        <v>0.26076107298814666</v>
      </c>
      <c r="U142" s="150">
        <f t="shared" si="62"/>
        <v>8.2049632189948301E-3</v>
      </c>
      <c r="AC142" s="201">
        <v>160</v>
      </c>
      <c r="AD142" s="208">
        <v>0.87343472806399991</v>
      </c>
      <c r="AE142" s="3"/>
      <c r="AF142" s="236"/>
      <c r="AG142" s="212">
        <f t="shared" si="64"/>
        <v>322250.57356097625</v>
      </c>
      <c r="AH142" s="232"/>
      <c r="AI142" s="212">
        <f t="shared" si="65"/>
        <v>22093181.752151459</v>
      </c>
      <c r="AJ142" s="234"/>
    </row>
    <row r="143" spans="1:36" x14ac:dyDescent="0.35">
      <c r="A143" s="3"/>
      <c r="B143" s="238"/>
      <c r="C143" s="2">
        <v>170</v>
      </c>
      <c r="D143" s="140">
        <f t="shared" si="57"/>
        <v>-0.34729635533386055</v>
      </c>
      <c r="E143" s="140">
        <f t="shared" si="58"/>
        <v>-1.969615506024416</v>
      </c>
      <c r="F143" s="140">
        <f t="shared" si="59"/>
        <v>6.8503689266095884E-3</v>
      </c>
      <c r="G143" s="140">
        <f t="shared" si="60"/>
        <v>3.8801472814021583E-2</v>
      </c>
      <c r="H143" s="147">
        <v>10</v>
      </c>
      <c r="I143" s="147">
        <v>2417</v>
      </c>
      <c r="J143" s="147">
        <v>8203</v>
      </c>
      <c r="K143" s="147">
        <v>26777</v>
      </c>
      <c r="L143" s="148">
        <f t="shared" si="51"/>
        <v>241.7</v>
      </c>
      <c r="M143" s="149">
        <f t="shared" si="52"/>
        <v>4.9162994213127416</v>
      </c>
      <c r="N143" s="148">
        <f t="shared" si="53"/>
        <v>820.3</v>
      </c>
      <c r="O143" s="148">
        <f t="shared" si="54"/>
        <v>2677.7</v>
      </c>
      <c r="P143" s="25">
        <f>Session3!N143*Session3!O143*49.6*10^(-9)+0.738</f>
        <v>0.84694725857599995</v>
      </c>
      <c r="Q143" s="2">
        <f t="shared" si="63"/>
        <v>4.10000068654294E-2</v>
      </c>
      <c r="R143" s="2">
        <f t="shared" si="55"/>
        <v>240.85305274142399</v>
      </c>
      <c r="S143" s="144">
        <f t="shared" si="56"/>
        <v>4.9164703803199066</v>
      </c>
      <c r="T143" s="156">
        <f t="shared" si="61"/>
        <v>0.75389893948845743</v>
      </c>
      <c r="U143" s="150">
        <f t="shared" si="62"/>
        <v>2.3900929157615759E-2</v>
      </c>
      <c r="AC143" s="201">
        <v>170</v>
      </c>
      <c r="AD143" s="208">
        <v>1.0769371229439999</v>
      </c>
      <c r="AE143" s="3"/>
      <c r="AF143" s="236"/>
      <c r="AG143" s="212">
        <f t="shared" si="64"/>
        <v>484828.43207977648</v>
      </c>
      <c r="AH143" s="232"/>
      <c r="AI143" s="212">
        <f t="shared" si="65"/>
        <v>38087643.83592461</v>
      </c>
      <c r="AJ143" s="234"/>
    </row>
    <row r="144" spans="1:36" x14ac:dyDescent="0.35">
      <c r="A144" s="3"/>
      <c r="B144" s="238"/>
      <c r="C144" s="2">
        <v>180</v>
      </c>
      <c r="D144" s="140">
        <f t="shared" si="57"/>
        <v>-2.45029690981724E-16</v>
      </c>
      <c r="E144" s="140">
        <f t="shared" si="58"/>
        <v>-2</v>
      </c>
      <c r="F144" s="140">
        <f t="shared" si="59"/>
        <v>3.4906585039886593E-4</v>
      </c>
      <c r="G144" s="140">
        <f t="shared" si="60"/>
        <v>3.9399999999999998E-2</v>
      </c>
      <c r="H144" s="147">
        <v>10</v>
      </c>
      <c r="I144" s="147">
        <v>3102</v>
      </c>
      <c r="J144" s="147">
        <v>8334</v>
      </c>
      <c r="K144" s="147">
        <v>27667</v>
      </c>
      <c r="L144" s="148">
        <f t="shared" si="51"/>
        <v>310.2</v>
      </c>
      <c r="M144" s="149">
        <f t="shared" si="52"/>
        <v>5.5695601262577288</v>
      </c>
      <c r="N144" s="148">
        <f t="shared" si="53"/>
        <v>833.4</v>
      </c>
      <c r="O144" s="148">
        <f t="shared" si="54"/>
        <v>2766.7</v>
      </c>
      <c r="P144" s="25">
        <f>Session3!N144*Session3!O144*49.6*10^(-9)+0.738</f>
        <v>0.852366081888</v>
      </c>
      <c r="Q144" s="2">
        <f t="shared" si="63"/>
        <v>4.100000838812122E-2</v>
      </c>
      <c r="R144" s="2">
        <f t="shared" si="55"/>
        <v>309.34763391811197</v>
      </c>
      <c r="S144" s="144">
        <f t="shared" si="56"/>
        <v>5.5697110338587432</v>
      </c>
      <c r="T144" s="156">
        <f t="shared" si="61"/>
        <v>0.9675608234560179</v>
      </c>
      <c r="U144" s="150">
        <f t="shared" si="62"/>
        <v>2.9247281801857521E-2</v>
      </c>
      <c r="AC144" s="201">
        <v>180</v>
      </c>
      <c r="AD144" s="208">
        <v>0.87834174087999994</v>
      </c>
      <c r="AE144" s="3"/>
      <c r="AF144" s="235">
        <f>SUMPRODUCT(AC148:AC157,AD148:AD157)/SUM(AD148:AD157)</f>
        <v>269.84931647678161</v>
      </c>
      <c r="AG144" s="212">
        <f>(C144-AF$144)^3</f>
        <v>-725344.51745597052</v>
      </c>
      <c r="AH144" s="231">
        <f>SUMPRODUCT(AG149:AG156,AD149:AD156)/SUM(AD149:AD156)/11.807^3</f>
        <v>-5.8814848660159631E-2</v>
      </c>
      <c r="AI144" s="212">
        <f>(C144-AF$144)^4</f>
        <v>65171709.103599943</v>
      </c>
      <c r="AJ144" s="233">
        <f>SUMPRODUCT(AI146:AI160,AD146:AD160)/SUM(AD146:AD160)/(11.807^4)</f>
        <v>7.051302409575567</v>
      </c>
    </row>
    <row r="145" spans="1:36" x14ac:dyDescent="0.35">
      <c r="A145" s="3"/>
      <c r="B145" s="238"/>
      <c r="C145" s="2">
        <v>190</v>
      </c>
      <c r="D145" s="140">
        <f t="shared" si="57"/>
        <v>0.34729635533386094</v>
      </c>
      <c r="E145" s="140">
        <f t="shared" si="58"/>
        <v>-1.969615506024416</v>
      </c>
      <c r="F145" s="140">
        <f t="shared" si="59"/>
        <v>6.8503689266095963E-3</v>
      </c>
      <c r="G145" s="140">
        <f t="shared" si="60"/>
        <v>3.8801472814021583E-2</v>
      </c>
      <c r="H145" s="147">
        <v>10</v>
      </c>
      <c r="I145" s="147">
        <v>2823</v>
      </c>
      <c r="J145" s="147">
        <v>8234</v>
      </c>
      <c r="K145" s="147">
        <v>27034</v>
      </c>
      <c r="L145" s="148">
        <f t="shared" si="51"/>
        <v>282.3</v>
      </c>
      <c r="M145" s="149">
        <f t="shared" si="52"/>
        <v>5.3131911315140927</v>
      </c>
      <c r="N145" s="148">
        <f t="shared" si="53"/>
        <v>823.4</v>
      </c>
      <c r="O145" s="148">
        <f t="shared" si="54"/>
        <v>2703.4</v>
      </c>
      <c r="P145" s="25">
        <f>Session3!N145*Session3!O145*49.6*10^(-9)+0.738</f>
        <v>0.84840858617600001</v>
      </c>
      <c r="Q145" s="2">
        <f t="shared" si="63"/>
        <v>4.100000654212356E-2</v>
      </c>
      <c r="R145" s="2">
        <f t="shared" si="55"/>
        <v>281.45159141382402</v>
      </c>
      <c r="S145" s="144">
        <f t="shared" si="56"/>
        <v>5.3133493203944777</v>
      </c>
      <c r="T145" s="156">
        <f t="shared" si="61"/>
        <v>0.88053649407361012</v>
      </c>
      <c r="U145" s="150">
        <f t="shared" si="62"/>
        <v>2.70767940823772E-2</v>
      </c>
      <c r="AC145" s="201">
        <v>190</v>
      </c>
      <c r="AD145" s="208">
        <v>1.0782229349920001</v>
      </c>
      <c r="AE145" s="3"/>
      <c r="AF145" s="236"/>
      <c r="AG145" s="212">
        <f t="shared" ref="AG145:AG161" si="66">(C145-AF$144)^3</f>
        <v>-509112.32225865917</v>
      </c>
      <c r="AH145" s="232"/>
      <c r="AI145" s="212">
        <f t="shared" ref="AI145:AI161" si="67">(C145-AF$144)^4</f>
        <v>40652270.942260906</v>
      </c>
      <c r="AJ145" s="234"/>
    </row>
    <row r="146" spans="1:36" x14ac:dyDescent="0.35">
      <c r="A146" s="3"/>
      <c r="B146" s="238"/>
      <c r="C146" s="2">
        <v>200</v>
      </c>
      <c r="D146" s="140">
        <f t="shared" si="57"/>
        <v>0.68404028665133731</v>
      </c>
      <c r="E146" s="140">
        <f t="shared" si="58"/>
        <v>-1.8793852415718169</v>
      </c>
      <c r="F146" s="140">
        <f t="shared" si="59"/>
        <v>1.3479585220629375E-2</v>
      </c>
      <c r="G146" s="140">
        <f t="shared" si="60"/>
        <v>3.7024081747528928E-2</v>
      </c>
      <c r="H146" s="147">
        <v>20</v>
      </c>
      <c r="I146" s="147">
        <v>2546</v>
      </c>
      <c r="J146" s="147">
        <v>16597</v>
      </c>
      <c r="K146" s="147">
        <v>51947</v>
      </c>
      <c r="L146" s="148">
        <f t="shared" ref="L146:L161" si="68">I146/H146</f>
        <v>127.3</v>
      </c>
      <c r="M146" s="149">
        <f t="shared" ref="M146:M161" si="69">SQRT(I146)/H146</f>
        <v>2.5228951623085729</v>
      </c>
      <c r="N146" s="148">
        <f t="shared" ref="N146:N161" si="70">J146/$H146</f>
        <v>829.85</v>
      </c>
      <c r="O146" s="148">
        <f t="shared" ref="O146:O161" si="71">K146/$H146</f>
        <v>2597.35</v>
      </c>
      <c r="P146" s="25">
        <f>Session3!N146*Session3!O146*49.6*10^(-9)+0.738</f>
        <v>0.84490838051600003</v>
      </c>
      <c r="Q146" s="2">
        <f t="shared" si="63"/>
        <v>4.1000002458351226E-2</v>
      </c>
      <c r="R146" s="2">
        <f t="shared" ref="R146:R161" si="72">L146-P146</f>
        <v>126.45509161948399</v>
      </c>
      <c r="S146" s="144">
        <f t="shared" ref="S146:S161" si="73">SQRT(Q146*Q146+M146*M146)</f>
        <v>2.5232282893550448</v>
      </c>
      <c r="T146" s="156">
        <f t="shared" si="61"/>
        <v>0.39706799750467786</v>
      </c>
      <c r="U146" s="150">
        <f t="shared" si="62"/>
        <v>1.245631564447029E-2</v>
      </c>
      <c r="AC146" s="201">
        <v>200</v>
      </c>
      <c r="AD146" s="208">
        <v>0.87750458860799996</v>
      </c>
      <c r="AE146" s="3"/>
      <c r="AF146" s="236"/>
      <c r="AG146" s="212">
        <f t="shared" si="66"/>
        <v>-340789.71694741689</v>
      </c>
      <c r="AH146" s="232"/>
      <c r="AI146" s="212">
        <f t="shared" si="67"/>
        <v>23803928.791092951</v>
      </c>
      <c r="AJ146" s="234"/>
    </row>
    <row r="147" spans="1:36" x14ac:dyDescent="0.35">
      <c r="A147" s="3"/>
      <c r="B147" s="238"/>
      <c r="C147" s="2">
        <v>210</v>
      </c>
      <c r="D147" s="140">
        <f t="shared" si="57"/>
        <v>1.0000000000000002</v>
      </c>
      <c r="E147" s="140">
        <f t="shared" si="58"/>
        <v>-1.7320508075688772</v>
      </c>
      <c r="F147" s="140">
        <f t="shared" si="59"/>
        <v>1.9702319285453074E-2</v>
      </c>
      <c r="G147" s="140">
        <f t="shared" si="60"/>
        <v>3.4121847279155008E-2</v>
      </c>
      <c r="H147" s="147">
        <v>10</v>
      </c>
      <c r="I147" s="147">
        <v>115</v>
      </c>
      <c r="J147" s="147">
        <v>8609</v>
      </c>
      <c r="K147" s="147">
        <v>24629</v>
      </c>
      <c r="L147" s="148">
        <f t="shared" si="68"/>
        <v>11.5</v>
      </c>
      <c r="M147" s="149">
        <f t="shared" si="69"/>
        <v>1.0723805294763609</v>
      </c>
      <c r="N147" s="148">
        <f t="shared" si="70"/>
        <v>860.9</v>
      </c>
      <c r="O147" s="148">
        <f t="shared" si="71"/>
        <v>2462.9</v>
      </c>
      <c r="P147" s="25">
        <f>Session3!N147*Session3!O147*49.6*10^(-9)+0.738</f>
        <v>0.84316740625599995</v>
      </c>
      <c r="Q147" s="2">
        <f t="shared" si="63"/>
        <v>4.1000000182814189E-2</v>
      </c>
      <c r="R147" s="2">
        <f t="shared" si="72"/>
        <v>10.656832593743999</v>
      </c>
      <c r="S147" s="144">
        <f t="shared" si="73"/>
        <v>1.0731640135668876</v>
      </c>
      <c r="T147" s="156">
        <f t="shared" si="61"/>
        <v>3.5870243293824003E-2</v>
      </c>
      <c r="U147" s="150">
        <f t="shared" si="62"/>
        <v>3.4567828563779441E-3</v>
      </c>
      <c r="AC147" s="201">
        <v>210</v>
      </c>
      <c r="AD147" s="208">
        <v>1.175780375552</v>
      </c>
      <c r="AE147" s="3"/>
      <c r="AF147" s="236"/>
      <c r="AG147" s="212">
        <f t="shared" si="66"/>
        <v>-214376.7015222435</v>
      </c>
      <c r="AH147" s="232"/>
      <c r="AI147" s="212">
        <f t="shared" si="67"/>
        <v>12830299.054653302</v>
      </c>
      <c r="AJ147" s="234"/>
    </row>
    <row r="148" spans="1:36" x14ac:dyDescent="0.35">
      <c r="A148" s="3"/>
      <c r="B148" s="238"/>
      <c r="C148" s="2">
        <v>220</v>
      </c>
      <c r="D148" s="140">
        <f t="shared" si="57"/>
        <v>1.2855752193730785</v>
      </c>
      <c r="E148" s="140">
        <f t="shared" si="58"/>
        <v>-1.532088886237956</v>
      </c>
      <c r="F148" s="140">
        <f t="shared" si="59"/>
        <v>2.5327243438526929E-2</v>
      </c>
      <c r="G148" s="140">
        <f t="shared" si="60"/>
        <v>3.0182985054058337E-2</v>
      </c>
      <c r="H148" s="147">
        <v>10</v>
      </c>
      <c r="I148" s="147">
        <v>24</v>
      </c>
      <c r="J148" s="147">
        <v>8871</v>
      </c>
      <c r="K148" s="147">
        <v>22342</v>
      </c>
      <c r="L148" s="148">
        <f t="shared" si="68"/>
        <v>2.4</v>
      </c>
      <c r="M148" s="149">
        <f t="shared" si="69"/>
        <v>0.4898979485566356</v>
      </c>
      <c r="N148" s="148">
        <f t="shared" si="70"/>
        <v>887.1</v>
      </c>
      <c r="O148" s="148">
        <f t="shared" si="71"/>
        <v>2234.1999999999998</v>
      </c>
      <c r="P148" s="25">
        <f>Session3!N148*Session3!O148*49.6*10^(-9)+0.738</f>
        <v>0.83630515747199996</v>
      </c>
      <c r="Q148" s="2">
        <f t="shared" si="63"/>
        <v>4.1000000029194607E-2</v>
      </c>
      <c r="R148" s="2">
        <f t="shared" si="72"/>
        <v>1.563694842528</v>
      </c>
      <c r="S148" s="144">
        <f t="shared" si="73"/>
        <v>0.49161061827669461</v>
      </c>
      <c r="T148" s="156">
        <f t="shared" si="61"/>
        <v>7.4859638178415297E-3</v>
      </c>
      <c r="U148" s="150">
        <f t="shared" si="62"/>
        <v>1.5388712269342204E-3</v>
      </c>
      <c r="AC148" s="201">
        <v>220</v>
      </c>
      <c r="AD148" s="208">
        <v>1.9726981363199998</v>
      </c>
      <c r="AE148" s="3"/>
      <c r="AF148" s="236"/>
      <c r="AG148" s="212">
        <f t="shared" si="66"/>
        <v>-123873.27598313912</v>
      </c>
      <c r="AH148" s="232"/>
      <c r="AI148" s="212">
        <f t="shared" si="67"/>
        <v>6174998.1374992123</v>
      </c>
      <c r="AJ148" s="234"/>
    </row>
    <row r="149" spans="1:36" x14ac:dyDescent="0.35">
      <c r="A149" s="3"/>
      <c r="B149" s="238"/>
      <c r="C149" s="2">
        <v>230</v>
      </c>
      <c r="D149" s="140">
        <f t="shared" si="57"/>
        <v>1.5320888862379558</v>
      </c>
      <c r="E149" s="140">
        <f t="shared" si="58"/>
        <v>-1.2855752193730789</v>
      </c>
      <c r="F149" s="140">
        <f t="shared" si="59"/>
        <v>3.0182985054058333E-2</v>
      </c>
      <c r="G149" s="140">
        <f t="shared" si="60"/>
        <v>2.532724343852694E-2</v>
      </c>
      <c r="H149" s="147">
        <v>10</v>
      </c>
      <c r="I149" s="147">
        <v>31</v>
      </c>
      <c r="J149" s="147">
        <v>9336</v>
      </c>
      <c r="K149" s="147">
        <v>20120</v>
      </c>
      <c r="L149" s="148">
        <f t="shared" si="68"/>
        <v>3.1</v>
      </c>
      <c r="M149" s="149">
        <f t="shared" si="69"/>
        <v>0.55677643628300211</v>
      </c>
      <c r="N149" s="148">
        <f t="shared" si="70"/>
        <v>933.6</v>
      </c>
      <c r="O149" s="148">
        <f t="shared" si="71"/>
        <v>2012</v>
      </c>
      <c r="P149" s="25">
        <f>Session3!N149*Session3!O149*49.6*10^(-9)+0.738</f>
        <v>0.83116879872000005</v>
      </c>
      <c r="Q149" s="2">
        <f t="shared" si="63"/>
        <v>4.1000000028156382E-2</v>
      </c>
      <c r="R149" s="2">
        <f t="shared" si="72"/>
        <v>2.2688312012800003</v>
      </c>
      <c r="S149" s="144">
        <f t="shared" si="73"/>
        <v>0.55828397792011608</v>
      </c>
      <c r="T149" s="156">
        <f t="shared" si="61"/>
        <v>9.6693699313786449E-3</v>
      </c>
      <c r="U149" s="150">
        <f t="shared" si="62"/>
        <v>1.7525160075560233E-3</v>
      </c>
      <c r="AC149" s="201">
        <v>230</v>
      </c>
      <c r="AD149" s="208">
        <v>1.9708951168</v>
      </c>
      <c r="AE149" s="3"/>
      <c r="AF149" s="236"/>
      <c r="AG149" s="212">
        <f t="shared" si="66"/>
        <v>-63279.440330103687</v>
      </c>
      <c r="AH149" s="232"/>
      <c r="AI149" s="212">
        <f t="shared" si="67"/>
        <v>2521642.4441879191</v>
      </c>
      <c r="AJ149" s="234"/>
    </row>
    <row r="150" spans="1:36" x14ac:dyDescent="0.35">
      <c r="A150" s="3"/>
      <c r="B150" s="238"/>
      <c r="C150" s="2">
        <v>240</v>
      </c>
      <c r="D150" s="140">
        <f t="shared" si="57"/>
        <v>1.7320508075688767</v>
      </c>
      <c r="E150" s="140">
        <f t="shared" si="58"/>
        <v>-1.0000000000000009</v>
      </c>
      <c r="F150" s="140">
        <f t="shared" si="59"/>
        <v>3.4121847279155008E-2</v>
      </c>
      <c r="G150" s="140">
        <f t="shared" si="60"/>
        <v>1.9702319285453088E-2</v>
      </c>
      <c r="H150" s="147">
        <v>10</v>
      </c>
      <c r="I150" s="147">
        <v>16</v>
      </c>
      <c r="J150" s="147">
        <v>9989</v>
      </c>
      <c r="K150" s="147">
        <v>18336</v>
      </c>
      <c r="L150" s="148">
        <f t="shared" si="68"/>
        <v>1.6</v>
      </c>
      <c r="M150" s="149">
        <f t="shared" si="69"/>
        <v>0.4</v>
      </c>
      <c r="N150" s="148">
        <f t="shared" si="70"/>
        <v>998.9</v>
      </c>
      <c r="O150" s="148">
        <f t="shared" si="71"/>
        <v>1833.6</v>
      </c>
      <c r="P150" s="25">
        <f>Session3!N150*Session3!O150*49.6*10^(-9)+0.738</f>
        <v>0.82884651878399995</v>
      </c>
      <c r="Q150" s="2">
        <f t="shared" si="63"/>
        <v>4.1000000011463755E-2</v>
      </c>
      <c r="R150" s="2">
        <f t="shared" si="72"/>
        <v>0.77115348121600014</v>
      </c>
      <c r="S150" s="144">
        <f t="shared" si="73"/>
        <v>0.40209575974006501</v>
      </c>
      <c r="T150" s="156">
        <f t="shared" si="61"/>
        <v>4.9906425452276876E-3</v>
      </c>
      <c r="U150" s="150">
        <f t="shared" si="62"/>
        <v>1.2535491747883737E-3</v>
      </c>
      <c r="AC150" s="201">
        <v>240</v>
      </c>
      <c r="AD150" s="208">
        <v>8.8666247294079987</v>
      </c>
      <c r="AE150" s="3"/>
      <c r="AF150" s="236"/>
      <c r="AG150" s="212">
        <f t="shared" si="66"/>
        <v>-26595.194563137222</v>
      </c>
      <c r="AH150" s="232"/>
      <c r="AI150" s="212">
        <f t="shared" si="67"/>
        <v>793848.37927666458</v>
      </c>
      <c r="AJ150" s="234"/>
    </row>
    <row r="151" spans="1:36" x14ac:dyDescent="0.35">
      <c r="A151" s="3"/>
      <c r="B151" s="238"/>
      <c r="C151" s="2">
        <v>250</v>
      </c>
      <c r="D151" s="140">
        <f t="shared" si="57"/>
        <v>1.8793852415718164</v>
      </c>
      <c r="E151" s="140">
        <f t="shared" si="58"/>
        <v>-0.68404028665133876</v>
      </c>
      <c r="F151" s="140">
        <f t="shared" si="59"/>
        <v>3.7024081747528921E-2</v>
      </c>
      <c r="G151" s="140">
        <f t="shared" si="60"/>
        <v>1.3479585220629401E-2</v>
      </c>
      <c r="H151" s="147">
        <v>10</v>
      </c>
      <c r="I151" s="147">
        <v>17</v>
      </c>
      <c r="J151" s="147">
        <v>10732</v>
      </c>
      <c r="K151" s="147">
        <v>16638</v>
      </c>
      <c r="L151" s="148">
        <f t="shared" si="68"/>
        <v>1.7</v>
      </c>
      <c r="M151" s="149">
        <f t="shared" si="69"/>
        <v>0.41231056256176607</v>
      </c>
      <c r="N151" s="148">
        <f t="shared" si="70"/>
        <v>1073.2</v>
      </c>
      <c r="O151" s="148">
        <f t="shared" si="71"/>
        <v>1663.8</v>
      </c>
      <c r="P151" s="25">
        <f>Session3!N151*Session3!O151*49.6*10^(-9)+0.738</f>
        <v>0.82656527193600005</v>
      </c>
      <c r="Q151" s="2">
        <f t="shared" si="63"/>
        <v>4.1000000009472397E-2</v>
      </c>
      <c r="R151" s="2">
        <f t="shared" si="72"/>
        <v>0.87343472806399991</v>
      </c>
      <c r="S151" s="144">
        <f t="shared" si="73"/>
        <v>0.41434405993181167</v>
      </c>
      <c r="T151" s="156">
        <f t="shared" si="61"/>
        <v>5.302557704304418E-3</v>
      </c>
      <c r="U151" s="150">
        <f t="shared" si="62"/>
        <v>1.2925073276152579E-3</v>
      </c>
      <c r="AC151" s="201">
        <v>250</v>
      </c>
      <c r="AD151" s="208">
        <v>124.31308503632</v>
      </c>
      <c r="AE151" s="3"/>
      <c r="AF151" s="236"/>
      <c r="AG151" s="212">
        <f t="shared" si="66"/>
        <v>-7820.538682239724</v>
      </c>
      <c r="AH151" s="232"/>
      <c r="AI151" s="212">
        <f t="shared" si="67"/>
        <v>155232.34732268887</v>
      </c>
      <c r="AJ151" s="234"/>
    </row>
    <row r="152" spans="1:36" x14ac:dyDescent="0.35">
      <c r="A152" s="3"/>
      <c r="B152" s="238"/>
      <c r="C152" s="2">
        <v>260</v>
      </c>
      <c r="D152" s="140">
        <f t="shared" si="57"/>
        <v>1.969615506024416</v>
      </c>
      <c r="E152" s="140">
        <f t="shared" si="58"/>
        <v>-0.34729635533386066</v>
      </c>
      <c r="F152" s="140">
        <f t="shared" si="59"/>
        <v>3.8801472814021583E-2</v>
      </c>
      <c r="G152" s="140">
        <f t="shared" si="60"/>
        <v>6.850368926609591E-3</v>
      </c>
      <c r="H152" s="147">
        <v>10</v>
      </c>
      <c r="I152" s="147">
        <v>19</v>
      </c>
      <c r="J152" s="147">
        <v>11421</v>
      </c>
      <c r="K152" s="147">
        <v>15016</v>
      </c>
      <c r="L152" s="148">
        <f t="shared" si="68"/>
        <v>1.9</v>
      </c>
      <c r="M152" s="149">
        <f t="shared" si="69"/>
        <v>0.43588989435406739</v>
      </c>
      <c r="N152" s="148">
        <f t="shared" si="70"/>
        <v>1142.0999999999999</v>
      </c>
      <c r="O152" s="148">
        <f t="shared" si="71"/>
        <v>1501.6</v>
      </c>
      <c r="P152" s="25">
        <f>Session3!N152*Session3!O152*49.6*10^(-9)+0.738</f>
        <v>0.82306287705600001</v>
      </c>
      <c r="Q152" s="2">
        <f t="shared" si="63"/>
        <v>4.1000000008203009E-2</v>
      </c>
      <c r="R152" s="2">
        <f t="shared" si="72"/>
        <v>1.0769371229439999</v>
      </c>
      <c r="S152" s="144">
        <f t="shared" si="73"/>
        <v>0.43781388740042576</v>
      </c>
      <c r="T152" s="156">
        <f t="shared" si="61"/>
        <v>5.9263880224578788E-3</v>
      </c>
      <c r="U152" s="150">
        <f t="shared" si="62"/>
        <v>1.3672233567025643E-3</v>
      </c>
      <c r="AC152" s="201">
        <v>260</v>
      </c>
      <c r="AD152" s="208">
        <v>274.06046772070397</v>
      </c>
      <c r="AE152" s="3"/>
      <c r="AF152" s="236"/>
      <c r="AG152" s="212">
        <f t="shared" si="66"/>
        <v>-955.47268741118978</v>
      </c>
      <c r="AH152" s="232"/>
      <c r="AI152" s="212">
        <f t="shared" si="67"/>
        <v>9410.7528832338357</v>
      </c>
      <c r="AJ152" s="234"/>
    </row>
    <row r="153" spans="1:36" x14ac:dyDescent="0.35">
      <c r="A153" s="3"/>
      <c r="B153" s="238"/>
      <c r="C153" s="2">
        <v>270</v>
      </c>
      <c r="D153" s="140">
        <f t="shared" si="57"/>
        <v>2</v>
      </c>
      <c r="E153" s="140">
        <f t="shared" si="58"/>
        <v>-3.67544536472586E-16</v>
      </c>
      <c r="F153" s="140">
        <f t="shared" si="59"/>
        <v>3.9399999999999998E-2</v>
      </c>
      <c r="G153" s="140">
        <f t="shared" si="60"/>
        <v>3.4906585039886593E-4</v>
      </c>
      <c r="H153" s="147">
        <v>10</v>
      </c>
      <c r="I153" s="147">
        <v>17</v>
      </c>
      <c r="J153" s="147">
        <v>12361</v>
      </c>
      <c r="K153" s="147">
        <v>13645</v>
      </c>
      <c r="L153" s="148">
        <f t="shared" si="68"/>
        <v>1.7</v>
      </c>
      <c r="M153" s="149">
        <f t="shared" si="69"/>
        <v>0.41231056256176607</v>
      </c>
      <c r="N153" s="148">
        <f t="shared" si="70"/>
        <v>1236.0999999999999</v>
      </c>
      <c r="O153" s="148">
        <f t="shared" si="71"/>
        <v>1364.5</v>
      </c>
      <c r="P153" s="25">
        <f>Session3!N153*Session3!O153*49.6*10^(-9)+0.738</f>
        <v>0.82165825912000001</v>
      </c>
      <c r="Q153" s="2">
        <f t="shared" si="63"/>
        <v>4.1000000005948924E-2</v>
      </c>
      <c r="R153" s="2">
        <f t="shared" si="72"/>
        <v>0.87834174087999994</v>
      </c>
      <c r="S153" s="144">
        <f t="shared" si="73"/>
        <v>0.41434405993146306</v>
      </c>
      <c r="T153" s="156">
        <f t="shared" si="61"/>
        <v>5.302557704304418E-3</v>
      </c>
      <c r="U153" s="150">
        <f t="shared" si="62"/>
        <v>1.2925073276152579E-3</v>
      </c>
      <c r="AC153" s="201">
        <v>270</v>
      </c>
      <c r="AD153" s="208">
        <v>319.73931325324804</v>
      </c>
      <c r="AE153" s="3"/>
      <c r="AF153" s="236"/>
      <c r="AG153" s="212">
        <f t="shared" si="66"/>
        <v>3.4213483783816553E-3</v>
      </c>
      <c r="AH153" s="232"/>
      <c r="AI153" s="212">
        <f t="shared" si="67"/>
        <v>5.1554082781207408E-4</v>
      </c>
      <c r="AJ153" s="234"/>
    </row>
    <row r="154" spans="1:36" x14ac:dyDescent="0.35">
      <c r="A154" s="3"/>
      <c r="B154" s="238"/>
      <c r="C154" s="2">
        <v>280</v>
      </c>
      <c r="D154" s="140">
        <f t="shared" si="57"/>
        <v>1.9696155060244163</v>
      </c>
      <c r="E154" s="140">
        <f t="shared" si="58"/>
        <v>0.34729635533385994</v>
      </c>
      <c r="F154" s="140">
        <f t="shared" si="59"/>
        <v>3.880147281402159E-2</v>
      </c>
      <c r="G154" s="140">
        <f t="shared" si="60"/>
        <v>6.8503689266095763E-3</v>
      </c>
      <c r="H154" s="147">
        <v>10</v>
      </c>
      <c r="I154" s="147">
        <v>19</v>
      </c>
      <c r="J154" s="147">
        <v>13533</v>
      </c>
      <c r="K154" s="147">
        <v>12481</v>
      </c>
      <c r="L154" s="148">
        <f t="shared" si="68"/>
        <v>1.9</v>
      </c>
      <c r="M154" s="149">
        <f t="shared" si="69"/>
        <v>0.43588989435406739</v>
      </c>
      <c r="N154" s="148">
        <f t="shared" si="70"/>
        <v>1353.3</v>
      </c>
      <c r="O154" s="148">
        <f t="shared" si="71"/>
        <v>1248.0999999999999</v>
      </c>
      <c r="P154" s="25">
        <f>Session3!N154*Session3!O154*49.6*10^(-9)+0.738</f>
        <v>0.82177706500799996</v>
      </c>
      <c r="Q154" s="2">
        <f t="shared" si="63"/>
        <v>4.1000000005477481E-2</v>
      </c>
      <c r="R154" s="2">
        <f t="shared" si="72"/>
        <v>1.0782229349920001</v>
      </c>
      <c r="S154" s="144">
        <f t="shared" si="73"/>
        <v>0.43781388740017052</v>
      </c>
      <c r="T154" s="156">
        <f t="shared" si="61"/>
        <v>5.9263880224578788E-3</v>
      </c>
      <c r="U154" s="150">
        <f t="shared" si="62"/>
        <v>1.3672233567025643E-3</v>
      </c>
      <c r="AC154" s="201">
        <v>280</v>
      </c>
      <c r="AD154" s="208">
        <v>253.140086191872</v>
      </c>
      <c r="AE154" s="3"/>
      <c r="AF154" s="236"/>
      <c r="AG154" s="212">
        <f t="shared" si="66"/>
        <v>1045.8896440389808</v>
      </c>
      <c r="AH154" s="232"/>
      <c r="AI154" s="212">
        <f t="shared" si="67"/>
        <v>10616.494776851228</v>
      </c>
      <c r="AJ154" s="234"/>
    </row>
    <row r="155" spans="1:36" x14ac:dyDescent="0.35">
      <c r="A155" s="3"/>
      <c r="B155" s="238"/>
      <c r="C155" s="2">
        <v>290</v>
      </c>
      <c r="D155" s="140">
        <f t="shared" si="57"/>
        <v>1.8793852415718171</v>
      </c>
      <c r="E155" s="140">
        <f t="shared" si="58"/>
        <v>0.68404028665133632</v>
      </c>
      <c r="F155" s="140">
        <f t="shared" si="59"/>
        <v>3.7024081747528928E-2</v>
      </c>
      <c r="G155" s="140">
        <f t="shared" si="60"/>
        <v>1.3479585220629356E-2</v>
      </c>
      <c r="H155" s="147">
        <v>10</v>
      </c>
      <c r="I155" s="147">
        <v>17</v>
      </c>
      <c r="J155" s="147">
        <v>14644</v>
      </c>
      <c r="K155" s="147">
        <v>11633</v>
      </c>
      <c r="L155" s="148">
        <f t="shared" si="68"/>
        <v>1.7</v>
      </c>
      <c r="M155" s="149">
        <f t="shared" si="69"/>
        <v>0.41231056256176607</v>
      </c>
      <c r="N155" s="148">
        <f t="shared" si="70"/>
        <v>1464.4</v>
      </c>
      <c r="O155" s="148">
        <f t="shared" si="71"/>
        <v>1163.3</v>
      </c>
      <c r="P155" s="25">
        <f>Session3!N155*Session3!O155*49.6*10^(-9)+0.738</f>
        <v>0.822495411392</v>
      </c>
      <c r="Q155" s="2">
        <f t="shared" si="63"/>
        <v>4.1000000004327283E-2</v>
      </c>
      <c r="R155" s="2">
        <f t="shared" si="72"/>
        <v>0.87750458860799996</v>
      </c>
      <c r="S155" s="144">
        <f t="shared" si="73"/>
        <v>0.41434405993130258</v>
      </c>
      <c r="T155" s="156">
        <f t="shared" si="61"/>
        <v>5.302557704304418E-3</v>
      </c>
      <c r="U155" s="150">
        <f t="shared" si="62"/>
        <v>1.2925073276152579E-3</v>
      </c>
      <c r="AC155" s="201">
        <v>290</v>
      </c>
      <c r="AD155" s="208">
        <v>139.99656613267999</v>
      </c>
      <c r="AE155" s="3"/>
      <c r="AF155" s="236"/>
      <c r="AG155" s="212">
        <f t="shared" si="66"/>
        <v>8182.1859806606171</v>
      </c>
      <c r="AH155" s="232"/>
      <c r="AI155" s="212">
        <f t="shared" si="67"/>
        <v>164876.64022440641</v>
      </c>
      <c r="AJ155" s="234"/>
    </row>
    <row r="156" spans="1:36" x14ac:dyDescent="0.35">
      <c r="A156" s="3"/>
      <c r="B156" s="238"/>
      <c r="C156" s="2">
        <v>300</v>
      </c>
      <c r="D156" s="140">
        <f t="shared" si="57"/>
        <v>1.7320508075688772</v>
      </c>
      <c r="E156" s="140">
        <f t="shared" si="58"/>
        <v>1.0000000000000002</v>
      </c>
      <c r="F156" s="140">
        <f t="shared" si="59"/>
        <v>3.4121847279155008E-2</v>
      </c>
      <c r="G156" s="140">
        <f t="shared" si="60"/>
        <v>1.9702319285453074E-2</v>
      </c>
      <c r="H156" s="147">
        <v>10</v>
      </c>
      <c r="I156" s="147">
        <v>20</v>
      </c>
      <c r="J156" s="147">
        <v>16362</v>
      </c>
      <c r="K156" s="147">
        <v>10624</v>
      </c>
      <c r="L156" s="148">
        <f t="shared" si="68"/>
        <v>2</v>
      </c>
      <c r="M156" s="149">
        <f t="shared" si="69"/>
        <v>0.44721359549995798</v>
      </c>
      <c r="N156" s="148">
        <f t="shared" si="70"/>
        <v>1636.2</v>
      </c>
      <c r="O156" s="148">
        <f t="shared" si="71"/>
        <v>1062.4000000000001</v>
      </c>
      <c r="P156" s="25">
        <f>Session3!N156*Session3!O156*49.6*10^(-9)+0.738</f>
        <v>0.82421962444800001</v>
      </c>
      <c r="Q156" s="2">
        <f t="shared" si="63"/>
        <v>4.1000000004386299E-2</v>
      </c>
      <c r="R156" s="2">
        <f t="shared" si="72"/>
        <v>1.175780375552</v>
      </c>
      <c r="S156" s="144">
        <f t="shared" si="73"/>
        <v>0.44908907802390352</v>
      </c>
      <c r="T156" s="156">
        <f t="shared" si="61"/>
        <v>6.2383031815346091E-3</v>
      </c>
      <c r="U156" s="150">
        <f t="shared" si="62"/>
        <v>1.4031516539420807E-3</v>
      </c>
      <c r="AC156" s="201">
        <v>300</v>
      </c>
      <c r="AD156" s="208">
        <v>2.7528147531840004</v>
      </c>
      <c r="AE156" s="3"/>
      <c r="AF156" s="236"/>
      <c r="AG156" s="212">
        <f t="shared" si="66"/>
        <v>27408.892431213288</v>
      </c>
      <c r="AH156" s="232"/>
      <c r="AI156" s="212">
        <f t="shared" si="67"/>
        <v>826396.84141544777</v>
      </c>
      <c r="AJ156" s="234"/>
    </row>
    <row r="157" spans="1:36" x14ac:dyDescent="0.35">
      <c r="A157" s="3"/>
      <c r="B157" s="238"/>
      <c r="C157" s="2">
        <v>310</v>
      </c>
      <c r="D157" s="140">
        <f t="shared" si="57"/>
        <v>1.5320888862379562</v>
      </c>
      <c r="E157" s="140">
        <f t="shared" si="58"/>
        <v>1.2855752193730785</v>
      </c>
      <c r="F157" s="140">
        <f t="shared" si="59"/>
        <v>3.018298505405834E-2</v>
      </c>
      <c r="G157" s="140">
        <f t="shared" si="60"/>
        <v>2.5327243438526929E-2</v>
      </c>
      <c r="H157" s="147">
        <v>10</v>
      </c>
      <c r="I157" s="147">
        <v>28</v>
      </c>
      <c r="J157" s="147">
        <v>17555</v>
      </c>
      <c r="K157" s="147">
        <v>10256</v>
      </c>
      <c r="L157" s="148">
        <f t="shared" si="68"/>
        <v>2.8</v>
      </c>
      <c r="M157" s="149">
        <f t="shared" si="69"/>
        <v>0.52915026221291817</v>
      </c>
      <c r="N157" s="148">
        <f t="shared" si="70"/>
        <v>1755.5</v>
      </c>
      <c r="O157" s="148">
        <f t="shared" si="71"/>
        <v>1025.5999999999999</v>
      </c>
      <c r="P157" s="25">
        <f>Session3!N157*Session3!O157*49.6*10^(-9)+0.738</f>
        <v>0.82730186368000003</v>
      </c>
      <c r="Q157" s="2">
        <f t="shared" si="63"/>
        <v>4.1000000005441163E-2</v>
      </c>
      <c r="R157" s="2">
        <f t="shared" si="72"/>
        <v>1.9726981363199998</v>
      </c>
      <c r="S157" s="144">
        <f t="shared" si="73"/>
        <v>0.53073628102895531</v>
      </c>
      <c r="T157" s="156">
        <f t="shared" si="61"/>
        <v>8.7336244541484521E-3</v>
      </c>
      <c r="U157" s="150">
        <f t="shared" si="62"/>
        <v>1.6641081097661661E-3</v>
      </c>
      <c r="AC157" s="201">
        <v>310</v>
      </c>
      <c r="AD157" s="208">
        <v>2.1575502913599998</v>
      </c>
      <c r="AE157" s="3"/>
      <c r="AF157" s="236"/>
      <c r="AG157" s="212">
        <f t="shared" si="66"/>
        <v>64726.00899569699</v>
      </c>
      <c r="AH157" s="232"/>
      <c r="AI157" s="212">
        <f t="shared" si="67"/>
        <v>2598793.5029072161</v>
      </c>
      <c r="AJ157" s="234"/>
    </row>
    <row r="158" spans="1:36" x14ac:dyDescent="0.35">
      <c r="A158" s="3"/>
      <c r="B158" s="238"/>
      <c r="C158" s="2">
        <v>320</v>
      </c>
      <c r="D158" s="140">
        <f t="shared" si="57"/>
        <v>1.2855752193730792</v>
      </c>
      <c r="E158" s="140">
        <f t="shared" si="58"/>
        <v>1.5320888862379556</v>
      </c>
      <c r="F158" s="140">
        <f t="shared" si="59"/>
        <v>2.5327243438526943E-2</v>
      </c>
      <c r="G158" s="140">
        <f t="shared" si="60"/>
        <v>3.0182985054058326E-2</v>
      </c>
      <c r="H158" s="147">
        <v>10</v>
      </c>
      <c r="I158" s="147">
        <v>28</v>
      </c>
      <c r="J158" s="147">
        <v>19400</v>
      </c>
      <c r="K158" s="147">
        <v>9468</v>
      </c>
      <c r="L158" s="148">
        <f t="shared" si="68"/>
        <v>2.8</v>
      </c>
      <c r="M158" s="149">
        <f t="shared" si="69"/>
        <v>0.52915026221291817</v>
      </c>
      <c r="N158" s="148">
        <f t="shared" si="70"/>
        <v>1940</v>
      </c>
      <c r="O158" s="148">
        <f t="shared" si="71"/>
        <v>946.8</v>
      </c>
      <c r="P158" s="25">
        <f>Session3!N158*Session3!O158*49.6*10^(-9)+0.738</f>
        <v>0.82910488319999998</v>
      </c>
      <c r="Q158" s="2">
        <f t="shared" si="63"/>
        <v>4.1000000005023379E-2</v>
      </c>
      <c r="R158" s="2">
        <f t="shared" si="72"/>
        <v>1.9708951168</v>
      </c>
      <c r="S158" s="144">
        <f t="shared" si="73"/>
        <v>0.53073628102892301</v>
      </c>
      <c r="T158" s="156">
        <f t="shared" si="61"/>
        <v>8.7336244541484521E-3</v>
      </c>
      <c r="U158" s="150">
        <f t="shared" si="62"/>
        <v>1.6641081097661661E-3</v>
      </c>
      <c r="AC158" s="201">
        <v>320</v>
      </c>
      <c r="AD158" s="208">
        <v>1.3625865414400002</v>
      </c>
      <c r="AE158" s="3"/>
      <c r="AF158" s="236"/>
      <c r="AG158" s="212">
        <f t="shared" si="66"/>
        <v>126133.53567411173</v>
      </c>
      <c r="AH158" s="232"/>
      <c r="AI158" s="212">
        <f t="shared" si="67"/>
        <v>6325683.0292569539</v>
      </c>
      <c r="AJ158" s="234"/>
    </row>
    <row r="159" spans="1:36" x14ac:dyDescent="0.35">
      <c r="A159" s="3"/>
      <c r="B159" s="238"/>
      <c r="C159" s="2">
        <v>330</v>
      </c>
      <c r="D159" s="140">
        <f t="shared" si="57"/>
        <v>1.0000000000000009</v>
      </c>
      <c r="E159" s="140">
        <f t="shared" si="58"/>
        <v>1.7320508075688767</v>
      </c>
      <c r="F159" s="140">
        <f t="shared" si="59"/>
        <v>1.9702319285453088E-2</v>
      </c>
      <c r="G159" s="140">
        <f t="shared" si="60"/>
        <v>3.4121847279155008E-2</v>
      </c>
      <c r="H159" s="147">
        <v>10</v>
      </c>
      <c r="I159" s="147">
        <v>97</v>
      </c>
      <c r="J159" s="147">
        <v>21126</v>
      </c>
      <c r="K159" s="147">
        <v>9102</v>
      </c>
      <c r="L159" s="148">
        <f t="shared" si="68"/>
        <v>9.6999999999999993</v>
      </c>
      <c r="M159" s="149">
        <f t="shared" si="69"/>
        <v>0.98488578017961037</v>
      </c>
      <c r="N159" s="148">
        <f t="shared" si="70"/>
        <v>2112.6</v>
      </c>
      <c r="O159" s="148">
        <f t="shared" si="71"/>
        <v>910.2</v>
      </c>
      <c r="P159" s="25">
        <f>Session3!N159*Session3!O159*49.6*10^(-9)+0.738</f>
        <v>0.83337527059200001</v>
      </c>
      <c r="Q159" s="2">
        <f t="shared" si="63"/>
        <v>4.1000000013044893E-2</v>
      </c>
      <c r="R159" s="2">
        <f t="shared" si="72"/>
        <v>8.8666247294079987</v>
      </c>
      <c r="S159" s="144">
        <f t="shared" si="73"/>
        <v>0.9857388092192928</v>
      </c>
      <c r="T159" s="156">
        <f t="shared" si="61"/>
        <v>3.0255770430442853E-2</v>
      </c>
      <c r="U159" s="150">
        <f t="shared" si="62"/>
        <v>3.1588862373589897E-3</v>
      </c>
      <c r="AC159" s="201">
        <v>330</v>
      </c>
      <c r="AD159" s="208">
        <v>0.76543012184000014</v>
      </c>
      <c r="AE159" s="3"/>
      <c r="AF159" s="236"/>
      <c r="AG159" s="212">
        <f t="shared" si="66"/>
        <v>217631.47246645749</v>
      </c>
      <c r="AH159" s="232"/>
      <c r="AI159" s="212">
        <f t="shared" si="67"/>
        <v>13090681.825021902</v>
      </c>
      <c r="AJ159" s="234"/>
    </row>
    <row r="160" spans="1:36" x14ac:dyDescent="0.35">
      <c r="B160" s="238"/>
      <c r="C160" s="2">
        <v>340</v>
      </c>
      <c r="D160" s="140">
        <f t="shared" si="57"/>
        <v>0.6840402866513372</v>
      </c>
      <c r="E160" s="140">
        <f t="shared" si="58"/>
        <v>1.8793852415718169</v>
      </c>
      <c r="F160" s="140">
        <f t="shared" si="59"/>
        <v>1.3479585220629371E-2</v>
      </c>
      <c r="G160" s="140">
        <f t="shared" si="60"/>
        <v>3.7024081747528928E-2</v>
      </c>
      <c r="H160" s="147">
        <v>20</v>
      </c>
      <c r="I160" s="147">
        <v>2503</v>
      </c>
      <c r="J160" s="147">
        <v>44460</v>
      </c>
      <c r="K160" s="147">
        <v>17942</v>
      </c>
      <c r="L160" s="148">
        <f t="shared" si="68"/>
        <v>125.15</v>
      </c>
      <c r="M160" s="149">
        <f t="shared" si="69"/>
        <v>2.5014995502697976</v>
      </c>
      <c r="N160" s="148">
        <f t="shared" si="70"/>
        <v>2223</v>
      </c>
      <c r="O160" s="148">
        <f t="shared" si="71"/>
        <v>897.1</v>
      </c>
      <c r="P160" s="25">
        <f>Session3!N160*Session3!O160*49.6*10^(-9)+0.738</f>
        <v>0.83691496367999996</v>
      </c>
      <c r="Q160" s="2">
        <f t="shared" si="63"/>
        <v>4.1000000111781183E-2</v>
      </c>
      <c r="R160" s="2">
        <f t="shared" si="72"/>
        <v>124.31308503632</v>
      </c>
      <c r="S160" s="144">
        <f t="shared" si="73"/>
        <v>2.5018355261705687</v>
      </c>
      <c r="T160" s="156">
        <f t="shared" si="61"/>
        <v>0.3903618215845282</v>
      </c>
      <c r="U160" s="150">
        <f t="shared" si="62"/>
        <v>1.2287848123280589E-2</v>
      </c>
      <c r="AC160" s="201">
        <v>340</v>
      </c>
      <c r="AD160" s="208">
        <v>0.86995700521599995</v>
      </c>
      <c r="AE160" s="3"/>
      <c r="AF160" s="236"/>
      <c r="AG160" s="212">
        <f t="shared" si="66"/>
        <v>345219.81937273435</v>
      </c>
      <c r="AH160" s="232"/>
      <c r="AI160" s="212">
        <f t="shared" si="67"/>
        <v>24217406.294759303</v>
      </c>
      <c r="AJ160" s="234"/>
    </row>
    <row r="161" spans="1:36" x14ac:dyDescent="0.35">
      <c r="B161" s="238"/>
      <c r="C161" s="152">
        <v>350</v>
      </c>
      <c r="D161" s="157">
        <f t="shared" si="57"/>
        <v>0.34729635533386255</v>
      </c>
      <c r="E161" s="158">
        <f t="shared" si="58"/>
        <v>1.9696155060244158</v>
      </c>
      <c r="F161" s="158">
        <f t="shared" si="59"/>
        <v>6.8503689266096275E-3</v>
      </c>
      <c r="G161" s="158">
        <f t="shared" si="60"/>
        <v>3.8801472814021583E-2</v>
      </c>
      <c r="H161" s="153">
        <v>10</v>
      </c>
      <c r="I161" s="153">
        <v>2749</v>
      </c>
      <c r="J161" s="153">
        <v>23008</v>
      </c>
      <c r="K161" s="153">
        <v>8897</v>
      </c>
      <c r="L161" s="154">
        <f t="shared" si="68"/>
        <v>274.89999999999998</v>
      </c>
      <c r="M161" s="155">
        <f t="shared" si="69"/>
        <v>5.2430906915673319</v>
      </c>
      <c r="N161" s="154">
        <f t="shared" si="70"/>
        <v>2300.8000000000002</v>
      </c>
      <c r="O161" s="154">
        <f t="shared" si="71"/>
        <v>889.7</v>
      </c>
      <c r="P161" s="159">
        <f>Session3!N161*Session3!O161*49.6*10^(-9)+0.738</f>
        <v>0.83953227929600005</v>
      </c>
      <c r="Q161" s="152">
        <f t="shared" si="63"/>
        <v>4.100000022887524E-2</v>
      </c>
      <c r="R161" s="152">
        <f t="shared" si="72"/>
        <v>274.06046772070397</v>
      </c>
      <c r="S161" s="17">
        <f t="shared" si="73"/>
        <v>5.2432509953290207</v>
      </c>
      <c r="T161" s="156">
        <f t="shared" si="61"/>
        <v>0.8574547723019319</v>
      </c>
      <c r="U161" s="160">
        <f t="shared" si="62"/>
        <v>2.6499636530412186E-2</v>
      </c>
      <c r="AC161" s="196">
        <v>350</v>
      </c>
      <c r="AD161" s="197">
        <v>0.77171168953600011</v>
      </c>
      <c r="AE161" s="3"/>
      <c r="AF161" s="249"/>
      <c r="AG161" s="211">
        <f t="shared" si="66"/>
        <v>514898.57639294217</v>
      </c>
      <c r="AH161" s="250"/>
      <c r="AI161" s="211">
        <f t="shared" si="67"/>
        <v>41269472.843026392</v>
      </c>
      <c r="AJ161" s="253"/>
    </row>
    <row r="162" spans="1:36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36" x14ac:dyDescent="0.35">
      <c r="A163" s="3"/>
      <c r="B163" s="92" t="s">
        <v>113</v>
      </c>
      <c r="C163" s="92" t="s">
        <v>114</v>
      </c>
      <c r="D163" s="92" t="s">
        <v>33</v>
      </c>
      <c r="E163" s="161" t="s">
        <v>115</v>
      </c>
      <c r="F163" s="161" t="s">
        <v>31</v>
      </c>
      <c r="G163" s="23" t="s">
        <v>116</v>
      </c>
      <c r="H163" s="21" t="s">
        <v>31</v>
      </c>
      <c r="I163" s="161" t="s">
        <v>117</v>
      </c>
      <c r="J163" s="161" t="s">
        <v>31</v>
      </c>
      <c r="K163" s="92" t="s">
        <v>118</v>
      </c>
      <c r="O163" s="3"/>
      <c r="P163" s="3"/>
    </row>
    <row r="164" spans="1:36" x14ac:dyDescent="0.35">
      <c r="A164" s="1" t="s">
        <v>119</v>
      </c>
      <c r="B164" s="22">
        <v>25579</v>
      </c>
      <c r="C164" s="22">
        <v>76757</v>
      </c>
      <c r="D164" s="22">
        <v>87831</v>
      </c>
      <c r="E164" s="162">
        <f>B164/$B$167</f>
        <v>426.31666666666666</v>
      </c>
      <c r="F164" s="163">
        <f>SQRT(B164)/$B$167</f>
        <v>2.6655726922704206</v>
      </c>
      <c r="G164" s="164">
        <f>C164/$B$167</f>
        <v>1279.2833333333333</v>
      </c>
      <c r="H164" s="164">
        <f>SQRT(C164)/$B$167</f>
        <v>4.6175089484362548</v>
      </c>
      <c r="I164" s="162">
        <f>D164/$B$167</f>
        <v>1463.85</v>
      </c>
      <c r="J164" s="163">
        <f>SQRT(D164)/$B$167</f>
        <v>4.9393825525059309</v>
      </c>
      <c r="K164" s="165">
        <f>100</f>
        <v>100</v>
      </c>
      <c r="O164" s="3"/>
      <c r="P164" s="3"/>
    </row>
    <row r="165" spans="1:36" x14ac:dyDescent="0.35">
      <c r="A165" s="166" t="s">
        <v>120</v>
      </c>
      <c r="B165" s="2">
        <v>8627</v>
      </c>
      <c r="C165" s="2">
        <v>31513</v>
      </c>
      <c r="D165" s="2">
        <v>31458</v>
      </c>
      <c r="E165" s="167">
        <f>B165/$B$167</f>
        <v>143.78333333333333</v>
      </c>
      <c r="F165" s="168">
        <f>SQRT(B165)/$B$167</f>
        <v>1.5480274186489362</v>
      </c>
      <c r="G165" s="148">
        <f>C165/$B$167</f>
        <v>525.2166666666667</v>
      </c>
      <c r="H165" s="148">
        <f>SQRT(C165)/$B$167</f>
        <v>2.9586502177701086</v>
      </c>
      <c r="I165" s="167">
        <f>D165/$B$167</f>
        <v>524.29999999999995</v>
      </c>
      <c r="J165" s="168">
        <f>SQRT(D165)/$B$167</f>
        <v>2.9560672071746494</v>
      </c>
      <c r="K165" s="165">
        <f>E165/SUM(E165:E166)*100</f>
        <v>33.561563898074311</v>
      </c>
      <c r="O165" s="3"/>
      <c r="P165" s="3"/>
    </row>
    <row r="166" spans="1:36" x14ac:dyDescent="0.35">
      <c r="A166" s="15" t="s">
        <v>121</v>
      </c>
      <c r="B166" s="31">
        <v>17078</v>
      </c>
      <c r="C166" s="31">
        <v>54088</v>
      </c>
      <c r="D166" s="31">
        <v>60976</v>
      </c>
      <c r="E166" s="169">
        <f>B166/$B$167</f>
        <v>284.63333333333333</v>
      </c>
      <c r="F166" s="170">
        <f>SQRT(B166)/$B$167</f>
        <v>2.1780470355088495</v>
      </c>
      <c r="G166" s="171">
        <f>C166/$B$167</f>
        <v>901.4666666666667</v>
      </c>
      <c r="H166" s="171">
        <f>SQRT(C166)/$B$167</f>
        <v>3.8761378257802499</v>
      </c>
      <c r="I166" s="169">
        <f>D166/$B$167</f>
        <v>1016.2666666666667</v>
      </c>
      <c r="J166" s="170">
        <f>SQRT(D166)/$B$167</f>
        <v>4.1155531557468406</v>
      </c>
      <c r="K166" s="172">
        <f>E166/SUM(E165:E166)*100</f>
        <v>66.438436101925703</v>
      </c>
      <c r="O166" s="3"/>
      <c r="P166" s="3"/>
    </row>
    <row r="167" spans="1:36" x14ac:dyDescent="0.35">
      <c r="A167" s="92" t="s">
        <v>27</v>
      </c>
      <c r="B167" s="173">
        <v>60</v>
      </c>
      <c r="C167" s="3"/>
      <c r="D167" s="3"/>
      <c r="E167" s="3"/>
      <c r="F167" s="3"/>
      <c r="G167" s="3"/>
      <c r="H167" s="3"/>
      <c r="I167" s="67"/>
      <c r="J167" s="3"/>
      <c r="K167" s="3"/>
      <c r="L167" s="3"/>
      <c r="M167" s="3"/>
      <c r="N167" s="3"/>
      <c r="O167" s="3"/>
      <c r="P167" s="3"/>
    </row>
    <row r="168" spans="1:36" x14ac:dyDescent="0.35">
      <c r="A168" s="3"/>
      <c r="B168" s="3"/>
      <c r="C168" s="3"/>
      <c r="D168" s="3"/>
      <c r="E168" s="3"/>
      <c r="F168" s="3"/>
      <c r="G168" s="3"/>
      <c r="H168" s="3"/>
      <c r="I168" s="67"/>
      <c r="J168" s="3"/>
    </row>
    <row r="169" spans="1:36" x14ac:dyDescent="0.35">
      <c r="A169" s="3"/>
      <c r="B169" s="3"/>
      <c r="C169" s="3"/>
      <c r="D169" s="3"/>
      <c r="E169" s="3"/>
      <c r="H169" s="3"/>
      <c r="I169" s="67"/>
      <c r="J169" s="3"/>
    </row>
    <row r="170" spans="1:36" x14ac:dyDescent="0.35">
      <c r="A170" s="3"/>
      <c r="B170" s="3"/>
      <c r="C170" s="3"/>
      <c r="D170" s="3"/>
      <c r="E170" s="3"/>
      <c r="H170" s="3"/>
      <c r="I170" s="67"/>
      <c r="J170" s="3"/>
      <c r="K170" s="3"/>
      <c r="L170" s="3"/>
      <c r="M170" s="3"/>
    </row>
    <row r="171" spans="1:36" x14ac:dyDescent="0.35">
      <c r="A171" s="3"/>
      <c r="B171" s="3"/>
      <c r="C171" s="3"/>
      <c r="D171" s="3"/>
      <c r="E171" s="3"/>
      <c r="H171" s="3"/>
      <c r="I171" s="3"/>
      <c r="J171" s="3"/>
      <c r="K171" s="3"/>
      <c r="L171" s="3"/>
      <c r="M171" s="3"/>
    </row>
    <row r="172" spans="1:36" x14ac:dyDescent="0.35">
      <c r="A172" s="77">
        <v>270</v>
      </c>
      <c r="B172" s="174">
        <v>319.73931325324799</v>
      </c>
      <c r="C172" s="78">
        <f t="shared" ref="C172:C207" si="74">0.1</f>
        <v>0.1</v>
      </c>
      <c r="D172" s="175">
        <v>5.6623035065245304</v>
      </c>
      <c r="E172" s="3"/>
      <c r="F172" s="3"/>
      <c r="G172" s="3"/>
      <c r="H172" s="3"/>
      <c r="I172" s="3"/>
      <c r="J172" s="3"/>
      <c r="K172" s="3"/>
      <c r="L172" s="3"/>
      <c r="M172" s="3"/>
    </row>
    <row r="173" spans="1:36" x14ac:dyDescent="0.35">
      <c r="A173" s="82">
        <v>280</v>
      </c>
      <c r="B173" s="176">
        <v>253.140086191872</v>
      </c>
      <c r="C173" s="83">
        <f t="shared" si="74"/>
        <v>0.1</v>
      </c>
      <c r="D173" s="177">
        <v>5.0400080378774499</v>
      </c>
      <c r="E173" s="3"/>
      <c r="F173" s="3"/>
      <c r="G173" s="3"/>
      <c r="H173" s="3"/>
      <c r="I173" s="3"/>
      <c r="J173" s="3"/>
      <c r="K173" s="3"/>
      <c r="L173" s="3"/>
      <c r="M173" s="3"/>
    </row>
    <row r="174" spans="1:36" x14ac:dyDescent="0.35">
      <c r="A174" s="82">
        <v>290</v>
      </c>
      <c r="B174" s="176">
        <v>139.99656613267999</v>
      </c>
      <c r="C174" s="83">
        <f t="shared" si="74"/>
        <v>0.1</v>
      </c>
      <c r="D174" s="177">
        <v>2.65738236091275</v>
      </c>
      <c r="E174" s="3"/>
      <c r="F174" s="3"/>
      <c r="G174" s="3"/>
      <c r="H174" s="3"/>
      <c r="I174" s="3"/>
      <c r="J174" s="3"/>
      <c r="K174" s="3"/>
      <c r="L174" s="3"/>
      <c r="M174" s="3"/>
    </row>
    <row r="175" spans="1:36" x14ac:dyDescent="0.35">
      <c r="A175" s="82">
        <v>300</v>
      </c>
      <c r="B175" s="176">
        <v>2.7528147531839999</v>
      </c>
      <c r="C175" s="83">
        <f t="shared" si="74"/>
        <v>0.1</v>
      </c>
      <c r="D175" s="177">
        <v>0.60139920191802398</v>
      </c>
      <c r="E175" s="3"/>
      <c r="F175" s="3"/>
      <c r="G175" s="3"/>
      <c r="H175" s="3"/>
      <c r="I175" s="3"/>
      <c r="J175" s="3"/>
      <c r="K175" s="3"/>
      <c r="L175" s="3"/>
      <c r="M175" s="3"/>
    </row>
    <row r="176" spans="1:36" x14ac:dyDescent="0.35">
      <c r="A176" s="82">
        <v>310</v>
      </c>
      <c r="B176" s="176">
        <v>2.1575502913600002</v>
      </c>
      <c r="C176" s="83">
        <f t="shared" si="74"/>
        <v>0.1</v>
      </c>
      <c r="D176" s="177">
        <v>0.54925494993820401</v>
      </c>
      <c r="E176" s="3"/>
      <c r="F176" s="67"/>
      <c r="G176" s="3"/>
      <c r="H176" s="3"/>
    </row>
    <row r="177" spans="1:13" x14ac:dyDescent="0.35">
      <c r="A177" s="82">
        <v>320</v>
      </c>
      <c r="B177" s="176">
        <v>1.36258654144</v>
      </c>
      <c r="C177" s="83">
        <f t="shared" si="74"/>
        <v>0.1</v>
      </c>
      <c r="D177" s="177">
        <v>0.47083011799934799</v>
      </c>
      <c r="E177" s="3"/>
      <c r="F177" s="67"/>
      <c r="G177" s="3"/>
      <c r="H177" s="3"/>
    </row>
    <row r="178" spans="1:13" x14ac:dyDescent="0.35">
      <c r="A178" s="82">
        <v>330</v>
      </c>
      <c r="B178" s="176">
        <v>0.76543012184000003</v>
      </c>
      <c r="C178" s="83">
        <f t="shared" si="74"/>
        <v>0.1</v>
      </c>
      <c r="D178" s="177">
        <v>0.40209575974906497</v>
      </c>
      <c r="E178" s="3"/>
      <c r="F178" s="67"/>
      <c r="G178" s="3"/>
      <c r="H178" s="3"/>
    </row>
    <row r="179" spans="1:13" x14ac:dyDescent="0.35">
      <c r="A179" s="82">
        <v>340</v>
      </c>
      <c r="B179" s="176">
        <v>0.86995700521599995</v>
      </c>
      <c r="C179" s="83">
        <f t="shared" si="74"/>
        <v>0.1</v>
      </c>
      <c r="D179" s="177">
        <v>0.41434405993837697</v>
      </c>
      <c r="E179" s="3"/>
      <c r="F179" s="3"/>
      <c r="G179" s="3"/>
      <c r="H179" s="3"/>
      <c r="I179" s="3"/>
      <c r="J179" s="3"/>
    </row>
    <row r="180" spans="1:13" x14ac:dyDescent="0.35">
      <c r="A180" s="82">
        <v>350</v>
      </c>
      <c r="B180" s="176">
        <v>0.771711689536</v>
      </c>
      <c r="C180" s="83">
        <f t="shared" si="74"/>
        <v>0.1</v>
      </c>
      <c r="D180" s="177">
        <v>0.40209575974475797</v>
      </c>
      <c r="E180" s="3"/>
      <c r="F180" s="3"/>
      <c r="G180" s="3"/>
      <c r="H180" s="3"/>
      <c r="I180" s="3"/>
      <c r="J180" s="3"/>
      <c r="K180" s="178"/>
      <c r="L180" s="178"/>
      <c r="M180" s="178"/>
    </row>
    <row r="181" spans="1:13" x14ac:dyDescent="0.35">
      <c r="A181" s="179">
        <v>0</v>
      </c>
      <c r="B181" s="176">
        <v>0.86930654287999998</v>
      </c>
      <c r="C181" s="83">
        <f t="shared" si="74"/>
        <v>0.1</v>
      </c>
      <c r="D181" s="177">
        <v>0.41434405993637302</v>
      </c>
      <c r="E181" s="3"/>
      <c r="F181" s="3"/>
      <c r="G181" s="3"/>
      <c r="H181" s="3"/>
      <c r="I181" s="3"/>
      <c r="J181" s="3"/>
      <c r="K181" s="178"/>
      <c r="L181" s="178"/>
      <c r="M181" s="178"/>
    </row>
    <row r="182" spans="1:13" x14ac:dyDescent="0.35">
      <c r="A182" s="82">
        <v>10</v>
      </c>
      <c r="B182" s="176">
        <v>0.87191680537600003</v>
      </c>
      <c r="C182" s="83">
        <f t="shared" si="74"/>
        <v>0.1</v>
      </c>
      <c r="D182" s="177">
        <v>0.414344059935769</v>
      </c>
      <c r="E182" s="3"/>
      <c r="F182" s="3"/>
      <c r="G182" s="3"/>
      <c r="H182" s="3"/>
      <c r="I182" s="3"/>
      <c r="J182" s="3"/>
      <c r="K182" s="178"/>
      <c r="L182" s="178"/>
      <c r="M182" s="178"/>
    </row>
    <row r="183" spans="1:13" x14ac:dyDescent="0.35">
      <c r="A183" s="82">
        <v>20</v>
      </c>
      <c r="B183" s="176">
        <v>0.77271314726399998</v>
      </c>
      <c r="C183" s="83">
        <f t="shared" si="74"/>
        <v>0.1</v>
      </c>
      <c r="D183" s="177">
        <v>0.40209575974342199</v>
      </c>
      <c r="E183" s="3"/>
      <c r="F183" s="3"/>
      <c r="G183" s="3"/>
      <c r="H183" s="3"/>
      <c r="I183" s="3"/>
      <c r="J183" s="3"/>
      <c r="K183" s="178"/>
      <c r="L183" s="178"/>
      <c r="M183" s="178"/>
    </row>
    <row r="184" spans="1:13" x14ac:dyDescent="0.35">
      <c r="A184" s="82">
        <v>30</v>
      </c>
      <c r="B184" s="176">
        <v>0.968007807552</v>
      </c>
      <c r="C184" s="83">
        <f t="shared" si="74"/>
        <v>0.1</v>
      </c>
      <c r="D184" s="177">
        <v>0.426240542422052</v>
      </c>
      <c r="E184" s="3"/>
      <c r="F184" s="3"/>
      <c r="G184" s="3"/>
      <c r="H184" s="3"/>
      <c r="I184" s="3"/>
      <c r="J184" s="3"/>
      <c r="K184" s="178"/>
      <c r="L184" s="178"/>
      <c r="M184" s="178"/>
    </row>
    <row r="185" spans="1:13" x14ac:dyDescent="0.35">
      <c r="A185" s="82">
        <v>40</v>
      </c>
      <c r="B185" s="176">
        <v>1.9650807032319999</v>
      </c>
      <c r="C185" s="83">
        <f t="shared" si="74"/>
        <v>0.1</v>
      </c>
      <c r="D185" s="177">
        <v>0.53073628103480197</v>
      </c>
      <c r="E185" s="3"/>
      <c r="F185" s="3"/>
      <c r="G185" s="3"/>
      <c r="H185" s="3"/>
      <c r="I185" s="3"/>
      <c r="J185" s="3"/>
      <c r="K185" s="178"/>
      <c r="L185" s="178"/>
      <c r="M185" s="178"/>
    </row>
    <row r="186" spans="1:13" x14ac:dyDescent="0.35">
      <c r="A186" s="82">
        <v>50</v>
      </c>
      <c r="B186" s="176">
        <v>1.6658578747199999</v>
      </c>
      <c r="C186" s="83">
        <f t="shared" si="74"/>
        <v>0.1</v>
      </c>
      <c r="D186" s="177">
        <v>0.50167818370529305</v>
      </c>
      <c r="E186" s="3"/>
      <c r="F186" s="3"/>
      <c r="G186" s="3"/>
      <c r="H186" s="3"/>
      <c r="I186" s="3"/>
      <c r="J186" s="3"/>
      <c r="K186" s="178"/>
      <c r="L186" s="178"/>
      <c r="M186" s="178"/>
    </row>
    <row r="187" spans="1:13" x14ac:dyDescent="0.35">
      <c r="A187" s="82">
        <v>60</v>
      </c>
      <c r="B187" s="176">
        <v>3.3589330168479998</v>
      </c>
      <c r="C187" s="83">
        <f t="shared" si="74"/>
        <v>0.1</v>
      </c>
      <c r="D187" s="177">
        <v>0.64936969440385295</v>
      </c>
      <c r="E187" s="3"/>
      <c r="F187" s="3"/>
      <c r="G187" s="3"/>
      <c r="H187" s="3"/>
      <c r="I187" s="3"/>
      <c r="J187" s="3"/>
      <c r="K187" s="178"/>
      <c r="L187" s="178"/>
      <c r="M187" s="178"/>
    </row>
    <row r="188" spans="1:13" x14ac:dyDescent="0.35">
      <c r="A188" s="82">
        <v>70</v>
      </c>
      <c r="B188" s="176">
        <v>81.785193399089806</v>
      </c>
      <c r="C188" s="83">
        <f t="shared" si="74"/>
        <v>0.1</v>
      </c>
      <c r="D188" s="177">
        <v>1.66983462262316</v>
      </c>
      <c r="E188" s="3"/>
      <c r="F188" s="3"/>
      <c r="G188" s="3"/>
      <c r="H188" s="3"/>
      <c r="I188" s="3"/>
      <c r="J188" s="3"/>
      <c r="K188" s="178"/>
      <c r="L188" s="178"/>
      <c r="M188" s="178"/>
    </row>
    <row r="189" spans="1:13" x14ac:dyDescent="0.35">
      <c r="A189" s="82">
        <v>80</v>
      </c>
      <c r="B189" s="176">
        <v>240.85305274142399</v>
      </c>
      <c r="C189" s="83">
        <f t="shared" si="74"/>
        <v>0.1</v>
      </c>
      <c r="D189" s="177">
        <v>4.9164703803199101</v>
      </c>
      <c r="E189" s="3"/>
      <c r="F189" s="3"/>
      <c r="G189" s="3"/>
      <c r="H189" s="3"/>
      <c r="I189" s="3"/>
      <c r="J189" s="3"/>
      <c r="K189" s="178"/>
      <c r="L189" s="178"/>
      <c r="M189" s="178"/>
    </row>
    <row r="190" spans="1:13" x14ac:dyDescent="0.35">
      <c r="A190" s="82">
        <v>90</v>
      </c>
      <c r="B190" s="176">
        <v>309.34763391811202</v>
      </c>
      <c r="C190" s="83">
        <f t="shared" si="74"/>
        <v>0.1</v>
      </c>
      <c r="D190" s="177">
        <v>5.5697110338587397</v>
      </c>
      <c r="E190" s="3"/>
      <c r="F190" s="3"/>
      <c r="G190" s="3"/>
      <c r="H190" s="3"/>
      <c r="I190" s="3"/>
      <c r="J190" s="3"/>
      <c r="K190" s="178"/>
      <c r="L190" s="178"/>
      <c r="M190" s="178"/>
    </row>
    <row r="191" spans="1:13" x14ac:dyDescent="0.35">
      <c r="A191" s="82">
        <v>100</v>
      </c>
      <c r="B191" s="176">
        <v>281.45159141382402</v>
      </c>
      <c r="C191" s="83">
        <f t="shared" si="74"/>
        <v>0.1</v>
      </c>
      <c r="D191" s="177">
        <v>5.3133493203944804</v>
      </c>
      <c r="E191" s="3"/>
      <c r="F191" s="3"/>
      <c r="G191" s="3"/>
      <c r="H191" s="3"/>
      <c r="I191" s="3"/>
      <c r="J191" s="3"/>
      <c r="K191" s="178"/>
      <c r="L191" s="178"/>
      <c r="M191" s="178"/>
    </row>
    <row r="192" spans="1:13" x14ac:dyDescent="0.35">
      <c r="A192" s="82">
        <v>110</v>
      </c>
      <c r="B192" s="176">
        <v>126.45509161948399</v>
      </c>
      <c r="C192" s="83">
        <f t="shared" si="74"/>
        <v>0.1</v>
      </c>
      <c r="D192" s="177">
        <v>2.52322828935504</v>
      </c>
      <c r="E192" s="3"/>
      <c r="F192" s="3"/>
      <c r="G192" s="3"/>
      <c r="H192" s="3"/>
      <c r="I192" s="3"/>
      <c r="J192" s="3"/>
      <c r="K192" s="178"/>
      <c r="L192" s="178"/>
      <c r="M192" s="178"/>
    </row>
    <row r="193" spans="1:13" x14ac:dyDescent="0.35">
      <c r="A193" s="82">
        <v>120</v>
      </c>
      <c r="B193" s="176">
        <v>10.656832593743999</v>
      </c>
      <c r="C193" s="83">
        <f t="shared" si="74"/>
        <v>0.1</v>
      </c>
      <c r="D193" s="177">
        <v>1.0731640135668901</v>
      </c>
      <c r="E193" s="3"/>
      <c r="F193" s="3"/>
      <c r="G193" s="3"/>
      <c r="H193" s="3"/>
      <c r="I193" s="3"/>
      <c r="J193" s="3"/>
      <c r="K193" s="178"/>
      <c r="L193" s="178"/>
      <c r="M193" s="178"/>
    </row>
    <row r="194" spans="1:13" x14ac:dyDescent="0.35">
      <c r="A194" s="82">
        <v>130</v>
      </c>
      <c r="B194" s="176">
        <v>1.563694842528</v>
      </c>
      <c r="C194" s="83">
        <f t="shared" si="74"/>
        <v>0.1</v>
      </c>
      <c r="D194" s="177">
        <v>0.491610618276695</v>
      </c>
      <c r="E194" s="3"/>
      <c r="F194" s="3"/>
      <c r="G194" s="3"/>
      <c r="H194" s="3"/>
      <c r="I194" s="3"/>
      <c r="J194" s="3"/>
      <c r="K194" s="178"/>
      <c r="L194" s="178"/>
      <c r="M194" s="178"/>
    </row>
    <row r="195" spans="1:13" x14ac:dyDescent="0.35">
      <c r="A195" s="82">
        <v>140</v>
      </c>
      <c r="B195" s="176">
        <v>2.2688312012799998</v>
      </c>
      <c r="C195" s="83">
        <f t="shared" si="74"/>
        <v>0.1</v>
      </c>
      <c r="D195" s="177">
        <v>0.55828397792011597</v>
      </c>
      <c r="E195" s="3"/>
      <c r="F195" s="3"/>
      <c r="G195" s="3"/>
      <c r="H195" s="3"/>
      <c r="I195" s="3"/>
      <c r="J195" s="3"/>
      <c r="K195" s="178"/>
      <c r="L195" s="178"/>
      <c r="M195" s="178"/>
    </row>
    <row r="196" spans="1:13" x14ac:dyDescent="0.35">
      <c r="A196" s="82">
        <v>150</v>
      </c>
      <c r="B196" s="176">
        <v>0.77115348121600003</v>
      </c>
      <c r="C196" s="83">
        <f t="shared" si="74"/>
        <v>0.1</v>
      </c>
      <c r="D196" s="177">
        <v>0.40209575974006501</v>
      </c>
      <c r="E196" s="3"/>
      <c r="F196" s="3"/>
      <c r="G196" s="3"/>
      <c r="H196" s="3"/>
      <c r="I196" s="3"/>
      <c r="J196" s="3"/>
      <c r="K196" s="178"/>
      <c r="L196" s="178"/>
      <c r="M196" s="178"/>
    </row>
    <row r="197" spans="1:13" x14ac:dyDescent="0.35">
      <c r="A197" s="82">
        <v>160</v>
      </c>
      <c r="B197" s="176">
        <v>0.87343472806400002</v>
      </c>
      <c r="C197" s="83">
        <f t="shared" si="74"/>
        <v>0.1</v>
      </c>
      <c r="D197" s="177">
        <v>0.414344059931812</v>
      </c>
      <c r="E197" s="3"/>
      <c r="F197" s="3"/>
      <c r="G197" s="3"/>
      <c r="H197" s="3"/>
      <c r="I197" s="3"/>
      <c r="J197" s="3"/>
      <c r="K197" s="178"/>
      <c r="L197" s="178"/>
      <c r="M197" s="178"/>
    </row>
    <row r="198" spans="1:13" x14ac:dyDescent="0.35">
      <c r="A198" s="82">
        <v>170</v>
      </c>
      <c r="B198" s="176">
        <v>1.0769371229439999</v>
      </c>
      <c r="C198" s="83">
        <f t="shared" si="74"/>
        <v>0.1</v>
      </c>
      <c r="D198" s="177">
        <v>0.43781388740042598</v>
      </c>
      <c r="E198" s="3"/>
      <c r="F198" s="3"/>
      <c r="G198" s="3"/>
      <c r="H198" s="3"/>
      <c r="I198" s="3"/>
      <c r="J198" s="3"/>
      <c r="K198" s="178"/>
      <c r="L198" s="178"/>
      <c r="M198" s="178"/>
    </row>
    <row r="199" spans="1:13" x14ac:dyDescent="0.35">
      <c r="A199" s="82">
        <v>180</v>
      </c>
      <c r="B199" s="176">
        <v>0.87834174088000005</v>
      </c>
      <c r="C199" s="83">
        <f t="shared" si="74"/>
        <v>0.1</v>
      </c>
      <c r="D199" s="177">
        <v>0.414344059931463</v>
      </c>
      <c r="E199" s="3"/>
      <c r="F199" s="3"/>
      <c r="G199" s="3"/>
      <c r="H199" s="3"/>
      <c r="I199" s="3"/>
      <c r="J199" s="3"/>
      <c r="K199" s="178"/>
      <c r="L199" s="178"/>
      <c r="M199" s="178"/>
    </row>
    <row r="200" spans="1:13" x14ac:dyDescent="0.35">
      <c r="A200" s="82">
        <v>190</v>
      </c>
      <c r="B200" s="176">
        <v>1.0782229349920001</v>
      </c>
      <c r="C200" s="83">
        <f t="shared" si="74"/>
        <v>0.1</v>
      </c>
      <c r="D200" s="177">
        <v>0.43781388740017002</v>
      </c>
      <c r="E200" s="3"/>
      <c r="F200" s="3"/>
      <c r="G200" s="3"/>
      <c r="H200" s="3"/>
      <c r="I200" s="3"/>
      <c r="J200" s="3"/>
      <c r="K200" s="178"/>
      <c r="L200" s="178"/>
      <c r="M200" s="178"/>
    </row>
    <row r="201" spans="1:13" x14ac:dyDescent="0.35">
      <c r="A201" s="82">
        <v>200</v>
      </c>
      <c r="B201" s="176">
        <v>0.87750458860799996</v>
      </c>
      <c r="C201" s="83">
        <f t="shared" si="74"/>
        <v>0.1</v>
      </c>
      <c r="D201" s="177">
        <v>0.41434405993130302</v>
      </c>
      <c r="E201" s="3"/>
      <c r="F201" s="3"/>
      <c r="G201" s="3"/>
      <c r="H201" s="3"/>
      <c r="I201" s="3"/>
      <c r="J201" s="3"/>
      <c r="K201" s="178"/>
      <c r="L201" s="178"/>
      <c r="M201" s="178"/>
    </row>
    <row r="202" spans="1:13" x14ac:dyDescent="0.35">
      <c r="A202" s="82">
        <v>210</v>
      </c>
      <c r="B202" s="176">
        <v>1.175780375552</v>
      </c>
      <c r="C202" s="83">
        <f t="shared" si="74"/>
        <v>0.1</v>
      </c>
      <c r="D202" s="177">
        <v>0.44908907802390402</v>
      </c>
      <c r="E202" s="3"/>
      <c r="F202" s="3"/>
      <c r="G202" s="3"/>
      <c r="H202" s="3"/>
      <c r="I202" s="3"/>
      <c r="J202" s="3"/>
      <c r="K202" s="178"/>
      <c r="L202" s="178"/>
      <c r="M202" s="178"/>
    </row>
    <row r="203" spans="1:13" x14ac:dyDescent="0.35">
      <c r="A203" s="82">
        <v>220</v>
      </c>
      <c r="B203" s="176">
        <v>1.97269813632</v>
      </c>
      <c r="C203" s="83">
        <f t="shared" si="74"/>
        <v>0.1</v>
      </c>
      <c r="D203" s="177">
        <v>0.53073628102895498</v>
      </c>
      <c r="E203" s="3"/>
      <c r="F203" s="3"/>
      <c r="G203" s="3"/>
      <c r="H203" s="3"/>
      <c r="I203" s="3"/>
      <c r="J203" s="3"/>
      <c r="K203" s="178"/>
      <c r="L203" s="178"/>
      <c r="M203" s="178"/>
    </row>
    <row r="204" spans="1:13" x14ac:dyDescent="0.35">
      <c r="A204" s="82">
        <v>230</v>
      </c>
      <c r="B204" s="176">
        <v>1.9708951168</v>
      </c>
      <c r="C204" s="83">
        <f t="shared" si="74"/>
        <v>0.1</v>
      </c>
      <c r="D204" s="177">
        <v>0.53073628102892301</v>
      </c>
      <c r="E204" s="3"/>
      <c r="F204" s="3"/>
      <c r="G204" s="3"/>
      <c r="H204" s="3"/>
      <c r="I204" s="3"/>
      <c r="J204" s="3"/>
      <c r="K204" s="178"/>
      <c r="L204" s="178"/>
      <c r="M204" s="178"/>
    </row>
    <row r="205" spans="1:13" x14ac:dyDescent="0.35">
      <c r="A205" s="82">
        <v>240</v>
      </c>
      <c r="B205" s="176">
        <v>8.8666247294080005</v>
      </c>
      <c r="C205" s="83">
        <f t="shared" si="74"/>
        <v>0.1</v>
      </c>
      <c r="D205" s="177">
        <v>0.98573880921929302</v>
      </c>
      <c r="E205" s="3"/>
      <c r="F205" s="3"/>
      <c r="G205" s="3"/>
      <c r="H205" s="3"/>
      <c r="I205" s="3"/>
      <c r="J205" s="3"/>
      <c r="K205" s="178"/>
      <c r="L205" s="178"/>
      <c r="M205" s="178"/>
    </row>
    <row r="206" spans="1:13" x14ac:dyDescent="0.35">
      <c r="A206" s="82">
        <v>250</v>
      </c>
      <c r="B206" s="176">
        <v>124.31308503632</v>
      </c>
      <c r="C206" s="83">
        <f t="shared" si="74"/>
        <v>0.1</v>
      </c>
      <c r="D206" s="177">
        <v>2.50183552617057</v>
      </c>
      <c r="E206" s="3"/>
      <c r="F206" s="3"/>
      <c r="G206" s="3"/>
      <c r="H206" s="3"/>
      <c r="I206" s="3"/>
      <c r="J206" s="3"/>
      <c r="K206" s="178"/>
      <c r="L206" s="178"/>
      <c r="M206" s="178"/>
    </row>
    <row r="207" spans="1:13" x14ac:dyDescent="0.35">
      <c r="A207" s="180">
        <v>260</v>
      </c>
      <c r="B207" s="181">
        <v>274.06046772070403</v>
      </c>
      <c r="C207" s="90">
        <f t="shared" si="74"/>
        <v>0.1</v>
      </c>
      <c r="D207" s="182">
        <v>5.2432509953290198</v>
      </c>
      <c r="E207" s="3"/>
      <c r="F207" s="3"/>
      <c r="G207" s="3"/>
      <c r="H207" s="3"/>
      <c r="I207" s="67"/>
      <c r="J207" s="3"/>
      <c r="K207" s="178"/>
      <c r="L207" s="178"/>
      <c r="M207" s="178"/>
    </row>
  </sheetData>
  <mergeCells count="34">
    <mergeCell ref="J7:K9"/>
    <mergeCell ref="J14:J15"/>
    <mergeCell ref="K14:K15"/>
    <mergeCell ref="T16:T17"/>
    <mergeCell ref="U16:U17"/>
    <mergeCell ref="AF126:AF143"/>
    <mergeCell ref="AF144:AF161"/>
    <mergeCell ref="AH72:AH89"/>
    <mergeCell ref="A17:A22"/>
    <mergeCell ref="B18:B53"/>
    <mergeCell ref="B54:B89"/>
    <mergeCell ref="B90:B125"/>
    <mergeCell ref="B126:B161"/>
    <mergeCell ref="AF54:AF71"/>
    <mergeCell ref="AH54:AH71"/>
    <mergeCell ref="AF72:AF89"/>
    <mergeCell ref="AF90:AF107"/>
    <mergeCell ref="AF108:AF125"/>
    <mergeCell ref="AF18:AF35"/>
    <mergeCell ref="AH18:AH35"/>
    <mergeCell ref="AJ18:AJ35"/>
    <mergeCell ref="AF36:AF53"/>
    <mergeCell ref="AH36:AH53"/>
    <mergeCell ref="AJ36:AJ53"/>
    <mergeCell ref="AH90:AH107"/>
    <mergeCell ref="AH108:AH125"/>
    <mergeCell ref="AH126:AH143"/>
    <mergeCell ref="AH144:AH161"/>
    <mergeCell ref="AJ54:AJ71"/>
    <mergeCell ref="AJ72:AJ89"/>
    <mergeCell ref="AJ90:AJ107"/>
    <mergeCell ref="AJ108:AJ125"/>
    <mergeCell ref="AJ126:AJ143"/>
    <mergeCell ref="AJ144:AJ161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437"/>
  <sheetViews>
    <sheetView tabSelected="1" zoomScale="40" zoomScaleNormal="40" workbookViewId="0">
      <selection activeCell="N19" sqref="N19"/>
    </sheetView>
  </sheetViews>
  <sheetFormatPr defaultColWidth="12.453125" defaultRowHeight="14.5" x14ac:dyDescent="0.35"/>
  <cols>
    <col min="2" max="2" width="13.08984375" customWidth="1"/>
    <col min="3" max="3" width="14.08984375" customWidth="1"/>
    <col min="4" max="4" width="12.54296875" customWidth="1"/>
    <col min="6" max="6" width="12.453125" customWidth="1"/>
  </cols>
  <sheetData>
    <row r="1" spans="2:68" ht="15" thickBot="1" x14ac:dyDescent="0.4">
      <c r="B1" s="184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2:68" ht="15" thickBot="1" x14ac:dyDescent="0.4">
      <c r="B2" s="4" t="s">
        <v>1</v>
      </c>
      <c r="C2" s="4" t="s">
        <v>122</v>
      </c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2:68" ht="15" thickBot="1" x14ac:dyDescent="0.4">
      <c r="B3" s="5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8" t="s">
        <v>10</v>
      </c>
      <c r="J3" s="3"/>
      <c r="N3" s="3"/>
      <c r="U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8" x14ac:dyDescent="0.35">
      <c r="B4" s="5" t="s">
        <v>11</v>
      </c>
      <c r="C4" s="271" t="s">
        <v>135</v>
      </c>
      <c r="D4" s="271"/>
      <c r="E4" s="6">
        <v>257.85000000000002</v>
      </c>
      <c r="F4" s="6">
        <v>22.78</v>
      </c>
      <c r="G4" s="9">
        <f>F4/2.355*3</f>
        <v>29.019108280254777</v>
      </c>
      <c r="H4" s="9">
        <f>E4-G4</f>
        <v>228.83089171974524</v>
      </c>
      <c r="I4" s="10">
        <f>E4+G4</f>
        <v>286.86910828025481</v>
      </c>
      <c r="J4" s="3"/>
      <c r="N4" s="3"/>
      <c r="O4" s="226" t="s">
        <v>59</v>
      </c>
      <c r="P4" s="226"/>
      <c r="Q4" s="22" t="s">
        <v>60</v>
      </c>
      <c r="R4" s="23">
        <v>5600</v>
      </c>
      <c r="S4" s="3"/>
      <c r="T4" s="3"/>
      <c r="U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15" thickBot="1" x14ac:dyDescent="0.4">
      <c r="B5" s="2"/>
      <c r="C5" s="2"/>
      <c r="D5" s="2"/>
      <c r="E5" s="3"/>
      <c r="F5" s="3"/>
      <c r="G5" s="3"/>
      <c r="H5" s="3"/>
      <c r="I5" s="3"/>
      <c r="J5" s="3"/>
      <c r="N5" s="3"/>
      <c r="O5" s="64" t="s">
        <v>27</v>
      </c>
      <c r="P5" s="7" t="s">
        <v>62</v>
      </c>
      <c r="Q5" s="7" t="s">
        <v>63</v>
      </c>
      <c r="R5" s="7" t="s">
        <v>64</v>
      </c>
      <c r="S5" s="23" t="s">
        <v>65</v>
      </c>
      <c r="T5" s="65" t="s">
        <v>66</v>
      </c>
      <c r="U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2:68" ht="15" thickBot="1" x14ac:dyDescent="0.4">
      <c r="B6" s="2"/>
      <c r="C6" s="2"/>
      <c r="D6" s="2"/>
      <c r="E6" s="3"/>
      <c r="F6" s="3"/>
      <c r="G6" s="183" t="s">
        <v>14</v>
      </c>
      <c r="H6" s="13">
        <v>2.4</v>
      </c>
      <c r="I6" s="14">
        <v>3.01</v>
      </c>
      <c r="J6" s="3"/>
      <c r="N6" s="3"/>
      <c r="O6" s="21">
        <v>10</v>
      </c>
      <c r="P6" s="22">
        <v>217</v>
      </c>
      <c r="Q6" s="22">
        <v>14158</v>
      </c>
      <c r="R6" s="22">
        <v>14220</v>
      </c>
      <c r="S6" s="66">
        <f t="shared" ref="S6:S15" si="0">2*Q6*R6*($R$4/O6)*10^(-9)</f>
        <v>225.48597120000002</v>
      </c>
      <c r="T6" s="3">
        <f>P6/S6</f>
        <v>0.9623658573753433</v>
      </c>
      <c r="U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2:68" ht="15" thickBot="1" x14ac:dyDescent="0.4">
      <c r="B7" s="2"/>
      <c r="C7" s="2"/>
      <c r="D7" s="2"/>
      <c r="E7" s="3"/>
      <c r="F7" s="3"/>
      <c r="G7" s="15" t="s">
        <v>15</v>
      </c>
      <c r="H7" s="16">
        <v>1.99</v>
      </c>
      <c r="I7" s="17">
        <v>2.48</v>
      </c>
      <c r="J7" s="3"/>
      <c r="K7" s="3"/>
      <c r="L7" s="3"/>
      <c r="M7" s="3"/>
      <c r="N7" s="3"/>
      <c r="O7" s="24">
        <v>20</v>
      </c>
      <c r="P7" s="2">
        <v>457</v>
      </c>
      <c r="Q7" s="2">
        <v>28099</v>
      </c>
      <c r="R7" s="2">
        <v>28210</v>
      </c>
      <c r="S7" s="26">
        <f t="shared" si="0"/>
        <v>443.8967624</v>
      </c>
      <c r="T7" s="3">
        <f>P7/S7</f>
        <v>1.0295186599901185</v>
      </c>
      <c r="U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2:68" ht="15" thickBot="1" x14ac:dyDescent="0.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4">
        <v>30</v>
      </c>
      <c r="P8" s="2">
        <v>671</v>
      </c>
      <c r="Q8" s="2">
        <v>42168</v>
      </c>
      <c r="R8" s="2">
        <v>42316</v>
      </c>
      <c r="S8" s="26">
        <f t="shared" si="0"/>
        <v>666.16893952000009</v>
      </c>
      <c r="T8" s="3">
        <f t="shared" ref="T8:T15" si="1">P8/S8</f>
        <v>1.0072520049996341</v>
      </c>
      <c r="U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2:68" ht="15" thickBot="1" x14ac:dyDescent="0.4">
      <c r="B9" s="183" t="s">
        <v>16</v>
      </c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24">
        <v>40</v>
      </c>
      <c r="P9" s="2">
        <v>851</v>
      </c>
      <c r="Q9" s="2">
        <v>56708</v>
      </c>
      <c r="R9" s="2">
        <v>55942</v>
      </c>
      <c r="S9" s="26">
        <f t="shared" si="0"/>
        <v>888.26050208000004</v>
      </c>
      <c r="T9" s="3">
        <f t="shared" si="1"/>
        <v>0.95805228084244565</v>
      </c>
      <c r="U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5" thickBot="1" x14ac:dyDescent="0.4">
      <c r="B10" s="4" t="s">
        <v>1</v>
      </c>
      <c r="C10" s="18" t="s">
        <v>122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24">
        <v>50</v>
      </c>
      <c r="P10" s="2">
        <v>1147</v>
      </c>
      <c r="Q10" s="2">
        <v>70437</v>
      </c>
      <c r="R10" s="2">
        <v>70660</v>
      </c>
      <c r="S10" s="26">
        <f t="shared" si="0"/>
        <v>1114.86556608</v>
      </c>
      <c r="T10" s="3">
        <f t="shared" si="1"/>
        <v>1.0288235953263751</v>
      </c>
      <c r="U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2:68" x14ac:dyDescent="0.35">
      <c r="B11" s="5" t="s">
        <v>3</v>
      </c>
      <c r="C11" s="6" t="s">
        <v>4</v>
      </c>
      <c r="D11" s="7" t="s">
        <v>5</v>
      </c>
      <c r="E11" s="7" t="s">
        <v>6</v>
      </c>
      <c r="F11" s="7" t="s">
        <v>7</v>
      </c>
      <c r="G11" s="7" t="s">
        <v>8</v>
      </c>
      <c r="H11" s="7" t="s">
        <v>9</v>
      </c>
      <c r="I11" s="8" t="s">
        <v>10</v>
      </c>
      <c r="J11" s="3"/>
      <c r="M11" s="3"/>
      <c r="N11" s="3"/>
      <c r="O11" s="24">
        <v>60</v>
      </c>
      <c r="P11" s="2">
        <v>1342</v>
      </c>
      <c r="Q11" s="2">
        <v>84648</v>
      </c>
      <c r="R11" s="2">
        <v>84058</v>
      </c>
      <c r="S11" s="26">
        <f t="shared" si="0"/>
        <v>1328.1970956800001</v>
      </c>
      <c r="T11" s="3">
        <f t="shared" si="1"/>
        <v>1.0103922108886507</v>
      </c>
      <c r="U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2:68" x14ac:dyDescent="0.35">
      <c r="B12" s="5" t="s">
        <v>11</v>
      </c>
      <c r="C12" s="271" t="s">
        <v>135</v>
      </c>
      <c r="D12" s="271"/>
      <c r="E12" s="6">
        <v>264.76</v>
      </c>
      <c r="F12" s="6">
        <v>24.05</v>
      </c>
      <c r="G12" s="9">
        <f>F12/2.355*3</f>
        <v>30.63694267515924</v>
      </c>
      <c r="H12" s="9">
        <f>E12-G12</f>
        <v>234.12305732484074</v>
      </c>
      <c r="I12" s="10">
        <f>E12+G12</f>
        <v>295.39694267515921</v>
      </c>
      <c r="J12" s="3"/>
      <c r="N12" s="3"/>
      <c r="O12" s="24">
        <v>70</v>
      </c>
      <c r="P12" s="2">
        <v>1588</v>
      </c>
      <c r="Q12" s="2">
        <v>98535</v>
      </c>
      <c r="R12" s="2">
        <v>98505</v>
      </c>
      <c r="S12" s="26">
        <f t="shared" si="0"/>
        <v>1552.9904280000001</v>
      </c>
      <c r="T12" s="3">
        <f t="shared" si="1"/>
        <v>1.0225433276141223</v>
      </c>
      <c r="U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2:68" ht="15.5" customHeight="1" thickBot="1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N13" s="3"/>
      <c r="O13" s="24">
        <v>80</v>
      </c>
      <c r="P13" s="2">
        <v>1747</v>
      </c>
      <c r="Q13" s="2">
        <v>112411</v>
      </c>
      <c r="R13" s="2">
        <v>112483</v>
      </c>
      <c r="S13" s="26">
        <f t="shared" si="0"/>
        <v>1770.20571182</v>
      </c>
      <c r="T13" s="3">
        <f t="shared" si="1"/>
        <v>0.98689095190177556</v>
      </c>
      <c r="U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2:68" ht="15" customHeight="1" thickBot="1" x14ac:dyDescent="0.4">
      <c r="B14" s="3"/>
      <c r="C14" s="3"/>
      <c r="D14" s="3"/>
      <c r="E14" s="3"/>
      <c r="F14" s="3"/>
      <c r="G14" s="183" t="s">
        <v>14</v>
      </c>
      <c r="H14" s="13">
        <v>2.4500000000000002</v>
      </c>
      <c r="I14" s="14">
        <v>3.1</v>
      </c>
      <c r="J14" s="3"/>
      <c r="L14" s="273" t="s">
        <v>102</v>
      </c>
      <c r="M14" s="275">
        <v>5600</v>
      </c>
      <c r="N14" s="3"/>
      <c r="O14" s="27">
        <v>90</v>
      </c>
      <c r="P14" s="65">
        <v>2036</v>
      </c>
      <c r="Q14" s="65">
        <v>127013</v>
      </c>
      <c r="R14" s="65">
        <v>126839</v>
      </c>
      <c r="S14" s="26">
        <f t="shared" si="0"/>
        <v>2004.8251262044444</v>
      </c>
      <c r="T14" s="3">
        <f t="shared" si="1"/>
        <v>1.0155499217303687</v>
      </c>
      <c r="U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2:68" ht="15" thickBot="1" x14ac:dyDescent="0.4">
      <c r="B15" s="3"/>
      <c r="C15" s="3"/>
      <c r="D15" s="3"/>
      <c r="E15" s="3"/>
      <c r="F15" s="3"/>
      <c r="G15" s="15" t="s">
        <v>15</v>
      </c>
      <c r="H15" s="16">
        <v>2.06</v>
      </c>
      <c r="I15" s="17">
        <v>2.56</v>
      </c>
      <c r="J15" s="3"/>
      <c r="L15" s="274"/>
      <c r="M15" s="276"/>
      <c r="N15" s="3"/>
      <c r="O15" s="191">
        <v>100</v>
      </c>
      <c r="P15" s="31">
        <v>2325</v>
      </c>
      <c r="Q15" s="31">
        <v>140726</v>
      </c>
      <c r="R15" s="31">
        <v>141273</v>
      </c>
      <c r="S15" s="10">
        <f t="shared" si="0"/>
        <v>2226.6478301760003</v>
      </c>
      <c r="T15" s="3">
        <f t="shared" si="1"/>
        <v>1.0441705098090099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2:68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x14ac:dyDescent="0.35">
      <c r="A17" s="261" t="s">
        <v>127</v>
      </c>
      <c r="B17" s="262"/>
      <c r="C17" s="244">
        <v>0</v>
      </c>
      <c r="D17" s="245"/>
      <c r="E17" s="244">
        <v>15</v>
      </c>
      <c r="F17" s="245"/>
      <c r="G17" s="244">
        <v>30</v>
      </c>
      <c r="H17" s="245"/>
      <c r="I17" s="244">
        <v>45</v>
      </c>
      <c r="J17" s="245"/>
      <c r="K17" s="244">
        <v>60</v>
      </c>
      <c r="L17" s="245"/>
      <c r="M17" s="244">
        <v>75</v>
      </c>
      <c r="N17" s="245"/>
      <c r="O17" s="246">
        <v>90</v>
      </c>
      <c r="P17" s="246"/>
      <c r="Q17" s="244">
        <v>105</v>
      </c>
      <c r="R17" s="245"/>
      <c r="S17" s="246">
        <v>120</v>
      </c>
      <c r="T17" s="246"/>
      <c r="U17" s="244">
        <v>135</v>
      </c>
      <c r="V17" s="245"/>
      <c r="W17" s="246">
        <v>150</v>
      </c>
      <c r="X17" s="246"/>
      <c r="Y17" s="244">
        <v>165</v>
      </c>
      <c r="Z17" s="245"/>
      <c r="AA17" s="246">
        <v>180</v>
      </c>
      <c r="AB17" s="246"/>
      <c r="AC17" s="244">
        <v>195</v>
      </c>
      <c r="AD17" s="245"/>
      <c r="AE17" s="246">
        <v>210</v>
      </c>
      <c r="AF17" s="246"/>
      <c r="AG17" s="244">
        <v>225</v>
      </c>
      <c r="AH17" s="245"/>
      <c r="AI17" s="246">
        <v>240</v>
      </c>
      <c r="AJ17" s="246"/>
      <c r="AK17" s="244">
        <v>255</v>
      </c>
      <c r="AL17" s="245"/>
      <c r="AM17" s="246">
        <v>270</v>
      </c>
      <c r="AN17" s="246"/>
      <c r="AO17" s="244">
        <v>285</v>
      </c>
      <c r="AP17" s="245"/>
      <c r="AQ17" s="246">
        <v>300</v>
      </c>
      <c r="AR17" s="246"/>
      <c r="AS17" s="244">
        <v>315</v>
      </c>
      <c r="AT17" s="245"/>
      <c r="AU17" s="246">
        <v>330</v>
      </c>
      <c r="AV17" s="246"/>
      <c r="AW17" s="244">
        <v>345</v>
      </c>
      <c r="AX17" s="245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x14ac:dyDescent="0.35">
      <c r="A18" s="263" t="s">
        <v>128</v>
      </c>
      <c r="B18" s="264"/>
      <c r="C18" s="30" t="s">
        <v>27</v>
      </c>
      <c r="D18" s="32" t="s">
        <v>129</v>
      </c>
      <c r="E18" s="30" t="s">
        <v>27</v>
      </c>
      <c r="F18" s="32" t="s">
        <v>129</v>
      </c>
      <c r="G18" s="30" t="s">
        <v>27</v>
      </c>
      <c r="H18" s="32" t="s">
        <v>129</v>
      </c>
      <c r="I18" s="30" t="s">
        <v>27</v>
      </c>
      <c r="J18" s="32" t="s">
        <v>129</v>
      </c>
      <c r="K18" s="30" t="s">
        <v>27</v>
      </c>
      <c r="L18" s="32" t="s">
        <v>129</v>
      </c>
      <c r="M18" s="30" t="s">
        <v>27</v>
      </c>
      <c r="N18" s="32" t="s">
        <v>129</v>
      </c>
      <c r="O18" s="31" t="s">
        <v>27</v>
      </c>
      <c r="P18" s="31" t="s">
        <v>129</v>
      </c>
      <c r="Q18" s="191" t="s">
        <v>27</v>
      </c>
      <c r="R18" s="192" t="s">
        <v>129</v>
      </c>
      <c r="S18" s="31" t="s">
        <v>27</v>
      </c>
      <c r="T18" s="31" t="s">
        <v>129</v>
      </c>
      <c r="U18" s="191" t="s">
        <v>27</v>
      </c>
      <c r="V18" s="192" t="s">
        <v>129</v>
      </c>
      <c r="W18" s="31" t="s">
        <v>27</v>
      </c>
      <c r="X18" s="31" t="s">
        <v>129</v>
      </c>
      <c r="Y18" s="191" t="s">
        <v>27</v>
      </c>
      <c r="Z18" s="192" t="s">
        <v>129</v>
      </c>
      <c r="AA18" s="31" t="s">
        <v>27</v>
      </c>
      <c r="AB18" s="31" t="s">
        <v>129</v>
      </c>
      <c r="AC18" s="191" t="s">
        <v>27</v>
      </c>
      <c r="AD18" s="192" t="s">
        <v>129</v>
      </c>
      <c r="AE18" s="31" t="s">
        <v>27</v>
      </c>
      <c r="AF18" s="31" t="s">
        <v>129</v>
      </c>
      <c r="AG18" s="191" t="s">
        <v>27</v>
      </c>
      <c r="AH18" s="192" t="s">
        <v>129</v>
      </c>
      <c r="AI18" s="31" t="s">
        <v>27</v>
      </c>
      <c r="AJ18" s="31" t="s">
        <v>129</v>
      </c>
      <c r="AK18" s="191" t="s">
        <v>27</v>
      </c>
      <c r="AL18" s="192" t="s">
        <v>129</v>
      </c>
      <c r="AM18" s="31" t="s">
        <v>27</v>
      </c>
      <c r="AN18" s="31" t="s">
        <v>129</v>
      </c>
      <c r="AO18" s="191" t="s">
        <v>27</v>
      </c>
      <c r="AP18" s="192" t="s">
        <v>129</v>
      </c>
      <c r="AQ18" s="31" t="s">
        <v>27</v>
      </c>
      <c r="AR18" s="31" t="s">
        <v>129</v>
      </c>
      <c r="AS18" s="191" t="s">
        <v>27</v>
      </c>
      <c r="AT18" s="192" t="s">
        <v>129</v>
      </c>
      <c r="AU18" s="31" t="s">
        <v>27</v>
      </c>
      <c r="AV18" s="31" t="s">
        <v>129</v>
      </c>
      <c r="AW18" s="191" t="s">
        <v>27</v>
      </c>
      <c r="AX18" s="192" t="s">
        <v>129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x14ac:dyDescent="0.35">
      <c r="A19" s="236">
        <v>0</v>
      </c>
      <c r="B19" s="234"/>
      <c r="C19" s="24">
        <v>20</v>
      </c>
      <c r="D19" s="28">
        <v>4893</v>
      </c>
      <c r="E19" s="24">
        <v>20</v>
      </c>
      <c r="F19" s="28">
        <v>3255</v>
      </c>
      <c r="G19" s="24">
        <v>40</v>
      </c>
      <c r="H19" s="28">
        <v>2297</v>
      </c>
      <c r="I19" s="24">
        <v>20</v>
      </c>
      <c r="J19" s="28">
        <v>856</v>
      </c>
      <c r="K19" s="24">
        <v>30</v>
      </c>
      <c r="L19" s="28">
        <v>2268</v>
      </c>
      <c r="M19" s="24">
        <v>20</v>
      </c>
      <c r="N19" s="28">
        <v>2353</v>
      </c>
      <c r="O19" s="2">
        <v>30</v>
      </c>
      <c r="P19" s="2">
        <v>4012</v>
      </c>
      <c r="Q19" s="24">
        <v>20</v>
      </c>
      <c r="R19" s="28">
        <v>2382</v>
      </c>
      <c r="S19" s="2">
        <v>40</v>
      </c>
      <c r="T19" s="2">
        <v>3053</v>
      </c>
      <c r="U19" s="24">
        <v>10</v>
      </c>
      <c r="V19" s="28">
        <v>412</v>
      </c>
      <c r="W19" s="2">
        <v>10</v>
      </c>
      <c r="X19" s="2">
        <v>518</v>
      </c>
      <c r="Y19" s="24">
        <v>20</v>
      </c>
      <c r="Z19" s="28">
        <v>3122</v>
      </c>
      <c r="AA19" s="2">
        <v>10</v>
      </c>
      <c r="AB19" s="2">
        <v>2316</v>
      </c>
      <c r="AC19" s="24">
        <v>20</v>
      </c>
      <c r="AD19" s="28">
        <v>3736</v>
      </c>
      <c r="AE19" s="2">
        <v>20</v>
      </c>
      <c r="AF19" s="2">
        <v>2189</v>
      </c>
      <c r="AG19" s="24">
        <v>10</v>
      </c>
      <c r="AH19" s="28">
        <v>393</v>
      </c>
      <c r="AI19" s="2">
        <v>40</v>
      </c>
      <c r="AJ19" s="2">
        <v>2499</v>
      </c>
      <c r="AK19" s="24">
        <v>20</v>
      </c>
      <c r="AL19" s="28">
        <v>1938</v>
      </c>
      <c r="AM19" s="2">
        <v>20</v>
      </c>
      <c r="AN19" s="2">
        <v>2571</v>
      </c>
      <c r="AO19" s="24">
        <v>20</v>
      </c>
      <c r="AP19" s="28">
        <v>2417</v>
      </c>
      <c r="AQ19" s="2">
        <v>40</v>
      </c>
      <c r="AR19" s="2">
        <v>3240</v>
      </c>
      <c r="AS19" s="24">
        <v>20</v>
      </c>
      <c r="AT19" s="28">
        <v>918</v>
      </c>
      <c r="AU19" s="2">
        <v>20</v>
      </c>
      <c r="AV19" s="2">
        <v>1454</v>
      </c>
      <c r="AW19" s="24">
        <v>20</v>
      </c>
      <c r="AX19" s="28">
        <v>3707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x14ac:dyDescent="0.35">
      <c r="A20" s="236">
        <v>5</v>
      </c>
      <c r="B20" s="234"/>
      <c r="C20" s="24">
        <v>10</v>
      </c>
      <c r="D20" s="28">
        <v>2350</v>
      </c>
      <c r="E20" s="24">
        <v>30</v>
      </c>
      <c r="F20" s="28">
        <v>3234</v>
      </c>
      <c r="G20" s="24">
        <v>40</v>
      </c>
      <c r="H20" s="28">
        <v>2690</v>
      </c>
      <c r="I20" s="24">
        <v>30</v>
      </c>
      <c r="J20" s="28">
        <v>2496</v>
      </c>
      <c r="K20" s="24">
        <v>30</v>
      </c>
      <c r="L20" s="28">
        <v>3529</v>
      </c>
      <c r="M20" s="24">
        <v>20</v>
      </c>
      <c r="N20" s="28">
        <v>2723</v>
      </c>
      <c r="O20" s="2">
        <v>30</v>
      </c>
      <c r="P20" s="2">
        <v>3405</v>
      </c>
      <c r="Q20" s="24">
        <v>30</v>
      </c>
      <c r="R20" s="28">
        <v>2206</v>
      </c>
      <c r="S20" s="2">
        <v>20</v>
      </c>
      <c r="T20" s="2">
        <v>751</v>
      </c>
      <c r="U20" s="24">
        <v>10</v>
      </c>
      <c r="V20" s="28">
        <v>237</v>
      </c>
      <c r="W20" s="2">
        <v>10</v>
      </c>
      <c r="X20" s="2">
        <v>256</v>
      </c>
      <c r="Y20" s="24">
        <v>40</v>
      </c>
      <c r="Z20" s="28">
        <v>1943</v>
      </c>
      <c r="AA20" s="2">
        <v>20</v>
      </c>
      <c r="AB20" s="2">
        <v>3251</v>
      </c>
      <c r="AC20" s="24">
        <v>20</v>
      </c>
      <c r="AD20" s="28">
        <v>4490</v>
      </c>
      <c r="AE20" s="2">
        <v>20</v>
      </c>
      <c r="AF20" s="2">
        <v>3747</v>
      </c>
      <c r="AG20" s="24">
        <v>30</v>
      </c>
      <c r="AH20" s="28">
        <v>2734</v>
      </c>
      <c r="AI20" s="2">
        <v>20</v>
      </c>
      <c r="AJ20" s="2">
        <v>767</v>
      </c>
      <c r="AK20" s="24">
        <v>10</v>
      </c>
      <c r="AL20" s="28">
        <v>440</v>
      </c>
      <c r="AM20" s="2">
        <v>20</v>
      </c>
      <c r="AN20" s="2">
        <v>1735</v>
      </c>
      <c r="AO20" s="24">
        <v>20</v>
      </c>
      <c r="AP20" s="28">
        <v>2578</v>
      </c>
      <c r="AQ20" s="2">
        <v>20</v>
      </c>
      <c r="AR20" s="2">
        <v>2664</v>
      </c>
      <c r="AS20" s="24">
        <v>20</v>
      </c>
      <c r="AT20" s="28">
        <v>2687</v>
      </c>
      <c r="AU20" s="2">
        <v>20</v>
      </c>
      <c r="AV20" s="2">
        <v>3661</v>
      </c>
      <c r="AW20" s="24">
        <v>10</v>
      </c>
      <c r="AX20" s="28">
        <v>2688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x14ac:dyDescent="0.35">
      <c r="A21" s="236">
        <v>10</v>
      </c>
      <c r="B21" s="234"/>
      <c r="C21" s="24">
        <v>20</v>
      </c>
      <c r="D21" s="28">
        <v>1949</v>
      </c>
      <c r="E21" s="24">
        <v>30</v>
      </c>
      <c r="F21" s="28">
        <v>3240</v>
      </c>
      <c r="G21" s="24">
        <v>30</v>
      </c>
      <c r="H21" s="28">
        <v>3391</v>
      </c>
      <c r="I21" s="24">
        <v>20</v>
      </c>
      <c r="J21" s="28">
        <v>2601</v>
      </c>
      <c r="K21" s="24">
        <v>30</v>
      </c>
      <c r="L21" s="28">
        <v>3941</v>
      </c>
      <c r="M21" s="24">
        <v>20</v>
      </c>
      <c r="N21" s="28">
        <v>2096</v>
      </c>
      <c r="O21" s="2">
        <v>30</v>
      </c>
      <c r="P21" s="2">
        <v>2090</v>
      </c>
      <c r="Q21" s="24">
        <v>10</v>
      </c>
      <c r="R21" s="28">
        <v>362</v>
      </c>
      <c r="S21" s="2">
        <v>10</v>
      </c>
      <c r="T21" s="2">
        <v>247</v>
      </c>
      <c r="U21" s="24">
        <v>10</v>
      </c>
      <c r="V21" s="28">
        <v>208</v>
      </c>
      <c r="W21" s="2">
        <v>10</v>
      </c>
      <c r="X21" s="2">
        <v>196</v>
      </c>
      <c r="Y21" s="24">
        <v>10</v>
      </c>
      <c r="Z21" s="28">
        <v>254</v>
      </c>
      <c r="AA21" s="2">
        <v>20</v>
      </c>
      <c r="AB21" s="2">
        <v>954</v>
      </c>
      <c r="AC21" s="24">
        <v>20</v>
      </c>
      <c r="AD21" s="28">
        <v>3121</v>
      </c>
      <c r="AE21" s="2">
        <v>10</v>
      </c>
      <c r="AF21" s="2">
        <v>2321</v>
      </c>
      <c r="AG21" s="24">
        <v>20</v>
      </c>
      <c r="AH21" s="28">
        <v>4088</v>
      </c>
      <c r="AI21" s="2">
        <v>30</v>
      </c>
      <c r="AJ21" s="2">
        <v>3477</v>
      </c>
      <c r="AK21" s="24">
        <v>30</v>
      </c>
      <c r="AL21" s="28">
        <v>2108</v>
      </c>
      <c r="AM21" s="2">
        <v>30</v>
      </c>
      <c r="AN21" s="2">
        <v>1955</v>
      </c>
      <c r="AO21" s="24">
        <v>30</v>
      </c>
      <c r="AP21" s="28">
        <v>2417</v>
      </c>
      <c r="AQ21" s="2">
        <v>20</v>
      </c>
      <c r="AR21" s="2">
        <v>3463</v>
      </c>
      <c r="AS21" s="24">
        <v>10</v>
      </c>
      <c r="AT21" s="28">
        <v>2503</v>
      </c>
      <c r="AU21" s="2">
        <v>20</v>
      </c>
      <c r="AV21" s="2">
        <v>6086</v>
      </c>
      <c r="AW21" s="24">
        <v>10</v>
      </c>
      <c r="AX21" s="28">
        <v>3022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x14ac:dyDescent="0.35">
      <c r="A22" s="236">
        <v>15</v>
      </c>
      <c r="B22" s="234"/>
      <c r="C22" s="24">
        <v>20</v>
      </c>
      <c r="D22" s="28">
        <v>3466</v>
      </c>
      <c r="E22" s="24">
        <v>20</v>
      </c>
      <c r="F22" s="28">
        <v>2907</v>
      </c>
      <c r="G22" s="24">
        <v>20</v>
      </c>
      <c r="H22" s="28">
        <v>2778</v>
      </c>
      <c r="I22" s="24">
        <v>30</v>
      </c>
      <c r="J22" s="28">
        <v>3947</v>
      </c>
      <c r="K22" s="24">
        <v>30</v>
      </c>
      <c r="L22" s="28">
        <v>3032</v>
      </c>
      <c r="M22" s="24">
        <v>10</v>
      </c>
      <c r="N22" s="28">
        <v>636</v>
      </c>
      <c r="O22" s="2">
        <v>10</v>
      </c>
      <c r="P22" s="2">
        <v>317</v>
      </c>
      <c r="Q22" s="24">
        <v>10</v>
      </c>
      <c r="R22" s="28">
        <v>220</v>
      </c>
      <c r="S22" s="2">
        <v>10</v>
      </c>
      <c r="T22" s="2">
        <v>211</v>
      </c>
      <c r="U22" s="24">
        <v>10</v>
      </c>
      <c r="V22" s="28">
        <v>206</v>
      </c>
      <c r="W22" s="2">
        <v>10</v>
      </c>
      <c r="X22" s="2">
        <v>214</v>
      </c>
      <c r="Y22" s="24">
        <v>10</v>
      </c>
      <c r="Z22" s="28">
        <v>210</v>
      </c>
      <c r="AA22" s="2">
        <v>10</v>
      </c>
      <c r="AB22" s="2">
        <v>228</v>
      </c>
      <c r="AC22" s="24">
        <v>30</v>
      </c>
      <c r="AD22" s="28">
        <v>1472</v>
      </c>
      <c r="AE22" s="2">
        <v>20</v>
      </c>
      <c r="AF22" s="2">
        <v>3060</v>
      </c>
      <c r="AG22" s="24">
        <v>10</v>
      </c>
      <c r="AH22" s="28">
        <v>2278</v>
      </c>
      <c r="AI22" s="2">
        <v>20</v>
      </c>
      <c r="AJ22" s="2">
        <v>4619</v>
      </c>
      <c r="AK22" s="24">
        <v>20</v>
      </c>
      <c r="AL22" s="28">
        <v>3600</v>
      </c>
      <c r="AM22" s="2">
        <v>20</v>
      </c>
      <c r="AN22" s="2">
        <v>2875</v>
      </c>
      <c r="AO22" s="24">
        <v>20</v>
      </c>
      <c r="AP22" s="28">
        <v>3024</v>
      </c>
      <c r="AQ22" s="2">
        <v>10</v>
      </c>
      <c r="AR22" s="2">
        <v>2106</v>
      </c>
      <c r="AS22" s="24">
        <v>10</v>
      </c>
      <c r="AT22" s="28">
        <v>3105</v>
      </c>
      <c r="AU22" s="2">
        <v>10</v>
      </c>
      <c r="AV22" s="2">
        <v>3024</v>
      </c>
      <c r="AW22" s="24">
        <v>10</v>
      </c>
      <c r="AX22" s="28">
        <v>2672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x14ac:dyDescent="0.35">
      <c r="A23" s="236">
        <v>20</v>
      </c>
      <c r="B23" s="234"/>
      <c r="C23" s="24">
        <v>30</v>
      </c>
      <c r="D23" s="28">
        <v>3504</v>
      </c>
      <c r="E23" s="24">
        <v>20</v>
      </c>
      <c r="F23" s="28">
        <v>2338</v>
      </c>
      <c r="G23" s="24">
        <v>30</v>
      </c>
      <c r="H23" s="28">
        <v>3245</v>
      </c>
      <c r="I23" s="24">
        <v>30</v>
      </c>
      <c r="J23" s="28">
        <v>2563</v>
      </c>
      <c r="K23" s="24">
        <v>50</v>
      </c>
      <c r="L23" s="28">
        <v>2747</v>
      </c>
      <c r="M23" s="24">
        <v>10</v>
      </c>
      <c r="N23" s="28">
        <v>291</v>
      </c>
      <c r="O23" s="2">
        <v>10</v>
      </c>
      <c r="P23" s="2">
        <v>210</v>
      </c>
      <c r="Q23" s="24">
        <v>10</v>
      </c>
      <c r="R23" s="28">
        <v>188</v>
      </c>
      <c r="S23" s="2">
        <v>10</v>
      </c>
      <c r="T23" s="2">
        <v>206</v>
      </c>
      <c r="U23" s="24">
        <v>10</v>
      </c>
      <c r="V23" s="28">
        <v>187</v>
      </c>
      <c r="W23" s="2">
        <v>10</v>
      </c>
      <c r="X23" s="2">
        <v>192</v>
      </c>
      <c r="Y23" s="24">
        <v>10</v>
      </c>
      <c r="Z23" s="28">
        <v>192</v>
      </c>
      <c r="AA23" s="2">
        <v>10</v>
      </c>
      <c r="AB23" s="2">
        <v>227</v>
      </c>
      <c r="AC23" s="24">
        <v>10</v>
      </c>
      <c r="AD23" s="28">
        <v>239</v>
      </c>
      <c r="AE23" s="2">
        <v>20</v>
      </c>
      <c r="AF23" s="2">
        <v>1038</v>
      </c>
      <c r="AG23" s="24">
        <v>20</v>
      </c>
      <c r="AH23" s="28">
        <v>2898</v>
      </c>
      <c r="AI23" s="2">
        <v>10</v>
      </c>
      <c r="AJ23" s="2">
        <v>2239</v>
      </c>
      <c r="AK23" s="24">
        <v>10</v>
      </c>
      <c r="AL23" s="28">
        <v>2576</v>
      </c>
      <c r="AM23" s="2">
        <v>10</v>
      </c>
      <c r="AN23" s="2">
        <v>2476</v>
      </c>
      <c r="AO23" s="24">
        <v>10</v>
      </c>
      <c r="AP23" s="28">
        <v>2448</v>
      </c>
      <c r="AQ23" s="2">
        <v>10</v>
      </c>
      <c r="AR23" s="2">
        <v>2651</v>
      </c>
      <c r="AS23" s="24">
        <v>10</v>
      </c>
      <c r="AT23" s="28">
        <v>2738</v>
      </c>
      <c r="AU23" s="2">
        <v>10</v>
      </c>
      <c r="AV23" s="2">
        <v>2248</v>
      </c>
      <c r="AW23" s="24">
        <v>20</v>
      </c>
      <c r="AX23" s="28">
        <v>2991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x14ac:dyDescent="0.35">
      <c r="A24" s="236">
        <v>25</v>
      </c>
      <c r="B24" s="234"/>
      <c r="C24" s="24">
        <v>40</v>
      </c>
      <c r="D24" s="28">
        <v>2476</v>
      </c>
      <c r="E24" s="24">
        <v>30</v>
      </c>
      <c r="F24" s="28">
        <v>1978</v>
      </c>
      <c r="G24" s="24">
        <v>50</v>
      </c>
      <c r="H24" s="28">
        <v>2811</v>
      </c>
      <c r="I24" s="24">
        <v>20</v>
      </c>
      <c r="J24" s="28">
        <v>832</v>
      </c>
      <c r="K24" s="24">
        <v>20</v>
      </c>
      <c r="L24" s="28">
        <v>516</v>
      </c>
      <c r="M24" s="24">
        <v>10</v>
      </c>
      <c r="N24" s="28">
        <v>197</v>
      </c>
      <c r="O24" s="2">
        <v>10</v>
      </c>
      <c r="P24" s="2">
        <v>174</v>
      </c>
      <c r="Q24" s="24">
        <v>10</v>
      </c>
      <c r="R24" s="28">
        <v>188</v>
      </c>
      <c r="S24" s="2">
        <v>10</v>
      </c>
      <c r="T24" s="2">
        <v>182</v>
      </c>
      <c r="U24" s="24">
        <v>10</v>
      </c>
      <c r="V24" s="28">
        <v>190</v>
      </c>
      <c r="W24" s="2">
        <v>10</v>
      </c>
      <c r="X24" s="2">
        <v>176</v>
      </c>
      <c r="Y24" s="24">
        <v>10</v>
      </c>
      <c r="Z24" s="28">
        <v>189</v>
      </c>
      <c r="AA24" s="2">
        <v>10</v>
      </c>
      <c r="AB24" s="2">
        <v>210</v>
      </c>
      <c r="AC24" s="24">
        <v>10</v>
      </c>
      <c r="AD24" s="28">
        <v>262</v>
      </c>
      <c r="AE24" s="2">
        <v>10</v>
      </c>
      <c r="AF24" s="2">
        <v>223</v>
      </c>
      <c r="AG24" s="24">
        <v>10</v>
      </c>
      <c r="AH24" s="28">
        <v>433</v>
      </c>
      <c r="AI24" s="2">
        <v>30</v>
      </c>
      <c r="AJ24" s="2">
        <v>3774</v>
      </c>
      <c r="AK24" s="24">
        <v>20</v>
      </c>
      <c r="AL24" s="28">
        <v>3763</v>
      </c>
      <c r="AM24" s="2">
        <v>10</v>
      </c>
      <c r="AN24" s="2">
        <v>2443</v>
      </c>
      <c r="AO24" s="24">
        <v>10</v>
      </c>
      <c r="AP24" s="28">
        <v>2510</v>
      </c>
      <c r="AQ24" s="2">
        <v>20</v>
      </c>
      <c r="AR24" s="2">
        <v>4796</v>
      </c>
      <c r="AS24" s="24">
        <v>20</v>
      </c>
      <c r="AT24" s="28">
        <v>3773</v>
      </c>
      <c r="AU24" s="2">
        <v>30</v>
      </c>
      <c r="AV24" s="2">
        <v>3120</v>
      </c>
      <c r="AW24" s="24">
        <v>10</v>
      </c>
      <c r="AX24" s="28">
        <v>1059</v>
      </c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x14ac:dyDescent="0.35">
      <c r="A25" s="236">
        <v>30</v>
      </c>
      <c r="B25" s="234"/>
      <c r="C25" s="24">
        <v>30</v>
      </c>
      <c r="D25" s="28">
        <v>850</v>
      </c>
      <c r="E25" s="24">
        <v>20</v>
      </c>
      <c r="F25" s="28">
        <v>605</v>
      </c>
      <c r="G25" s="24">
        <v>20</v>
      </c>
      <c r="H25" s="28">
        <v>576</v>
      </c>
      <c r="I25" s="24">
        <v>20</v>
      </c>
      <c r="J25" s="28">
        <v>479</v>
      </c>
      <c r="K25" s="24">
        <v>10</v>
      </c>
      <c r="L25" s="28">
        <v>214</v>
      </c>
      <c r="M25" s="24">
        <v>10</v>
      </c>
      <c r="N25" s="28">
        <v>189</v>
      </c>
      <c r="O25" s="2">
        <v>10</v>
      </c>
      <c r="P25" s="2">
        <v>187</v>
      </c>
      <c r="Q25" s="24">
        <v>10</v>
      </c>
      <c r="R25" s="28">
        <v>180</v>
      </c>
      <c r="S25" s="2">
        <v>10</v>
      </c>
      <c r="T25" s="2">
        <v>162</v>
      </c>
      <c r="U25" s="24">
        <v>10</v>
      </c>
      <c r="V25" s="28">
        <v>188</v>
      </c>
      <c r="W25" s="2">
        <v>10</v>
      </c>
      <c r="X25" s="2">
        <v>176</v>
      </c>
      <c r="Y25" s="24">
        <v>10</v>
      </c>
      <c r="Z25" s="28">
        <v>194</v>
      </c>
      <c r="AA25" s="2">
        <v>10</v>
      </c>
      <c r="AB25" s="2">
        <v>192</v>
      </c>
      <c r="AC25" s="24">
        <v>10</v>
      </c>
      <c r="AD25" s="28">
        <v>226</v>
      </c>
      <c r="AE25" s="2">
        <v>10</v>
      </c>
      <c r="AF25" s="2">
        <v>257</v>
      </c>
      <c r="AG25" s="24">
        <v>10</v>
      </c>
      <c r="AH25" s="28">
        <v>258</v>
      </c>
      <c r="AI25" s="2">
        <v>10</v>
      </c>
      <c r="AJ25" s="2">
        <v>416</v>
      </c>
      <c r="AK25" s="24">
        <v>20</v>
      </c>
      <c r="AL25" s="28">
        <v>1695</v>
      </c>
      <c r="AM25" s="2">
        <v>20</v>
      </c>
      <c r="AN25" s="2">
        <v>2443</v>
      </c>
      <c r="AO25" s="24">
        <v>10</v>
      </c>
      <c r="AP25" s="28">
        <v>1633</v>
      </c>
      <c r="AQ25" s="2">
        <v>20</v>
      </c>
      <c r="AR25" s="2">
        <v>2903</v>
      </c>
      <c r="AS25" s="24">
        <v>20</v>
      </c>
      <c r="AT25" s="28">
        <v>1828</v>
      </c>
      <c r="AU25" s="2">
        <v>10</v>
      </c>
      <c r="AV25" s="2">
        <v>476</v>
      </c>
      <c r="AW25" s="24">
        <v>10</v>
      </c>
      <c r="AX25" s="28">
        <v>307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x14ac:dyDescent="0.35">
      <c r="A26" s="236">
        <v>35</v>
      </c>
      <c r="B26" s="234"/>
      <c r="C26" s="30">
        <v>20</v>
      </c>
      <c r="D26" s="32">
        <v>535</v>
      </c>
      <c r="E26" s="30">
        <v>20</v>
      </c>
      <c r="F26" s="32">
        <v>483</v>
      </c>
      <c r="G26" s="30">
        <v>20</v>
      </c>
      <c r="H26" s="32">
        <v>446</v>
      </c>
      <c r="I26" s="30">
        <v>20</v>
      </c>
      <c r="J26" s="32">
        <v>437</v>
      </c>
      <c r="K26" s="30">
        <v>10</v>
      </c>
      <c r="L26" s="32">
        <v>187</v>
      </c>
      <c r="M26" s="30">
        <v>10</v>
      </c>
      <c r="N26" s="32">
        <v>192</v>
      </c>
      <c r="O26" s="31">
        <v>10</v>
      </c>
      <c r="P26" s="31">
        <v>191</v>
      </c>
      <c r="Q26" s="191">
        <v>10</v>
      </c>
      <c r="R26" s="192">
        <v>172</v>
      </c>
      <c r="S26" s="31">
        <v>10</v>
      </c>
      <c r="T26" s="31">
        <v>143</v>
      </c>
      <c r="U26" s="191">
        <v>10</v>
      </c>
      <c r="V26" s="192">
        <v>200</v>
      </c>
      <c r="W26" s="31">
        <v>10</v>
      </c>
      <c r="X26" s="31">
        <v>168</v>
      </c>
      <c r="Y26" s="191">
        <v>10</v>
      </c>
      <c r="Z26" s="192">
        <v>179</v>
      </c>
      <c r="AA26" s="31">
        <v>10</v>
      </c>
      <c r="AB26" s="31">
        <v>169</v>
      </c>
      <c r="AC26" s="191">
        <v>10</v>
      </c>
      <c r="AD26" s="192">
        <v>210</v>
      </c>
      <c r="AE26" s="31">
        <v>10</v>
      </c>
      <c r="AF26" s="31">
        <v>221</v>
      </c>
      <c r="AG26" s="191">
        <v>10</v>
      </c>
      <c r="AH26" s="192">
        <v>239</v>
      </c>
      <c r="AI26" s="31">
        <v>10</v>
      </c>
      <c r="AJ26" s="31">
        <v>244</v>
      </c>
      <c r="AK26" s="191">
        <v>10</v>
      </c>
      <c r="AL26" s="192">
        <v>318</v>
      </c>
      <c r="AM26" s="31">
        <v>10</v>
      </c>
      <c r="AN26" s="31">
        <v>475</v>
      </c>
      <c r="AO26" s="191">
        <v>40</v>
      </c>
      <c r="AP26" s="192">
        <v>2608</v>
      </c>
      <c r="AQ26" s="31">
        <v>30</v>
      </c>
      <c r="AR26" s="31">
        <v>2010</v>
      </c>
      <c r="AS26" s="191">
        <v>10</v>
      </c>
      <c r="AT26" s="192">
        <v>412</v>
      </c>
      <c r="AU26" s="31">
        <v>10</v>
      </c>
      <c r="AV26" s="31">
        <v>290</v>
      </c>
      <c r="AW26" s="191">
        <v>10</v>
      </c>
      <c r="AX26" s="192">
        <v>298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x14ac:dyDescent="0.35">
      <c r="A27" s="236">
        <v>-5</v>
      </c>
      <c r="B27" s="234"/>
      <c r="C27" s="24">
        <v>10</v>
      </c>
      <c r="D27" s="28">
        <v>2226</v>
      </c>
      <c r="E27" s="24">
        <v>20</v>
      </c>
      <c r="F27" s="28">
        <v>4649</v>
      </c>
      <c r="G27" s="24">
        <v>30</v>
      </c>
      <c r="H27" s="28">
        <v>4091</v>
      </c>
      <c r="I27" s="24">
        <v>50</v>
      </c>
      <c r="J27" s="28">
        <v>2941</v>
      </c>
      <c r="K27" s="24">
        <v>10</v>
      </c>
      <c r="L27" s="28">
        <v>376</v>
      </c>
      <c r="M27" s="24">
        <v>10</v>
      </c>
      <c r="N27" s="28">
        <v>662</v>
      </c>
      <c r="O27" s="2">
        <v>20</v>
      </c>
      <c r="P27" s="2">
        <v>2290</v>
      </c>
      <c r="Q27" s="24">
        <v>20</v>
      </c>
      <c r="R27" s="28">
        <v>2716</v>
      </c>
      <c r="S27" s="2">
        <v>30</v>
      </c>
      <c r="T27" s="2">
        <v>3787</v>
      </c>
      <c r="U27" s="24">
        <v>20</v>
      </c>
      <c r="V27" s="28">
        <v>2403</v>
      </c>
      <c r="W27" s="2">
        <v>20</v>
      </c>
      <c r="X27" s="2">
        <v>3615</v>
      </c>
      <c r="Y27" s="24">
        <v>10</v>
      </c>
      <c r="Z27" s="28">
        <v>2491</v>
      </c>
      <c r="AA27" s="2">
        <v>20</v>
      </c>
      <c r="AB27" s="2">
        <v>4267</v>
      </c>
      <c r="AC27" s="24">
        <v>30</v>
      </c>
      <c r="AD27" s="28">
        <v>2786</v>
      </c>
      <c r="AE27" s="2">
        <v>40</v>
      </c>
      <c r="AF27" s="2">
        <v>2441</v>
      </c>
      <c r="AG27" s="24">
        <v>30</v>
      </c>
      <c r="AH27" s="28">
        <v>2562</v>
      </c>
      <c r="AI27" s="2">
        <v>30</v>
      </c>
      <c r="AJ27" s="2">
        <v>3521</v>
      </c>
      <c r="AK27" s="24">
        <v>20</v>
      </c>
      <c r="AL27" s="28">
        <v>2471</v>
      </c>
      <c r="AM27" s="2">
        <v>20</v>
      </c>
      <c r="AN27" s="2">
        <v>2104</v>
      </c>
      <c r="AO27" s="24">
        <v>40</v>
      </c>
      <c r="AP27" s="28">
        <v>2482</v>
      </c>
      <c r="AQ27" s="2">
        <v>10</v>
      </c>
      <c r="AR27" s="2">
        <v>320</v>
      </c>
      <c r="AS27" s="24">
        <v>10</v>
      </c>
      <c r="AT27" s="28">
        <v>253</v>
      </c>
      <c r="AU27" s="2">
        <v>10</v>
      </c>
      <c r="AV27" s="2">
        <v>273</v>
      </c>
      <c r="AW27" s="24">
        <v>30</v>
      </c>
      <c r="AX27" s="28">
        <v>3135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x14ac:dyDescent="0.35">
      <c r="A28" s="236">
        <v>-10</v>
      </c>
      <c r="B28" s="234"/>
      <c r="C28" s="24">
        <v>20</v>
      </c>
      <c r="D28" s="28">
        <v>2795</v>
      </c>
      <c r="E28" s="24">
        <v>20</v>
      </c>
      <c r="F28" s="28">
        <v>4728</v>
      </c>
      <c r="G28" s="24">
        <v>20</v>
      </c>
      <c r="H28" s="28">
        <v>4411</v>
      </c>
      <c r="I28" s="24">
        <v>20</v>
      </c>
      <c r="J28" s="28">
        <v>2939</v>
      </c>
      <c r="K28" s="24">
        <v>40</v>
      </c>
      <c r="L28" s="28">
        <v>3066</v>
      </c>
      <c r="M28" s="24">
        <v>10</v>
      </c>
      <c r="N28" s="28">
        <v>561</v>
      </c>
      <c r="O28" s="2">
        <v>30</v>
      </c>
      <c r="P28" s="2">
        <v>2724</v>
      </c>
      <c r="Q28" s="24">
        <v>20</v>
      </c>
      <c r="R28" s="28">
        <v>2762</v>
      </c>
      <c r="S28" s="2">
        <v>20</v>
      </c>
      <c r="T28" s="2">
        <v>4222</v>
      </c>
      <c r="U28" s="24">
        <v>10</v>
      </c>
      <c r="V28" s="28">
        <v>2550</v>
      </c>
      <c r="W28" s="2">
        <v>10</v>
      </c>
      <c r="X28" s="2">
        <v>3010</v>
      </c>
      <c r="Y28" s="24">
        <v>10</v>
      </c>
      <c r="Z28" s="28">
        <v>2529</v>
      </c>
      <c r="AA28" s="2">
        <v>20</v>
      </c>
      <c r="AB28" s="2">
        <v>2686</v>
      </c>
      <c r="AC28" s="24">
        <v>30</v>
      </c>
      <c r="AD28" s="28">
        <v>2903</v>
      </c>
      <c r="AE28" s="2">
        <v>40</v>
      </c>
      <c r="AF28" s="2">
        <v>4618</v>
      </c>
      <c r="AG28" s="24">
        <v>20</v>
      </c>
      <c r="AH28" s="28">
        <v>2595</v>
      </c>
      <c r="AI28" s="2">
        <v>30</v>
      </c>
      <c r="AJ28" s="2">
        <v>3646</v>
      </c>
      <c r="AK28" s="24">
        <v>30</v>
      </c>
      <c r="AL28" s="28">
        <v>2527</v>
      </c>
      <c r="AM28" s="2">
        <v>30</v>
      </c>
      <c r="AN28" s="2">
        <v>1397</v>
      </c>
      <c r="AO28" s="24">
        <v>10</v>
      </c>
      <c r="AP28" s="28">
        <v>233</v>
      </c>
      <c r="AQ28" s="2">
        <v>10</v>
      </c>
      <c r="AR28" s="2">
        <v>230</v>
      </c>
      <c r="AS28" s="24">
        <v>10</v>
      </c>
      <c r="AT28" s="28">
        <v>230</v>
      </c>
      <c r="AU28" s="2">
        <v>10</v>
      </c>
      <c r="AV28" s="2">
        <v>251</v>
      </c>
      <c r="AW28" s="24">
        <v>10</v>
      </c>
      <c r="AX28" s="28">
        <v>418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x14ac:dyDescent="0.35">
      <c r="A29" s="236">
        <v>-15</v>
      </c>
      <c r="B29" s="234"/>
      <c r="C29" s="24">
        <v>40</v>
      </c>
      <c r="D29" s="28">
        <v>2614</v>
      </c>
      <c r="E29" s="24">
        <v>20</v>
      </c>
      <c r="F29" s="28">
        <v>3499</v>
      </c>
      <c r="G29" s="24">
        <v>10</v>
      </c>
      <c r="H29" s="28">
        <v>2394</v>
      </c>
      <c r="I29" s="24">
        <v>20</v>
      </c>
      <c r="J29" s="28">
        <v>4601</v>
      </c>
      <c r="K29" s="24">
        <v>20</v>
      </c>
      <c r="L29" s="28">
        <v>3380</v>
      </c>
      <c r="M29" s="24">
        <v>20</v>
      </c>
      <c r="N29" s="28">
        <v>2424</v>
      </c>
      <c r="O29" s="2">
        <v>30</v>
      </c>
      <c r="P29" s="2">
        <v>3990</v>
      </c>
      <c r="Q29" s="24">
        <v>20</v>
      </c>
      <c r="R29" s="28">
        <v>3781</v>
      </c>
      <c r="S29" s="2">
        <v>10</v>
      </c>
      <c r="T29" s="2">
        <v>2910</v>
      </c>
      <c r="U29" s="24">
        <v>10</v>
      </c>
      <c r="V29" s="28">
        <v>3132</v>
      </c>
      <c r="W29" s="2">
        <v>10</v>
      </c>
      <c r="X29" s="2">
        <v>2766</v>
      </c>
      <c r="Y29" s="24">
        <v>20</v>
      </c>
      <c r="Z29" s="28">
        <v>3604</v>
      </c>
      <c r="AA29" s="2">
        <v>30</v>
      </c>
      <c r="AB29" s="2">
        <v>2670</v>
      </c>
      <c r="AC29" s="24">
        <v>20</v>
      </c>
      <c r="AD29" s="28">
        <v>2714</v>
      </c>
      <c r="AE29" s="2">
        <v>20</v>
      </c>
      <c r="AF29" s="2">
        <v>2571</v>
      </c>
      <c r="AG29" s="24">
        <v>30</v>
      </c>
      <c r="AH29" s="28">
        <v>3149</v>
      </c>
      <c r="AI29" s="2">
        <v>40</v>
      </c>
      <c r="AJ29" s="2">
        <v>2892</v>
      </c>
      <c r="AK29" s="24">
        <v>30</v>
      </c>
      <c r="AL29" s="28">
        <v>1132</v>
      </c>
      <c r="AM29" s="2">
        <v>10</v>
      </c>
      <c r="AN29" s="2">
        <v>199</v>
      </c>
      <c r="AO29" s="24">
        <v>10</v>
      </c>
      <c r="AP29" s="28">
        <v>206</v>
      </c>
      <c r="AQ29" s="2">
        <v>10</v>
      </c>
      <c r="AR29" s="2">
        <v>217</v>
      </c>
      <c r="AS29" s="24">
        <v>10</v>
      </c>
      <c r="AT29" s="28">
        <v>209</v>
      </c>
      <c r="AU29" s="2">
        <v>10</v>
      </c>
      <c r="AV29" s="2">
        <v>206</v>
      </c>
      <c r="AW29" s="24">
        <v>10</v>
      </c>
      <c r="AX29" s="28">
        <v>251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x14ac:dyDescent="0.35">
      <c r="A30" s="236">
        <v>-20</v>
      </c>
      <c r="B30" s="234"/>
      <c r="C30" s="24">
        <v>30</v>
      </c>
      <c r="D30" s="28">
        <v>852</v>
      </c>
      <c r="E30" s="24">
        <v>20</v>
      </c>
      <c r="F30" s="28">
        <v>1929</v>
      </c>
      <c r="G30" s="24">
        <v>20</v>
      </c>
      <c r="H30" s="28">
        <v>3975</v>
      </c>
      <c r="I30" s="24">
        <v>10</v>
      </c>
      <c r="J30" s="28">
        <v>2587</v>
      </c>
      <c r="K30" s="24">
        <v>10</v>
      </c>
      <c r="L30" s="28">
        <v>2506</v>
      </c>
      <c r="M30" s="24">
        <v>20</v>
      </c>
      <c r="N30" s="28">
        <v>5625</v>
      </c>
      <c r="O30" s="2">
        <v>20</v>
      </c>
      <c r="P30" s="2">
        <v>4664</v>
      </c>
      <c r="Q30" s="24">
        <v>10</v>
      </c>
      <c r="R30" s="28">
        <v>2674</v>
      </c>
      <c r="S30" s="2">
        <v>10</v>
      </c>
      <c r="T30" s="2">
        <v>2684</v>
      </c>
      <c r="U30" s="24">
        <v>10</v>
      </c>
      <c r="V30" s="28">
        <v>2164</v>
      </c>
      <c r="W30" s="2">
        <v>20</v>
      </c>
      <c r="X30" s="2">
        <v>2950</v>
      </c>
      <c r="Y30" s="24">
        <v>30</v>
      </c>
      <c r="Z30" s="28">
        <v>3539</v>
      </c>
      <c r="AA30" s="2">
        <v>20</v>
      </c>
      <c r="AB30" s="2">
        <v>2441</v>
      </c>
      <c r="AC30" s="24">
        <v>20</v>
      </c>
      <c r="AD30" s="28">
        <v>2103</v>
      </c>
      <c r="AE30" s="2">
        <v>20</v>
      </c>
      <c r="AF30" s="2">
        <v>1757</v>
      </c>
      <c r="AG30" s="24">
        <v>20</v>
      </c>
      <c r="AH30" s="28">
        <v>1036</v>
      </c>
      <c r="AI30" s="2">
        <v>10</v>
      </c>
      <c r="AJ30" s="2">
        <v>248</v>
      </c>
      <c r="AK30" s="24">
        <v>10</v>
      </c>
      <c r="AL30" s="28">
        <v>188</v>
      </c>
      <c r="AM30" s="2">
        <v>10</v>
      </c>
      <c r="AN30" s="2">
        <v>213</v>
      </c>
      <c r="AO30" s="24">
        <v>10</v>
      </c>
      <c r="AP30" s="28">
        <v>199</v>
      </c>
      <c r="AQ30" s="2">
        <v>10</v>
      </c>
      <c r="AR30" s="2">
        <v>181</v>
      </c>
      <c r="AS30" s="24">
        <v>10</v>
      </c>
      <c r="AT30" s="28">
        <v>183</v>
      </c>
      <c r="AU30" s="2">
        <v>10</v>
      </c>
      <c r="AV30" s="2">
        <v>221</v>
      </c>
      <c r="AW30" s="24">
        <v>10</v>
      </c>
      <c r="AX30" s="28">
        <v>233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x14ac:dyDescent="0.35">
      <c r="A31" s="236">
        <v>-25</v>
      </c>
      <c r="B31" s="234"/>
      <c r="C31" s="24">
        <v>20</v>
      </c>
      <c r="D31" s="28">
        <v>504</v>
      </c>
      <c r="E31" s="24">
        <v>20</v>
      </c>
      <c r="F31" s="28">
        <v>765</v>
      </c>
      <c r="G31" s="24">
        <v>20</v>
      </c>
      <c r="H31" s="28">
        <v>2280</v>
      </c>
      <c r="I31" s="24">
        <v>20</v>
      </c>
      <c r="J31" s="28">
        <v>3765</v>
      </c>
      <c r="K31" s="24">
        <v>10</v>
      </c>
      <c r="L31" s="28">
        <v>2381</v>
      </c>
      <c r="M31" s="24">
        <v>10</v>
      </c>
      <c r="N31" s="28">
        <v>2527</v>
      </c>
      <c r="O31" s="2">
        <v>10</v>
      </c>
      <c r="P31" s="2">
        <v>2469</v>
      </c>
      <c r="Q31" s="24">
        <v>10</v>
      </c>
      <c r="R31" s="28">
        <v>2282</v>
      </c>
      <c r="S31" s="2">
        <v>20</v>
      </c>
      <c r="T31" s="2">
        <v>2898</v>
      </c>
      <c r="U31" s="24">
        <v>20</v>
      </c>
      <c r="V31" s="28">
        <v>1625</v>
      </c>
      <c r="W31" s="2">
        <v>40</v>
      </c>
      <c r="X31" s="2">
        <v>2540</v>
      </c>
      <c r="Y31" s="24">
        <v>20</v>
      </c>
      <c r="Z31" s="28">
        <v>1431</v>
      </c>
      <c r="AA31" s="2">
        <v>20</v>
      </c>
      <c r="AB31" s="2">
        <v>1309</v>
      </c>
      <c r="AC31" s="24">
        <v>40</v>
      </c>
      <c r="AD31" s="28">
        <v>2172</v>
      </c>
      <c r="AE31" s="2">
        <v>20</v>
      </c>
      <c r="AF31" s="2">
        <v>729</v>
      </c>
      <c r="AG31" s="24">
        <v>10</v>
      </c>
      <c r="AH31" s="28">
        <v>256</v>
      </c>
      <c r="AI31" s="2">
        <v>10</v>
      </c>
      <c r="AJ31" s="2">
        <v>202</v>
      </c>
      <c r="AK31" s="24">
        <v>10</v>
      </c>
      <c r="AL31" s="28">
        <v>175</v>
      </c>
      <c r="AM31" s="2">
        <v>10</v>
      </c>
      <c r="AN31" s="2">
        <v>185</v>
      </c>
      <c r="AO31" s="24">
        <v>10</v>
      </c>
      <c r="AP31" s="28">
        <v>187</v>
      </c>
      <c r="AQ31" s="2">
        <v>10</v>
      </c>
      <c r="AR31" s="2">
        <v>207</v>
      </c>
      <c r="AS31" s="24">
        <v>10</v>
      </c>
      <c r="AT31" s="28">
        <v>180</v>
      </c>
      <c r="AU31" s="2">
        <v>10</v>
      </c>
      <c r="AV31" s="2">
        <v>240</v>
      </c>
      <c r="AW31" s="24">
        <v>10</v>
      </c>
      <c r="AX31" s="28">
        <v>223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x14ac:dyDescent="0.35">
      <c r="A32" s="236">
        <v>-30</v>
      </c>
      <c r="B32" s="234"/>
      <c r="C32" s="24">
        <v>20</v>
      </c>
      <c r="D32" s="28">
        <v>496</v>
      </c>
      <c r="E32" s="24">
        <v>20</v>
      </c>
      <c r="F32" s="28">
        <v>509</v>
      </c>
      <c r="G32" s="24">
        <v>20</v>
      </c>
      <c r="H32" s="28">
        <v>925</v>
      </c>
      <c r="I32" s="24">
        <v>20</v>
      </c>
      <c r="J32" s="28">
        <v>1995</v>
      </c>
      <c r="K32" s="24">
        <v>20</v>
      </c>
      <c r="L32" s="28">
        <v>2880</v>
      </c>
      <c r="M32" s="24">
        <v>20</v>
      </c>
      <c r="N32" s="28">
        <v>3312</v>
      </c>
      <c r="O32" s="2">
        <v>20</v>
      </c>
      <c r="P32" s="2">
        <v>3137</v>
      </c>
      <c r="Q32" s="24">
        <v>20</v>
      </c>
      <c r="R32" s="28">
        <v>2141</v>
      </c>
      <c r="S32" s="2">
        <v>10</v>
      </c>
      <c r="T32" s="2">
        <v>460</v>
      </c>
      <c r="U32" s="24">
        <v>10</v>
      </c>
      <c r="V32" s="28">
        <v>274</v>
      </c>
      <c r="W32" s="2">
        <v>20</v>
      </c>
      <c r="X32" s="2">
        <v>683</v>
      </c>
      <c r="Y32" s="24">
        <v>10</v>
      </c>
      <c r="Z32" s="28">
        <v>358</v>
      </c>
      <c r="AA32" s="2">
        <v>10</v>
      </c>
      <c r="AB32" s="2">
        <v>288</v>
      </c>
      <c r="AC32" s="24">
        <v>10</v>
      </c>
      <c r="AD32" s="28">
        <v>233</v>
      </c>
      <c r="AE32" s="2">
        <v>10</v>
      </c>
      <c r="AF32" s="2">
        <v>228</v>
      </c>
      <c r="AG32" s="24">
        <v>10</v>
      </c>
      <c r="AH32" s="28">
        <v>178</v>
      </c>
      <c r="AI32" s="2">
        <v>10</v>
      </c>
      <c r="AJ32" s="2">
        <v>195</v>
      </c>
      <c r="AK32" s="24">
        <v>10</v>
      </c>
      <c r="AL32" s="28">
        <v>193</v>
      </c>
      <c r="AM32" s="2">
        <v>10</v>
      </c>
      <c r="AN32" s="2">
        <v>206</v>
      </c>
      <c r="AO32" s="24">
        <v>10</v>
      </c>
      <c r="AP32" s="28">
        <v>226</v>
      </c>
      <c r="AQ32" s="2">
        <v>10</v>
      </c>
      <c r="AR32" s="2">
        <v>179</v>
      </c>
      <c r="AS32" s="24">
        <v>10</v>
      </c>
      <c r="AT32" s="28">
        <v>188</v>
      </c>
      <c r="AU32" s="2">
        <v>10</v>
      </c>
      <c r="AV32" s="2">
        <v>209</v>
      </c>
      <c r="AW32" s="24">
        <v>10</v>
      </c>
      <c r="AX32" s="28">
        <v>223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x14ac:dyDescent="0.35">
      <c r="A33" s="249">
        <v>-35</v>
      </c>
      <c r="B33" s="253"/>
      <c r="C33" s="30">
        <v>20</v>
      </c>
      <c r="D33" s="32">
        <v>485</v>
      </c>
      <c r="E33" s="30">
        <v>20</v>
      </c>
      <c r="F33" s="32">
        <v>515</v>
      </c>
      <c r="G33" s="30">
        <v>20</v>
      </c>
      <c r="H33" s="32">
        <v>520</v>
      </c>
      <c r="I33" s="30">
        <v>50</v>
      </c>
      <c r="J33" s="32">
        <v>2024</v>
      </c>
      <c r="K33" s="30">
        <v>40</v>
      </c>
      <c r="L33" s="32">
        <v>2576</v>
      </c>
      <c r="M33" s="30">
        <v>30</v>
      </c>
      <c r="N33" s="32">
        <v>2548</v>
      </c>
      <c r="O33" s="31">
        <v>20</v>
      </c>
      <c r="P33" s="31">
        <v>1342</v>
      </c>
      <c r="Q33" s="191">
        <v>10</v>
      </c>
      <c r="R33" s="192">
        <v>427</v>
      </c>
      <c r="S33" s="31">
        <v>10</v>
      </c>
      <c r="T33" s="31">
        <v>300</v>
      </c>
      <c r="U33" s="191">
        <v>10</v>
      </c>
      <c r="V33" s="192">
        <v>258</v>
      </c>
      <c r="W33" s="31">
        <v>10</v>
      </c>
      <c r="X33" s="31">
        <v>262</v>
      </c>
      <c r="Y33" s="191">
        <v>10</v>
      </c>
      <c r="Z33" s="192">
        <v>279</v>
      </c>
      <c r="AA33" s="31">
        <v>10</v>
      </c>
      <c r="AB33" s="31">
        <v>252</v>
      </c>
      <c r="AC33" s="191">
        <v>10</v>
      </c>
      <c r="AD33" s="192">
        <v>214</v>
      </c>
      <c r="AE33" s="31">
        <v>10</v>
      </c>
      <c r="AF33" s="31">
        <v>211</v>
      </c>
      <c r="AG33" s="191">
        <v>10</v>
      </c>
      <c r="AH33" s="192">
        <v>156</v>
      </c>
      <c r="AI33" s="31">
        <v>10</v>
      </c>
      <c r="AJ33" s="31">
        <v>188</v>
      </c>
      <c r="AK33" s="191">
        <v>10</v>
      </c>
      <c r="AL33" s="192">
        <v>201</v>
      </c>
      <c r="AM33" s="31">
        <v>10</v>
      </c>
      <c r="AN33" s="31">
        <v>200</v>
      </c>
      <c r="AO33" s="191">
        <v>10</v>
      </c>
      <c r="AP33" s="192">
        <v>188</v>
      </c>
      <c r="AQ33" s="31">
        <v>10</v>
      </c>
      <c r="AR33" s="31">
        <v>164</v>
      </c>
      <c r="AS33" s="191">
        <v>10</v>
      </c>
      <c r="AT33" s="192">
        <v>210</v>
      </c>
      <c r="AU33" s="31">
        <v>10</v>
      </c>
      <c r="AV33" s="31">
        <v>205</v>
      </c>
      <c r="AW33" s="191">
        <v>10</v>
      </c>
      <c r="AX33" s="192">
        <v>205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x14ac:dyDescent="0.35">
      <c r="A34" s="244" t="s">
        <v>130</v>
      </c>
      <c r="B34" s="245"/>
      <c r="C34" s="258">
        <f>AVERAGE(C19:C33)</f>
        <v>23.333333333333332</v>
      </c>
      <c r="D34" s="259"/>
      <c r="E34" s="258">
        <f>AVERAGE(E19:E33)</f>
        <v>22</v>
      </c>
      <c r="F34" s="259"/>
      <c r="G34" s="258">
        <f t="shared" ref="G34" si="2">AVERAGE(G19:G33)</f>
        <v>26</v>
      </c>
      <c r="H34" s="259"/>
      <c r="I34" s="258">
        <f t="shared" ref="I34" si="3">AVERAGE(I19:I33)</f>
        <v>25.333333333333332</v>
      </c>
      <c r="J34" s="259"/>
      <c r="K34" s="258">
        <f t="shared" ref="K34" si="4">AVERAGE(K19:K33)</f>
        <v>24</v>
      </c>
      <c r="L34" s="259"/>
      <c r="M34" s="258">
        <f t="shared" ref="M34" si="5">AVERAGE(M19:M33)</f>
        <v>15.333333333333334</v>
      </c>
      <c r="N34" s="259"/>
      <c r="O34" s="258">
        <f t="shared" ref="O34" si="6">AVERAGE(O19:O33)</f>
        <v>19.333333333333332</v>
      </c>
      <c r="P34" s="260"/>
      <c r="Q34" s="258">
        <f t="shared" ref="Q34" si="7">AVERAGE(Q19:Q33)</f>
        <v>14.666666666666666</v>
      </c>
      <c r="R34" s="259"/>
      <c r="S34" s="260">
        <f t="shared" ref="S34" si="8">AVERAGE(S19:S33)</f>
        <v>15.333333333333334</v>
      </c>
      <c r="T34" s="260"/>
      <c r="U34" s="258">
        <f t="shared" ref="U34" si="9">AVERAGE(U19:U33)</f>
        <v>11.333333333333334</v>
      </c>
      <c r="V34" s="259"/>
      <c r="W34" s="260">
        <f t="shared" ref="W34" si="10">AVERAGE(W19:W33)</f>
        <v>14</v>
      </c>
      <c r="X34" s="260"/>
      <c r="Y34" s="258">
        <f t="shared" ref="Y34" si="11">AVERAGE(Y19:Y33)</f>
        <v>15.333333333333334</v>
      </c>
      <c r="Z34" s="259"/>
      <c r="AA34" s="260">
        <f t="shared" ref="AA34" si="12">AVERAGE(AA19:AA33)</f>
        <v>15.333333333333334</v>
      </c>
      <c r="AB34" s="260"/>
      <c r="AC34" s="258">
        <f t="shared" ref="AC34" si="13">AVERAGE(AC19:AC33)</f>
        <v>19.333333333333332</v>
      </c>
      <c r="AD34" s="259"/>
      <c r="AE34" s="260">
        <f t="shared" ref="AE34" si="14">AVERAGE(AE19:AE33)</f>
        <v>18.666666666666668</v>
      </c>
      <c r="AF34" s="260"/>
      <c r="AG34" s="258">
        <f t="shared" ref="AG34" si="15">AVERAGE(AG19:AG33)</f>
        <v>16.666666666666668</v>
      </c>
      <c r="AH34" s="259"/>
      <c r="AI34" s="260">
        <f t="shared" ref="AI34" si="16">AVERAGE(AI19:AI33)</f>
        <v>20.666666666666668</v>
      </c>
      <c r="AJ34" s="260"/>
      <c r="AK34" s="258">
        <f t="shared" ref="AK34" si="17">AVERAGE(AK19:AK33)</f>
        <v>17.333333333333332</v>
      </c>
      <c r="AL34" s="259"/>
      <c r="AM34" s="260">
        <f t="shared" ref="AM34" si="18">AVERAGE(AM19:AM33)</f>
        <v>16</v>
      </c>
      <c r="AN34" s="260"/>
      <c r="AO34" s="258">
        <f t="shared" ref="AO34" si="19">AVERAGE(AO19:AO33)</f>
        <v>17.333333333333332</v>
      </c>
      <c r="AP34" s="259"/>
      <c r="AQ34" s="260">
        <f t="shared" ref="AQ34" si="20">AVERAGE(AQ19:AQ33)</f>
        <v>16</v>
      </c>
      <c r="AR34" s="260"/>
      <c r="AS34" s="258">
        <f t="shared" ref="AS34" si="21">AVERAGE(AS19:AS33)</f>
        <v>12.666666666666666</v>
      </c>
      <c r="AT34" s="259"/>
      <c r="AU34" s="260">
        <f t="shared" ref="AU34" si="22">AVERAGE(AU19:AU33)</f>
        <v>13.333333333333334</v>
      </c>
      <c r="AV34" s="260"/>
      <c r="AW34" s="258">
        <f t="shared" ref="AW34" si="23">AVERAGE(AW19:AW33)</f>
        <v>12.666666666666666</v>
      </c>
      <c r="AX34" s="259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x14ac:dyDescent="0.35">
      <c r="A35" s="244" t="s">
        <v>131</v>
      </c>
      <c r="B35" s="245"/>
      <c r="C35" s="247">
        <f>AVERAGE(C34:AX34)</f>
        <v>17.583333333333336</v>
      </c>
      <c r="D35" s="24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x14ac:dyDescent="0.35">
      <c r="A37" s="261" t="s">
        <v>127</v>
      </c>
      <c r="B37" s="262"/>
      <c r="C37" s="244">
        <v>0</v>
      </c>
      <c r="D37" s="246"/>
      <c r="E37" s="246">
        <v>15</v>
      </c>
      <c r="F37" s="246"/>
      <c r="G37" s="246">
        <v>30</v>
      </c>
      <c r="H37" s="246"/>
      <c r="I37" s="246">
        <v>45</v>
      </c>
      <c r="J37" s="246"/>
      <c r="K37" s="246">
        <v>60</v>
      </c>
      <c r="L37" s="246"/>
      <c r="M37" s="246">
        <v>75</v>
      </c>
      <c r="N37" s="246"/>
      <c r="O37" s="246">
        <v>90</v>
      </c>
      <c r="P37" s="246"/>
      <c r="Q37" s="246">
        <v>105</v>
      </c>
      <c r="R37" s="246"/>
      <c r="S37" s="246">
        <v>120</v>
      </c>
      <c r="T37" s="246"/>
      <c r="U37" s="246">
        <v>135</v>
      </c>
      <c r="V37" s="246"/>
      <c r="W37" s="246">
        <v>150</v>
      </c>
      <c r="X37" s="246"/>
      <c r="Y37" s="246">
        <v>165</v>
      </c>
      <c r="Z37" s="246"/>
      <c r="AA37" s="246">
        <v>180</v>
      </c>
      <c r="AB37" s="246"/>
      <c r="AC37" s="246">
        <v>195</v>
      </c>
      <c r="AD37" s="246"/>
      <c r="AE37" s="246">
        <v>210</v>
      </c>
      <c r="AF37" s="246"/>
      <c r="AG37" s="246">
        <v>225</v>
      </c>
      <c r="AH37" s="246"/>
      <c r="AI37" s="246">
        <v>240</v>
      </c>
      <c r="AJ37" s="246"/>
      <c r="AK37" s="246">
        <v>255</v>
      </c>
      <c r="AL37" s="246"/>
      <c r="AM37" s="246">
        <v>270</v>
      </c>
      <c r="AN37" s="246"/>
      <c r="AO37" s="246">
        <v>285</v>
      </c>
      <c r="AP37" s="246"/>
      <c r="AQ37" s="246">
        <v>300</v>
      </c>
      <c r="AR37" s="246"/>
      <c r="AS37" s="246">
        <v>315</v>
      </c>
      <c r="AT37" s="246"/>
      <c r="AU37" s="246">
        <v>330</v>
      </c>
      <c r="AV37" s="246"/>
      <c r="AW37" s="246">
        <v>345</v>
      </c>
      <c r="AX37" s="245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x14ac:dyDescent="0.35">
      <c r="A38" s="263" t="s">
        <v>128</v>
      </c>
      <c r="B38" s="264"/>
      <c r="C38" s="249" t="s">
        <v>132</v>
      </c>
      <c r="D38" s="250"/>
      <c r="E38" s="250" t="s">
        <v>132</v>
      </c>
      <c r="F38" s="250"/>
      <c r="G38" s="250" t="s">
        <v>132</v>
      </c>
      <c r="H38" s="250"/>
      <c r="I38" s="250" t="s">
        <v>132</v>
      </c>
      <c r="J38" s="250"/>
      <c r="K38" s="250" t="s">
        <v>132</v>
      </c>
      <c r="L38" s="250"/>
      <c r="M38" s="250" t="s">
        <v>132</v>
      </c>
      <c r="N38" s="250"/>
      <c r="O38" s="250" t="s">
        <v>132</v>
      </c>
      <c r="P38" s="250"/>
      <c r="Q38" s="250" t="s">
        <v>132</v>
      </c>
      <c r="R38" s="250"/>
      <c r="S38" s="250" t="s">
        <v>132</v>
      </c>
      <c r="T38" s="250"/>
      <c r="U38" s="250" t="s">
        <v>132</v>
      </c>
      <c r="V38" s="250"/>
      <c r="W38" s="250" t="s">
        <v>132</v>
      </c>
      <c r="X38" s="250"/>
      <c r="Y38" s="250" t="s">
        <v>132</v>
      </c>
      <c r="Z38" s="250"/>
      <c r="AA38" s="250" t="s">
        <v>132</v>
      </c>
      <c r="AB38" s="250"/>
      <c r="AC38" s="250" t="s">
        <v>132</v>
      </c>
      <c r="AD38" s="250"/>
      <c r="AE38" s="250" t="s">
        <v>132</v>
      </c>
      <c r="AF38" s="250"/>
      <c r="AG38" s="250" t="s">
        <v>132</v>
      </c>
      <c r="AH38" s="250"/>
      <c r="AI38" s="250" t="s">
        <v>132</v>
      </c>
      <c r="AJ38" s="250"/>
      <c r="AK38" s="250" t="s">
        <v>132</v>
      </c>
      <c r="AL38" s="250"/>
      <c r="AM38" s="250" t="s">
        <v>132</v>
      </c>
      <c r="AN38" s="250"/>
      <c r="AO38" s="250" t="s">
        <v>132</v>
      </c>
      <c r="AP38" s="250"/>
      <c r="AQ38" s="250" t="s">
        <v>132</v>
      </c>
      <c r="AR38" s="250"/>
      <c r="AS38" s="250" t="s">
        <v>132</v>
      </c>
      <c r="AT38" s="250"/>
      <c r="AU38" s="250" t="s">
        <v>132</v>
      </c>
      <c r="AV38" s="250"/>
      <c r="AW38" s="250" t="s">
        <v>132</v>
      </c>
      <c r="AX38" s="25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x14ac:dyDescent="0.35">
      <c r="A39" s="236">
        <v>0</v>
      </c>
      <c r="B39" s="234"/>
      <c r="C39" s="251">
        <f t="shared" ref="C39:C53" si="24">D19/C19</f>
        <v>244.65</v>
      </c>
      <c r="D39" s="252"/>
      <c r="E39" s="252">
        <f t="shared" ref="E39:E53" si="25">F19/E19</f>
        <v>162.75</v>
      </c>
      <c r="F39" s="252"/>
      <c r="G39" s="252">
        <f t="shared" ref="G39:G53" si="26">H19/G19</f>
        <v>57.424999999999997</v>
      </c>
      <c r="H39" s="252"/>
      <c r="I39" s="252">
        <f t="shared" ref="I39:I53" si="27">J19/I19</f>
        <v>42.8</v>
      </c>
      <c r="J39" s="252"/>
      <c r="K39" s="252">
        <f t="shared" ref="K39:K53" si="28">L19/K19</f>
        <v>75.599999999999994</v>
      </c>
      <c r="L39" s="252"/>
      <c r="M39" s="252">
        <f t="shared" ref="M39:M53" si="29">N19/M19</f>
        <v>117.65</v>
      </c>
      <c r="N39" s="252"/>
      <c r="O39" s="252">
        <f t="shared" ref="O39:O53" si="30">P19/O19</f>
        <v>133.73333333333332</v>
      </c>
      <c r="P39" s="252"/>
      <c r="Q39" s="252">
        <f t="shared" ref="Q39:Q53" si="31">R19/Q19</f>
        <v>119.1</v>
      </c>
      <c r="R39" s="252"/>
      <c r="S39" s="252">
        <f t="shared" ref="S39:S53" si="32">T19/S19</f>
        <v>76.325000000000003</v>
      </c>
      <c r="T39" s="252"/>
      <c r="U39" s="252">
        <f t="shared" ref="U39:U53" si="33">V19/U19</f>
        <v>41.2</v>
      </c>
      <c r="V39" s="252"/>
      <c r="W39" s="252">
        <f t="shared" ref="W39:W53" si="34">X19/W19</f>
        <v>51.8</v>
      </c>
      <c r="X39" s="252"/>
      <c r="Y39" s="252">
        <f t="shared" ref="Y39:Y53" si="35">Z19/Y19</f>
        <v>156.1</v>
      </c>
      <c r="Z39" s="252"/>
      <c r="AA39" s="252">
        <f t="shared" ref="AA39:AA53" si="36">AB19/AA19</f>
        <v>231.6</v>
      </c>
      <c r="AB39" s="252"/>
      <c r="AC39" s="252">
        <f t="shared" ref="AC39:AC53" si="37">AD19/AC19</f>
        <v>186.8</v>
      </c>
      <c r="AD39" s="252"/>
      <c r="AE39" s="252">
        <f t="shared" ref="AE39:AE53" si="38">AF19/AE19</f>
        <v>109.45</v>
      </c>
      <c r="AF39" s="252"/>
      <c r="AG39" s="252">
        <f t="shared" ref="AG39:AG53" si="39">AH19/AG19</f>
        <v>39.299999999999997</v>
      </c>
      <c r="AH39" s="252"/>
      <c r="AI39" s="252">
        <f t="shared" ref="AI39:AI53" si="40">AJ19/AI19</f>
        <v>62.475000000000001</v>
      </c>
      <c r="AJ39" s="252"/>
      <c r="AK39" s="252">
        <f t="shared" ref="AK39:AK53" si="41">AL19/AK19</f>
        <v>96.9</v>
      </c>
      <c r="AL39" s="252"/>
      <c r="AM39" s="252">
        <f t="shared" ref="AM39:AM53" si="42">AN19/AM19</f>
        <v>128.55000000000001</v>
      </c>
      <c r="AN39" s="252"/>
      <c r="AO39" s="252">
        <f t="shared" ref="AO39:AO53" si="43">AP19/AO19</f>
        <v>120.85</v>
      </c>
      <c r="AP39" s="252"/>
      <c r="AQ39" s="252">
        <f t="shared" ref="AQ39:AQ53" si="44">AR19/AQ19</f>
        <v>81</v>
      </c>
      <c r="AR39" s="252"/>
      <c r="AS39" s="252">
        <f t="shared" ref="AS39:AS53" si="45">AT19/AS19</f>
        <v>45.9</v>
      </c>
      <c r="AT39" s="252"/>
      <c r="AU39" s="252">
        <f t="shared" ref="AU39:AU53" si="46">AV19/AU19</f>
        <v>72.7</v>
      </c>
      <c r="AV39" s="252"/>
      <c r="AW39" s="252">
        <f t="shared" ref="AW39:AW53" si="47">AX19/AW19</f>
        <v>185.35</v>
      </c>
      <c r="AX39" s="256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x14ac:dyDescent="0.35">
      <c r="A40" s="236">
        <v>5</v>
      </c>
      <c r="B40" s="234"/>
      <c r="C40" s="251">
        <f t="shared" si="24"/>
        <v>235</v>
      </c>
      <c r="D40" s="252"/>
      <c r="E40" s="252">
        <f t="shared" si="25"/>
        <v>107.8</v>
      </c>
      <c r="F40" s="252"/>
      <c r="G40" s="252">
        <f t="shared" si="26"/>
        <v>67.25</v>
      </c>
      <c r="H40" s="252"/>
      <c r="I40" s="252">
        <f t="shared" si="27"/>
        <v>83.2</v>
      </c>
      <c r="J40" s="252"/>
      <c r="K40" s="252">
        <f t="shared" si="28"/>
        <v>117.63333333333334</v>
      </c>
      <c r="L40" s="252"/>
      <c r="M40" s="252">
        <f t="shared" si="29"/>
        <v>136.15</v>
      </c>
      <c r="N40" s="252"/>
      <c r="O40" s="252">
        <f t="shared" si="30"/>
        <v>113.5</v>
      </c>
      <c r="P40" s="252"/>
      <c r="Q40" s="252">
        <f t="shared" si="31"/>
        <v>73.533333333333331</v>
      </c>
      <c r="R40" s="252"/>
      <c r="S40" s="252">
        <f t="shared" si="32"/>
        <v>37.549999999999997</v>
      </c>
      <c r="T40" s="252"/>
      <c r="U40" s="252">
        <f t="shared" si="33"/>
        <v>23.7</v>
      </c>
      <c r="V40" s="252"/>
      <c r="W40" s="252">
        <f t="shared" si="34"/>
        <v>25.6</v>
      </c>
      <c r="X40" s="252"/>
      <c r="Y40" s="252">
        <f t="shared" si="35"/>
        <v>48.575000000000003</v>
      </c>
      <c r="Z40" s="252"/>
      <c r="AA40" s="252">
        <f t="shared" si="36"/>
        <v>162.55000000000001</v>
      </c>
      <c r="AB40" s="252"/>
      <c r="AC40" s="252">
        <f t="shared" si="37"/>
        <v>224.5</v>
      </c>
      <c r="AD40" s="252"/>
      <c r="AE40" s="252">
        <f t="shared" si="38"/>
        <v>187.35</v>
      </c>
      <c r="AF40" s="252"/>
      <c r="AG40" s="252">
        <f t="shared" si="39"/>
        <v>91.13333333333334</v>
      </c>
      <c r="AH40" s="252"/>
      <c r="AI40" s="252">
        <f t="shared" si="40"/>
        <v>38.35</v>
      </c>
      <c r="AJ40" s="252"/>
      <c r="AK40" s="252">
        <f t="shared" si="41"/>
        <v>44</v>
      </c>
      <c r="AL40" s="252"/>
      <c r="AM40" s="252">
        <f t="shared" si="42"/>
        <v>86.75</v>
      </c>
      <c r="AN40" s="252"/>
      <c r="AO40" s="252">
        <f t="shared" si="43"/>
        <v>128.9</v>
      </c>
      <c r="AP40" s="252"/>
      <c r="AQ40" s="252">
        <f t="shared" si="44"/>
        <v>133.19999999999999</v>
      </c>
      <c r="AR40" s="252"/>
      <c r="AS40" s="252">
        <f t="shared" si="45"/>
        <v>134.35</v>
      </c>
      <c r="AT40" s="252"/>
      <c r="AU40" s="252">
        <f t="shared" si="46"/>
        <v>183.05</v>
      </c>
      <c r="AV40" s="252"/>
      <c r="AW40" s="252">
        <f t="shared" si="47"/>
        <v>268.8</v>
      </c>
      <c r="AX40" s="256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x14ac:dyDescent="0.35">
      <c r="A41" s="236">
        <v>10</v>
      </c>
      <c r="B41" s="234"/>
      <c r="C41" s="251">
        <f t="shared" si="24"/>
        <v>97.45</v>
      </c>
      <c r="D41" s="252"/>
      <c r="E41" s="252">
        <f t="shared" si="25"/>
        <v>108</v>
      </c>
      <c r="F41" s="252"/>
      <c r="G41" s="252">
        <f t="shared" si="26"/>
        <v>113.03333333333333</v>
      </c>
      <c r="H41" s="252"/>
      <c r="I41" s="252">
        <f t="shared" si="27"/>
        <v>130.05000000000001</v>
      </c>
      <c r="J41" s="252"/>
      <c r="K41" s="252">
        <f t="shared" si="28"/>
        <v>131.36666666666667</v>
      </c>
      <c r="L41" s="252"/>
      <c r="M41" s="252">
        <f t="shared" si="29"/>
        <v>104.8</v>
      </c>
      <c r="N41" s="252"/>
      <c r="O41" s="252">
        <f t="shared" si="30"/>
        <v>69.666666666666671</v>
      </c>
      <c r="P41" s="252"/>
      <c r="Q41" s="252">
        <f t="shared" si="31"/>
        <v>36.200000000000003</v>
      </c>
      <c r="R41" s="252"/>
      <c r="S41" s="252">
        <f t="shared" si="32"/>
        <v>24.7</v>
      </c>
      <c r="T41" s="252"/>
      <c r="U41" s="252">
        <f t="shared" si="33"/>
        <v>20.8</v>
      </c>
      <c r="V41" s="252"/>
      <c r="W41" s="252">
        <f t="shared" si="34"/>
        <v>19.600000000000001</v>
      </c>
      <c r="X41" s="252"/>
      <c r="Y41" s="252">
        <f t="shared" si="35"/>
        <v>25.4</v>
      </c>
      <c r="Z41" s="252"/>
      <c r="AA41" s="252">
        <f t="shared" si="36"/>
        <v>47.7</v>
      </c>
      <c r="AB41" s="252"/>
      <c r="AC41" s="252">
        <f t="shared" si="37"/>
        <v>156.05000000000001</v>
      </c>
      <c r="AD41" s="252"/>
      <c r="AE41" s="252">
        <f t="shared" si="38"/>
        <v>232.1</v>
      </c>
      <c r="AF41" s="252"/>
      <c r="AG41" s="252">
        <f t="shared" si="39"/>
        <v>204.4</v>
      </c>
      <c r="AH41" s="252"/>
      <c r="AI41" s="252">
        <f t="shared" si="40"/>
        <v>115.9</v>
      </c>
      <c r="AJ41" s="252"/>
      <c r="AK41" s="252">
        <f t="shared" si="41"/>
        <v>70.266666666666666</v>
      </c>
      <c r="AL41" s="252"/>
      <c r="AM41" s="252">
        <f t="shared" si="42"/>
        <v>65.166666666666671</v>
      </c>
      <c r="AN41" s="252"/>
      <c r="AO41" s="252">
        <f t="shared" si="43"/>
        <v>80.566666666666663</v>
      </c>
      <c r="AP41" s="252"/>
      <c r="AQ41" s="252">
        <f t="shared" si="44"/>
        <v>173.15</v>
      </c>
      <c r="AR41" s="252"/>
      <c r="AS41" s="252">
        <f t="shared" si="45"/>
        <v>250.3</v>
      </c>
      <c r="AT41" s="252"/>
      <c r="AU41" s="252">
        <f t="shared" si="46"/>
        <v>304.3</v>
      </c>
      <c r="AV41" s="252"/>
      <c r="AW41" s="252">
        <f t="shared" si="47"/>
        <v>302.2</v>
      </c>
      <c r="AX41" s="256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x14ac:dyDescent="0.35">
      <c r="A42" s="236">
        <v>15</v>
      </c>
      <c r="B42" s="234"/>
      <c r="C42" s="251">
        <f t="shared" si="24"/>
        <v>173.3</v>
      </c>
      <c r="D42" s="252"/>
      <c r="E42" s="252">
        <f t="shared" si="25"/>
        <v>145.35</v>
      </c>
      <c r="F42" s="252"/>
      <c r="G42" s="252">
        <f t="shared" si="26"/>
        <v>138.9</v>
      </c>
      <c r="H42" s="252"/>
      <c r="I42" s="252">
        <f t="shared" si="27"/>
        <v>131.56666666666666</v>
      </c>
      <c r="J42" s="252"/>
      <c r="K42" s="252">
        <f t="shared" si="28"/>
        <v>101.06666666666666</v>
      </c>
      <c r="L42" s="252"/>
      <c r="M42" s="252">
        <f t="shared" si="29"/>
        <v>63.6</v>
      </c>
      <c r="N42" s="252"/>
      <c r="O42" s="252">
        <f t="shared" si="30"/>
        <v>31.7</v>
      </c>
      <c r="P42" s="252"/>
      <c r="Q42" s="252">
        <f t="shared" si="31"/>
        <v>22</v>
      </c>
      <c r="R42" s="252"/>
      <c r="S42" s="252">
        <f t="shared" si="32"/>
        <v>21.1</v>
      </c>
      <c r="T42" s="252"/>
      <c r="U42" s="252">
        <f t="shared" si="33"/>
        <v>20.6</v>
      </c>
      <c r="V42" s="252"/>
      <c r="W42" s="252">
        <f t="shared" si="34"/>
        <v>21.4</v>
      </c>
      <c r="X42" s="252"/>
      <c r="Y42" s="252">
        <f t="shared" si="35"/>
        <v>21</v>
      </c>
      <c r="Z42" s="252"/>
      <c r="AA42" s="252">
        <f t="shared" si="36"/>
        <v>22.8</v>
      </c>
      <c r="AB42" s="252"/>
      <c r="AC42" s="252">
        <f t="shared" si="37"/>
        <v>49.06666666666667</v>
      </c>
      <c r="AD42" s="252"/>
      <c r="AE42" s="252">
        <f t="shared" si="38"/>
        <v>153</v>
      </c>
      <c r="AF42" s="252"/>
      <c r="AG42" s="252">
        <f t="shared" si="39"/>
        <v>227.8</v>
      </c>
      <c r="AH42" s="252"/>
      <c r="AI42" s="252">
        <f t="shared" si="40"/>
        <v>230.95</v>
      </c>
      <c r="AJ42" s="252"/>
      <c r="AK42" s="252">
        <f t="shared" si="41"/>
        <v>180</v>
      </c>
      <c r="AL42" s="252"/>
      <c r="AM42" s="252">
        <f t="shared" si="42"/>
        <v>143.75</v>
      </c>
      <c r="AN42" s="252"/>
      <c r="AO42" s="252">
        <f t="shared" si="43"/>
        <v>151.19999999999999</v>
      </c>
      <c r="AP42" s="252"/>
      <c r="AQ42" s="252">
        <f t="shared" si="44"/>
        <v>210.6</v>
      </c>
      <c r="AR42" s="252"/>
      <c r="AS42" s="252">
        <f t="shared" si="45"/>
        <v>310.5</v>
      </c>
      <c r="AT42" s="252"/>
      <c r="AU42" s="252">
        <f t="shared" si="46"/>
        <v>302.39999999999998</v>
      </c>
      <c r="AV42" s="252"/>
      <c r="AW42" s="252">
        <f t="shared" si="47"/>
        <v>267.2</v>
      </c>
      <c r="AX42" s="256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x14ac:dyDescent="0.35">
      <c r="A43" s="236">
        <v>20</v>
      </c>
      <c r="B43" s="234"/>
      <c r="C43" s="251">
        <f t="shared" si="24"/>
        <v>116.8</v>
      </c>
      <c r="D43" s="252"/>
      <c r="E43" s="252">
        <f t="shared" si="25"/>
        <v>116.9</v>
      </c>
      <c r="F43" s="252"/>
      <c r="G43" s="252">
        <f t="shared" si="26"/>
        <v>108.16666666666667</v>
      </c>
      <c r="H43" s="252"/>
      <c r="I43" s="252">
        <f t="shared" si="27"/>
        <v>85.433333333333337</v>
      </c>
      <c r="J43" s="252"/>
      <c r="K43" s="252">
        <f t="shared" si="28"/>
        <v>54.94</v>
      </c>
      <c r="L43" s="252"/>
      <c r="M43" s="252">
        <f t="shared" si="29"/>
        <v>29.1</v>
      </c>
      <c r="N43" s="252"/>
      <c r="O43" s="252">
        <f t="shared" si="30"/>
        <v>21</v>
      </c>
      <c r="P43" s="252"/>
      <c r="Q43" s="252">
        <f t="shared" si="31"/>
        <v>18.8</v>
      </c>
      <c r="R43" s="252"/>
      <c r="S43" s="252">
        <f t="shared" si="32"/>
        <v>20.6</v>
      </c>
      <c r="T43" s="252"/>
      <c r="U43" s="252">
        <f t="shared" si="33"/>
        <v>18.7</v>
      </c>
      <c r="V43" s="252"/>
      <c r="W43" s="252">
        <f t="shared" si="34"/>
        <v>19.2</v>
      </c>
      <c r="X43" s="252"/>
      <c r="Y43" s="252">
        <f t="shared" si="35"/>
        <v>19.2</v>
      </c>
      <c r="Z43" s="252"/>
      <c r="AA43" s="252">
        <f t="shared" si="36"/>
        <v>22.7</v>
      </c>
      <c r="AB43" s="252"/>
      <c r="AC43" s="252">
        <f t="shared" si="37"/>
        <v>23.9</v>
      </c>
      <c r="AD43" s="252"/>
      <c r="AE43" s="252">
        <f t="shared" si="38"/>
        <v>51.9</v>
      </c>
      <c r="AF43" s="252"/>
      <c r="AG43" s="252">
        <f t="shared" si="39"/>
        <v>144.9</v>
      </c>
      <c r="AH43" s="252"/>
      <c r="AI43" s="252">
        <f t="shared" si="40"/>
        <v>223.9</v>
      </c>
      <c r="AJ43" s="252"/>
      <c r="AK43" s="252">
        <f t="shared" si="41"/>
        <v>257.60000000000002</v>
      </c>
      <c r="AL43" s="252"/>
      <c r="AM43" s="252">
        <f t="shared" si="42"/>
        <v>247.6</v>
      </c>
      <c r="AN43" s="252"/>
      <c r="AO43" s="252">
        <f t="shared" si="43"/>
        <v>244.8</v>
      </c>
      <c r="AP43" s="252"/>
      <c r="AQ43" s="252">
        <f t="shared" si="44"/>
        <v>265.10000000000002</v>
      </c>
      <c r="AR43" s="252"/>
      <c r="AS43" s="252">
        <f t="shared" si="45"/>
        <v>273.8</v>
      </c>
      <c r="AT43" s="252"/>
      <c r="AU43" s="252">
        <f t="shared" si="46"/>
        <v>224.8</v>
      </c>
      <c r="AV43" s="252"/>
      <c r="AW43" s="252">
        <f t="shared" si="47"/>
        <v>149.55000000000001</v>
      </c>
      <c r="AX43" s="256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x14ac:dyDescent="0.35">
      <c r="A44" s="236">
        <v>25</v>
      </c>
      <c r="B44" s="234"/>
      <c r="C44" s="251">
        <f t="shared" si="24"/>
        <v>61.9</v>
      </c>
      <c r="D44" s="252"/>
      <c r="E44" s="252">
        <f t="shared" si="25"/>
        <v>65.933333333333337</v>
      </c>
      <c r="F44" s="252"/>
      <c r="G44" s="252">
        <f t="shared" si="26"/>
        <v>56.22</v>
      </c>
      <c r="H44" s="252"/>
      <c r="I44" s="252">
        <f t="shared" si="27"/>
        <v>41.6</v>
      </c>
      <c r="J44" s="252"/>
      <c r="K44" s="252">
        <f t="shared" si="28"/>
        <v>25.8</v>
      </c>
      <c r="L44" s="252"/>
      <c r="M44" s="252">
        <f t="shared" si="29"/>
        <v>19.7</v>
      </c>
      <c r="N44" s="252"/>
      <c r="O44" s="252">
        <f t="shared" si="30"/>
        <v>17.399999999999999</v>
      </c>
      <c r="P44" s="252"/>
      <c r="Q44" s="252">
        <f t="shared" si="31"/>
        <v>18.8</v>
      </c>
      <c r="R44" s="252"/>
      <c r="S44" s="252">
        <f t="shared" si="32"/>
        <v>18.2</v>
      </c>
      <c r="T44" s="252"/>
      <c r="U44" s="252">
        <f t="shared" si="33"/>
        <v>19</v>
      </c>
      <c r="V44" s="252"/>
      <c r="W44" s="252">
        <f t="shared" si="34"/>
        <v>17.600000000000001</v>
      </c>
      <c r="X44" s="252"/>
      <c r="Y44" s="252">
        <f t="shared" si="35"/>
        <v>18.899999999999999</v>
      </c>
      <c r="Z44" s="252"/>
      <c r="AA44" s="252">
        <f t="shared" si="36"/>
        <v>21</v>
      </c>
      <c r="AB44" s="252"/>
      <c r="AC44" s="252">
        <f t="shared" si="37"/>
        <v>26.2</v>
      </c>
      <c r="AD44" s="252"/>
      <c r="AE44" s="252">
        <f t="shared" si="38"/>
        <v>22.3</v>
      </c>
      <c r="AF44" s="252"/>
      <c r="AG44" s="252">
        <f t="shared" si="39"/>
        <v>43.3</v>
      </c>
      <c r="AH44" s="252"/>
      <c r="AI44" s="252">
        <f t="shared" si="40"/>
        <v>125.8</v>
      </c>
      <c r="AJ44" s="252"/>
      <c r="AK44" s="252">
        <f t="shared" si="41"/>
        <v>188.15</v>
      </c>
      <c r="AL44" s="252"/>
      <c r="AM44" s="252">
        <f t="shared" si="42"/>
        <v>244.3</v>
      </c>
      <c r="AN44" s="252"/>
      <c r="AO44" s="252">
        <f t="shared" si="43"/>
        <v>251</v>
      </c>
      <c r="AP44" s="252"/>
      <c r="AQ44" s="252">
        <f t="shared" si="44"/>
        <v>239.8</v>
      </c>
      <c r="AR44" s="252"/>
      <c r="AS44" s="252">
        <f t="shared" si="45"/>
        <v>188.65</v>
      </c>
      <c r="AT44" s="252"/>
      <c r="AU44" s="252">
        <f t="shared" si="46"/>
        <v>104</v>
      </c>
      <c r="AV44" s="252"/>
      <c r="AW44" s="252">
        <f t="shared" si="47"/>
        <v>105.9</v>
      </c>
      <c r="AX44" s="256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x14ac:dyDescent="0.35">
      <c r="A45" s="236">
        <v>30</v>
      </c>
      <c r="B45" s="234"/>
      <c r="C45" s="251">
        <f t="shared" si="24"/>
        <v>28.333333333333332</v>
      </c>
      <c r="D45" s="252"/>
      <c r="E45" s="252">
        <f t="shared" si="25"/>
        <v>30.25</v>
      </c>
      <c r="F45" s="252"/>
      <c r="G45" s="252">
        <f t="shared" si="26"/>
        <v>28.8</v>
      </c>
      <c r="H45" s="252"/>
      <c r="I45" s="252">
        <f t="shared" si="27"/>
        <v>23.95</v>
      </c>
      <c r="J45" s="252"/>
      <c r="K45" s="252">
        <f t="shared" si="28"/>
        <v>21.4</v>
      </c>
      <c r="L45" s="252"/>
      <c r="M45" s="252">
        <f t="shared" si="29"/>
        <v>18.899999999999999</v>
      </c>
      <c r="N45" s="252"/>
      <c r="O45" s="252">
        <f t="shared" si="30"/>
        <v>18.7</v>
      </c>
      <c r="P45" s="252"/>
      <c r="Q45" s="252">
        <f t="shared" si="31"/>
        <v>18</v>
      </c>
      <c r="R45" s="252"/>
      <c r="S45" s="252">
        <f t="shared" si="32"/>
        <v>16.2</v>
      </c>
      <c r="T45" s="252"/>
      <c r="U45" s="252">
        <f t="shared" si="33"/>
        <v>18.8</v>
      </c>
      <c r="V45" s="252"/>
      <c r="W45" s="252">
        <f t="shared" si="34"/>
        <v>17.600000000000001</v>
      </c>
      <c r="X45" s="252"/>
      <c r="Y45" s="252">
        <f t="shared" si="35"/>
        <v>19.399999999999999</v>
      </c>
      <c r="Z45" s="252"/>
      <c r="AA45" s="252">
        <f t="shared" si="36"/>
        <v>19.2</v>
      </c>
      <c r="AB45" s="252"/>
      <c r="AC45" s="252">
        <f t="shared" si="37"/>
        <v>22.6</v>
      </c>
      <c r="AD45" s="252"/>
      <c r="AE45" s="252">
        <f t="shared" si="38"/>
        <v>25.7</v>
      </c>
      <c r="AF45" s="252"/>
      <c r="AG45" s="252">
        <f t="shared" si="39"/>
        <v>25.8</v>
      </c>
      <c r="AH45" s="252"/>
      <c r="AI45" s="252">
        <f t="shared" si="40"/>
        <v>41.6</v>
      </c>
      <c r="AJ45" s="252"/>
      <c r="AK45" s="252">
        <f t="shared" si="41"/>
        <v>84.75</v>
      </c>
      <c r="AL45" s="252"/>
      <c r="AM45" s="252">
        <f t="shared" si="42"/>
        <v>122.15</v>
      </c>
      <c r="AN45" s="252"/>
      <c r="AO45" s="252">
        <f t="shared" si="43"/>
        <v>163.30000000000001</v>
      </c>
      <c r="AP45" s="252"/>
      <c r="AQ45" s="252">
        <f t="shared" si="44"/>
        <v>145.15</v>
      </c>
      <c r="AR45" s="252"/>
      <c r="AS45" s="252">
        <f t="shared" si="45"/>
        <v>91.4</v>
      </c>
      <c r="AT45" s="252"/>
      <c r="AU45" s="252">
        <f t="shared" si="46"/>
        <v>47.6</v>
      </c>
      <c r="AV45" s="252"/>
      <c r="AW45" s="252">
        <f t="shared" si="47"/>
        <v>30.7</v>
      </c>
      <c r="AX45" s="256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x14ac:dyDescent="0.35">
      <c r="A46" s="236">
        <v>35</v>
      </c>
      <c r="B46" s="234"/>
      <c r="C46" s="254">
        <f t="shared" si="24"/>
        <v>26.75</v>
      </c>
      <c r="D46" s="255"/>
      <c r="E46" s="255">
        <f t="shared" si="25"/>
        <v>24.15</v>
      </c>
      <c r="F46" s="255"/>
      <c r="G46" s="255">
        <f t="shared" si="26"/>
        <v>22.3</v>
      </c>
      <c r="H46" s="255"/>
      <c r="I46" s="255">
        <f t="shared" si="27"/>
        <v>21.85</v>
      </c>
      <c r="J46" s="255"/>
      <c r="K46" s="255">
        <f t="shared" si="28"/>
        <v>18.7</v>
      </c>
      <c r="L46" s="255"/>
      <c r="M46" s="255">
        <f t="shared" si="29"/>
        <v>19.2</v>
      </c>
      <c r="N46" s="255"/>
      <c r="O46" s="255">
        <f t="shared" si="30"/>
        <v>19.100000000000001</v>
      </c>
      <c r="P46" s="255"/>
      <c r="Q46" s="255">
        <f t="shared" si="31"/>
        <v>17.2</v>
      </c>
      <c r="R46" s="255"/>
      <c r="S46" s="255">
        <f t="shared" si="32"/>
        <v>14.3</v>
      </c>
      <c r="T46" s="255"/>
      <c r="U46" s="255">
        <f t="shared" si="33"/>
        <v>20</v>
      </c>
      <c r="V46" s="255"/>
      <c r="W46" s="255">
        <f t="shared" si="34"/>
        <v>16.8</v>
      </c>
      <c r="X46" s="255"/>
      <c r="Y46" s="255">
        <f t="shared" si="35"/>
        <v>17.899999999999999</v>
      </c>
      <c r="Z46" s="255"/>
      <c r="AA46" s="255">
        <f t="shared" si="36"/>
        <v>16.899999999999999</v>
      </c>
      <c r="AB46" s="255"/>
      <c r="AC46" s="255">
        <f t="shared" si="37"/>
        <v>21</v>
      </c>
      <c r="AD46" s="255"/>
      <c r="AE46" s="255">
        <f t="shared" si="38"/>
        <v>22.1</v>
      </c>
      <c r="AF46" s="255"/>
      <c r="AG46" s="255">
        <f t="shared" si="39"/>
        <v>23.9</v>
      </c>
      <c r="AH46" s="255"/>
      <c r="AI46" s="255">
        <f t="shared" si="40"/>
        <v>24.4</v>
      </c>
      <c r="AJ46" s="255"/>
      <c r="AK46" s="255">
        <f t="shared" si="41"/>
        <v>31.8</v>
      </c>
      <c r="AL46" s="255"/>
      <c r="AM46" s="255">
        <f t="shared" si="42"/>
        <v>47.5</v>
      </c>
      <c r="AN46" s="255"/>
      <c r="AO46" s="255">
        <f t="shared" si="43"/>
        <v>65.2</v>
      </c>
      <c r="AP46" s="255"/>
      <c r="AQ46" s="255">
        <f t="shared" si="44"/>
        <v>67</v>
      </c>
      <c r="AR46" s="255"/>
      <c r="AS46" s="255">
        <f t="shared" si="45"/>
        <v>41.2</v>
      </c>
      <c r="AT46" s="255"/>
      <c r="AU46" s="255">
        <f t="shared" si="46"/>
        <v>29</v>
      </c>
      <c r="AV46" s="255"/>
      <c r="AW46" s="255">
        <f t="shared" si="47"/>
        <v>29.8</v>
      </c>
      <c r="AX46" s="257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x14ac:dyDescent="0.35">
      <c r="A47" s="236">
        <v>-5</v>
      </c>
      <c r="B47" s="234"/>
      <c r="C47" s="251">
        <f t="shared" si="24"/>
        <v>222.6</v>
      </c>
      <c r="D47" s="252"/>
      <c r="E47" s="252">
        <f t="shared" si="25"/>
        <v>232.45</v>
      </c>
      <c r="F47" s="252"/>
      <c r="G47" s="252">
        <f t="shared" si="26"/>
        <v>136.36666666666667</v>
      </c>
      <c r="H47" s="252"/>
      <c r="I47" s="252">
        <f t="shared" si="27"/>
        <v>58.82</v>
      </c>
      <c r="J47" s="252"/>
      <c r="K47" s="252">
        <f t="shared" si="28"/>
        <v>37.6</v>
      </c>
      <c r="L47" s="252"/>
      <c r="M47" s="252">
        <f t="shared" si="29"/>
        <v>66.2</v>
      </c>
      <c r="N47" s="252"/>
      <c r="O47" s="252">
        <f t="shared" si="30"/>
        <v>114.5</v>
      </c>
      <c r="P47" s="252"/>
      <c r="Q47" s="252">
        <f t="shared" si="31"/>
        <v>135.80000000000001</v>
      </c>
      <c r="R47" s="252"/>
      <c r="S47" s="252">
        <f t="shared" si="32"/>
        <v>126.23333333333333</v>
      </c>
      <c r="T47" s="252"/>
      <c r="U47" s="252">
        <f t="shared" si="33"/>
        <v>120.15</v>
      </c>
      <c r="V47" s="252"/>
      <c r="W47" s="252">
        <f t="shared" si="34"/>
        <v>180.75</v>
      </c>
      <c r="X47" s="252"/>
      <c r="Y47" s="252">
        <f t="shared" si="35"/>
        <v>249.1</v>
      </c>
      <c r="Z47" s="252"/>
      <c r="AA47" s="252">
        <f t="shared" si="36"/>
        <v>213.35</v>
      </c>
      <c r="AB47" s="252"/>
      <c r="AC47" s="252">
        <f t="shared" si="37"/>
        <v>92.86666666666666</v>
      </c>
      <c r="AD47" s="252"/>
      <c r="AE47" s="252">
        <f t="shared" si="38"/>
        <v>61.024999999999999</v>
      </c>
      <c r="AF47" s="252"/>
      <c r="AG47" s="252">
        <f t="shared" si="39"/>
        <v>85.4</v>
      </c>
      <c r="AH47" s="252"/>
      <c r="AI47" s="252">
        <f t="shared" si="40"/>
        <v>117.36666666666666</v>
      </c>
      <c r="AJ47" s="252"/>
      <c r="AK47" s="252">
        <f t="shared" si="41"/>
        <v>123.55</v>
      </c>
      <c r="AL47" s="252"/>
      <c r="AM47" s="252">
        <f t="shared" si="42"/>
        <v>105.2</v>
      </c>
      <c r="AN47" s="252"/>
      <c r="AO47" s="252">
        <f t="shared" si="43"/>
        <v>62.05</v>
      </c>
      <c r="AP47" s="252"/>
      <c r="AQ47" s="252">
        <f t="shared" si="44"/>
        <v>32</v>
      </c>
      <c r="AR47" s="252"/>
      <c r="AS47" s="252">
        <f t="shared" si="45"/>
        <v>25.3</v>
      </c>
      <c r="AT47" s="252"/>
      <c r="AU47" s="252">
        <f t="shared" si="46"/>
        <v>27.3</v>
      </c>
      <c r="AV47" s="252"/>
      <c r="AW47" s="252">
        <f t="shared" si="47"/>
        <v>104.5</v>
      </c>
      <c r="AX47" s="256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x14ac:dyDescent="0.35">
      <c r="A48" s="236">
        <v>-10</v>
      </c>
      <c r="B48" s="234"/>
      <c r="C48" s="251">
        <f t="shared" si="24"/>
        <v>139.75</v>
      </c>
      <c r="D48" s="252"/>
      <c r="E48" s="252">
        <f t="shared" si="25"/>
        <v>236.4</v>
      </c>
      <c r="F48" s="252"/>
      <c r="G48" s="252">
        <f t="shared" si="26"/>
        <v>220.55</v>
      </c>
      <c r="H48" s="252"/>
      <c r="I48" s="252">
        <f t="shared" si="27"/>
        <v>146.94999999999999</v>
      </c>
      <c r="J48" s="252"/>
      <c r="K48" s="252">
        <f t="shared" si="28"/>
        <v>76.650000000000006</v>
      </c>
      <c r="L48" s="252"/>
      <c r="M48" s="252">
        <f t="shared" si="29"/>
        <v>56.1</v>
      </c>
      <c r="N48" s="252"/>
      <c r="O48" s="252">
        <f t="shared" si="30"/>
        <v>90.8</v>
      </c>
      <c r="P48" s="252"/>
      <c r="Q48" s="252">
        <f t="shared" si="31"/>
        <v>138.1</v>
      </c>
      <c r="R48" s="252"/>
      <c r="S48" s="252">
        <f t="shared" si="32"/>
        <v>211.1</v>
      </c>
      <c r="T48" s="252"/>
      <c r="U48" s="252">
        <f t="shared" si="33"/>
        <v>255</v>
      </c>
      <c r="V48" s="252"/>
      <c r="W48" s="252">
        <f t="shared" si="34"/>
        <v>301</v>
      </c>
      <c r="X48" s="252"/>
      <c r="Y48" s="252">
        <f t="shared" si="35"/>
        <v>252.9</v>
      </c>
      <c r="Z48" s="252"/>
      <c r="AA48" s="252">
        <f t="shared" si="36"/>
        <v>134.30000000000001</v>
      </c>
      <c r="AB48" s="252"/>
      <c r="AC48" s="252">
        <f t="shared" si="37"/>
        <v>96.766666666666666</v>
      </c>
      <c r="AD48" s="252"/>
      <c r="AE48" s="252">
        <f t="shared" si="38"/>
        <v>115.45</v>
      </c>
      <c r="AF48" s="252"/>
      <c r="AG48" s="252">
        <f t="shared" si="39"/>
        <v>129.75</v>
      </c>
      <c r="AH48" s="252"/>
      <c r="AI48" s="252">
        <f t="shared" si="40"/>
        <v>121.53333333333333</v>
      </c>
      <c r="AJ48" s="252"/>
      <c r="AK48" s="252">
        <f t="shared" si="41"/>
        <v>84.233333333333334</v>
      </c>
      <c r="AL48" s="252"/>
      <c r="AM48" s="252">
        <f t="shared" si="42"/>
        <v>46.56666666666667</v>
      </c>
      <c r="AN48" s="252"/>
      <c r="AO48" s="252">
        <f t="shared" si="43"/>
        <v>23.3</v>
      </c>
      <c r="AP48" s="252"/>
      <c r="AQ48" s="252">
        <f t="shared" si="44"/>
        <v>23</v>
      </c>
      <c r="AR48" s="252"/>
      <c r="AS48" s="252">
        <f t="shared" si="45"/>
        <v>23</v>
      </c>
      <c r="AT48" s="252"/>
      <c r="AU48" s="252">
        <f t="shared" si="46"/>
        <v>25.1</v>
      </c>
      <c r="AV48" s="252"/>
      <c r="AW48" s="252">
        <f t="shared" si="47"/>
        <v>41.8</v>
      </c>
      <c r="AX48" s="256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x14ac:dyDescent="0.35">
      <c r="A49" s="236">
        <v>-15</v>
      </c>
      <c r="B49" s="234"/>
      <c r="C49" s="251">
        <f t="shared" si="24"/>
        <v>65.349999999999994</v>
      </c>
      <c r="D49" s="252"/>
      <c r="E49" s="252">
        <f t="shared" si="25"/>
        <v>174.95</v>
      </c>
      <c r="F49" s="252"/>
      <c r="G49" s="252">
        <f t="shared" si="26"/>
        <v>239.4</v>
      </c>
      <c r="H49" s="252"/>
      <c r="I49" s="252">
        <f t="shared" si="27"/>
        <v>230.05</v>
      </c>
      <c r="J49" s="252"/>
      <c r="K49" s="252">
        <f t="shared" si="28"/>
        <v>169</v>
      </c>
      <c r="L49" s="252"/>
      <c r="M49" s="252">
        <f t="shared" si="29"/>
        <v>121.2</v>
      </c>
      <c r="N49" s="252"/>
      <c r="O49" s="252">
        <f t="shared" si="30"/>
        <v>133</v>
      </c>
      <c r="P49" s="252"/>
      <c r="Q49" s="252">
        <f t="shared" si="31"/>
        <v>189.05</v>
      </c>
      <c r="R49" s="252"/>
      <c r="S49" s="252">
        <f t="shared" si="32"/>
        <v>291</v>
      </c>
      <c r="T49" s="252"/>
      <c r="U49" s="252">
        <f t="shared" si="33"/>
        <v>313.2</v>
      </c>
      <c r="V49" s="252"/>
      <c r="W49" s="252">
        <f t="shared" si="34"/>
        <v>276.60000000000002</v>
      </c>
      <c r="X49" s="252"/>
      <c r="Y49" s="252">
        <f t="shared" si="35"/>
        <v>180.2</v>
      </c>
      <c r="Z49" s="252"/>
      <c r="AA49" s="252">
        <f t="shared" si="36"/>
        <v>89</v>
      </c>
      <c r="AB49" s="252"/>
      <c r="AC49" s="252">
        <f t="shared" si="37"/>
        <v>135.69999999999999</v>
      </c>
      <c r="AD49" s="252"/>
      <c r="AE49" s="252">
        <f t="shared" si="38"/>
        <v>128.55000000000001</v>
      </c>
      <c r="AF49" s="252"/>
      <c r="AG49" s="252">
        <f t="shared" si="39"/>
        <v>104.96666666666667</v>
      </c>
      <c r="AH49" s="252"/>
      <c r="AI49" s="252">
        <f t="shared" si="40"/>
        <v>72.3</v>
      </c>
      <c r="AJ49" s="252"/>
      <c r="AK49" s="252">
        <f t="shared" si="41"/>
        <v>37.733333333333334</v>
      </c>
      <c r="AL49" s="252"/>
      <c r="AM49" s="252">
        <f t="shared" si="42"/>
        <v>19.899999999999999</v>
      </c>
      <c r="AN49" s="252"/>
      <c r="AO49" s="252">
        <f t="shared" si="43"/>
        <v>20.6</v>
      </c>
      <c r="AP49" s="252"/>
      <c r="AQ49" s="252">
        <f t="shared" si="44"/>
        <v>21.7</v>
      </c>
      <c r="AR49" s="252"/>
      <c r="AS49" s="252">
        <f t="shared" si="45"/>
        <v>20.9</v>
      </c>
      <c r="AT49" s="252"/>
      <c r="AU49" s="252">
        <f t="shared" si="46"/>
        <v>20.6</v>
      </c>
      <c r="AV49" s="252"/>
      <c r="AW49" s="252">
        <f t="shared" si="47"/>
        <v>25.1</v>
      </c>
      <c r="AX49" s="256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x14ac:dyDescent="0.35">
      <c r="A50" s="236">
        <v>-20</v>
      </c>
      <c r="B50" s="234"/>
      <c r="C50" s="251">
        <f t="shared" si="24"/>
        <v>28.4</v>
      </c>
      <c r="D50" s="252"/>
      <c r="E50" s="252">
        <f t="shared" si="25"/>
        <v>96.45</v>
      </c>
      <c r="F50" s="252"/>
      <c r="G50" s="252">
        <f t="shared" si="26"/>
        <v>198.75</v>
      </c>
      <c r="H50" s="252"/>
      <c r="I50" s="252">
        <f t="shared" si="27"/>
        <v>258.7</v>
      </c>
      <c r="J50" s="252"/>
      <c r="K50" s="252">
        <f t="shared" si="28"/>
        <v>250.6</v>
      </c>
      <c r="L50" s="252"/>
      <c r="M50" s="252">
        <f t="shared" si="29"/>
        <v>281.25</v>
      </c>
      <c r="N50" s="252"/>
      <c r="O50" s="252">
        <f t="shared" si="30"/>
        <v>233.2</v>
      </c>
      <c r="P50" s="252"/>
      <c r="Q50" s="252">
        <f t="shared" si="31"/>
        <v>267.39999999999998</v>
      </c>
      <c r="R50" s="252"/>
      <c r="S50" s="252">
        <f t="shared" si="32"/>
        <v>268.39999999999998</v>
      </c>
      <c r="T50" s="252"/>
      <c r="U50" s="252">
        <f t="shared" si="33"/>
        <v>216.4</v>
      </c>
      <c r="V50" s="252"/>
      <c r="W50" s="252">
        <f t="shared" si="34"/>
        <v>147.5</v>
      </c>
      <c r="X50" s="252"/>
      <c r="Y50" s="252">
        <f t="shared" si="35"/>
        <v>117.96666666666667</v>
      </c>
      <c r="Z50" s="252"/>
      <c r="AA50" s="252">
        <f t="shared" si="36"/>
        <v>122.05</v>
      </c>
      <c r="AB50" s="252"/>
      <c r="AC50" s="252">
        <f t="shared" si="37"/>
        <v>105.15</v>
      </c>
      <c r="AD50" s="252"/>
      <c r="AE50" s="252">
        <f t="shared" si="38"/>
        <v>87.85</v>
      </c>
      <c r="AF50" s="252"/>
      <c r="AG50" s="252">
        <f t="shared" si="39"/>
        <v>51.8</v>
      </c>
      <c r="AH50" s="252"/>
      <c r="AI50" s="252">
        <f t="shared" si="40"/>
        <v>24.8</v>
      </c>
      <c r="AJ50" s="252"/>
      <c r="AK50" s="252">
        <f t="shared" si="41"/>
        <v>18.8</v>
      </c>
      <c r="AL50" s="252"/>
      <c r="AM50" s="252">
        <f t="shared" si="42"/>
        <v>21.3</v>
      </c>
      <c r="AN50" s="252"/>
      <c r="AO50" s="252">
        <f t="shared" si="43"/>
        <v>19.899999999999999</v>
      </c>
      <c r="AP50" s="252"/>
      <c r="AQ50" s="252">
        <f t="shared" si="44"/>
        <v>18.100000000000001</v>
      </c>
      <c r="AR50" s="252"/>
      <c r="AS50" s="252">
        <f t="shared" si="45"/>
        <v>18.3</v>
      </c>
      <c r="AT50" s="252"/>
      <c r="AU50" s="252">
        <f t="shared" si="46"/>
        <v>22.1</v>
      </c>
      <c r="AV50" s="252"/>
      <c r="AW50" s="252">
        <f t="shared" si="47"/>
        <v>23.3</v>
      </c>
      <c r="AX50" s="256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x14ac:dyDescent="0.35">
      <c r="A51" s="236">
        <v>-25</v>
      </c>
      <c r="B51" s="234"/>
      <c r="C51" s="251">
        <f t="shared" si="24"/>
        <v>25.2</v>
      </c>
      <c r="D51" s="252"/>
      <c r="E51" s="252">
        <f t="shared" si="25"/>
        <v>38.25</v>
      </c>
      <c r="F51" s="252"/>
      <c r="G51" s="252">
        <f t="shared" si="26"/>
        <v>114</v>
      </c>
      <c r="H51" s="252"/>
      <c r="I51" s="252">
        <f t="shared" si="27"/>
        <v>188.25</v>
      </c>
      <c r="J51" s="252"/>
      <c r="K51" s="252">
        <f t="shared" si="28"/>
        <v>238.1</v>
      </c>
      <c r="L51" s="252"/>
      <c r="M51" s="252">
        <f t="shared" si="29"/>
        <v>252.7</v>
      </c>
      <c r="N51" s="252"/>
      <c r="O51" s="252">
        <f t="shared" si="30"/>
        <v>246.9</v>
      </c>
      <c r="P51" s="252"/>
      <c r="Q51" s="252">
        <f t="shared" si="31"/>
        <v>228.2</v>
      </c>
      <c r="R51" s="252"/>
      <c r="S51" s="252">
        <f t="shared" si="32"/>
        <v>144.9</v>
      </c>
      <c r="T51" s="252"/>
      <c r="U51" s="252">
        <f t="shared" si="33"/>
        <v>81.25</v>
      </c>
      <c r="V51" s="252"/>
      <c r="W51" s="252">
        <f t="shared" si="34"/>
        <v>63.5</v>
      </c>
      <c r="X51" s="252"/>
      <c r="Y51" s="252">
        <f t="shared" si="35"/>
        <v>71.55</v>
      </c>
      <c r="Z51" s="252"/>
      <c r="AA51" s="252">
        <f t="shared" si="36"/>
        <v>65.45</v>
      </c>
      <c r="AB51" s="252"/>
      <c r="AC51" s="252">
        <f t="shared" si="37"/>
        <v>54.3</v>
      </c>
      <c r="AD51" s="252"/>
      <c r="AE51" s="252">
        <f t="shared" si="38"/>
        <v>36.450000000000003</v>
      </c>
      <c r="AF51" s="252"/>
      <c r="AG51" s="252">
        <f t="shared" si="39"/>
        <v>25.6</v>
      </c>
      <c r="AH51" s="252"/>
      <c r="AI51" s="252">
        <f t="shared" si="40"/>
        <v>20.2</v>
      </c>
      <c r="AJ51" s="252"/>
      <c r="AK51" s="252">
        <f t="shared" si="41"/>
        <v>17.5</v>
      </c>
      <c r="AL51" s="252"/>
      <c r="AM51" s="252">
        <f t="shared" si="42"/>
        <v>18.5</v>
      </c>
      <c r="AN51" s="252"/>
      <c r="AO51" s="252">
        <f t="shared" si="43"/>
        <v>18.7</v>
      </c>
      <c r="AP51" s="252"/>
      <c r="AQ51" s="252">
        <f t="shared" si="44"/>
        <v>20.7</v>
      </c>
      <c r="AR51" s="252"/>
      <c r="AS51" s="252">
        <f t="shared" si="45"/>
        <v>18</v>
      </c>
      <c r="AT51" s="252"/>
      <c r="AU51" s="252">
        <f t="shared" si="46"/>
        <v>24</v>
      </c>
      <c r="AV51" s="252"/>
      <c r="AW51" s="252">
        <f t="shared" si="47"/>
        <v>22.3</v>
      </c>
      <c r="AX51" s="256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x14ac:dyDescent="0.35">
      <c r="A52" s="236">
        <v>-30</v>
      </c>
      <c r="B52" s="234"/>
      <c r="C52" s="251">
        <f t="shared" si="24"/>
        <v>24.8</v>
      </c>
      <c r="D52" s="252"/>
      <c r="E52" s="252">
        <f t="shared" si="25"/>
        <v>25.45</v>
      </c>
      <c r="F52" s="252"/>
      <c r="G52" s="252">
        <f t="shared" si="26"/>
        <v>46.25</v>
      </c>
      <c r="H52" s="252"/>
      <c r="I52" s="252">
        <f t="shared" si="27"/>
        <v>99.75</v>
      </c>
      <c r="J52" s="252"/>
      <c r="K52" s="252">
        <f t="shared" si="28"/>
        <v>144</v>
      </c>
      <c r="L52" s="252"/>
      <c r="M52" s="252">
        <f t="shared" si="29"/>
        <v>165.6</v>
      </c>
      <c r="N52" s="252"/>
      <c r="O52" s="252">
        <f t="shared" si="30"/>
        <v>156.85</v>
      </c>
      <c r="P52" s="252"/>
      <c r="Q52" s="252">
        <f t="shared" si="31"/>
        <v>107.05</v>
      </c>
      <c r="R52" s="252"/>
      <c r="S52" s="252">
        <f t="shared" si="32"/>
        <v>46</v>
      </c>
      <c r="T52" s="252"/>
      <c r="U52" s="252">
        <f t="shared" si="33"/>
        <v>27.4</v>
      </c>
      <c r="V52" s="252"/>
      <c r="W52" s="252">
        <f t="shared" si="34"/>
        <v>34.15</v>
      </c>
      <c r="X52" s="252"/>
      <c r="Y52" s="252">
        <f t="shared" si="35"/>
        <v>35.799999999999997</v>
      </c>
      <c r="Z52" s="252"/>
      <c r="AA52" s="252">
        <f t="shared" si="36"/>
        <v>28.8</v>
      </c>
      <c r="AB52" s="252"/>
      <c r="AC52" s="252">
        <f t="shared" si="37"/>
        <v>23.3</v>
      </c>
      <c r="AD52" s="252"/>
      <c r="AE52" s="252">
        <f t="shared" si="38"/>
        <v>22.8</v>
      </c>
      <c r="AF52" s="252"/>
      <c r="AG52" s="252">
        <f t="shared" si="39"/>
        <v>17.8</v>
      </c>
      <c r="AH52" s="252"/>
      <c r="AI52" s="252">
        <f t="shared" si="40"/>
        <v>19.5</v>
      </c>
      <c r="AJ52" s="252"/>
      <c r="AK52" s="252">
        <f t="shared" si="41"/>
        <v>19.3</v>
      </c>
      <c r="AL52" s="252"/>
      <c r="AM52" s="252">
        <f t="shared" si="42"/>
        <v>20.6</v>
      </c>
      <c r="AN52" s="252"/>
      <c r="AO52" s="252">
        <f t="shared" si="43"/>
        <v>22.6</v>
      </c>
      <c r="AP52" s="252"/>
      <c r="AQ52" s="252">
        <f t="shared" si="44"/>
        <v>17.899999999999999</v>
      </c>
      <c r="AR52" s="252"/>
      <c r="AS52" s="252">
        <f t="shared" si="45"/>
        <v>18.8</v>
      </c>
      <c r="AT52" s="252"/>
      <c r="AU52" s="252">
        <f t="shared" si="46"/>
        <v>20.9</v>
      </c>
      <c r="AV52" s="252"/>
      <c r="AW52" s="252">
        <f t="shared" si="47"/>
        <v>22.3</v>
      </c>
      <c r="AX52" s="256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x14ac:dyDescent="0.35">
      <c r="A53" s="249">
        <v>-35</v>
      </c>
      <c r="B53" s="253"/>
      <c r="C53" s="254">
        <f t="shared" si="24"/>
        <v>24.25</v>
      </c>
      <c r="D53" s="255"/>
      <c r="E53" s="255">
        <f t="shared" si="25"/>
        <v>25.75</v>
      </c>
      <c r="F53" s="255"/>
      <c r="G53" s="255">
        <f t="shared" si="26"/>
        <v>26</v>
      </c>
      <c r="H53" s="255"/>
      <c r="I53" s="255">
        <f t="shared" si="27"/>
        <v>40.479999999999997</v>
      </c>
      <c r="J53" s="255"/>
      <c r="K53" s="255">
        <f t="shared" si="28"/>
        <v>64.400000000000006</v>
      </c>
      <c r="L53" s="255"/>
      <c r="M53" s="255">
        <f t="shared" si="29"/>
        <v>84.933333333333337</v>
      </c>
      <c r="N53" s="255"/>
      <c r="O53" s="255">
        <f t="shared" si="30"/>
        <v>67.099999999999994</v>
      </c>
      <c r="P53" s="255"/>
      <c r="Q53" s="255">
        <f t="shared" si="31"/>
        <v>42.7</v>
      </c>
      <c r="R53" s="255"/>
      <c r="S53" s="255">
        <f t="shared" si="32"/>
        <v>30</v>
      </c>
      <c r="T53" s="255"/>
      <c r="U53" s="255">
        <f t="shared" si="33"/>
        <v>25.8</v>
      </c>
      <c r="V53" s="255"/>
      <c r="W53" s="255">
        <f t="shared" si="34"/>
        <v>26.2</v>
      </c>
      <c r="X53" s="255"/>
      <c r="Y53" s="255">
        <f t="shared" si="35"/>
        <v>27.9</v>
      </c>
      <c r="Z53" s="255"/>
      <c r="AA53" s="255">
        <f t="shared" si="36"/>
        <v>25.2</v>
      </c>
      <c r="AB53" s="255"/>
      <c r="AC53" s="255">
        <f t="shared" si="37"/>
        <v>21.4</v>
      </c>
      <c r="AD53" s="255"/>
      <c r="AE53" s="255">
        <f t="shared" si="38"/>
        <v>21.1</v>
      </c>
      <c r="AF53" s="255"/>
      <c r="AG53" s="255">
        <f t="shared" si="39"/>
        <v>15.6</v>
      </c>
      <c r="AH53" s="255"/>
      <c r="AI53" s="255">
        <f t="shared" si="40"/>
        <v>18.8</v>
      </c>
      <c r="AJ53" s="255"/>
      <c r="AK53" s="255">
        <f t="shared" si="41"/>
        <v>20.100000000000001</v>
      </c>
      <c r="AL53" s="255"/>
      <c r="AM53" s="255">
        <f t="shared" si="42"/>
        <v>20</v>
      </c>
      <c r="AN53" s="255"/>
      <c r="AO53" s="255">
        <f t="shared" si="43"/>
        <v>18.8</v>
      </c>
      <c r="AP53" s="255"/>
      <c r="AQ53" s="255">
        <f t="shared" si="44"/>
        <v>16.399999999999999</v>
      </c>
      <c r="AR53" s="255"/>
      <c r="AS53" s="255">
        <f t="shared" si="45"/>
        <v>21</v>
      </c>
      <c r="AT53" s="255"/>
      <c r="AU53" s="255">
        <f t="shared" si="46"/>
        <v>20.5</v>
      </c>
      <c r="AV53" s="255"/>
      <c r="AW53" s="255">
        <f t="shared" si="47"/>
        <v>20.5</v>
      </c>
      <c r="AX53" s="257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203"/>
      <c r="AX54" s="20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x14ac:dyDescent="0.35">
      <c r="A55" s="267" t="s">
        <v>134</v>
      </c>
      <c r="B55" s="268"/>
      <c r="C55" s="268">
        <v>0</v>
      </c>
      <c r="D55" s="268"/>
      <c r="E55" s="268">
        <v>15</v>
      </c>
      <c r="F55" s="268"/>
      <c r="G55" s="268">
        <v>30</v>
      </c>
      <c r="H55" s="268"/>
      <c r="I55" s="268">
        <v>45</v>
      </c>
      <c r="J55" s="268"/>
      <c r="K55" s="268">
        <v>60</v>
      </c>
      <c r="L55" s="268"/>
      <c r="M55" s="268">
        <v>75</v>
      </c>
      <c r="N55" s="268"/>
      <c r="O55" s="268">
        <v>90</v>
      </c>
      <c r="P55" s="268"/>
      <c r="Q55" s="268">
        <v>105</v>
      </c>
      <c r="R55" s="268"/>
      <c r="S55" s="268">
        <v>120</v>
      </c>
      <c r="T55" s="268"/>
      <c r="U55" s="268">
        <v>135</v>
      </c>
      <c r="V55" s="268"/>
      <c r="W55" s="268">
        <v>150</v>
      </c>
      <c r="X55" s="268"/>
      <c r="Y55" s="268">
        <v>165</v>
      </c>
      <c r="Z55" s="268"/>
      <c r="AA55" s="268">
        <v>180</v>
      </c>
      <c r="AB55" s="268"/>
      <c r="AC55" s="268">
        <v>195</v>
      </c>
      <c r="AD55" s="268"/>
      <c r="AE55" s="268">
        <v>210</v>
      </c>
      <c r="AF55" s="268"/>
      <c r="AG55" s="268">
        <v>225</v>
      </c>
      <c r="AH55" s="268"/>
      <c r="AI55" s="268">
        <v>240</v>
      </c>
      <c r="AJ55" s="268"/>
      <c r="AK55" s="268">
        <v>255</v>
      </c>
      <c r="AL55" s="268"/>
      <c r="AM55" s="268">
        <v>270</v>
      </c>
      <c r="AN55" s="268"/>
      <c r="AO55" s="268">
        <v>285</v>
      </c>
      <c r="AP55" s="268"/>
      <c r="AQ55" s="268">
        <v>300</v>
      </c>
      <c r="AR55" s="268"/>
      <c r="AS55" s="268">
        <v>315</v>
      </c>
      <c r="AT55" s="268"/>
      <c r="AU55" s="268">
        <v>330</v>
      </c>
      <c r="AV55" s="268"/>
      <c r="AW55" s="268">
        <v>345</v>
      </c>
      <c r="AX55" s="272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x14ac:dyDescent="0.35">
      <c r="A56" s="265">
        <v>-35</v>
      </c>
      <c r="B56" s="266"/>
      <c r="C56" s="252">
        <f>C53</f>
        <v>24.25</v>
      </c>
      <c r="D56" s="232"/>
      <c r="E56" s="252">
        <f t="shared" ref="E56" si="48">E53</f>
        <v>25.75</v>
      </c>
      <c r="F56" s="232"/>
      <c r="G56" s="252">
        <f t="shared" ref="G56" si="49">G53</f>
        <v>26</v>
      </c>
      <c r="H56" s="232"/>
      <c r="I56" s="252">
        <f t="shared" ref="I56" si="50">I53</f>
        <v>40.479999999999997</v>
      </c>
      <c r="J56" s="232"/>
      <c r="K56" s="252">
        <f t="shared" ref="K56" si="51">K53</f>
        <v>64.400000000000006</v>
      </c>
      <c r="L56" s="232"/>
      <c r="M56" s="252">
        <f t="shared" ref="M56" si="52">M53</f>
        <v>84.933333333333337</v>
      </c>
      <c r="N56" s="232"/>
      <c r="O56" s="252">
        <f t="shared" ref="O56" si="53">O53</f>
        <v>67.099999999999994</v>
      </c>
      <c r="P56" s="232"/>
      <c r="Q56" s="252">
        <f t="shared" ref="Q56" si="54">Q53</f>
        <v>42.7</v>
      </c>
      <c r="R56" s="232"/>
      <c r="S56" s="252">
        <f t="shared" ref="S56" si="55">S53</f>
        <v>30</v>
      </c>
      <c r="T56" s="232"/>
      <c r="U56" s="252">
        <f t="shared" ref="U56" si="56">U53</f>
        <v>25.8</v>
      </c>
      <c r="V56" s="232"/>
      <c r="W56" s="252">
        <f t="shared" ref="W56" si="57">W53</f>
        <v>26.2</v>
      </c>
      <c r="X56" s="232"/>
      <c r="Y56" s="252">
        <f t="shared" ref="Y56" si="58">Y53</f>
        <v>27.9</v>
      </c>
      <c r="Z56" s="232"/>
      <c r="AA56" s="252">
        <f t="shared" ref="AA56" si="59">AA53</f>
        <v>25.2</v>
      </c>
      <c r="AB56" s="232"/>
      <c r="AC56" s="252">
        <f t="shared" ref="AC56" si="60">AC53</f>
        <v>21.4</v>
      </c>
      <c r="AD56" s="232"/>
      <c r="AE56" s="252">
        <f t="shared" ref="AE56" si="61">AE53</f>
        <v>21.1</v>
      </c>
      <c r="AF56" s="232"/>
      <c r="AG56" s="252">
        <f t="shared" ref="AG56" si="62">AG53</f>
        <v>15.6</v>
      </c>
      <c r="AH56" s="232"/>
      <c r="AI56" s="252">
        <f t="shared" ref="AI56" si="63">AI53</f>
        <v>18.8</v>
      </c>
      <c r="AJ56" s="232"/>
      <c r="AK56" s="252">
        <f t="shared" ref="AK56" si="64">AK53</f>
        <v>20.100000000000001</v>
      </c>
      <c r="AL56" s="232"/>
      <c r="AM56" s="252">
        <f t="shared" ref="AM56" si="65">AM53</f>
        <v>20</v>
      </c>
      <c r="AN56" s="232"/>
      <c r="AO56" s="252">
        <f t="shared" ref="AO56" si="66">AO53</f>
        <v>18.8</v>
      </c>
      <c r="AP56" s="232"/>
      <c r="AQ56" s="252">
        <f t="shared" ref="AQ56" si="67">AQ53</f>
        <v>16.399999999999999</v>
      </c>
      <c r="AR56" s="232"/>
      <c r="AS56" s="252">
        <f t="shared" ref="AS56" si="68">AS53</f>
        <v>21</v>
      </c>
      <c r="AT56" s="232"/>
      <c r="AU56" s="252">
        <f t="shared" ref="AU56" si="69">AU53</f>
        <v>20.5</v>
      </c>
      <c r="AV56" s="232"/>
      <c r="AW56" s="252">
        <f t="shared" ref="AW56" si="70">AW53</f>
        <v>20.5</v>
      </c>
      <c r="AX56" s="234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x14ac:dyDescent="0.35">
      <c r="A57" s="265">
        <v>-30</v>
      </c>
      <c r="B57" s="266"/>
      <c r="C57" s="252">
        <f>C52</f>
        <v>24.8</v>
      </c>
      <c r="D57" s="232"/>
      <c r="E57" s="252">
        <f t="shared" ref="E57" si="71">E52</f>
        <v>25.45</v>
      </c>
      <c r="F57" s="232"/>
      <c r="G57" s="252">
        <f t="shared" ref="G57" si="72">G52</f>
        <v>46.25</v>
      </c>
      <c r="H57" s="232"/>
      <c r="I57" s="252">
        <f t="shared" ref="I57" si="73">I52</f>
        <v>99.75</v>
      </c>
      <c r="J57" s="232"/>
      <c r="K57" s="252">
        <f t="shared" ref="K57" si="74">K52</f>
        <v>144</v>
      </c>
      <c r="L57" s="232"/>
      <c r="M57" s="252">
        <f t="shared" ref="M57" si="75">M52</f>
        <v>165.6</v>
      </c>
      <c r="N57" s="232"/>
      <c r="O57" s="252">
        <f t="shared" ref="O57" si="76">O52</f>
        <v>156.85</v>
      </c>
      <c r="P57" s="232"/>
      <c r="Q57" s="252">
        <f t="shared" ref="Q57" si="77">Q52</f>
        <v>107.05</v>
      </c>
      <c r="R57" s="232"/>
      <c r="S57" s="252">
        <f t="shared" ref="S57" si="78">S52</f>
        <v>46</v>
      </c>
      <c r="T57" s="232"/>
      <c r="U57" s="252">
        <f t="shared" ref="U57" si="79">U52</f>
        <v>27.4</v>
      </c>
      <c r="V57" s="232"/>
      <c r="W57" s="252">
        <f t="shared" ref="W57" si="80">W52</f>
        <v>34.15</v>
      </c>
      <c r="X57" s="232"/>
      <c r="Y57" s="252">
        <f t="shared" ref="Y57" si="81">Y52</f>
        <v>35.799999999999997</v>
      </c>
      <c r="Z57" s="232"/>
      <c r="AA57" s="252">
        <f t="shared" ref="AA57" si="82">AA52</f>
        <v>28.8</v>
      </c>
      <c r="AB57" s="232"/>
      <c r="AC57" s="252">
        <f t="shared" ref="AC57" si="83">AC52</f>
        <v>23.3</v>
      </c>
      <c r="AD57" s="232"/>
      <c r="AE57" s="252">
        <f t="shared" ref="AE57" si="84">AE52</f>
        <v>22.8</v>
      </c>
      <c r="AF57" s="232"/>
      <c r="AG57" s="252">
        <f t="shared" ref="AG57" si="85">AG52</f>
        <v>17.8</v>
      </c>
      <c r="AH57" s="232"/>
      <c r="AI57" s="252">
        <f t="shared" ref="AI57" si="86">AI52</f>
        <v>19.5</v>
      </c>
      <c r="AJ57" s="232"/>
      <c r="AK57" s="252">
        <f t="shared" ref="AK57" si="87">AK52</f>
        <v>19.3</v>
      </c>
      <c r="AL57" s="232"/>
      <c r="AM57" s="252">
        <f t="shared" ref="AM57" si="88">AM52</f>
        <v>20.6</v>
      </c>
      <c r="AN57" s="232"/>
      <c r="AO57" s="252">
        <f t="shared" ref="AO57" si="89">AO52</f>
        <v>22.6</v>
      </c>
      <c r="AP57" s="232"/>
      <c r="AQ57" s="252">
        <f t="shared" ref="AQ57" si="90">AQ52</f>
        <v>17.899999999999999</v>
      </c>
      <c r="AR57" s="232"/>
      <c r="AS57" s="252">
        <f t="shared" ref="AS57" si="91">AS52</f>
        <v>18.8</v>
      </c>
      <c r="AT57" s="232"/>
      <c r="AU57" s="252">
        <f t="shared" ref="AU57" si="92">AU52</f>
        <v>20.9</v>
      </c>
      <c r="AV57" s="232"/>
      <c r="AW57" s="252">
        <f t="shared" ref="AW57" si="93">AW52</f>
        <v>22.3</v>
      </c>
      <c r="AX57" s="234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x14ac:dyDescent="0.35">
      <c r="A58" s="265">
        <v>-25</v>
      </c>
      <c r="B58" s="266"/>
      <c r="C58" s="252">
        <f>C51</f>
        <v>25.2</v>
      </c>
      <c r="D58" s="232"/>
      <c r="E58" s="252">
        <f t="shared" ref="E58" si="94">E51</f>
        <v>38.25</v>
      </c>
      <c r="F58" s="232"/>
      <c r="G58" s="252">
        <f t="shared" ref="G58" si="95">G51</f>
        <v>114</v>
      </c>
      <c r="H58" s="232"/>
      <c r="I58" s="252">
        <f t="shared" ref="I58" si="96">I51</f>
        <v>188.25</v>
      </c>
      <c r="J58" s="232"/>
      <c r="K58" s="252">
        <f t="shared" ref="K58" si="97">K51</f>
        <v>238.1</v>
      </c>
      <c r="L58" s="232"/>
      <c r="M58" s="252">
        <f t="shared" ref="M58" si="98">M51</f>
        <v>252.7</v>
      </c>
      <c r="N58" s="232"/>
      <c r="O58" s="252">
        <f t="shared" ref="O58" si="99">O51</f>
        <v>246.9</v>
      </c>
      <c r="P58" s="232"/>
      <c r="Q58" s="252">
        <f t="shared" ref="Q58" si="100">Q51</f>
        <v>228.2</v>
      </c>
      <c r="R58" s="232"/>
      <c r="S58" s="252">
        <f t="shared" ref="S58" si="101">S51</f>
        <v>144.9</v>
      </c>
      <c r="T58" s="232"/>
      <c r="U58" s="252">
        <f t="shared" ref="U58" si="102">U51</f>
        <v>81.25</v>
      </c>
      <c r="V58" s="232"/>
      <c r="W58" s="252">
        <f t="shared" ref="W58" si="103">W51</f>
        <v>63.5</v>
      </c>
      <c r="X58" s="232"/>
      <c r="Y58" s="252">
        <f t="shared" ref="Y58" si="104">Y51</f>
        <v>71.55</v>
      </c>
      <c r="Z58" s="232"/>
      <c r="AA58" s="252">
        <f t="shared" ref="AA58" si="105">AA51</f>
        <v>65.45</v>
      </c>
      <c r="AB58" s="232"/>
      <c r="AC58" s="252">
        <f t="shared" ref="AC58" si="106">AC51</f>
        <v>54.3</v>
      </c>
      <c r="AD58" s="232"/>
      <c r="AE58" s="252">
        <f t="shared" ref="AE58" si="107">AE51</f>
        <v>36.450000000000003</v>
      </c>
      <c r="AF58" s="232"/>
      <c r="AG58" s="252">
        <f t="shared" ref="AG58" si="108">AG51</f>
        <v>25.6</v>
      </c>
      <c r="AH58" s="232"/>
      <c r="AI58" s="252">
        <f t="shared" ref="AI58" si="109">AI51</f>
        <v>20.2</v>
      </c>
      <c r="AJ58" s="232"/>
      <c r="AK58" s="252">
        <f t="shared" ref="AK58" si="110">AK51</f>
        <v>17.5</v>
      </c>
      <c r="AL58" s="232"/>
      <c r="AM58" s="252">
        <f t="shared" ref="AM58" si="111">AM51</f>
        <v>18.5</v>
      </c>
      <c r="AN58" s="232"/>
      <c r="AO58" s="252">
        <f t="shared" ref="AO58" si="112">AO51</f>
        <v>18.7</v>
      </c>
      <c r="AP58" s="232"/>
      <c r="AQ58" s="252">
        <f t="shared" ref="AQ58" si="113">AQ51</f>
        <v>20.7</v>
      </c>
      <c r="AR58" s="232"/>
      <c r="AS58" s="252">
        <f t="shared" ref="AS58" si="114">AS51</f>
        <v>18</v>
      </c>
      <c r="AT58" s="232"/>
      <c r="AU58" s="252">
        <f t="shared" ref="AU58" si="115">AU51</f>
        <v>24</v>
      </c>
      <c r="AV58" s="232"/>
      <c r="AW58" s="252">
        <f t="shared" ref="AW58" si="116">AW51</f>
        <v>22.3</v>
      </c>
      <c r="AX58" s="234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x14ac:dyDescent="0.35">
      <c r="A59" s="265">
        <v>-20</v>
      </c>
      <c r="B59" s="266"/>
      <c r="C59" s="252">
        <f>C50</f>
        <v>28.4</v>
      </c>
      <c r="D59" s="232"/>
      <c r="E59" s="252">
        <f t="shared" ref="E59" si="117">E50</f>
        <v>96.45</v>
      </c>
      <c r="F59" s="232"/>
      <c r="G59" s="252">
        <f t="shared" ref="G59" si="118">G50</f>
        <v>198.75</v>
      </c>
      <c r="H59" s="232"/>
      <c r="I59" s="252">
        <f t="shared" ref="I59" si="119">I50</f>
        <v>258.7</v>
      </c>
      <c r="J59" s="232"/>
      <c r="K59" s="252">
        <f t="shared" ref="K59" si="120">K50</f>
        <v>250.6</v>
      </c>
      <c r="L59" s="232"/>
      <c r="M59" s="252">
        <f t="shared" ref="M59" si="121">M50</f>
        <v>281.25</v>
      </c>
      <c r="N59" s="232"/>
      <c r="O59" s="252">
        <f t="shared" ref="O59" si="122">O50</f>
        <v>233.2</v>
      </c>
      <c r="P59" s="232"/>
      <c r="Q59" s="252">
        <f t="shared" ref="Q59" si="123">Q50</f>
        <v>267.39999999999998</v>
      </c>
      <c r="R59" s="232"/>
      <c r="S59" s="252">
        <f t="shared" ref="S59" si="124">S50</f>
        <v>268.39999999999998</v>
      </c>
      <c r="T59" s="232"/>
      <c r="U59" s="252">
        <f t="shared" ref="U59" si="125">U50</f>
        <v>216.4</v>
      </c>
      <c r="V59" s="232"/>
      <c r="W59" s="252">
        <f t="shared" ref="W59" si="126">W50</f>
        <v>147.5</v>
      </c>
      <c r="X59" s="232"/>
      <c r="Y59" s="252">
        <f t="shared" ref="Y59" si="127">Y50</f>
        <v>117.96666666666667</v>
      </c>
      <c r="Z59" s="232"/>
      <c r="AA59" s="252">
        <f t="shared" ref="AA59" si="128">AA50</f>
        <v>122.05</v>
      </c>
      <c r="AB59" s="232"/>
      <c r="AC59" s="252">
        <f t="shared" ref="AC59" si="129">AC50</f>
        <v>105.15</v>
      </c>
      <c r="AD59" s="232"/>
      <c r="AE59" s="252">
        <f t="shared" ref="AE59" si="130">AE50</f>
        <v>87.85</v>
      </c>
      <c r="AF59" s="232"/>
      <c r="AG59" s="252">
        <f t="shared" ref="AG59" si="131">AG50</f>
        <v>51.8</v>
      </c>
      <c r="AH59" s="232"/>
      <c r="AI59" s="252">
        <f t="shared" ref="AI59" si="132">AI50</f>
        <v>24.8</v>
      </c>
      <c r="AJ59" s="232"/>
      <c r="AK59" s="252">
        <f t="shared" ref="AK59" si="133">AK50</f>
        <v>18.8</v>
      </c>
      <c r="AL59" s="232"/>
      <c r="AM59" s="252">
        <f t="shared" ref="AM59" si="134">AM50</f>
        <v>21.3</v>
      </c>
      <c r="AN59" s="232"/>
      <c r="AO59" s="252">
        <f t="shared" ref="AO59" si="135">AO50</f>
        <v>19.899999999999999</v>
      </c>
      <c r="AP59" s="232"/>
      <c r="AQ59" s="252">
        <f t="shared" ref="AQ59" si="136">AQ50</f>
        <v>18.100000000000001</v>
      </c>
      <c r="AR59" s="232"/>
      <c r="AS59" s="252">
        <f t="shared" ref="AS59" si="137">AS50</f>
        <v>18.3</v>
      </c>
      <c r="AT59" s="232"/>
      <c r="AU59" s="252">
        <f t="shared" ref="AU59" si="138">AU50</f>
        <v>22.1</v>
      </c>
      <c r="AV59" s="232"/>
      <c r="AW59" s="252">
        <f t="shared" ref="AW59" si="139">AW50</f>
        <v>23.3</v>
      </c>
      <c r="AX59" s="234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x14ac:dyDescent="0.35">
      <c r="A60" s="265">
        <v>-15</v>
      </c>
      <c r="B60" s="266"/>
      <c r="C60" s="252">
        <f>C49</f>
        <v>65.349999999999994</v>
      </c>
      <c r="D60" s="232"/>
      <c r="E60" s="252">
        <f t="shared" ref="E60" si="140">E49</f>
        <v>174.95</v>
      </c>
      <c r="F60" s="232"/>
      <c r="G60" s="252">
        <f t="shared" ref="G60" si="141">G49</f>
        <v>239.4</v>
      </c>
      <c r="H60" s="232"/>
      <c r="I60" s="252">
        <f t="shared" ref="I60" si="142">I49</f>
        <v>230.05</v>
      </c>
      <c r="J60" s="232"/>
      <c r="K60" s="252">
        <f t="shared" ref="K60" si="143">K49</f>
        <v>169</v>
      </c>
      <c r="L60" s="232"/>
      <c r="M60" s="252">
        <f t="shared" ref="M60" si="144">M49</f>
        <v>121.2</v>
      </c>
      <c r="N60" s="232"/>
      <c r="O60" s="252">
        <f t="shared" ref="O60" si="145">O49</f>
        <v>133</v>
      </c>
      <c r="P60" s="232"/>
      <c r="Q60" s="252">
        <f t="shared" ref="Q60" si="146">Q49</f>
        <v>189.05</v>
      </c>
      <c r="R60" s="232"/>
      <c r="S60" s="252">
        <f t="shared" ref="S60" si="147">S49</f>
        <v>291</v>
      </c>
      <c r="T60" s="232"/>
      <c r="U60" s="252">
        <f t="shared" ref="U60" si="148">U49</f>
        <v>313.2</v>
      </c>
      <c r="V60" s="232"/>
      <c r="W60" s="252">
        <f t="shared" ref="W60" si="149">W49</f>
        <v>276.60000000000002</v>
      </c>
      <c r="X60" s="232"/>
      <c r="Y60" s="252">
        <f t="shared" ref="Y60" si="150">Y49</f>
        <v>180.2</v>
      </c>
      <c r="Z60" s="232"/>
      <c r="AA60" s="252">
        <f t="shared" ref="AA60" si="151">AA49</f>
        <v>89</v>
      </c>
      <c r="AB60" s="232"/>
      <c r="AC60" s="252">
        <f t="shared" ref="AC60" si="152">AC49</f>
        <v>135.69999999999999</v>
      </c>
      <c r="AD60" s="232"/>
      <c r="AE60" s="252">
        <f t="shared" ref="AE60" si="153">AE49</f>
        <v>128.55000000000001</v>
      </c>
      <c r="AF60" s="232"/>
      <c r="AG60" s="252">
        <f t="shared" ref="AG60" si="154">AG49</f>
        <v>104.96666666666667</v>
      </c>
      <c r="AH60" s="232"/>
      <c r="AI60" s="252">
        <f t="shared" ref="AI60" si="155">AI49</f>
        <v>72.3</v>
      </c>
      <c r="AJ60" s="232"/>
      <c r="AK60" s="252">
        <f t="shared" ref="AK60" si="156">AK49</f>
        <v>37.733333333333334</v>
      </c>
      <c r="AL60" s="232"/>
      <c r="AM60" s="252">
        <f t="shared" ref="AM60" si="157">AM49</f>
        <v>19.899999999999999</v>
      </c>
      <c r="AN60" s="232"/>
      <c r="AO60" s="252">
        <f t="shared" ref="AO60" si="158">AO49</f>
        <v>20.6</v>
      </c>
      <c r="AP60" s="232"/>
      <c r="AQ60" s="252">
        <f t="shared" ref="AQ60" si="159">AQ49</f>
        <v>21.7</v>
      </c>
      <c r="AR60" s="232"/>
      <c r="AS60" s="252">
        <f t="shared" ref="AS60" si="160">AS49</f>
        <v>20.9</v>
      </c>
      <c r="AT60" s="232"/>
      <c r="AU60" s="252">
        <f t="shared" ref="AU60" si="161">AU49</f>
        <v>20.6</v>
      </c>
      <c r="AV60" s="232"/>
      <c r="AW60" s="252">
        <f t="shared" ref="AW60" si="162">AW49</f>
        <v>25.1</v>
      </c>
      <c r="AX60" s="234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x14ac:dyDescent="0.35">
      <c r="A61" s="265">
        <v>-10</v>
      </c>
      <c r="B61" s="266"/>
      <c r="C61" s="252">
        <f>C48</f>
        <v>139.75</v>
      </c>
      <c r="D61" s="232"/>
      <c r="E61" s="252">
        <f t="shared" ref="E61" si="163">E48</f>
        <v>236.4</v>
      </c>
      <c r="F61" s="232"/>
      <c r="G61" s="252">
        <f t="shared" ref="G61" si="164">G48</f>
        <v>220.55</v>
      </c>
      <c r="H61" s="232"/>
      <c r="I61" s="252">
        <f t="shared" ref="I61" si="165">I48</f>
        <v>146.94999999999999</v>
      </c>
      <c r="J61" s="232"/>
      <c r="K61" s="252">
        <f t="shared" ref="K61" si="166">K48</f>
        <v>76.650000000000006</v>
      </c>
      <c r="L61" s="232"/>
      <c r="M61" s="252">
        <f t="shared" ref="M61" si="167">M48</f>
        <v>56.1</v>
      </c>
      <c r="N61" s="232"/>
      <c r="O61" s="252">
        <f t="shared" ref="O61" si="168">O48</f>
        <v>90.8</v>
      </c>
      <c r="P61" s="232"/>
      <c r="Q61" s="252">
        <f t="shared" ref="Q61" si="169">Q48</f>
        <v>138.1</v>
      </c>
      <c r="R61" s="232"/>
      <c r="S61" s="252">
        <f t="shared" ref="S61" si="170">S48</f>
        <v>211.1</v>
      </c>
      <c r="T61" s="232"/>
      <c r="U61" s="252">
        <f t="shared" ref="U61" si="171">U48</f>
        <v>255</v>
      </c>
      <c r="V61" s="232"/>
      <c r="W61" s="252">
        <f t="shared" ref="W61" si="172">W48</f>
        <v>301</v>
      </c>
      <c r="X61" s="232"/>
      <c r="Y61" s="252">
        <f t="shared" ref="Y61" si="173">Y48</f>
        <v>252.9</v>
      </c>
      <c r="Z61" s="232"/>
      <c r="AA61" s="252">
        <f t="shared" ref="AA61" si="174">AA48</f>
        <v>134.30000000000001</v>
      </c>
      <c r="AB61" s="232"/>
      <c r="AC61" s="252">
        <f t="shared" ref="AC61" si="175">AC48</f>
        <v>96.766666666666666</v>
      </c>
      <c r="AD61" s="232"/>
      <c r="AE61" s="252">
        <f t="shared" ref="AE61" si="176">AE48</f>
        <v>115.45</v>
      </c>
      <c r="AF61" s="232"/>
      <c r="AG61" s="252">
        <f t="shared" ref="AG61" si="177">AG48</f>
        <v>129.75</v>
      </c>
      <c r="AH61" s="232"/>
      <c r="AI61" s="252">
        <f t="shared" ref="AI61" si="178">AI48</f>
        <v>121.53333333333333</v>
      </c>
      <c r="AJ61" s="232"/>
      <c r="AK61" s="252">
        <f t="shared" ref="AK61" si="179">AK48</f>
        <v>84.233333333333334</v>
      </c>
      <c r="AL61" s="232"/>
      <c r="AM61" s="252">
        <f t="shared" ref="AM61" si="180">AM48</f>
        <v>46.56666666666667</v>
      </c>
      <c r="AN61" s="232"/>
      <c r="AO61" s="252">
        <f t="shared" ref="AO61" si="181">AO48</f>
        <v>23.3</v>
      </c>
      <c r="AP61" s="232"/>
      <c r="AQ61" s="252">
        <f t="shared" ref="AQ61" si="182">AQ48</f>
        <v>23</v>
      </c>
      <c r="AR61" s="232"/>
      <c r="AS61" s="252">
        <f t="shared" ref="AS61" si="183">AS48</f>
        <v>23</v>
      </c>
      <c r="AT61" s="232"/>
      <c r="AU61" s="252">
        <f t="shared" ref="AU61" si="184">AU48</f>
        <v>25.1</v>
      </c>
      <c r="AV61" s="232"/>
      <c r="AW61" s="252">
        <f t="shared" ref="AW61" si="185">AW48</f>
        <v>41.8</v>
      </c>
      <c r="AX61" s="234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x14ac:dyDescent="0.35">
      <c r="A62" s="265">
        <v>-5</v>
      </c>
      <c r="B62" s="266"/>
      <c r="C62" s="252">
        <f>C47</f>
        <v>222.6</v>
      </c>
      <c r="D62" s="232"/>
      <c r="E62" s="252">
        <f t="shared" ref="E62" si="186">E47</f>
        <v>232.45</v>
      </c>
      <c r="F62" s="232"/>
      <c r="G62" s="252">
        <f t="shared" ref="G62" si="187">G47</f>
        <v>136.36666666666667</v>
      </c>
      <c r="H62" s="232"/>
      <c r="I62" s="252">
        <f t="shared" ref="I62" si="188">I47</f>
        <v>58.82</v>
      </c>
      <c r="J62" s="232"/>
      <c r="K62" s="252">
        <f t="shared" ref="K62" si="189">K47</f>
        <v>37.6</v>
      </c>
      <c r="L62" s="232"/>
      <c r="M62" s="252">
        <f t="shared" ref="M62" si="190">M47</f>
        <v>66.2</v>
      </c>
      <c r="N62" s="232"/>
      <c r="O62" s="252">
        <f t="shared" ref="O62" si="191">O47</f>
        <v>114.5</v>
      </c>
      <c r="P62" s="232"/>
      <c r="Q62" s="252">
        <f t="shared" ref="Q62" si="192">Q47</f>
        <v>135.80000000000001</v>
      </c>
      <c r="R62" s="232"/>
      <c r="S62" s="252">
        <f t="shared" ref="S62" si="193">S47</f>
        <v>126.23333333333333</v>
      </c>
      <c r="T62" s="232"/>
      <c r="U62" s="252">
        <f t="shared" ref="U62" si="194">U47</f>
        <v>120.15</v>
      </c>
      <c r="V62" s="232"/>
      <c r="W62" s="252">
        <f t="shared" ref="W62" si="195">W47</f>
        <v>180.75</v>
      </c>
      <c r="X62" s="232"/>
      <c r="Y62" s="252">
        <f t="shared" ref="Y62" si="196">Y47</f>
        <v>249.1</v>
      </c>
      <c r="Z62" s="232"/>
      <c r="AA62" s="252">
        <f t="shared" ref="AA62" si="197">AA47</f>
        <v>213.35</v>
      </c>
      <c r="AB62" s="232"/>
      <c r="AC62" s="252">
        <f t="shared" ref="AC62" si="198">AC47</f>
        <v>92.86666666666666</v>
      </c>
      <c r="AD62" s="232"/>
      <c r="AE62" s="252">
        <f t="shared" ref="AE62" si="199">AE47</f>
        <v>61.024999999999999</v>
      </c>
      <c r="AF62" s="232"/>
      <c r="AG62" s="252">
        <f t="shared" ref="AG62" si="200">AG47</f>
        <v>85.4</v>
      </c>
      <c r="AH62" s="232"/>
      <c r="AI62" s="252">
        <f t="shared" ref="AI62" si="201">AI47</f>
        <v>117.36666666666666</v>
      </c>
      <c r="AJ62" s="232"/>
      <c r="AK62" s="252">
        <f t="shared" ref="AK62" si="202">AK47</f>
        <v>123.55</v>
      </c>
      <c r="AL62" s="232"/>
      <c r="AM62" s="252">
        <f t="shared" ref="AM62" si="203">AM47</f>
        <v>105.2</v>
      </c>
      <c r="AN62" s="232"/>
      <c r="AO62" s="252">
        <f t="shared" ref="AO62" si="204">AO47</f>
        <v>62.05</v>
      </c>
      <c r="AP62" s="232"/>
      <c r="AQ62" s="252">
        <f t="shared" ref="AQ62" si="205">AQ47</f>
        <v>32</v>
      </c>
      <c r="AR62" s="232"/>
      <c r="AS62" s="252">
        <f t="shared" ref="AS62" si="206">AS47</f>
        <v>25.3</v>
      </c>
      <c r="AT62" s="232"/>
      <c r="AU62" s="252">
        <f t="shared" ref="AU62" si="207">AU47</f>
        <v>27.3</v>
      </c>
      <c r="AV62" s="232"/>
      <c r="AW62" s="252">
        <f t="shared" ref="AW62" si="208">AW47</f>
        <v>104.5</v>
      </c>
      <c r="AX62" s="234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x14ac:dyDescent="0.35">
      <c r="A63" s="265">
        <v>0</v>
      </c>
      <c r="B63" s="266"/>
      <c r="C63" s="252">
        <f t="shared" ref="C63:C70" si="209">C39</f>
        <v>244.65</v>
      </c>
      <c r="D63" s="232"/>
      <c r="E63" s="252">
        <f t="shared" ref="E63" si="210">E39</f>
        <v>162.75</v>
      </c>
      <c r="F63" s="232"/>
      <c r="G63" s="252">
        <f t="shared" ref="G63" si="211">G39</f>
        <v>57.424999999999997</v>
      </c>
      <c r="H63" s="232"/>
      <c r="I63" s="252">
        <f t="shared" ref="I63" si="212">I39</f>
        <v>42.8</v>
      </c>
      <c r="J63" s="232"/>
      <c r="K63" s="252">
        <f t="shared" ref="K63" si="213">K39</f>
        <v>75.599999999999994</v>
      </c>
      <c r="L63" s="232"/>
      <c r="M63" s="252">
        <f t="shared" ref="M63" si="214">M39</f>
        <v>117.65</v>
      </c>
      <c r="N63" s="232"/>
      <c r="O63" s="252">
        <f t="shared" ref="O63" si="215">O39</f>
        <v>133.73333333333332</v>
      </c>
      <c r="P63" s="232"/>
      <c r="Q63" s="252">
        <f t="shared" ref="Q63" si="216">Q39</f>
        <v>119.1</v>
      </c>
      <c r="R63" s="232"/>
      <c r="S63" s="252">
        <f t="shared" ref="S63" si="217">S39</f>
        <v>76.325000000000003</v>
      </c>
      <c r="T63" s="232"/>
      <c r="U63" s="252">
        <f t="shared" ref="U63" si="218">U39</f>
        <v>41.2</v>
      </c>
      <c r="V63" s="232"/>
      <c r="W63" s="252">
        <f t="shared" ref="W63" si="219">W39</f>
        <v>51.8</v>
      </c>
      <c r="X63" s="232"/>
      <c r="Y63" s="252">
        <f t="shared" ref="Y63" si="220">Y39</f>
        <v>156.1</v>
      </c>
      <c r="Z63" s="232"/>
      <c r="AA63" s="252">
        <f t="shared" ref="AA63" si="221">AA39</f>
        <v>231.6</v>
      </c>
      <c r="AB63" s="232"/>
      <c r="AC63" s="252">
        <f t="shared" ref="AC63" si="222">AC39</f>
        <v>186.8</v>
      </c>
      <c r="AD63" s="232"/>
      <c r="AE63" s="252">
        <f t="shared" ref="AE63" si="223">AE39</f>
        <v>109.45</v>
      </c>
      <c r="AF63" s="232"/>
      <c r="AG63" s="252">
        <f t="shared" ref="AG63" si="224">AG39</f>
        <v>39.299999999999997</v>
      </c>
      <c r="AH63" s="232"/>
      <c r="AI63" s="252">
        <f t="shared" ref="AI63" si="225">AI39</f>
        <v>62.475000000000001</v>
      </c>
      <c r="AJ63" s="232"/>
      <c r="AK63" s="252">
        <f t="shared" ref="AK63" si="226">AK39</f>
        <v>96.9</v>
      </c>
      <c r="AL63" s="232"/>
      <c r="AM63" s="252">
        <f t="shared" ref="AM63" si="227">AM39</f>
        <v>128.55000000000001</v>
      </c>
      <c r="AN63" s="232"/>
      <c r="AO63" s="252">
        <f t="shared" ref="AO63" si="228">AO39</f>
        <v>120.85</v>
      </c>
      <c r="AP63" s="232"/>
      <c r="AQ63" s="252">
        <f t="shared" ref="AQ63" si="229">AQ39</f>
        <v>81</v>
      </c>
      <c r="AR63" s="232"/>
      <c r="AS63" s="252">
        <f t="shared" ref="AS63" si="230">AS39</f>
        <v>45.9</v>
      </c>
      <c r="AT63" s="232"/>
      <c r="AU63" s="252">
        <f t="shared" ref="AU63" si="231">AU39</f>
        <v>72.7</v>
      </c>
      <c r="AV63" s="232"/>
      <c r="AW63" s="252">
        <f t="shared" ref="AW63" si="232">AW39</f>
        <v>185.35</v>
      </c>
      <c r="AX63" s="234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x14ac:dyDescent="0.35">
      <c r="A64" s="265">
        <v>5</v>
      </c>
      <c r="B64" s="266"/>
      <c r="C64" s="252">
        <f t="shared" si="209"/>
        <v>235</v>
      </c>
      <c r="D64" s="232"/>
      <c r="E64" s="252">
        <f t="shared" ref="E64" si="233">E40</f>
        <v>107.8</v>
      </c>
      <c r="F64" s="232"/>
      <c r="G64" s="252">
        <f t="shared" ref="G64" si="234">G40</f>
        <v>67.25</v>
      </c>
      <c r="H64" s="232"/>
      <c r="I64" s="252">
        <f t="shared" ref="I64" si="235">I40</f>
        <v>83.2</v>
      </c>
      <c r="J64" s="232"/>
      <c r="K64" s="252">
        <f t="shared" ref="K64" si="236">K40</f>
        <v>117.63333333333334</v>
      </c>
      <c r="L64" s="232"/>
      <c r="M64" s="252">
        <f t="shared" ref="M64" si="237">M40</f>
        <v>136.15</v>
      </c>
      <c r="N64" s="232"/>
      <c r="O64" s="252">
        <f t="shared" ref="O64" si="238">O40</f>
        <v>113.5</v>
      </c>
      <c r="P64" s="232"/>
      <c r="Q64" s="252">
        <f t="shared" ref="Q64" si="239">Q40</f>
        <v>73.533333333333331</v>
      </c>
      <c r="R64" s="232"/>
      <c r="S64" s="252">
        <f t="shared" ref="S64" si="240">S40</f>
        <v>37.549999999999997</v>
      </c>
      <c r="T64" s="232"/>
      <c r="U64" s="252">
        <f t="shared" ref="U64" si="241">U40</f>
        <v>23.7</v>
      </c>
      <c r="V64" s="232"/>
      <c r="W64" s="252">
        <f t="shared" ref="W64" si="242">W40</f>
        <v>25.6</v>
      </c>
      <c r="X64" s="232"/>
      <c r="Y64" s="252">
        <f t="shared" ref="Y64" si="243">Y40</f>
        <v>48.575000000000003</v>
      </c>
      <c r="Z64" s="232"/>
      <c r="AA64" s="252">
        <f t="shared" ref="AA64" si="244">AA40</f>
        <v>162.55000000000001</v>
      </c>
      <c r="AB64" s="232"/>
      <c r="AC64" s="252">
        <f t="shared" ref="AC64" si="245">AC40</f>
        <v>224.5</v>
      </c>
      <c r="AD64" s="232"/>
      <c r="AE64" s="252">
        <f t="shared" ref="AE64" si="246">AE40</f>
        <v>187.35</v>
      </c>
      <c r="AF64" s="232"/>
      <c r="AG64" s="252">
        <f t="shared" ref="AG64" si="247">AG40</f>
        <v>91.13333333333334</v>
      </c>
      <c r="AH64" s="232"/>
      <c r="AI64" s="252">
        <f t="shared" ref="AI64" si="248">AI40</f>
        <v>38.35</v>
      </c>
      <c r="AJ64" s="232"/>
      <c r="AK64" s="252">
        <f t="shared" ref="AK64" si="249">AK40</f>
        <v>44</v>
      </c>
      <c r="AL64" s="232"/>
      <c r="AM64" s="252">
        <f t="shared" ref="AM64" si="250">AM40</f>
        <v>86.75</v>
      </c>
      <c r="AN64" s="232"/>
      <c r="AO64" s="252">
        <f t="shared" ref="AO64" si="251">AO40</f>
        <v>128.9</v>
      </c>
      <c r="AP64" s="232"/>
      <c r="AQ64" s="252">
        <f t="shared" ref="AQ64" si="252">AQ40</f>
        <v>133.19999999999999</v>
      </c>
      <c r="AR64" s="232"/>
      <c r="AS64" s="252">
        <f t="shared" ref="AS64" si="253">AS40</f>
        <v>134.35</v>
      </c>
      <c r="AT64" s="232"/>
      <c r="AU64" s="252">
        <f t="shared" ref="AU64" si="254">AU40</f>
        <v>183.05</v>
      </c>
      <c r="AV64" s="232"/>
      <c r="AW64" s="252">
        <f t="shared" ref="AW64" si="255">AW40</f>
        <v>268.8</v>
      </c>
      <c r="AX64" s="234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x14ac:dyDescent="0.35">
      <c r="A65" s="265">
        <v>10</v>
      </c>
      <c r="B65" s="266"/>
      <c r="C65" s="252">
        <f t="shared" si="209"/>
        <v>97.45</v>
      </c>
      <c r="D65" s="232"/>
      <c r="E65" s="252">
        <f t="shared" ref="E65" si="256">E41</f>
        <v>108</v>
      </c>
      <c r="F65" s="232"/>
      <c r="G65" s="252">
        <f t="shared" ref="G65" si="257">G41</f>
        <v>113.03333333333333</v>
      </c>
      <c r="H65" s="232"/>
      <c r="I65" s="252">
        <f t="shared" ref="I65" si="258">I41</f>
        <v>130.05000000000001</v>
      </c>
      <c r="J65" s="232"/>
      <c r="K65" s="252">
        <f t="shared" ref="K65" si="259">K41</f>
        <v>131.36666666666667</v>
      </c>
      <c r="L65" s="232"/>
      <c r="M65" s="252">
        <f t="shared" ref="M65" si="260">M41</f>
        <v>104.8</v>
      </c>
      <c r="N65" s="232"/>
      <c r="O65" s="252">
        <f t="shared" ref="O65" si="261">O41</f>
        <v>69.666666666666671</v>
      </c>
      <c r="P65" s="232"/>
      <c r="Q65" s="252">
        <f t="shared" ref="Q65" si="262">Q41</f>
        <v>36.200000000000003</v>
      </c>
      <c r="R65" s="232"/>
      <c r="S65" s="252">
        <f t="shared" ref="S65" si="263">S41</f>
        <v>24.7</v>
      </c>
      <c r="T65" s="232"/>
      <c r="U65" s="252">
        <f t="shared" ref="U65" si="264">U41</f>
        <v>20.8</v>
      </c>
      <c r="V65" s="232"/>
      <c r="W65" s="252">
        <f t="shared" ref="W65" si="265">W41</f>
        <v>19.600000000000001</v>
      </c>
      <c r="X65" s="232"/>
      <c r="Y65" s="252">
        <f t="shared" ref="Y65" si="266">Y41</f>
        <v>25.4</v>
      </c>
      <c r="Z65" s="232"/>
      <c r="AA65" s="252">
        <f t="shared" ref="AA65" si="267">AA41</f>
        <v>47.7</v>
      </c>
      <c r="AB65" s="232"/>
      <c r="AC65" s="252">
        <f t="shared" ref="AC65" si="268">AC41</f>
        <v>156.05000000000001</v>
      </c>
      <c r="AD65" s="232"/>
      <c r="AE65" s="252">
        <f t="shared" ref="AE65" si="269">AE41</f>
        <v>232.1</v>
      </c>
      <c r="AF65" s="232"/>
      <c r="AG65" s="252">
        <f t="shared" ref="AG65" si="270">AG41</f>
        <v>204.4</v>
      </c>
      <c r="AH65" s="232"/>
      <c r="AI65" s="252">
        <f t="shared" ref="AI65" si="271">AI41</f>
        <v>115.9</v>
      </c>
      <c r="AJ65" s="232"/>
      <c r="AK65" s="252">
        <f t="shared" ref="AK65" si="272">AK41</f>
        <v>70.266666666666666</v>
      </c>
      <c r="AL65" s="232"/>
      <c r="AM65" s="252">
        <f t="shared" ref="AM65" si="273">AM41</f>
        <v>65.166666666666671</v>
      </c>
      <c r="AN65" s="232"/>
      <c r="AO65" s="252">
        <f t="shared" ref="AO65" si="274">AO41</f>
        <v>80.566666666666663</v>
      </c>
      <c r="AP65" s="232"/>
      <c r="AQ65" s="252">
        <f t="shared" ref="AQ65" si="275">AQ41</f>
        <v>173.15</v>
      </c>
      <c r="AR65" s="232"/>
      <c r="AS65" s="252">
        <f t="shared" ref="AS65" si="276">AS41</f>
        <v>250.3</v>
      </c>
      <c r="AT65" s="232"/>
      <c r="AU65" s="252">
        <f t="shared" ref="AU65" si="277">AU41</f>
        <v>304.3</v>
      </c>
      <c r="AV65" s="232"/>
      <c r="AW65" s="252">
        <f t="shared" ref="AW65" si="278">AW41</f>
        <v>302.2</v>
      </c>
      <c r="AX65" s="234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x14ac:dyDescent="0.35">
      <c r="A66" s="265">
        <v>15</v>
      </c>
      <c r="B66" s="266"/>
      <c r="C66" s="252">
        <f t="shared" si="209"/>
        <v>173.3</v>
      </c>
      <c r="D66" s="232"/>
      <c r="E66" s="252">
        <f t="shared" ref="E66" si="279">E42</f>
        <v>145.35</v>
      </c>
      <c r="F66" s="232"/>
      <c r="G66" s="252">
        <f t="shared" ref="G66" si="280">G42</f>
        <v>138.9</v>
      </c>
      <c r="H66" s="232"/>
      <c r="I66" s="252">
        <f t="shared" ref="I66" si="281">I42</f>
        <v>131.56666666666666</v>
      </c>
      <c r="J66" s="232"/>
      <c r="K66" s="252">
        <f t="shared" ref="K66" si="282">K42</f>
        <v>101.06666666666666</v>
      </c>
      <c r="L66" s="232"/>
      <c r="M66" s="252">
        <f t="shared" ref="M66" si="283">M42</f>
        <v>63.6</v>
      </c>
      <c r="N66" s="232"/>
      <c r="O66" s="252">
        <f t="shared" ref="O66" si="284">O42</f>
        <v>31.7</v>
      </c>
      <c r="P66" s="232"/>
      <c r="Q66" s="252">
        <f t="shared" ref="Q66" si="285">Q42</f>
        <v>22</v>
      </c>
      <c r="R66" s="232"/>
      <c r="S66" s="252">
        <f t="shared" ref="S66" si="286">S42</f>
        <v>21.1</v>
      </c>
      <c r="T66" s="232"/>
      <c r="U66" s="252">
        <f t="shared" ref="U66" si="287">U42</f>
        <v>20.6</v>
      </c>
      <c r="V66" s="232"/>
      <c r="W66" s="252">
        <f t="shared" ref="W66" si="288">W42</f>
        <v>21.4</v>
      </c>
      <c r="X66" s="232"/>
      <c r="Y66" s="252">
        <f t="shared" ref="Y66" si="289">Y42</f>
        <v>21</v>
      </c>
      <c r="Z66" s="232"/>
      <c r="AA66" s="252">
        <f t="shared" ref="AA66" si="290">AA42</f>
        <v>22.8</v>
      </c>
      <c r="AB66" s="232"/>
      <c r="AC66" s="252">
        <f t="shared" ref="AC66" si="291">AC42</f>
        <v>49.06666666666667</v>
      </c>
      <c r="AD66" s="232"/>
      <c r="AE66" s="252">
        <f t="shared" ref="AE66" si="292">AE42</f>
        <v>153</v>
      </c>
      <c r="AF66" s="232"/>
      <c r="AG66" s="252">
        <f t="shared" ref="AG66" si="293">AG42</f>
        <v>227.8</v>
      </c>
      <c r="AH66" s="232"/>
      <c r="AI66" s="252">
        <f t="shared" ref="AI66" si="294">AI42</f>
        <v>230.95</v>
      </c>
      <c r="AJ66" s="232"/>
      <c r="AK66" s="252">
        <f t="shared" ref="AK66" si="295">AK42</f>
        <v>180</v>
      </c>
      <c r="AL66" s="232"/>
      <c r="AM66" s="252">
        <f t="shared" ref="AM66" si="296">AM42</f>
        <v>143.75</v>
      </c>
      <c r="AN66" s="232"/>
      <c r="AO66" s="252">
        <f t="shared" ref="AO66" si="297">AO42</f>
        <v>151.19999999999999</v>
      </c>
      <c r="AP66" s="232"/>
      <c r="AQ66" s="252">
        <f t="shared" ref="AQ66" si="298">AQ42</f>
        <v>210.6</v>
      </c>
      <c r="AR66" s="232"/>
      <c r="AS66" s="252">
        <f t="shared" ref="AS66" si="299">AS42</f>
        <v>310.5</v>
      </c>
      <c r="AT66" s="232"/>
      <c r="AU66" s="252">
        <f t="shared" ref="AU66" si="300">AU42</f>
        <v>302.39999999999998</v>
      </c>
      <c r="AV66" s="232"/>
      <c r="AW66" s="252">
        <f t="shared" ref="AW66" si="301">AW42</f>
        <v>267.2</v>
      </c>
      <c r="AX66" s="234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x14ac:dyDescent="0.35">
      <c r="A67" s="265">
        <v>20</v>
      </c>
      <c r="B67" s="266"/>
      <c r="C67" s="252">
        <f t="shared" si="209"/>
        <v>116.8</v>
      </c>
      <c r="D67" s="232"/>
      <c r="E67" s="252">
        <f t="shared" ref="E67" si="302">E43</f>
        <v>116.9</v>
      </c>
      <c r="F67" s="232"/>
      <c r="G67" s="252">
        <f t="shared" ref="G67" si="303">G43</f>
        <v>108.16666666666667</v>
      </c>
      <c r="H67" s="232"/>
      <c r="I67" s="252">
        <f t="shared" ref="I67" si="304">I43</f>
        <v>85.433333333333337</v>
      </c>
      <c r="J67" s="232"/>
      <c r="K67" s="252">
        <f t="shared" ref="K67" si="305">K43</f>
        <v>54.94</v>
      </c>
      <c r="L67" s="232"/>
      <c r="M67" s="252">
        <f t="shared" ref="M67" si="306">M43</f>
        <v>29.1</v>
      </c>
      <c r="N67" s="232"/>
      <c r="O67" s="252">
        <f t="shared" ref="O67" si="307">O43</f>
        <v>21</v>
      </c>
      <c r="P67" s="232"/>
      <c r="Q67" s="252">
        <f t="shared" ref="Q67" si="308">Q43</f>
        <v>18.8</v>
      </c>
      <c r="R67" s="232"/>
      <c r="S67" s="252">
        <f t="shared" ref="S67" si="309">S43</f>
        <v>20.6</v>
      </c>
      <c r="T67" s="232"/>
      <c r="U67" s="252">
        <f t="shared" ref="U67" si="310">U43</f>
        <v>18.7</v>
      </c>
      <c r="V67" s="232"/>
      <c r="W67" s="252">
        <f t="shared" ref="W67" si="311">W43</f>
        <v>19.2</v>
      </c>
      <c r="X67" s="232"/>
      <c r="Y67" s="252">
        <f t="shared" ref="Y67" si="312">Y43</f>
        <v>19.2</v>
      </c>
      <c r="Z67" s="232"/>
      <c r="AA67" s="252">
        <f t="shared" ref="AA67" si="313">AA43</f>
        <v>22.7</v>
      </c>
      <c r="AB67" s="232"/>
      <c r="AC67" s="252">
        <f t="shared" ref="AC67" si="314">AC43</f>
        <v>23.9</v>
      </c>
      <c r="AD67" s="232"/>
      <c r="AE67" s="252">
        <f t="shared" ref="AE67" si="315">AE43</f>
        <v>51.9</v>
      </c>
      <c r="AF67" s="232"/>
      <c r="AG67" s="252">
        <f t="shared" ref="AG67" si="316">AG43</f>
        <v>144.9</v>
      </c>
      <c r="AH67" s="232"/>
      <c r="AI67" s="252">
        <f t="shared" ref="AI67" si="317">AI43</f>
        <v>223.9</v>
      </c>
      <c r="AJ67" s="232"/>
      <c r="AK67" s="252">
        <f t="shared" ref="AK67" si="318">AK43</f>
        <v>257.60000000000002</v>
      </c>
      <c r="AL67" s="232"/>
      <c r="AM67" s="252">
        <f t="shared" ref="AM67" si="319">AM43</f>
        <v>247.6</v>
      </c>
      <c r="AN67" s="232"/>
      <c r="AO67" s="252">
        <f t="shared" ref="AO67" si="320">AO43</f>
        <v>244.8</v>
      </c>
      <c r="AP67" s="232"/>
      <c r="AQ67" s="252">
        <f t="shared" ref="AQ67" si="321">AQ43</f>
        <v>265.10000000000002</v>
      </c>
      <c r="AR67" s="232"/>
      <c r="AS67" s="252">
        <f>AS43</f>
        <v>273.8</v>
      </c>
      <c r="AT67" s="232"/>
      <c r="AU67" s="252">
        <f t="shared" ref="AU67" si="322">AU43</f>
        <v>224.8</v>
      </c>
      <c r="AV67" s="232"/>
      <c r="AW67" s="252">
        <f t="shared" ref="AW67" si="323">AW43</f>
        <v>149.55000000000001</v>
      </c>
      <c r="AX67" s="234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x14ac:dyDescent="0.35">
      <c r="A68" s="265">
        <v>25</v>
      </c>
      <c r="B68" s="266"/>
      <c r="C68" s="252">
        <f t="shared" si="209"/>
        <v>61.9</v>
      </c>
      <c r="D68" s="232"/>
      <c r="E68" s="252">
        <f t="shared" ref="E68" si="324">E44</f>
        <v>65.933333333333337</v>
      </c>
      <c r="F68" s="232"/>
      <c r="G68" s="252">
        <f t="shared" ref="G68" si="325">G44</f>
        <v>56.22</v>
      </c>
      <c r="H68" s="232"/>
      <c r="I68" s="252">
        <f t="shared" ref="I68" si="326">I44</f>
        <v>41.6</v>
      </c>
      <c r="J68" s="232"/>
      <c r="K68" s="252">
        <f t="shared" ref="K68" si="327">K44</f>
        <v>25.8</v>
      </c>
      <c r="L68" s="232"/>
      <c r="M68" s="252">
        <f t="shared" ref="M68" si="328">M44</f>
        <v>19.7</v>
      </c>
      <c r="N68" s="232"/>
      <c r="O68" s="252">
        <f t="shared" ref="O68" si="329">O44</f>
        <v>17.399999999999999</v>
      </c>
      <c r="P68" s="232"/>
      <c r="Q68" s="252">
        <f t="shared" ref="Q68" si="330">Q44</f>
        <v>18.8</v>
      </c>
      <c r="R68" s="232"/>
      <c r="S68" s="252">
        <f t="shared" ref="S68" si="331">S44</f>
        <v>18.2</v>
      </c>
      <c r="T68" s="232"/>
      <c r="U68" s="252">
        <f t="shared" ref="U68" si="332">U44</f>
        <v>19</v>
      </c>
      <c r="V68" s="232"/>
      <c r="W68" s="252">
        <f t="shared" ref="W68" si="333">W44</f>
        <v>17.600000000000001</v>
      </c>
      <c r="X68" s="232"/>
      <c r="Y68" s="252">
        <f t="shared" ref="Y68" si="334">Y44</f>
        <v>18.899999999999999</v>
      </c>
      <c r="Z68" s="232"/>
      <c r="AA68" s="252">
        <f t="shared" ref="AA68" si="335">AA44</f>
        <v>21</v>
      </c>
      <c r="AB68" s="232"/>
      <c r="AC68" s="252">
        <f t="shared" ref="AC68" si="336">AC44</f>
        <v>26.2</v>
      </c>
      <c r="AD68" s="232"/>
      <c r="AE68" s="252">
        <f t="shared" ref="AE68" si="337">AE44</f>
        <v>22.3</v>
      </c>
      <c r="AF68" s="232"/>
      <c r="AG68" s="252">
        <f t="shared" ref="AG68" si="338">AG44</f>
        <v>43.3</v>
      </c>
      <c r="AH68" s="232"/>
      <c r="AI68" s="252">
        <f t="shared" ref="AI68" si="339">AI44</f>
        <v>125.8</v>
      </c>
      <c r="AJ68" s="232"/>
      <c r="AK68" s="252">
        <f t="shared" ref="AK68" si="340">AK44</f>
        <v>188.15</v>
      </c>
      <c r="AL68" s="232"/>
      <c r="AM68" s="252">
        <f t="shared" ref="AM68" si="341">AM44</f>
        <v>244.3</v>
      </c>
      <c r="AN68" s="232"/>
      <c r="AO68" s="252">
        <f t="shared" ref="AO68" si="342">AO44</f>
        <v>251</v>
      </c>
      <c r="AP68" s="232"/>
      <c r="AQ68" s="252">
        <f t="shared" ref="AQ68" si="343">AQ44</f>
        <v>239.8</v>
      </c>
      <c r="AR68" s="232"/>
      <c r="AS68" s="252">
        <f t="shared" ref="AS68" si="344">AS44</f>
        <v>188.65</v>
      </c>
      <c r="AT68" s="232"/>
      <c r="AU68" s="252">
        <f t="shared" ref="AU68" si="345">AU44</f>
        <v>104</v>
      </c>
      <c r="AV68" s="232"/>
      <c r="AW68" s="252">
        <f t="shared" ref="AW68" si="346">AW44</f>
        <v>105.9</v>
      </c>
      <c r="AX68" s="234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x14ac:dyDescent="0.35">
      <c r="A69" s="265">
        <v>30</v>
      </c>
      <c r="B69" s="266"/>
      <c r="C69" s="252">
        <f t="shared" si="209"/>
        <v>28.333333333333332</v>
      </c>
      <c r="D69" s="232"/>
      <c r="E69" s="252">
        <f t="shared" ref="E69" si="347">E45</f>
        <v>30.25</v>
      </c>
      <c r="F69" s="232"/>
      <c r="G69" s="252">
        <f t="shared" ref="G69" si="348">G45</f>
        <v>28.8</v>
      </c>
      <c r="H69" s="232"/>
      <c r="I69" s="252">
        <f t="shared" ref="I69" si="349">I45</f>
        <v>23.95</v>
      </c>
      <c r="J69" s="232"/>
      <c r="K69" s="252">
        <f t="shared" ref="K69" si="350">K45</f>
        <v>21.4</v>
      </c>
      <c r="L69" s="232"/>
      <c r="M69" s="252">
        <f t="shared" ref="M69" si="351">M45</f>
        <v>18.899999999999999</v>
      </c>
      <c r="N69" s="232"/>
      <c r="O69" s="252">
        <f t="shared" ref="O69" si="352">O45</f>
        <v>18.7</v>
      </c>
      <c r="P69" s="232"/>
      <c r="Q69" s="252">
        <f t="shared" ref="Q69" si="353">Q45</f>
        <v>18</v>
      </c>
      <c r="R69" s="232"/>
      <c r="S69" s="252">
        <f t="shared" ref="S69" si="354">S45</f>
        <v>16.2</v>
      </c>
      <c r="T69" s="232"/>
      <c r="U69" s="252">
        <f t="shared" ref="U69" si="355">U45</f>
        <v>18.8</v>
      </c>
      <c r="V69" s="232"/>
      <c r="W69" s="252">
        <f t="shared" ref="W69" si="356">W45</f>
        <v>17.600000000000001</v>
      </c>
      <c r="X69" s="232"/>
      <c r="Y69" s="252">
        <f t="shared" ref="Y69" si="357">Y45</f>
        <v>19.399999999999999</v>
      </c>
      <c r="Z69" s="232"/>
      <c r="AA69" s="252">
        <f t="shared" ref="AA69" si="358">AA45</f>
        <v>19.2</v>
      </c>
      <c r="AB69" s="232"/>
      <c r="AC69" s="252">
        <f t="shared" ref="AC69" si="359">AC45</f>
        <v>22.6</v>
      </c>
      <c r="AD69" s="232"/>
      <c r="AE69" s="252">
        <f t="shared" ref="AE69" si="360">AE45</f>
        <v>25.7</v>
      </c>
      <c r="AF69" s="232"/>
      <c r="AG69" s="252">
        <f t="shared" ref="AG69" si="361">AG45</f>
        <v>25.8</v>
      </c>
      <c r="AH69" s="232"/>
      <c r="AI69" s="252">
        <f t="shared" ref="AI69" si="362">AI45</f>
        <v>41.6</v>
      </c>
      <c r="AJ69" s="232"/>
      <c r="AK69" s="252">
        <f t="shared" ref="AK69" si="363">AK45</f>
        <v>84.75</v>
      </c>
      <c r="AL69" s="232"/>
      <c r="AM69" s="252">
        <f t="shared" ref="AM69" si="364">AM45</f>
        <v>122.15</v>
      </c>
      <c r="AN69" s="232"/>
      <c r="AO69" s="252">
        <f t="shared" ref="AO69" si="365">AO45</f>
        <v>163.30000000000001</v>
      </c>
      <c r="AP69" s="232"/>
      <c r="AQ69" s="252">
        <f t="shared" ref="AQ69" si="366">AQ45</f>
        <v>145.15</v>
      </c>
      <c r="AR69" s="232"/>
      <c r="AS69" s="252">
        <f t="shared" ref="AS69" si="367">AS45</f>
        <v>91.4</v>
      </c>
      <c r="AT69" s="232"/>
      <c r="AU69" s="252">
        <f t="shared" ref="AU69" si="368">AU45</f>
        <v>47.6</v>
      </c>
      <c r="AV69" s="232"/>
      <c r="AW69" s="252">
        <f t="shared" ref="AW69" si="369">AW45</f>
        <v>30.7</v>
      </c>
      <c r="AX69" s="234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x14ac:dyDescent="0.35">
      <c r="A70" s="269">
        <v>35</v>
      </c>
      <c r="B70" s="270"/>
      <c r="C70" s="255">
        <f t="shared" si="209"/>
        <v>26.75</v>
      </c>
      <c r="D70" s="250"/>
      <c r="E70" s="255">
        <f t="shared" ref="E70" si="370">E46</f>
        <v>24.15</v>
      </c>
      <c r="F70" s="250"/>
      <c r="G70" s="255">
        <f t="shared" ref="G70" si="371">G46</f>
        <v>22.3</v>
      </c>
      <c r="H70" s="250"/>
      <c r="I70" s="255">
        <f t="shared" ref="I70" si="372">I46</f>
        <v>21.85</v>
      </c>
      <c r="J70" s="250"/>
      <c r="K70" s="255">
        <f t="shared" ref="K70" si="373">K46</f>
        <v>18.7</v>
      </c>
      <c r="L70" s="250"/>
      <c r="M70" s="255">
        <f t="shared" ref="M70" si="374">M46</f>
        <v>19.2</v>
      </c>
      <c r="N70" s="250"/>
      <c r="O70" s="255">
        <f t="shared" ref="O70" si="375">O46</f>
        <v>19.100000000000001</v>
      </c>
      <c r="P70" s="250"/>
      <c r="Q70" s="255">
        <f t="shared" ref="Q70" si="376">Q46</f>
        <v>17.2</v>
      </c>
      <c r="R70" s="250"/>
      <c r="S70" s="255">
        <f t="shared" ref="S70" si="377">S46</f>
        <v>14.3</v>
      </c>
      <c r="T70" s="250"/>
      <c r="U70" s="255">
        <f t="shared" ref="U70" si="378">U46</f>
        <v>20</v>
      </c>
      <c r="V70" s="250"/>
      <c r="W70" s="255">
        <f t="shared" ref="W70" si="379">W46</f>
        <v>16.8</v>
      </c>
      <c r="X70" s="250"/>
      <c r="Y70" s="255">
        <f t="shared" ref="Y70" si="380">Y46</f>
        <v>17.899999999999999</v>
      </c>
      <c r="Z70" s="250"/>
      <c r="AA70" s="255">
        <f t="shared" ref="AA70" si="381">AA46</f>
        <v>16.899999999999999</v>
      </c>
      <c r="AB70" s="250"/>
      <c r="AC70" s="255">
        <f t="shared" ref="AC70" si="382">AC46</f>
        <v>21</v>
      </c>
      <c r="AD70" s="250"/>
      <c r="AE70" s="255">
        <f t="shared" ref="AE70" si="383">AE46</f>
        <v>22.1</v>
      </c>
      <c r="AF70" s="250"/>
      <c r="AG70" s="255">
        <f t="shared" ref="AG70" si="384">AG46</f>
        <v>23.9</v>
      </c>
      <c r="AH70" s="250"/>
      <c r="AI70" s="255">
        <f t="shared" ref="AI70" si="385">AI46</f>
        <v>24.4</v>
      </c>
      <c r="AJ70" s="250"/>
      <c r="AK70" s="255">
        <f t="shared" ref="AK70" si="386">AK46</f>
        <v>31.8</v>
      </c>
      <c r="AL70" s="250"/>
      <c r="AM70" s="255">
        <f t="shared" ref="AM70" si="387">AM46</f>
        <v>47.5</v>
      </c>
      <c r="AN70" s="250"/>
      <c r="AO70" s="255">
        <f t="shared" ref="AO70" si="388">AO46</f>
        <v>65.2</v>
      </c>
      <c r="AP70" s="250"/>
      <c r="AQ70" s="255">
        <f t="shared" ref="AQ70" si="389">AQ46</f>
        <v>67</v>
      </c>
      <c r="AR70" s="250"/>
      <c r="AS70" s="255">
        <f t="shared" ref="AS70" si="390">AS46</f>
        <v>41.2</v>
      </c>
      <c r="AT70" s="250"/>
      <c r="AU70" s="255">
        <f t="shared" ref="AU70" si="391">AU46</f>
        <v>29</v>
      </c>
      <c r="AV70" s="250"/>
      <c r="AW70" s="255">
        <f t="shared" ref="AW70" si="392">AW46</f>
        <v>29.8</v>
      </c>
      <c r="AX70" s="25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x14ac:dyDescent="0.35">
      <c r="A73" s="3"/>
      <c r="B73" s="193" t="s">
        <v>129</v>
      </c>
      <c r="C73" s="189" t="s">
        <v>63</v>
      </c>
      <c r="D73" s="190" t="s">
        <v>64</v>
      </c>
      <c r="E73" s="193" t="s">
        <v>115</v>
      </c>
      <c r="F73" s="189" t="s">
        <v>139</v>
      </c>
      <c r="G73" s="190" t="s">
        <v>140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x14ac:dyDescent="0.35">
      <c r="A74" s="186" t="s">
        <v>136</v>
      </c>
      <c r="B74" s="202">
        <v>25075</v>
      </c>
      <c r="C74" s="203">
        <v>81147</v>
      </c>
      <c r="D74" s="209">
        <v>86721</v>
      </c>
      <c r="E74" s="198">
        <f t="shared" ref="E74:G76" si="393">B74/$B$77</f>
        <v>417.91666666666669</v>
      </c>
      <c r="F74" s="25">
        <f t="shared" si="393"/>
        <v>1352.45</v>
      </c>
      <c r="G74" s="26">
        <f t="shared" si="393"/>
        <v>1445.35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x14ac:dyDescent="0.35">
      <c r="A75" s="187" t="s">
        <v>137</v>
      </c>
      <c r="B75" s="24">
        <v>7690</v>
      </c>
      <c r="C75" s="2">
        <v>36305</v>
      </c>
      <c r="D75" s="28">
        <v>37259</v>
      </c>
      <c r="E75" s="198">
        <f t="shared" si="393"/>
        <v>128.16666666666666</v>
      </c>
      <c r="F75" s="25">
        <f t="shared" si="393"/>
        <v>605.08333333333337</v>
      </c>
      <c r="G75" s="26">
        <f t="shared" si="393"/>
        <v>620.98333333333335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x14ac:dyDescent="0.35">
      <c r="A76" s="188" t="s">
        <v>138</v>
      </c>
      <c r="B76" s="191">
        <v>15329</v>
      </c>
      <c r="C76" s="31">
        <v>58785</v>
      </c>
      <c r="D76" s="192">
        <v>61085</v>
      </c>
      <c r="E76" s="199">
        <f t="shared" si="393"/>
        <v>255.48333333333332</v>
      </c>
      <c r="F76" s="9">
        <f t="shared" si="393"/>
        <v>979.75</v>
      </c>
      <c r="G76" s="10">
        <f t="shared" si="393"/>
        <v>1018.0833333333334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x14ac:dyDescent="0.35">
      <c r="A77" s="210" t="s">
        <v>27</v>
      </c>
      <c r="B77" s="190">
        <v>60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x14ac:dyDescent="0.35">
      <c r="A79" s="200" t="s">
        <v>133</v>
      </c>
      <c r="B79" s="204" t="s">
        <v>123</v>
      </c>
      <c r="C79" s="185" t="s">
        <v>124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x14ac:dyDescent="0.35">
      <c r="A80" s="186">
        <v>2</v>
      </c>
      <c r="B80" s="205">
        <v>4263.166666666667</v>
      </c>
      <c r="C80" s="28">
        <v>4426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x14ac:dyDescent="0.35">
      <c r="A81" s="187" t="s">
        <v>125</v>
      </c>
      <c r="B81" s="205">
        <v>1437.8333333333333</v>
      </c>
      <c r="C81" s="28">
        <v>1337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x14ac:dyDescent="0.35">
      <c r="A82" s="188" t="s">
        <v>126</v>
      </c>
      <c r="B82" s="206">
        <v>2846.3333333333335</v>
      </c>
      <c r="C82" s="32">
        <v>2662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x14ac:dyDescent="0.3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x14ac:dyDescent="0.3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x14ac:dyDescent="0.3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2:68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2:68" x14ac:dyDescent="0.3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2:68" x14ac:dyDescent="0.3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2:68" x14ac:dyDescent="0.3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2:68" x14ac:dyDescent="0.3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2:68" x14ac:dyDescent="0.3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2:68" x14ac:dyDescent="0.3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2:68" x14ac:dyDescent="0.3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2:68" x14ac:dyDescent="0.3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2:68" x14ac:dyDescent="0.3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2:68" x14ac:dyDescent="0.3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2:68" x14ac:dyDescent="0.3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2:68" x14ac:dyDescent="0.3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2:68" x14ac:dyDescent="0.3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2:68" x14ac:dyDescent="0.3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2:68" x14ac:dyDescent="0.3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2:68" x14ac:dyDescent="0.3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2:68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2:68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2:68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2:68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2:68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2:68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2:68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2:68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2:68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2:68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2:68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2:68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2:68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2:68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2:68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2:68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2:68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2:68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2:68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2:68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2:68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2:68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2:68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2:68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2:68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2:68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2:68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2:68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2:68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2:68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2:68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2:68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2:68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2:68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2:68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2:68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2:68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2:68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2:68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2:68" x14ac:dyDescent="0.3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2:68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2:68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2:68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2:68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2:68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2:68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2:68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2:68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2:68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2:68" x14ac:dyDescent="0.3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2:68" x14ac:dyDescent="0.3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2:68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2:68" x14ac:dyDescent="0.3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2:68" x14ac:dyDescent="0.3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2:68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2:68" x14ac:dyDescent="0.3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2:68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2:68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2:68" x14ac:dyDescent="0.3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2:68" x14ac:dyDescent="0.3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2:68" x14ac:dyDescent="0.3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2:68" x14ac:dyDescent="0.3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2:68" x14ac:dyDescent="0.3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2:68" x14ac:dyDescent="0.3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2:68" x14ac:dyDescent="0.3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2:68" x14ac:dyDescent="0.3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2:68" x14ac:dyDescent="0.3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2:68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2:68" x14ac:dyDescent="0.3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2:68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2:68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2:68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2:68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2:68" x14ac:dyDescent="0.3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2:68" x14ac:dyDescent="0.3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2:68" x14ac:dyDescent="0.3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2:68" x14ac:dyDescent="0.3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2:68" x14ac:dyDescent="0.3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2:68" x14ac:dyDescent="0.3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2:68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2:68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2:68" x14ac:dyDescent="0.3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2:68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2:68" x14ac:dyDescent="0.3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2:68" x14ac:dyDescent="0.3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2:68" x14ac:dyDescent="0.3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2:68" x14ac:dyDescent="0.3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2:68" x14ac:dyDescent="0.3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2:68" x14ac:dyDescent="0.3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2:68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2:68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2:68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2:68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2:68" x14ac:dyDescent="0.3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2:68" x14ac:dyDescent="0.3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2:68" x14ac:dyDescent="0.3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2:68" x14ac:dyDescent="0.3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2:68" x14ac:dyDescent="0.3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2:68" x14ac:dyDescent="0.3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2:68" x14ac:dyDescent="0.3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2:68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2:68" x14ac:dyDescent="0.3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2:68" x14ac:dyDescent="0.3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2:68" x14ac:dyDescent="0.3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2:68" x14ac:dyDescent="0.3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2:68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2:68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2:68" x14ac:dyDescent="0.3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2:68" x14ac:dyDescent="0.3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2:68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2:68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2:68" x14ac:dyDescent="0.3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2:68" x14ac:dyDescent="0.3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2:68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2:68" x14ac:dyDescent="0.3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2:68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2:68" x14ac:dyDescent="0.3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2:68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2:68" x14ac:dyDescent="0.3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2:68" x14ac:dyDescent="0.3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2:68" x14ac:dyDescent="0.3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2:68" x14ac:dyDescent="0.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2:68" x14ac:dyDescent="0.3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2:68" x14ac:dyDescent="0.3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2:68" x14ac:dyDescent="0.3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2:68" x14ac:dyDescent="0.3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2:68" x14ac:dyDescent="0.3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2:68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2:68" x14ac:dyDescent="0.3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2:68" x14ac:dyDescent="0.3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2:68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2:68" x14ac:dyDescent="0.3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2:68" x14ac:dyDescent="0.3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2:68" x14ac:dyDescent="0.3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2:68" x14ac:dyDescent="0.3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2:68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2:68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2:68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2:68" x14ac:dyDescent="0.3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2:68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2:68" x14ac:dyDescent="0.3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2:68" x14ac:dyDescent="0.3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2:68" x14ac:dyDescent="0.3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2:68" x14ac:dyDescent="0.3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2:68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2:68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2:68" x14ac:dyDescent="0.3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2:68" x14ac:dyDescent="0.3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2:68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2:68" x14ac:dyDescent="0.3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2:68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2:68" x14ac:dyDescent="0.3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2:68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2:68" x14ac:dyDescent="0.3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2:68" x14ac:dyDescent="0.3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2:68" x14ac:dyDescent="0.3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2:68" x14ac:dyDescent="0.3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2:68" x14ac:dyDescent="0.3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2:68" x14ac:dyDescent="0.3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2:68" x14ac:dyDescent="0.3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2:68" x14ac:dyDescent="0.3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2:68" x14ac:dyDescent="0.3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2:68" x14ac:dyDescent="0.3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2:68" x14ac:dyDescent="0.3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2:68" x14ac:dyDescent="0.3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2:68" x14ac:dyDescent="0.3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2:68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2:68" x14ac:dyDescent="0.3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2:68" x14ac:dyDescent="0.3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2:68" x14ac:dyDescent="0.3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2:68" x14ac:dyDescent="0.3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2:68" x14ac:dyDescent="0.3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2:68" x14ac:dyDescent="0.3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2:68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2:68" x14ac:dyDescent="0.3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2:68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2:68" x14ac:dyDescent="0.3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2:68" x14ac:dyDescent="0.3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2:68" x14ac:dyDescent="0.3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2:68" x14ac:dyDescent="0.3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2:68" x14ac:dyDescent="0.3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2:68" x14ac:dyDescent="0.3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2:68" x14ac:dyDescent="0.3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2:68" x14ac:dyDescent="0.3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2:68" x14ac:dyDescent="0.3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2:68" x14ac:dyDescent="0.3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2:68" x14ac:dyDescent="0.3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2:68" x14ac:dyDescent="0.3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2:68" x14ac:dyDescent="0.3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2:68" x14ac:dyDescent="0.3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2:68" x14ac:dyDescent="0.3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2:68" x14ac:dyDescent="0.3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2:68" x14ac:dyDescent="0.3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2:68" x14ac:dyDescent="0.3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2:68" x14ac:dyDescent="0.3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2:68" x14ac:dyDescent="0.3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2:68" x14ac:dyDescent="0.3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2:68" x14ac:dyDescent="0.3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2:68" x14ac:dyDescent="0.3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2:68" x14ac:dyDescent="0.3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2:68" x14ac:dyDescent="0.3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2:68" x14ac:dyDescent="0.3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2:68" x14ac:dyDescent="0.3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2:68" x14ac:dyDescent="0.3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2:68" x14ac:dyDescent="0.3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2:68" x14ac:dyDescent="0.3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2:68" x14ac:dyDescent="0.3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2:68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2:68" x14ac:dyDescent="0.3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2:68" x14ac:dyDescent="0.3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2:68" x14ac:dyDescent="0.3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2:68" x14ac:dyDescent="0.3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2:68" x14ac:dyDescent="0.3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2:68" x14ac:dyDescent="0.3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2:68" x14ac:dyDescent="0.3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2:68" x14ac:dyDescent="0.3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2:68" x14ac:dyDescent="0.3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2:68" x14ac:dyDescent="0.3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2:68" x14ac:dyDescent="0.3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2:68" x14ac:dyDescent="0.3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2:68" x14ac:dyDescent="0.3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2:68" x14ac:dyDescent="0.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2:68" x14ac:dyDescent="0.3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2:68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2:68" x14ac:dyDescent="0.3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2:68" x14ac:dyDescent="0.3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2:68" x14ac:dyDescent="0.3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2:68" x14ac:dyDescent="0.3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2:68" x14ac:dyDescent="0.3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2:68" x14ac:dyDescent="0.3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2:68" x14ac:dyDescent="0.3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2:68" x14ac:dyDescent="0.3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2:68" x14ac:dyDescent="0.3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2:68" x14ac:dyDescent="0.3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2:68" x14ac:dyDescent="0.3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2:68" x14ac:dyDescent="0.3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2:68" x14ac:dyDescent="0.3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2:68" x14ac:dyDescent="0.3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2:68" x14ac:dyDescent="0.3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2:68" x14ac:dyDescent="0.3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2:68" x14ac:dyDescent="0.3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2:68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2:68" x14ac:dyDescent="0.3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2:68" x14ac:dyDescent="0.3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2:68" x14ac:dyDescent="0.3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2:68" x14ac:dyDescent="0.3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2:68" x14ac:dyDescent="0.3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2:68" x14ac:dyDescent="0.3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2:68" x14ac:dyDescent="0.3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2:68" x14ac:dyDescent="0.3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2:68" x14ac:dyDescent="0.3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2:68" x14ac:dyDescent="0.3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2:68" x14ac:dyDescent="0.3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2:68" x14ac:dyDescent="0.3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2:68" x14ac:dyDescent="0.3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2:68" x14ac:dyDescent="0.3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2:68" x14ac:dyDescent="0.3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2:68" x14ac:dyDescent="0.3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2:68" x14ac:dyDescent="0.3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2:68" x14ac:dyDescent="0.3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2:68" x14ac:dyDescent="0.3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2:68" x14ac:dyDescent="0.3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2:68" x14ac:dyDescent="0.3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2:68" x14ac:dyDescent="0.3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2:68" x14ac:dyDescent="0.3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2:68" x14ac:dyDescent="0.3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2:68" x14ac:dyDescent="0.3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2:68" x14ac:dyDescent="0.3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2:68" x14ac:dyDescent="0.3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2:68" x14ac:dyDescent="0.3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2:68" x14ac:dyDescent="0.3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2:68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2:68" x14ac:dyDescent="0.3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2:68" x14ac:dyDescent="0.3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2:68" x14ac:dyDescent="0.3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2:68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2:68" x14ac:dyDescent="0.3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2:68" x14ac:dyDescent="0.3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2:68" x14ac:dyDescent="0.3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2:68" x14ac:dyDescent="0.3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2:68" x14ac:dyDescent="0.3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2:68" x14ac:dyDescent="0.3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2:68" x14ac:dyDescent="0.3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2:68" x14ac:dyDescent="0.3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2:68" x14ac:dyDescent="0.3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2:68" x14ac:dyDescent="0.3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2:68" x14ac:dyDescent="0.3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2:68" x14ac:dyDescent="0.3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2:68" x14ac:dyDescent="0.3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2:68" x14ac:dyDescent="0.3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2:68" x14ac:dyDescent="0.3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2:68" x14ac:dyDescent="0.3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2:68" x14ac:dyDescent="0.3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2:68" x14ac:dyDescent="0.3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2:68" x14ac:dyDescent="0.3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2:68" x14ac:dyDescent="0.3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2:68" x14ac:dyDescent="0.3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2:68" x14ac:dyDescent="0.3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2:68" x14ac:dyDescent="0.3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2:68" x14ac:dyDescent="0.3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2:68" x14ac:dyDescent="0.3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2:68" x14ac:dyDescent="0.3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2:68" x14ac:dyDescent="0.3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2:68" x14ac:dyDescent="0.3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2:68" x14ac:dyDescent="0.3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2:68" x14ac:dyDescent="0.3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2:68" x14ac:dyDescent="0.3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2:68" x14ac:dyDescent="0.3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2:68" x14ac:dyDescent="0.3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2:68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2:68" x14ac:dyDescent="0.3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2:68" x14ac:dyDescent="0.3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2:68" x14ac:dyDescent="0.3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2:68" x14ac:dyDescent="0.3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2:68" x14ac:dyDescent="0.3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2:68" x14ac:dyDescent="0.3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2:68" x14ac:dyDescent="0.3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2:68" x14ac:dyDescent="0.3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2:68" x14ac:dyDescent="0.3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2:68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2:68" x14ac:dyDescent="0.3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2:68" x14ac:dyDescent="0.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2:68" x14ac:dyDescent="0.3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2:68" x14ac:dyDescent="0.3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</sheetData>
  <mergeCells count="898">
    <mergeCell ref="L14:L15"/>
    <mergeCell ref="M14:M15"/>
    <mergeCell ref="C4:D4"/>
    <mergeCell ref="C12:D12"/>
    <mergeCell ref="O4:P4"/>
    <mergeCell ref="AS55:AT55"/>
    <mergeCell ref="AU55:AV55"/>
    <mergeCell ref="AW55:AX55"/>
    <mergeCell ref="A34:B34"/>
    <mergeCell ref="A35:B35"/>
    <mergeCell ref="AI55:AJ55"/>
    <mergeCell ref="AK55:AL55"/>
    <mergeCell ref="AM55:AN55"/>
    <mergeCell ref="AO55:AP55"/>
    <mergeCell ref="AQ55:AR55"/>
    <mergeCell ref="Y55:Z55"/>
    <mergeCell ref="AA55:AB55"/>
    <mergeCell ref="AC55:AD55"/>
    <mergeCell ref="AE55:AF55"/>
    <mergeCell ref="AG55:AH55"/>
    <mergeCell ref="O55:P55"/>
    <mergeCell ref="Q55:R55"/>
    <mergeCell ref="S55:T55"/>
    <mergeCell ref="U55:V55"/>
    <mergeCell ref="W55:X55"/>
    <mergeCell ref="E55:F55"/>
    <mergeCell ref="G55:H55"/>
    <mergeCell ref="I55:J55"/>
    <mergeCell ref="K55:L55"/>
    <mergeCell ref="M55:N55"/>
    <mergeCell ref="AW69:AX69"/>
    <mergeCell ref="Y70:Z70"/>
    <mergeCell ref="AA70:AB70"/>
    <mergeCell ref="AC70:AD70"/>
    <mergeCell ref="AE70:AF70"/>
    <mergeCell ref="AG70:AH70"/>
    <mergeCell ref="AI70:AJ70"/>
    <mergeCell ref="AK70:AL70"/>
    <mergeCell ref="AM70:AN70"/>
    <mergeCell ref="AO70:AP70"/>
    <mergeCell ref="AQ70:AR70"/>
    <mergeCell ref="AS70:AT70"/>
    <mergeCell ref="AU70:AV70"/>
    <mergeCell ref="AW70:AX70"/>
    <mergeCell ref="AS68:AT68"/>
    <mergeCell ref="AU68:AV68"/>
    <mergeCell ref="AW68:AX68"/>
    <mergeCell ref="Y69:Z69"/>
    <mergeCell ref="AS69:AT69"/>
    <mergeCell ref="AU69:AV69"/>
    <mergeCell ref="AI68:AJ68"/>
    <mergeCell ref="AK68:AL68"/>
    <mergeCell ref="AM68:AN68"/>
    <mergeCell ref="AO68:AP68"/>
    <mergeCell ref="AQ68:AR68"/>
    <mergeCell ref="Y68:Z68"/>
    <mergeCell ref="AA68:AB68"/>
    <mergeCell ref="AC68:AD68"/>
    <mergeCell ref="AE68:AF68"/>
    <mergeCell ref="AG68:AH68"/>
    <mergeCell ref="AA69:AB69"/>
    <mergeCell ref="AC69:AD69"/>
    <mergeCell ref="AE69:AF69"/>
    <mergeCell ref="AG69:AH69"/>
    <mergeCell ref="AI69:AJ69"/>
    <mergeCell ref="AK69:AL69"/>
    <mergeCell ref="AM69:AN69"/>
    <mergeCell ref="AO69:AP69"/>
    <mergeCell ref="AQ69:AR69"/>
    <mergeCell ref="AW66:AX66"/>
    <mergeCell ref="Y67:Z67"/>
    <mergeCell ref="AA67:AB67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AS67:AT67"/>
    <mergeCell ref="AU67:AV67"/>
    <mergeCell ref="AW67:AX67"/>
    <mergeCell ref="AQ66:AR66"/>
    <mergeCell ref="AS66:AT66"/>
    <mergeCell ref="AU66:AV66"/>
    <mergeCell ref="AI65:AJ65"/>
    <mergeCell ref="AK65:AL65"/>
    <mergeCell ref="AM65:AN65"/>
    <mergeCell ref="AO65:AP65"/>
    <mergeCell ref="AQ65:AR65"/>
    <mergeCell ref="Y65:Z65"/>
    <mergeCell ref="AA65:AB65"/>
    <mergeCell ref="AC65:AD65"/>
    <mergeCell ref="AE65:AF65"/>
    <mergeCell ref="Y66:Z66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G65:AH65"/>
    <mergeCell ref="AW63:AX63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S65:AT65"/>
    <mergeCell ref="AU65:AV65"/>
    <mergeCell ref="AW65:AX65"/>
    <mergeCell ref="AQ63:AR63"/>
    <mergeCell ref="AS63:AT63"/>
    <mergeCell ref="AU63:AV63"/>
    <mergeCell ref="AI62:AJ62"/>
    <mergeCell ref="AK62:AL62"/>
    <mergeCell ref="AM62:AN62"/>
    <mergeCell ref="AO62:AP62"/>
    <mergeCell ref="AQ62:AR62"/>
    <mergeCell ref="Y62:Z62"/>
    <mergeCell ref="AA62:AB62"/>
    <mergeCell ref="AC62:AD62"/>
    <mergeCell ref="AE62:AF62"/>
    <mergeCell ref="Y63:Z63"/>
    <mergeCell ref="AA63:AB63"/>
    <mergeCell ref="AC63:AD63"/>
    <mergeCell ref="AE63:AF63"/>
    <mergeCell ref="AG63:AH63"/>
    <mergeCell ref="AI63:AJ63"/>
    <mergeCell ref="AK63:AL63"/>
    <mergeCell ref="AM63:AN63"/>
    <mergeCell ref="AO63:AP63"/>
    <mergeCell ref="AG62:AH62"/>
    <mergeCell ref="AW60:AX60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AS61:AT61"/>
    <mergeCell ref="AU61:AV61"/>
    <mergeCell ref="AW61:AX61"/>
    <mergeCell ref="AS62:AT62"/>
    <mergeCell ref="AU62:AV62"/>
    <mergeCell ref="AW62:AX62"/>
    <mergeCell ref="AQ60:AR60"/>
    <mergeCell ref="AS60:AT60"/>
    <mergeCell ref="AU60:AV60"/>
    <mergeCell ref="AI59:AJ59"/>
    <mergeCell ref="AK59:AL59"/>
    <mergeCell ref="AM59:AN59"/>
    <mergeCell ref="AO59:AP59"/>
    <mergeCell ref="AQ59:AR59"/>
    <mergeCell ref="Y59:Z59"/>
    <mergeCell ref="AA59:AB59"/>
    <mergeCell ref="AC59:AD59"/>
    <mergeCell ref="AE59:AF59"/>
    <mergeCell ref="Y60:Z60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G59:AH59"/>
    <mergeCell ref="AW57:AX57"/>
    <mergeCell ref="Y58:Z58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Q58:AR58"/>
    <mergeCell ref="AS58:AT58"/>
    <mergeCell ref="AU58:AV58"/>
    <mergeCell ref="AW58:AX58"/>
    <mergeCell ref="AS59:AT59"/>
    <mergeCell ref="AU59:AV59"/>
    <mergeCell ref="AW59:AX59"/>
    <mergeCell ref="AS56:AT56"/>
    <mergeCell ref="AU56:AV56"/>
    <mergeCell ref="AW56:AX56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AS57:AT57"/>
    <mergeCell ref="AU57:AV57"/>
    <mergeCell ref="AI56:AJ56"/>
    <mergeCell ref="AK56:AL56"/>
    <mergeCell ref="AM56:AN56"/>
    <mergeCell ref="AO56:AP56"/>
    <mergeCell ref="AQ56:AR56"/>
    <mergeCell ref="Y56:Z56"/>
    <mergeCell ref="AA56:AB56"/>
    <mergeCell ref="AC56:AD56"/>
    <mergeCell ref="AE56:AF56"/>
    <mergeCell ref="AG56:AH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S69:T69"/>
    <mergeCell ref="U69:V69"/>
    <mergeCell ref="W69:X69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I69:J69"/>
    <mergeCell ref="K69:L69"/>
    <mergeCell ref="M69:N69"/>
    <mergeCell ref="O69:P69"/>
    <mergeCell ref="Q69:R69"/>
    <mergeCell ref="S67:T67"/>
    <mergeCell ref="U67:V67"/>
    <mergeCell ref="W67:X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I67:J67"/>
    <mergeCell ref="K67:L67"/>
    <mergeCell ref="M67:N67"/>
    <mergeCell ref="O67:P67"/>
    <mergeCell ref="Q67:R67"/>
    <mergeCell ref="S65:T65"/>
    <mergeCell ref="U65:V65"/>
    <mergeCell ref="W65:X65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I65:J65"/>
    <mergeCell ref="K65:L65"/>
    <mergeCell ref="M65:N65"/>
    <mergeCell ref="O65:P65"/>
    <mergeCell ref="Q65:R65"/>
    <mergeCell ref="S63:T63"/>
    <mergeCell ref="U63:V63"/>
    <mergeCell ref="W63:X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I63:J63"/>
    <mergeCell ref="K63:L63"/>
    <mergeCell ref="M63:N63"/>
    <mergeCell ref="O63:P63"/>
    <mergeCell ref="Q63:R63"/>
    <mergeCell ref="C63:D63"/>
    <mergeCell ref="U61:V61"/>
    <mergeCell ref="W61:X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S61:T61"/>
    <mergeCell ref="W59:X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M59:N59"/>
    <mergeCell ref="O59:P59"/>
    <mergeCell ref="Q59:R59"/>
    <mergeCell ref="S59:T59"/>
    <mergeCell ref="U59:V59"/>
    <mergeCell ref="C59:D59"/>
    <mergeCell ref="E59:F59"/>
    <mergeCell ref="G59:H59"/>
    <mergeCell ref="I59:J59"/>
    <mergeCell ref="K59:L59"/>
    <mergeCell ref="Q57:R57"/>
    <mergeCell ref="S57:T57"/>
    <mergeCell ref="U57:V57"/>
    <mergeCell ref="W57:X57"/>
    <mergeCell ref="C58:D58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W58:X58"/>
    <mergeCell ref="G57:H57"/>
    <mergeCell ref="I57:J57"/>
    <mergeCell ref="K57:L57"/>
    <mergeCell ref="M57:N57"/>
    <mergeCell ref="O57:P57"/>
    <mergeCell ref="C57:D57"/>
    <mergeCell ref="E57:F57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70:B70"/>
    <mergeCell ref="A69:B69"/>
    <mergeCell ref="K61:L61"/>
    <mergeCell ref="M61:N61"/>
    <mergeCell ref="O61:P61"/>
    <mergeCell ref="Q61:R61"/>
    <mergeCell ref="C61:D61"/>
    <mergeCell ref="E61:F61"/>
    <mergeCell ref="G61:H61"/>
    <mergeCell ref="I61:J61"/>
    <mergeCell ref="E69:F69"/>
    <mergeCell ref="G69:H69"/>
    <mergeCell ref="C69:D69"/>
    <mergeCell ref="E67:F67"/>
    <mergeCell ref="G67:H67"/>
    <mergeCell ref="C67:D67"/>
    <mergeCell ref="E65:F65"/>
    <mergeCell ref="G65:H65"/>
    <mergeCell ref="C65:D65"/>
    <mergeCell ref="E63:F63"/>
    <mergeCell ref="G63:H63"/>
    <mergeCell ref="A32:B32"/>
    <mergeCell ref="A33:B33"/>
    <mergeCell ref="A56:B56"/>
    <mergeCell ref="A55:B55"/>
    <mergeCell ref="C55:D55"/>
    <mergeCell ref="A27:B27"/>
    <mergeCell ref="A28:B28"/>
    <mergeCell ref="A29:B29"/>
    <mergeCell ref="A30:B30"/>
    <mergeCell ref="A31:B31"/>
    <mergeCell ref="A51:B51"/>
    <mergeCell ref="A52:B52"/>
    <mergeCell ref="A53:B53"/>
    <mergeCell ref="A38:B38"/>
    <mergeCell ref="A37:B37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45:B45"/>
    <mergeCell ref="AU34:AV34"/>
    <mergeCell ref="AW34:AX34"/>
    <mergeCell ref="A39:B39"/>
    <mergeCell ref="A40:B40"/>
    <mergeCell ref="AK34:AL34"/>
    <mergeCell ref="AM34:AN34"/>
    <mergeCell ref="AO34:AP34"/>
    <mergeCell ref="AQ34:AR34"/>
    <mergeCell ref="AS34:AT34"/>
    <mergeCell ref="AA34:AB34"/>
    <mergeCell ref="AC34:AD34"/>
    <mergeCell ref="AE34:AF34"/>
    <mergeCell ref="AG34:AH34"/>
    <mergeCell ref="AI34:AJ34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Q52:AR52"/>
    <mergeCell ref="AS52:AT52"/>
    <mergeCell ref="AU52:AV52"/>
    <mergeCell ref="AW52:AX52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G52:AH52"/>
    <mergeCell ref="AI52:AJ52"/>
    <mergeCell ref="AK52:AL52"/>
    <mergeCell ref="AM52:AN52"/>
    <mergeCell ref="AO52:AP52"/>
    <mergeCell ref="AQ50:AR50"/>
    <mergeCell ref="AS50:AT50"/>
    <mergeCell ref="AU50:AV50"/>
    <mergeCell ref="AW50:AX50"/>
    <mergeCell ref="AG51:AH51"/>
    <mergeCell ref="AI51:AJ51"/>
    <mergeCell ref="AK51:AL51"/>
    <mergeCell ref="AM51:AN51"/>
    <mergeCell ref="AO51:AP51"/>
    <mergeCell ref="AQ51:AR51"/>
    <mergeCell ref="AS51:AT51"/>
    <mergeCell ref="AU51:AV51"/>
    <mergeCell ref="AW51:AX51"/>
    <mergeCell ref="AG50:AH50"/>
    <mergeCell ref="AI50:AJ50"/>
    <mergeCell ref="AK50:AL50"/>
    <mergeCell ref="AM50:AN50"/>
    <mergeCell ref="AO50:AP50"/>
    <mergeCell ref="AQ48:AR48"/>
    <mergeCell ref="AS48:AT48"/>
    <mergeCell ref="AU48:AV48"/>
    <mergeCell ref="AW48:AX48"/>
    <mergeCell ref="AG49:AH49"/>
    <mergeCell ref="AI49:AJ49"/>
    <mergeCell ref="AK49:AL49"/>
    <mergeCell ref="AM49:AN49"/>
    <mergeCell ref="AO49:AP49"/>
    <mergeCell ref="AQ49:AR49"/>
    <mergeCell ref="AS49:AT49"/>
    <mergeCell ref="AU49:AV49"/>
    <mergeCell ref="AW49:AX49"/>
    <mergeCell ref="AG48:AH48"/>
    <mergeCell ref="AI48:AJ48"/>
    <mergeCell ref="AK48:AL48"/>
    <mergeCell ref="AM48:AN48"/>
    <mergeCell ref="AO48:AP48"/>
    <mergeCell ref="AQ46:AR46"/>
    <mergeCell ref="AS46:AT46"/>
    <mergeCell ref="AU46:AV46"/>
    <mergeCell ref="AW46:AX46"/>
    <mergeCell ref="AG47:AH47"/>
    <mergeCell ref="AI47:AJ47"/>
    <mergeCell ref="AK47:AL47"/>
    <mergeCell ref="AM47:AN47"/>
    <mergeCell ref="AO47:AP47"/>
    <mergeCell ref="AQ47:AR47"/>
    <mergeCell ref="AS47:AT47"/>
    <mergeCell ref="AU47:AV47"/>
    <mergeCell ref="AW47:AX47"/>
    <mergeCell ref="AG46:AH46"/>
    <mergeCell ref="AI46:AJ46"/>
    <mergeCell ref="AK46:AL46"/>
    <mergeCell ref="AM46:AN46"/>
    <mergeCell ref="AO46:AP46"/>
    <mergeCell ref="AQ44:AR44"/>
    <mergeCell ref="AS44:AT44"/>
    <mergeCell ref="AU44:AV44"/>
    <mergeCell ref="AW44:AX44"/>
    <mergeCell ref="AG45:AH45"/>
    <mergeCell ref="AI45:AJ45"/>
    <mergeCell ref="AK45:AL45"/>
    <mergeCell ref="AM45:AN45"/>
    <mergeCell ref="AO45:AP45"/>
    <mergeCell ref="AQ45:AR45"/>
    <mergeCell ref="AS45:AT45"/>
    <mergeCell ref="AU45:AV45"/>
    <mergeCell ref="AW45:AX45"/>
    <mergeCell ref="AG44:AH44"/>
    <mergeCell ref="AI44:AJ44"/>
    <mergeCell ref="AK44:AL44"/>
    <mergeCell ref="AM44:AN44"/>
    <mergeCell ref="AO44:AP44"/>
    <mergeCell ref="AQ42:AR42"/>
    <mergeCell ref="AS42:AT42"/>
    <mergeCell ref="AU42:AV42"/>
    <mergeCell ref="AW42:AX42"/>
    <mergeCell ref="AG43:AH43"/>
    <mergeCell ref="AI43:AJ43"/>
    <mergeCell ref="AK43:AL43"/>
    <mergeCell ref="AM43:AN43"/>
    <mergeCell ref="AO43:AP43"/>
    <mergeCell ref="AQ43:AR43"/>
    <mergeCell ref="AS43:AT43"/>
    <mergeCell ref="AU43:AV43"/>
    <mergeCell ref="AW43:AX43"/>
    <mergeCell ref="AG42:AH42"/>
    <mergeCell ref="AI42:AJ42"/>
    <mergeCell ref="AK42:AL42"/>
    <mergeCell ref="AM42:AN42"/>
    <mergeCell ref="AO42:AP42"/>
    <mergeCell ref="AQ40:AR40"/>
    <mergeCell ref="AS40:AT40"/>
    <mergeCell ref="AU40:AV40"/>
    <mergeCell ref="AW40:AX40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G40:AH40"/>
    <mergeCell ref="AI40:AJ40"/>
    <mergeCell ref="AK40:AL40"/>
    <mergeCell ref="AM40:AN40"/>
    <mergeCell ref="AO40:AP40"/>
    <mergeCell ref="AA52:AB52"/>
    <mergeCell ref="AC52:AD52"/>
    <mergeCell ref="AE52:AF52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Q52:R52"/>
    <mergeCell ref="S52:T52"/>
    <mergeCell ref="U52:V52"/>
    <mergeCell ref="W52:X52"/>
    <mergeCell ref="Y52:Z52"/>
    <mergeCell ref="AA50:AB50"/>
    <mergeCell ref="AC50:AD50"/>
    <mergeCell ref="AE50:AF50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Q50:R50"/>
    <mergeCell ref="S50:T50"/>
    <mergeCell ref="U50:V50"/>
    <mergeCell ref="W50:X50"/>
    <mergeCell ref="Y50:Z50"/>
    <mergeCell ref="AA48:AB48"/>
    <mergeCell ref="AC48:AD48"/>
    <mergeCell ref="AE48:AF48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Q48:R48"/>
    <mergeCell ref="S48:T48"/>
    <mergeCell ref="U48:V48"/>
    <mergeCell ref="W48:X48"/>
    <mergeCell ref="Y48:Z48"/>
    <mergeCell ref="AA46:AB46"/>
    <mergeCell ref="AC46:AD46"/>
    <mergeCell ref="AE46:AF46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Q46:R46"/>
    <mergeCell ref="S46:T46"/>
    <mergeCell ref="U46:V46"/>
    <mergeCell ref="W46:X46"/>
    <mergeCell ref="Y46:Z46"/>
    <mergeCell ref="AA44:AB44"/>
    <mergeCell ref="AC44:AD44"/>
    <mergeCell ref="AE44:AF44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Q44:R44"/>
    <mergeCell ref="S44:T44"/>
    <mergeCell ref="U44:V44"/>
    <mergeCell ref="W44:X44"/>
    <mergeCell ref="Y44:Z44"/>
    <mergeCell ref="AA42:AB42"/>
    <mergeCell ref="AC42:AD42"/>
    <mergeCell ref="AE42:AF42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Q42:R42"/>
    <mergeCell ref="S42:T42"/>
    <mergeCell ref="U42:V42"/>
    <mergeCell ref="W42:X42"/>
    <mergeCell ref="Y42:Z42"/>
    <mergeCell ref="Q41:R41"/>
    <mergeCell ref="S41:T41"/>
    <mergeCell ref="U41:V41"/>
    <mergeCell ref="W41:X41"/>
    <mergeCell ref="Y41:Z41"/>
    <mergeCell ref="AA41:AB41"/>
    <mergeCell ref="AC41:AD41"/>
    <mergeCell ref="AE41:AF41"/>
    <mergeCell ref="Q40:R40"/>
    <mergeCell ref="S40:T40"/>
    <mergeCell ref="U40:V40"/>
    <mergeCell ref="W40:X40"/>
    <mergeCell ref="Y40:Z40"/>
    <mergeCell ref="O44:P44"/>
    <mergeCell ref="O46:P46"/>
    <mergeCell ref="O48:P48"/>
    <mergeCell ref="O50:P50"/>
    <mergeCell ref="O52:P52"/>
    <mergeCell ref="K49:L49"/>
    <mergeCell ref="M49:N49"/>
    <mergeCell ref="K50:L50"/>
    <mergeCell ref="M50:N50"/>
    <mergeCell ref="K51:L51"/>
    <mergeCell ref="M51:N51"/>
    <mergeCell ref="K46:L46"/>
    <mergeCell ref="M46:N46"/>
    <mergeCell ref="K47:L47"/>
    <mergeCell ref="M47:N47"/>
    <mergeCell ref="K48:L48"/>
    <mergeCell ref="M48:N48"/>
    <mergeCell ref="K44:L44"/>
    <mergeCell ref="M44:N44"/>
    <mergeCell ref="K45:L45"/>
    <mergeCell ref="M45:N45"/>
    <mergeCell ref="I49:J49"/>
    <mergeCell ref="I50:J50"/>
    <mergeCell ref="I51:J51"/>
    <mergeCell ref="I52:J52"/>
    <mergeCell ref="I53:J53"/>
    <mergeCell ref="I44:J44"/>
    <mergeCell ref="I45:J45"/>
    <mergeCell ref="I46:J46"/>
    <mergeCell ref="I47:J47"/>
    <mergeCell ref="I48:J48"/>
    <mergeCell ref="K52:L52"/>
    <mergeCell ref="M52:N52"/>
    <mergeCell ref="K53:L53"/>
    <mergeCell ref="M53:N53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K41:L41"/>
    <mergeCell ref="M41:N41"/>
    <mergeCell ref="K42:L42"/>
    <mergeCell ref="M42:N42"/>
    <mergeCell ref="K43:L43"/>
    <mergeCell ref="AO39:AP39"/>
    <mergeCell ref="AQ39:AR39"/>
    <mergeCell ref="AS39:AT39"/>
    <mergeCell ref="G40:H40"/>
    <mergeCell ref="G41:H41"/>
    <mergeCell ref="G42:H42"/>
    <mergeCell ref="G43:H43"/>
    <mergeCell ref="I40:J40"/>
    <mergeCell ref="I41:J41"/>
    <mergeCell ref="I42:J42"/>
    <mergeCell ref="I43:J43"/>
    <mergeCell ref="K40:L40"/>
    <mergeCell ref="O40:P40"/>
    <mergeCell ref="O42:P42"/>
    <mergeCell ref="M43:N43"/>
    <mergeCell ref="AA40:AB40"/>
    <mergeCell ref="AC40:AD40"/>
    <mergeCell ref="AE40:AF40"/>
    <mergeCell ref="O41:P41"/>
    <mergeCell ref="AI39:AJ39"/>
    <mergeCell ref="AK39:AL39"/>
    <mergeCell ref="AM39:AN39"/>
    <mergeCell ref="U39:V39"/>
    <mergeCell ref="W39:X39"/>
    <mergeCell ref="Y39:Z39"/>
    <mergeCell ref="AA39:AB39"/>
    <mergeCell ref="AC39:AD39"/>
    <mergeCell ref="M40:N40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40:D40"/>
    <mergeCell ref="C41:D41"/>
    <mergeCell ref="C42:D42"/>
    <mergeCell ref="C43:D43"/>
    <mergeCell ref="E40:F40"/>
    <mergeCell ref="E41:F41"/>
    <mergeCell ref="E42:F42"/>
    <mergeCell ref="E43:F43"/>
    <mergeCell ref="G39:H39"/>
    <mergeCell ref="AU37:AV37"/>
    <mergeCell ref="AW37:AX37"/>
    <mergeCell ref="AK37:AL37"/>
    <mergeCell ref="AM37:AN37"/>
    <mergeCell ref="AO37:AP37"/>
    <mergeCell ref="AQ37:AR37"/>
    <mergeCell ref="AS37:AT37"/>
    <mergeCell ref="I39:J39"/>
    <mergeCell ref="K39:L39"/>
    <mergeCell ref="M39:N39"/>
    <mergeCell ref="O39:P39"/>
    <mergeCell ref="Q39:R39"/>
    <mergeCell ref="S39:T39"/>
    <mergeCell ref="AO38:AP38"/>
    <mergeCell ref="AQ38:AR38"/>
    <mergeCell ref="AS38:AT38"/>
    <mergeCell ref="W38:X38"/>
    <mergeCell ref="Y38:Z38"/>
    <mergeCell ref="AA38:AB38"/>
    <mergeCell ref="AC38:AD38"/>
    <mergeCell ref="AU39:AV39"/>
    <mergeCell ref="AW39:AX39"/>
    <mergeCell ref="AE39:AF39"/>
    <mergeCell ref="AG39:AH39"/>
    <mergeCell ref="Q38:R38"/>
    <mergeCell ref="S38:T38"/>
    <mergeCell ref="U38:V38"/>
    <mergeCell ref="AU38:AV38"/>
    <mergeCell ref="AW38:AX38"/>
    <mergeCell ref="AE38:AF38"/>
    <mergeCell ref="AG38:AH38"/>
    <mergeCell ref="AI38:AJ38"/>
    <mergeCell ref="AK38:AL38"/>
    <mergeCell ref="AM38:AN38"/>
    <mergeCell ref="AA37:AB37"/>
    <mergeCell ref="AC37:AD37"/>
    <mergeCell ref="AE37:AF37"/>
    <mergeCell ref="AG37:AH37"/>
    <mergeCell ref="AI37:AJ37"/>
    <mergeCell ref="Q37:R37"/>
    <mergeCell ref="S37:T37"/>
    <mergeCell ref="U37:V37"/>
    <mergeCell ref="W37:X37"/>
    <mergeCell ref="Y37:Z37"/>
    <mergeCell ref="K17:L17"/>
    <mergeCell ref="G37:H37"/>
    <mergeCell ref="I37:J37"/>
    <mergeCell ref="K37:L37"/>
    <mergeCell ref="M37:N37"/>
    <mergeCell ref="O37:P37"/>
    <mergeCell ref="C37:D37"/>
    <mergeCell ref="C38:D38"/>
    <mergeCell ref="C39:D39"/>
    <mergeCell ref="E39:F39"/>
    <mergeCell ref="E37:F37"/>
    <mergeCell ref="E38:F38"/>
    <mergeCell ref="G38:H38"/>
    <mergeCell ref="I38:J38"/>
    <mergeCell ref="K38:L38"/>
    <mergeCell ref="M38:N38"/>
    <mergeCell ref="O38:P38"/>
    <mergeCell ref="M17:N17"/>
    <mergeCell ref="AS17:AT17"/>
    <mergeCell ref="AU17:AV17"/>
    <mergeCell ref="AW17:AX17"/>
    <mergeCell ref="C35:D35"/>
    <mergeCell ref="AI17:AJ17"/>
    <mergeCell ref="AK17:AL17"/>
    <mergeCell ref="AM17:AN17"/>
    <mergeCell ref="AO17:AP17"/>
    <mergeCell ref="AQ17:AR17"/>
    <mergeCell ref="Y17:Z17"/>
    <mergeCell ref="AA17:AB17"/>
    <mergeCell ref="AC17:AD17"/>
    <mergeCell ref="AE17:AF17"/>
    <mergeCell ref="AG17:AH17"/>
    <mergeCell ref="O17:P17"/>
    <mergeCell ref="C17:D17"/>
    <mergeCell ref="Q17:R17"/>
    <mergeCell ref="S17:T17"/>
    <mergeCell ref="U17:V17"/>
    <mergeCell ref="W17:X17"/>
    <mergeCell ref="E17:F17"/>
    <mergeCell ref="G17:H17"/>
    <mergeCell ref="I17:J17"/>
  </mergeCells>
  <conditionalFormatting sqref="C56:AX70">
    <cfRule type="colorScale" priority="2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Session1</vt:lpstr>
      <vt:lpstr>Session2</vt:lpstr>
      <vt:lpstr>Session3</vt:lpstr>
      <vt:lpstr>Session4</vt:lpstr>
      <vt:lpstr>Session2!_AAA</vt:lpstr>
      <vt:lpstr>Session2!_FilterDatabase</vt:lpstr>
      <vt:lpstr>Session2!_FilterDatabase_0</vt:lpstr>
      <vt:lpstr>Session2!_FilterDatabase_0_0</vt:lpstr>
      <vt:lpstr>Session2!_FilterDatabase_0_0_0</vt:lpstr>
      <vt:lpstr>Session2!_FilterDatabase_0_0_0_0</vt:lpstr>
      <vt:lpstr>Session2!_FilterDatabase_0_0_0_0_0</vt:lpstr>
      <vt:lpstr>Session2!_FilterDatabase_0_0_0_0_0_0</vt:lpstr>
      <vt:lpstr>Session2!_FilterDatabase_0_0_0_0_0_0_0</vt:lpstr>
      <vt:lpstr>Session2!_FilterDatabase_0_0_0_0_0_0_0_0</vt:lpstr>
      <vt:lpstr>Session2!_FilterDatabase_0_0_0_0_0_0_0_0_0</vt:lpstr>
      <vt:lpstr>Session2!_FilterDatabase_0_0_0_0_0_0_0_0_0_0</vt:lpstr>
      <vt:lpstr>Session2!_PET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Bravo</dc:creator>
  <dc:description/>
  <cp:lastModifiedBy>João Bravo</cp:lastModifiedBy>
  <cp:revision>32</cp:revision>
  <dcterms:created xsi:type="dcterms:W3CDTF">2018-03-02T14:16:10Z</dcterms:created>
  <dcterms:modified xsi:type="dcterms:W3CDTF">2018-03-26T20:11:23Z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