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36d8b53c5f683/2º Semestre/LFEA/Espetroscopia Raio-X e Ótica fina/"/>
    </mc:Choice>
  </mc:AlternateContent>
  <xr:revisionPtr revIDLastSave="2627" documentId="102_{18E976F7-6B1E-47FA-A66E-B2B82BC16D04}" xr6:coauthVersionLast="33" xr6:coauthVersionMax="33" xr10:uidLastSave="{E8724603-8D80-41BE-BD19-056736D9FC78}"/>
  <bookViews>
    <workbookView xWindow="0" yWindow="0" windowWidth="19200" windowHeight="6960" tabRatio="551" activeTab="1" xr2:uid="{8C3C4F0E-6013-42F5-A423-9393FE1775DE}"/>
  </bookViews>
  <sheets>
    <sheet name="Sessão1" sheetId="1" r:id="rId1"/>
    <sheet name="Sessão2" sheetId="2" r:id="rId2"/>
    <sheet name="Sessão3" sheetId="3" r:id="rId3"/>
    <sheet name="Sessão4" sheetId="4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0" i="2" l="1"/>
  <c r="X160" i="2" s="1"/>
  <c r="S160" i="2"/>
  <c r="U160" i="2" s="1"/>
  <c r="M160" i="2"/>
  <c r="O160" i="2" s="1"/>
  <c r="J160" i="2"/>
  <c r="L160" i="2" s="1"/>
  <c r="G160" i="2"/>
  <c r="I160" i="2" s="1"/>
  <c r="V157" i="2"/>
  <c r="X157" i="2" s="1"/>
  <c r="S157" i="2"/>
  <c r="U157" i="2" s="1"/>
  <c r="M157" i="2"/>
  <c r="O157" i="2" s="1"/>
  <c r="J157" i="2"/>
  <c r="L157" i="2" s="1"/>
  <c r="G157" i="2"/>
  <c r="I157" i="2" s="1"/>
  <c r="V154" i="2"/>
  <c r="X154" i="2" s="1"/>
  <c r="M154" i="2"/>
  <c r="O154" i="2" s="1"/>
  <c r="J154" i="2"/>
  <c r="L154" i="2" s="1"/>
  <c r="G154" i="2"/>
  <c r="I154" i="2" s="1"/>
  <c r="Y85" i="2"/>
  <c r="AA85" i="2" s="1"/>
  <c r="V85" i="2"/>
  <c r="X85" i="2" s="1"/>
  <c r="S85" i="2"/>
  <c r="U85" i="2" s="1"/>
  <c r="P85" i="2"/>
  <c r="R85" i="2" s="1"/>
  <c r="M85" i="2"/>
  <c r="O85" i="2" s="1"/>
  <c r="J85" i="2"/>
  <c r="L85" i="2" s="1"/>
  <c r="G85" i="2"/>
  <c r="X151" i="2"/>
  <c r="O151" i="2"/>
  <c r="L151" i="2"/>
  <c r="I151" i="2"/>
  <c r="V151" i="2"/>
  <c r="M151" i="2"/>
  <c r="J151" i="2"/>
  <c r="G151" i="2"/>
  <c r="G148" i="2"/>
  <c r="AA148" i="2"/>
  <c r="X148" i="2"/>
  <c r="V148" i="2"/>
  <c r="U148" i="2"/>
  <c r="R148" i="2"/>
  <c r="O148" i="2"/>
  <c r="M148" i="2"/>
  <c r="L148" i="2"/>
  <c r="J148" i="2"/>
  <c r="I148" i="2"/>
  <c r="AA145" i="2"/>
  <c r="AA144" i="2"/>
  <c r="AA143" i="2"/>
  <c r="AA142" i="2"/>
  <c r="X145" i="2"/>
  <c r="X144" i="2"/>
  <c r="X143" i="2"/>
  <c r="X142" i="2"/>
  <c r="U145" i="2"/>
  <c r="U144" i="2"/>
  <c r="U143" i="2"/>
  <c r="U142" i="2"/>
  <c r="R145" i="2"/>
  <c r="R144" i="2"/>
  <c r="R143" i="2"/>
  <c r="R142" i="2"/>
  <c r="O145" i="2"/>
  <c r="L143" i="2"/>
  <c r="L142" i="2"/>
  <c r="I143" i="2"/>
  <c r="O144" i="2"/>
  <c r="O143" i="2"/>
  <c r="O142" i="2"/>
  <c r="I142" i="2"/>
  <c r="D142" i="2"/>
  <c r="D150" i="2"/>
  <c r="C148" i="2"/>
  <c r="C147" i="2"/>
  <c r="C146" i="2"/>
  <c r="C143" i="2"/>
  <c r="C144" i="2"/>
  <c r="C142" i="2"/>
  <c r="E146" i="2"/>
  <c r="K133" i="2"/>
  <c r="L133" i="2"/>
  <c r="K134" i="2"/>
  <c r="L134" i="2"/>
  <c r="K135" i="2"/>
  <c r="L135" i="2"/>
  <c r="K136" i="2"/>
  <c r="L136" i="2"/>
  <c r="K137" i="2"/>
  <c r="L137" i="2"/>
  <c r="H133" i="2"/>
  <c r="I133" i="2"/>
  <c r="H134" i="2"/>
  <c r="I134" i="2"/>
  <c r="H135" i="2"/>
  <c r="I135" i="2"/>
  <c r="H136" i="2"/>
  <c r="I136" i="2"/>
  <c r="H137" i="2"/>
  <c r="I137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Z133" i="2"/>
  <c r="AA133" i="2"/>
  <c r="Z134" i="2"/>
  <c r="AA134" i="2"/>
  <c r="Z135" i="2"/>
  <c r="AA135" i="2"/>
  <c r="Z136" i="2"/>
  <c r="AA136" i="2"/>
  <c r="Z137" i="2"/>
  <c r="AA137" i="2"/>
  <c r="Z138" i="2"/>
  <c r="AA138" i="2"/>
  <c r="Z139" i="2"/>
  <c r="AA139" i="2"/>
  <c r="AA132" i="2"/>
  <c r="Z132" i="2"/>
  <c r="X132" i="2"/>
  <c r="W132" i="2"/>
  <c r="U132" i="2"/>
  <c r="T132" i="2"/>
  <c r="R132" i="2"/>
  <c r="Q132" i="2"/>
  <c r="O132" i="2"/>
  <c r="N132" i="2"/>
  <c r="L132" i="2"/>
  <c r="K132" i="2"/>
  <c r="I132" i="2"/>
  <c r="H132" i="2"/>
  <c r="E133" i="2"/>
  <c r="F133" i="2"/>
  <c r="E134" i="2"/>
  <c r="F134" i="2"/>
  <c r="E135" i="2"/>
  <c r="F135" i="2"/>
  <c r="F132" i="2"/>
  <c r="E132" i="2"/>
  <c r="B133" i="2"/>
  <c r="B134" i="2"/>
  <c r="B135" i="2"/>
  <c r="B136" i="2"/>
  <c r="B137" i="2"/>
  <c r="B138" i="2"/>
  <c r="B139" i="2"/>
  <c r="B132" i="2"/>
  <c r="C139" i="2"/>
  <c r="C138" i="2"/>
  <c r="C137" i="2"/>
  <c r="C136" i="2"/>
  <c r="C135" i="2"/>
  <c r="C134" i="2"/>
  <c r="C133" i="2"/>
  <c r="C132" i="2"/>
  <c r="AA128" i="2"/>
  <c r="Z128" i="2"/>
  <c r="AA127" i="2"/>
  <c r="Z127" i="2"/>
  <c r="AA126" i="2"/>
  <c r="Z126" i="2"/>
  <c r="AA125" i="2"/>
  <c r="Z125" i="2"/>
  <c r="AA124" i="2"/>
  <c r="Z124" i="2"/>
  <c r="AA123" i="2"/>
  <c r="Z123" i="2"/>
  <c r="AA122" i="2"/>
  <c r="Z122" i="2"/>
  <c r="AA121" i="2"/>
  <c r="Z121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H122" i="2"/>
  <c r="I122" i="2"/>
  <c r="H123" i="2"/>
  <c r="I123" i="2"/>
  <c r="H124" i="2"/>
  <c r="I124" i="2"/>
  <c r="H125" i="2"/>
  <c r="I125" i="2"/>
  <c r="H126" i="2"/>
  <c r="I126" i="2"/>
  <c r="I121" i="2"/>
  <c r="H121" i="2"/>
  <c r="E122" i="2"/>
  <c r="F122" i="2"/>
  <c r="E123" i="2"/>
  <c r="F123" i="2"/>
  <c r="E124" i="2"/>
  <c r="F124" i="2"/>
  <c r="F121" i="2"/>
  <c r="E121" i="2"/>
  <c r="C122" i="2"/>
  <c r="C123" i="2"/>
  <c r="C124" i="2"/>
  <c r="C125" i="2"/>
  <c r="C126" i="2"/>
  <c r="C127" i="2"/>
  <c r="C128" i="2"/>
  <c r="C121" i="2"/>
  <c r="K110" i="2"/>
  <c r="C111" i="2"/>
  <c r="C112" i="2"/>
  <c r="C113" i="2"/>
  <c r="C114" i="2"/>
  <c r="E142" i="2" s="1"/>
  <c r="C115" i="2"/>
  <c r="C116" i="2"/>
  <c r="C117" i="2"/>
  <c r="C110" i="2"/>
  <c r="F82" i="2"/>
  <c r="F85" i="2" s="1"/>
  <c r="AA66" i="2"/>
  <c r="AA65" i="2"/>
  <c r="AA64" i="2"/>
  <c r="AA63" i="2"/>
  <c r="AA62" i="2"/>
  <c r="AA61" i="2"/>
  <c r="AA60" i="2"/>
  <c r="AA59" i="2"/>
  <c r="X66" i="2"/>
  <c r="X65" i="2"/>
  <c r="X64" i="2"/>
  <c r="X63" i="2"/>
  <c r="X62" i="2"/>
  <c r="X61" i="2"/>
  <c r="X60" i="2"/>
  <c r="X59" i="2"/>
  <c r="U66" i="2"/>
  <c r="U65" i="2"/>
  <c r="U64" i="2"/>
  <c r="U63" i="2"/>
  <c r="U62" i="2"/>
  <c r="U61" i="2"/>
  <c r="U60" i="2"/>
  <c r="U59" i="2"/>
  <c r="R66" i="2"/>
  <c r="R65" i="2"/>
  <c r="R64" i="2"/>
  <c r="R63" i="2"/>
  <c r="R62" i="2"/>
  <c r="R61" i="2"/>
  <c r="R60" i="2"/>
  <c r="R59" i="2"/>
  <c r="O64" i="2"/>
  <c r="O63" i="2"/>
  <c r="O62" i="2"/>
  <c r="O61" i="2"/>
  <c r="O60" i="2"/>
  <c r="O59" i="2"/>
  <c r="L64" i="2"/>
  <c r="L63" i="2"/>
  <c r="L62" i="2"/>
  <c r="L61" i="2"/>
  <c r="L60" i="2"/>
  <c r="L59" i="2"/>
  <c r="I70" i="2"/>
  <c r="I69" i="2"/>
  <c r="I68" i="2"/>
  <c r="I67" i="2"/>
  <c r="I66" i="2"/>
  <c r="I65" i="2"/>
  <c r="I64" i="2"/>
  <c r="I63" i="2"/>
  <c r="I62" i="2"/>
  <c r="I61" i="2"/>
  <c r="I60" i="2"/>
  <c r="I59" i="2"/>
  <c r="F66" i="2"/>
  <c r="F65" i="2"/>
  <c r="F64" i="2"/>
  <c r="F63" i="2"/>
  <c r="F62" i="2"/>
  <c r="F61" i="2"/>
  <c r="F60" i="2"/>
  <c r="F59" i="2"/>
  <c r="C60" i="2"/>
  <c r="C61" i="2"/>
  <c r="C62" i="2"/>
  <c r="C63" i="2"/>
  <c r="C64" i="2"/>
  <c r="C65" i="2"/>
  <c r="C66" i="2"/>
  <c r="C67" i="2"/>
  <c r="C68" i="2"/>
  <c r="C59" i="2"/>
  <c r="AA52" i="2"/>
  <c r="AA51" i="2"/>
  <c r="AA50" i="2"/>
  <c r="AA49" i="2"/>
  <c r="AA48" i="2"/>
  <c r="AA47" i="2"/>
  <c r="AA46" i="2"/>
  <c r="AA45" i="2"/>
  <c r="X52" i="2"/>
  <c r="X51" i="2"/>
  <c r="X50" i="2"/>
  <c r="X49" i="2"/>
  <c r="X48" i="2"/>
  <c r="X47" i="2"/>
  <c r="X46" i="2"/>
  <c r="X45" i="2"/>
  <c r="U52" i="2"/>
  <c r="U51" i="2"/>
  <c r="U50" i="2"/>
  <c r="U49" i="2"/>
  <c r="U48" i="2"/>
  <c r="U47" i="2"/>
  <c r="U46" i="2"/>
  <c r="U45" i="2"/>
  <c r="R52" i="2"/>
  <c r="R51" i="2"/>
  <c r="R50" i="2"/>
  <c r="R49" i="2"/>
  <c r="R48" i="2"/>
  <c r="R47" i="2"/>
  <c r="R46" i="2"/>
  <c r="R45" i="2"/>
  <c r="O50" i="2"/>
  <c r="O49" i="2"/>
  <c r="O48" i="2"/>
  <c r="O47" i="2"/>
  <c r="O46" i="2"/>
  <c r="O45" i="2"/>
  <c r="L50" i="2"/>
  <c r="L49" i="2"/>
  <c r="L48" i="2"/>
  <c r="L47" i="2"/>
  <c r="L46" i="2"/>
  <c r="L45" i="2"/>
  <c r="I56" i="2"/>
  <c r="I55" i="2"/>
  <c r="I54" i="2"/>
  <c r="I53" i="2"/>
  <c r="I52" i="2"/>
  <c r="I51" i="2"/>
  <c r="I50" i="2"/>
  <c r="I49" i="2"/>
  <c r="I48" i="2"/>
  <c r="I47" i="2"/>
  <c r="I46" i="2"/>
  <c r="I45" i="2"/>
  <c r="F52" i="2"/>
  <c r="F51" i="2"/>
  <c r="F50" i="2"/>
  <c r="F49" i="2"/>
  <c r="F48" i="2"/>
  <c r="F47" i="2"/>
  <c r="F46" i="2"/>
  <c r="F45" i="2"/>
  <c r="C46" i="2"/>
  <c r="C74" i="2" s="1"/>
  <c r="C47" i="2"/>
  <c r="C75" i="2" s="1"/>
  <c r="C48" i="2"/>
  <c r="C76" i="2" s="1"/>
  <c r="C49" i="2"/>
  <c r="C50" i="2"/>
  <c r="C78" i="2" s="1"/>
  <c r="E78" i="2" s="1"/>
  <c r="C51" i="2"/>
  <c r="C79" i="2" s="1"/>
  <c r="C52" i="2"/>
  <c r="C80" i="2" s="1"/>
  <c r="C53" i="2"/>
  <c r="C81" i="2" s="1"/>
  <c r="C54" i="2"/>
  <c r="C45" i="2"/>
  <c r="C73" i="2" s="1"/>
  <c r="E73" i="2" s="1"/>
  <c r="C31" i="2"/>
  <c r="C32" i="2"/>
  <c r="C33" i="2"/>
  <c r="C34" i="2"/>
  <c r="C35" i="2"/>
  <c r="C36" i="2"/>
  <c r="C37" i="2"/>
  <c r="C38" i="2"/>
  <c r="C39" i="2"/>
  <c r="C30" i="2"/>
  <c r="O73" i="2" l="1"/>
  <c r="O79" i="2" s="1"/>
  <c r="I73" i="2"/>
  <c r="I79" i="2" s="1"/>
  <c r="L74" i="2"/>
  <c r="R75" i="2"/>
  <c r="U75" i="2"/>
  <c r="X75" i="2"/>
  <c r="AA75" i="2"/>
  <c r="O74" i="2"/>
  <c r="I76" i="2"/>
  <c r="R76" i="2"/>
  <c r="U76" i="2"/>
  <c r="X76" i="2"/>
  <c r="AA76" i="2"/>
  <c r="D83" i="2"/>
  <c r="L73" i="2"/>
  <c r="L79" i="2" s="1"/>
  <c r="R73" i="2"/>
  <c r="R79" i="2" s="1"/>
  <c r="U73" i="2"/>
  <c r="U79" i="2" s="1"/>
  <c r="X73" i="2"/>
  <c r="X79" i="2" s="1"/>
  <c r="AA73" i="2"/>
  <c r="AA79" i="2" s="1"/>
  <c r="I74" i="2"/>
  <c r="R74" i="2"/>
  <c r="U74" i="2"/>
  <c r="X74" i="2"/>
  <c r="AA74" i="2"/>
  <c r="I75" i="2"/>
  <c r="F96" i="2"/>
  <c r="E60" i="2"/>
  <c r="E61" i="2"/>
  <c r="E62" i="2"/>
  <c r="E63" i="2"/>
  <c r="E64" i="2"/>
  <c r="E65" i="2"/>
  <c r="E66" i="2"/>
  <c r="H60" i="2"/>
  <c r="H61" i="2"/>
  <c r="H62" i="2"/>
  <c r="H63" i="2"/>
  <c r="H64" i="2"/>
  <c r="H65" i="2"/>
  <c r="H66" i="2"/>
  <c r="H67" i="2"/>
  <c r="H68" i="2"/>
  <c r="H69" i="2"/>
  <c r="H70" i="2"/>
  <c r="K60" i="2"/>
  <c r="K61" i="2"/>
  <c r="K62" i="2"/>
  <c r="K63" i="2"/>
  <c r="K64" i="2"/>
  <c r="N60" i="2"/>
  <c r="N61" i="2"/>
  <c r="N62" i="2"/>
  <c r="N63" i="2"/>
  <c r="N64" i="2"/>
  <c r="Q60" i="2"/>
  <c r="Q61" i="2"/>
  <c r="Q62" i="2"/>
  <c r="Q63" i="2"/>
  <c r="Q64" i="2"/>
  <c r="Q65" i="2"/>
  <c r="Q66" i="2"/>
  <c r="T60" i="2"/>
  <c r="T61" i="2"/>
  <c r="T62" i="2"/>
  <c r="T63" i="2"/>
  <c r="T64" i="2"/>
  <c r="T65" i="2"/>
  <c r="T66" i="2"/>
  <c r="W60" i="2"/>
  <c r="W61" i="2"/>
  <c r="W62" i="2"/>
  <c r="W63" i="2"/>
  <c r="W64" i="2"/>
  <c r="W65" i="2"/>
  <c r="W66" i="2"/>
  <c r="Z60" i="2"/>
  <c r="Z61" i="2"/>
  <c r="Z62" i="2"/>
  <c r="Z63" i="2"/>
  <c r="Z64" i="2"/>
  <c r="Z65" i="2"/>
  <c r="Z66" i="2"/>
  <c r="Z59" i="2"/>
  <c r="W59" i="2"/>
  <c r="T59" i="2"/>
  <c r="Q59" i="2"/>
  <c r="N59" i="2"/>
  <c r="K59" i="2"/>
  <c r="H59" i="2"/>
  <c r="E59" i="2"/>
  <c r="B60" i="2"/>
  <c r="B61" i="2"/>
  <c r="B62" i="2"/>
  <c r="B63" i="2"/>
  <c r="B64" i="2"/>
  <c r="B65" i="2"/>
  <c r="B66" i="2"/>
  <c r="B67" i="2"/>
  <c r="B68" i="2"/>
  <c r="B59" i="2"/>
  <c r="M62" i="2"/>
  <c r="J62" i="2"/>
  <c r="G62" i="2"/>
  <c r="M61" i="2"/>
  <c r="J61" i="2"/>
  <c r="G61" i="2"/>
  <c r="M60" i="2"/>
  <c r="J60" i="2"/>
  <c r="G60" i="2"/>
  <c r="M59" i="2"/>
  <c r="J59" i="2"/>
  <c r="G59" i="2"/>
  <c r="H49" i="2" l="1"/>
  <c r="AF116" i="2" l="1"/>
  <c r="AF117" i="2"/>
  <c r="AE117" i="2"/>
  <c r="AE116" i="2"/>
  <c r="AC116" i="2"/>
  <c r="AC117" i="2"/>
  <c r="AB117" i="2"/>
  <c r="AB116" i="2"/>
  <c r="Z116" i="2"/>
  <c r="Z117" i="2"/>
  <c r="Y117" i="2"/>
  <c r="Y116" i="2"/>
  <c r="W116" i="2"/>
  <c r="W117" i="2"/>
  <c r="V117" i="2"/>
  <c r="V116" i="2"/>
  <c r="T116" i="2"/>
  <c r="T117" i="2"/>
  <c r="S117" i="2"/>
  <c r="S116" i="2"/>
  <c r="Z52" i="2"/>
  <c r="Z51" i="2"/>
  <c r="Z50" i="2"/>
  <c r="Z49" i="2"/>
  <c r="W52" i="2"/>
  <c r="W51" i="2"/>
  <c r="W50" i="2"/>
  <c r="W49" i="2"/>
  <c r="T52" i="2"/>
  <c r="T51" i="2"/>
  <c r="T50" i="2"/>
  <c r="T49" i="2"/>
  <c r="Q52" i="2"/>
  <c r="Q51" i="2"/>
  <c r="Q50" i="2"/>
  <c r="Q49" i="2"/>
  <c r="H54" i="2"/>
  <c r="H53" i="2"/>
  <c r="H52" i="2"/>
  <c r="H51" i="2"/>
  <c r="H50" i="2"/>
  <c r="N46" i="2"/>
  <c r="N45" i="2"/>
  <c r="Q46" i="2"/>
  <c r="Q45" i="2"/>
  <c r="T46" i="2"/>
  <c r="T45" i="2"/>
  <c r="W46" i="2"/>
  <c r="W45" i="2"/>
  <c r="Z46" i="2"/>
  <c r="Z45" i="2"/>
  <c r="N48" i="2"/>
  <c r="N47" i="2"/>
  <c r="Q48" i="2"/>
  <c r="Q47" i="2"/>
  <c r="T48" i="2"/>
  <c r="T47" i="2"/>
  <c r="W48" i="2"/>
  <c r="W47" i="2"/>
  <c r="Z48" i="2"/>
  <c r="Z47" i="2"/>
  <c r="K48" i="2"/>
  <c r="K47" i="2"/>
  <c r="K46" i="2"/>
  <c r="K45" i="2"/>
  <c r="H48" i="2"/>
  <c r="H47" i="2"/>
  <c r="H46" i="2"/>
  <c r="H45" i="2"/>
  <c r="B122" i="2"/>
  <c r="B123" i="2"/>
  <c r="B124" i="2"/>
  <c r="B125" i="2"/>
  <c r="B126" i="2"/>
  <c r="B127" i="2"/>
  <c r="B128" i="2"/>
  <c r="B121" i="2"/>
  <c r="E46" i="2"/>
  <c r="E47" i="2"/>
  <c r="E48" i="2"/>
  <c r="E49" i="2"/>
  <c r="E50" i="2"/>
  <c r="E51" i="2"/>
  <c r="E52" i="2"/>
  <c r="H55" i="2"/>
  <c r="H56" i="2"/>
  <c r="K49" i="2"/>
  <c r="K50" i="2"/>
  <c r="N49" i="2"/>
  <c r="N50" i="2"/>
  <c r="E45" i="2"/>
  <c r="B46" i="2"/>
  <c r="B47" i="2"/>
  <c r="B48" i="2"/>
  <c r="B49" i="2"/>
  <c r="B50" i="2"/>
  <c r="B51" i="2"/>
  <c r="B52" i="2"/>
  <c r="B53" i="2"/>
  <c r="B54" i="2"/>
  <c r="B81" i="2" s="1"/>
  <c r="B45" i="2"/>
  <c r="M48" i="2"/>
  <c r="J48" i="2"/>
  <c r="G48" i="2"/>
  <c r="M47" i="2"/>
  <c r="J47" i="2"/>
  <c r="G47" i="2"/>
  <c r="M46" i="2"/>
  <c r="J46" i="2"/>
  <c r="G46" i="2"/>
  <c r="M45" i="2"/>
  <c r="J45" i="2"/>
  <c r="G45" i="2"/>
  <c r="B142" i="2"/>
  <c r="B143" i="2"/>
  <c r="B146" i="2"/>
  <c r="D146" i="2" s="1"/>
  <c r="B147" i="2"/>
  <c r="A148" i="2"/>
  <c r="B148" i="2"/>
  <c r="A147" i="2"/>
  <c r="A146" i="2"/>
  <c r="B144" i="2"/>
  <c r="A81" i="2"/>
  <c r="A80" i="2"/>
  <c r="A79" i="2"/>
  <c r="A78" i="2"/>
  <c r="K30" i="2"/>
  <c r="J30" i="2"/>
  <c r="J110" i="2"/>
  <c r="B111" i="2"/>
  <c r="B112" i="2"/>
  <c r="B113" i="2"/>
  <c r="B114" i="2"/>
  <c r="B115" i="2"/>
  <c r="B116" i="2"/>
  <c r="B117" i="2"/>
  <c r="B110" i="2"/>
  <c r="J111" i="2"/>
  <c r="K111" i="2"/>
  <c r="J112" i="2"/>
  <c r="K112" i="2"/>
  <c r="J113" i="2"/>
  <c r="K113" i="2"/>
  <c r="M111" i="2"/>
  <c r="N111" i="2"/>
  <c r="M112" i="2"/>
  <c r="N112" i="2"/>
  <c r="M113" i="2"/>
  <c r="N113" i="2"/>
  <c r="M114" i="2"/>
  <c r="N114" i="2"/>
  <c r="M115" i="2"/>
  <c r="N115" i="2"/>
  <c r="P111" i="2"/>
  <c r="Q111" i="2"/>
  <c r="P112" i="2"/>
  <c r="Q112" i="2"/>
  <c r="P113" i="2"/>
  <c r="Q113" i="2"/>
  <c r="P114" i="2"/>
  <c r="Q114" i="2"/>
  <c r="P115" i="2"/>
  <c r="Q115" i="2"/>
  <c r="S111" i="2"/>
  <c r="T111" i="2"/>
  <c r="S112" i="2"/>
  <c r="T112" i="2"/>
  <c r="S113" i="2"/>
  <c r="T113" i="2"/>
  <c r="S114" i="2"/>
  <c r="T114" i="2"/>
  <c r="S115" i="2"/>
  <c r="T115" i="2"/>
  <c r="V111" i="2"/>
  <c r="W111" i="2"/>
  <c r="V112" i="2"/>
  <c r="W112" i="2"/>
  <c r="V113" i="2"/>
  <c r="W113" i="2"/>
  <c r="V114" i="2"/>
  <c r="W114" i="2"/>
  <c r="V115" i="2"/>
  <c r="W115" i="2"/>
  <c r="Y111" i="2"/>
  <c r="Z111" i="2"/>
  <c r="Y112" i="2"/>
  <c r="Z112" i="2"/>
  <c r="Y113" i="2"/>
  <c r="Z113" i="2"/>
  <c r="Y114" i="2"/>
  <c r="Z114" i="2"/>
  <c r="Y115" i="2"/>
  <c r="Z115" i="2"/>
  <c r="AB111" i="2"/>
  <c r="AC111" i="2"/>
  <c r="AB112" i="2"/>
  <c r="AC112" i="2"/>
  <c r="AB113" i="2"/>
  <c r="AC113" i="2"/>
  <c r="AB114" i="2"/>
  <c r="AC114" i="2"/>
  <c r="AB115" i="2"/>
  <c r="AC115" i="2"/>
  <c r="AE111" i="2"/>
  <c r="AF111" i="2"/>
  <c r="AE112" i="2"/>
  <c r="AF112" i="2"/>
  <c r="AE113" i="2"/>
  <c r="AF113" i="2"/>
  <c r="AE114" i="2"/>
  <c r="AF114" i="2"/>
  <c r="AE115" i="2"/>
  <c r="AF115" i="2"/>
  <c r="AF110" i="2"/>
  <c r="AE110" i="2"/>
  <c r="AC110" i="2"/>
  <c r="AB110" i="2"/>
  <c r="Z110" i="2"/>
  <c r="Y110" i="2"/>
  <c r="W110" i="2"/>
  <c r="V110" i="2"/>
  <c r="T110" i="2"/>
  <c r="S110" i="2"/>
  <c r="Q110" i="2"/>
  <c r="P110" i="2"/>
  <c r="N110" i="2"/>
  <c r="M11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P31" i="2"/>
  <c r="Q31" i="2"/>
  <c r="P32" i="2"/>
  <c r="Q32" i="2"/>
  <c r="P33" i="2"/>
  <c r="Q33" i="2"/>
  <c r="P34" i="2"/>
  <c r="Q34" i="2"/>
  <c r="P35" i="2"/>
  <c r="Q35" i="2"/>
  <c r="S31" i="2"/>
  <c r="T31" i="2"/>
  <c r="S32" i="2"/>
  <c r="T32" i="2"/>
  <c r="S33" i="2"/>
  <c r="T33" i="2"/>
  <c r="S34" i="2"/>
  <c r="T34" i="2"/>
  <c r="S35" i="2"/>
  <c r="T35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F30" i="2"/>
  <c r="AE30" i="2"/>
  <c r="AC30" i="2"/>
  <c r="AB30" i="2"/>
  <c r="Z30" i="2"/>
  <c r="Y30" i="2"/>
  <c r="W30" i="2"/>
  <c r="V30" i="2"/>
  <c r="T30" i="2"/>
  <c r="S30" i="2"/>
  <c r="Q30" i="2"/>
  <c r="P30" i="2"/>
  <c r="N30" i="2"/>
  <c r="M30" i="2"/>
  <c r="F6" i="2"/>
  <c r="E4" i="2"/>
  <c r="E3" i="2"/>
  <c r="E2" i="2"/>
  <c r="B31" i="2"/>
  <c r="B32" i="2"/>
  <c r="B33" i="2"/>
  <c r="B34" i="2"/>
  <c r="B35" i="2"/>
  <c r="B36" i="2"/>
  <c r="B37" i="2"/>
  <c r="B38" i="2"/>
  <c r="B39" i="2"/>
  <c r="B30" i="2"/>
  <c r="L30" i="2"/>
  <c r="R33" i="2"/>
  <c r="O33" i="2"/>
  <c r="L33" i="2"/>
  <c r="R32" i="2"/>
  <c r="O32" i="2"/>
  <c r="L32" i="2"/>
  <c r="R31" i="2"/>
  <c r="O31" i="2"/>
  <c r="L31" i="2"/>
  <c r="R30" i="2"/>
  <c r="O30" i="2"/>
  <c r="M18" i="2"/>
  <c r="M17" i="2"/>
  <c r="M16" i="2"/>
  <c r="M15" i="2"/>
  <c r="J18" i="2"/>
  <c r="J17" i="2"/>
  <c r="J16" i="2"/>
  <c r="J15" i="2"/>
  <c r="G18" i="2"/>
  <c r="G17" i="2"/>
  <c r="G16" i="2"/>
  <c r="G15" i="2"/>
  <c r="E2" i="3"/>
  <c r="E1" i="3"/>
  <c r="B7" i="2"/>
  <c r="B6" i="2"/>
  <c r="A63" i="1"/>
  <c r="A64" i="1"/>
  <c r="A65" i="1"/>
  <c r="M61" i="1"/>
  <c r="L61" i="1"/>
  <c r="K61" i="1"/>
  <c r="J61" i="1"/>
  <c r="J60" i="1"/>
  <c r="O52" i="1"/>
  <c r="O60" i="1"/>
  <c r="Q63" i="1"/>
  <c r="A62" i="1"/>
  <c r="M60" i="1"/>
  <c r="L60" i="1"/>
  <c r="K60" i="1"/>
  <c r="O43" i="1"/>
  <c r="O44" i="1"/>
  <c r="O45" i="1"/>
  <c r="O32" i="1"/>
  <c r="O31" i="1"/>
  <c r="O30" i="1"/>
  <c r="O54" i="1"/>
  <c r="O53" i="1"/>
  <c r="A54" i="1"/>
  <c r="A53" i="1"/>
  <c r="M52" i="1"/>
  <c r="L52" i="1"/>
  <c r="K52" i="1"/>
  <c r="J52" i="1"/>
  <c r="A52" i="1"/>
  <c r="M51" i="1"/>
  <c r="L51" i="1"/>
  <c r="K51" i="1"/>
  <c r="J51" i="1"/>
  <c r="P50" i="1"/>
  <c r="R53" i="1"/>
  <c r="M43" i="1"/>
  <c r="M42" i="1"/>
  <c r="K43" i="1"/>
  <c r="K42" i="1"/>
  <c r="L43" i="1"/>
  <c r="L42" i="1"/>
  <c r="J43" i="1"/>
  <c r="J42" i="1"/>
  <c r="M30" i="1"/>
  <c r="M31" i="1"/>
  <c r="M29" i="1"/>
  <c r="L31" i="1"/>
  <c r="L30" i="1"/>
  <c r="L29" i="1"/>
  <c r="K29" i="1"/>
  <c r="J29" i="1"/>
  <c r="K30" i="1"/>
  <c r="K31" i="1"/>
  <c r="P41" i="1"/>
  <c r="R43" i="1"/>
  <c r="J30" i="1"/>
  <c r="J31" i="1"/>
  <c r="A44" i="1"/>
  <c r="A46" i="1"/>
  <c r="A47" i="1"/>
  <c r="A43" i="1"/>
  <c r="P63" i="1"/>
  <c r="P62" i="1"/>
  <c r="Q62" i="1"/>
  <c r="P61" i="1"/>
  <c r="R52" i="1"/>
  <c r="Q53" i="1"/>
  <c r="Q52" i="1"/>
  <c r="Q51" i="1"/>
  <c r="Q43" i="1"/>
  <c r="Q42" i="1"/>
  <c r="R44" i="1"/>
  <c r="R42" i="1"/>
  <c r="Q44" i="1"/>
  <c r="D6" i="1"/>
  <c r="D10" i="1"/>
  <c r="D2" i="1"/>
  <c r="M20" i="1"/>
  <c r="Q20" i="1"/>
  <c r="K20" i="1"/>
  <c r="M19" i="1"/>
  <c r="Q19" i="1"/>
  <c r="K19" i="1"/>
  <c r="M18" i="1"/>
  <c r="Q18" i="1"/>
  <c r="K18" i="1"/>
  <c r="L17" i="1"/>
  <c r="M17" i="1"/>
  <c r="Q17" i="1"/>
  <c r="K17" i="1"/>
  <c r="L20" i="1"/>
  <c r="O20" i="1"/>
  <c r="L18" i="1"/>
  <c r="O18" i="1"/>
  <c r="L19" i="1"/>
  <c r="O19" i="1"/>
  <c r="J17" i="1"/>
  <c r="N17" i="1"/>
  <c r="R17" i="1"/>
  <c r="J18" i="1"/>
  <c r="N18" i="1"/>
  <c r="R18" i="1"/>
  <c r="J20" i="1"/>
  <c r="N20" i="1"/>
  <c r="R20" i="1"/>
  <c r="J19" i="1"/>
  <c r="G5" i="1"/>
  <c r="G3" i="1"/>
  <c r="F2" i="1"/>
  <c r="F5" i="1"/>
  <c r="F3" i="1"/>
  <c r="G4" i="1"/>
  <c r="G2" i="1"/>
  <c r="F4" i="1"/>
  <c r="G13" i="1"/>
  <c r="G11" i="1"/>
  <c r="F13" i="1"/>
  <c r="F11" i="1"/>
  <c r="G12" i="1"/>
  <c r="G10" i="1"/>
  <c r="F10" i="1"/>
  <c r="F12" i="1"/>
  <c r="G9" i="1"/>
  <c r="G7" i="1"/>
  <c r="F8" i="1"/>
  <c r="F9" i="1"/>
  <c r="F7" i="1"/>
  <c r="F6" i="1"/>
  <c r="G8" i="1"/>
  <c r="G6" i="1"/>
  <c r="O17" i="1"/>
  <c r="N19" i="1"/>
  <c r="R19" i="1"/>
  <c r="C150" i="2" l="1"/>
  <c r="B79" i="2"/>
  <c r="B75" i="2"/>
  <c r="G117" i="2"/>
  <c r="F117" i="2"/>
  <c r="G113" i="2"/>
  <c r="F113" i="2"/>
  <c r="B73" i="2"/>
  <c r="D73" i="2" s="1"/>
  <c r="G116" i="2"/>
  <c r="F116" i="2"/>
  <c r="G112" i="2"/>
  <c r="F112" i="2"/>
  <c r="F115" i="2"/>
  <c r="G115" i="2"/>
  <c r="F111" i="2"/>
  <c r="G111" i="2"/>
  <c r="F110" i="2"/>
  <c r="G110" i="2"/>
  <c r="G114" i="2"/>
  <c r="F114" i="2"/>
  <c r="B80" i="2"/>
  <c r="B76" i="2"/>
  <c r="B78" i="2"/>
  <c r="D78" i="2" s="1"/>
  <c r="B74" i="2"/>
  <c r="F38" i="2"/>
  <c r="G38" i="2"/>
  <c r="G34" i="2"/>
  <c r="F34" i="2"/>
  <c r="G39" i="2"/>
  <c r="F39" i="2"/>
  <c r="G31" i="2"/>
  <c r="F31" i="2"/>
  <c r="F37" i="2"/>
  <c r="G37" i="2"/>
  <c r="F33" i="2"/>
  <c r="G33" i="2"/>
  <c r="G35" i="2"/>
  <c r="F35" i="2"/>
  <c r="G30" i="2"/>
  <c r="F30" i="2"/>
  <c r="G36" i="2"/>
  <c r="F36" i="2"/>
  <c r="G32" i="2"/>
  <c r="F32" i="2"/>
  <c r="K143" i="2"/>
  <c r="Z73" i="2"/>
  <c r="W73" i="2"/>
  <c r="Q73" i="2"/>
  <c r="N73" i="2"/>
  <c r="T73" i="2"/>
  <c r="Q143" i="2"/>
  <c r="Z145" i="2"/>
  <c r="Z144" i="2"/>
  <c r="W145" i="2"/>
  <c r="W144" i="2"/>
  <c r="T145" i="2"/>
  <c r="T144" i="2"/>
  <c r="Q145" i="2"/>
  <c r="Q144" i="2"/>
  <c r="N145" i="2"/>
  <c r="N144" i="2"/>
  <c r="H73" i="2"/>
  <c r="K73" i="2"/>
  <c r="H143" i="2"/>
  <c r="Z74" i="2"/>
  <c r="W74" i="2"/>
  <c r="H75" i="2"/>
  <c r="Q76" i="2"/>
  <c r="T76" i="2"/>
  <c r="Z75" i="2"/>
  <c r="N74" i="2"/>
  <c r="K74" i="2"/>
  <c r="H76" i="2"/>
  <c r="Q75" i="2"/>
  <c r="W75" i="2"/>
  <c r="W76" i="2"/>
  <c r="Z76" i="2"/>
  <c r="H74" i="2"/>
  <c r="T74" i="2"/>
  <c r="Q74" i="2"/>
  <c r="T75" i="2"/>
  <c r="H142" i="2"/>
  <c r="Q142" i="2"/>
  <c r="P148" i="2" s="1"/>
  <c r="P151" i="2" s="1"/>
  <c r="T142" i="2"/>
  <c r="W142" i="2"/>
  <c r="Z142" i="2"/>
  <c r="K142" i="2"/>
  <c r="N142" i="2"/>
  <c r="N143" i="2"/>
  <c r="T143" i="2"/>
  <c r="S148" i="2" s="1"/>
  <c r="S151" i="2" s="1"/>
  <c r="W143" i="2"/>
  <c r="Z143" i="2"/>
  <c r="Y148" i="2" l="1"/>
  <c r="Y151" i="2" s="1"/>
  <c r="Y160" i="2" s="1"/>
  <c r="Y157" i="2"/>
  <c r="R151" i="2"/>
  <c r="P157" i="2"/>
  <c r="P160" i="2"/>
  <c r="P154" i="2"/>
  <c r="U151" i="2"/>
  <c r="S154" i="2"/>
  <c r="U154" i="2" s="1"/>
  <c r="C83" i="2"/>
  <c r="Y79" i="2"/>
  <c r="V79" i="2"/>
  <c r="P79" i="2"/>
  <c r="M79" i="2"/>
  <c r="J79" i="2"/>
  <c r="G79" i="2"/>
  <c r="S79" i="2"/>
  <c r="Y154" i="2" l="1"/>
  <c r="AA151" i="2"/>
  <c r="AA157" i="2" s="1"/>
  <c r="R154" i="2"/>
  <c r="R157" i="2"/>
  <c r="R160" i="2"/>
  <c r="J82" i="2"/>
  <c r="J91" i="2" s="1"/>
  <c r="Y82" i="2"/>
  <c r="Y91" i="2" s="1"/>
  <c r="M82" i="2"/>
  <c r="M91" i="2" s="1"/>
  <c r="P82" i="2"/>
  <c r="P91" i="2" s="1"/>
  <c r="S82" i="2"/>
  <c r="S91" i="2" s="1"/>
  <c r="G82" i="2"/>
  <c r="G91" i="2" s="1"/>
  <c r="V82" i="2"/>
  <c r="V91" i="2" s="1"/>
  <c r="L82" i="2"/>
  <c r="AA82" i="2"/>
  <c r="AA160" i="2" l="1"/>
  <c r="AA154" i="2"/>
  <c r="R82" i="2"/>
  <c r="R91" i="2" s="1"/>
  <c r="O82" i="2"/>
  <c r="U82" i="2"/>
  <c r="U91" i="2" s="1"/>
  <c r="P88" i="2"/>
  <c r="R88" i="2" s="1"/>
  <c r="X82" i="2"/>
  <c r="X91" i="2" s="1"/>
  <c r="I82" i="2"/>
  <c r="L91" i="2"/>
  <c r="AA91" i="2"/>
  <c r="O91" i="2"/>
  <c r="J88" i="2"/>
  <c r="G88" i="2"/>
  <c r="V88" i="2"/>
  <c r="S88" i="2"/>
  <c r="Y88" i="2"/>
  <c r="M88" i="2"/>
  <c r="I91" i="2" l="1"/>
  <c r="I85" i="2"/>
  <c r="L88" i="2"/>
  <c r="I88" i="2"/>
  <c r="O88" i="2"/>
  <c r="U88" i="2"/>
  <c r="AA88" i="2"/>
  <c r="X88" i="2"/>
</calcChain>
</file>

<file path=xl/sharedStrings.xml><?xml version="1.0" encoding="utf-8"?>
<sst xmlns="http://schemas.openxmlformats.org/spreadsheetml/2006/main" count="2207" uniqueCount="141">
  <si>
    <t>h</t>
  </si>
  <si>
    <t>k</t>
  </si>
  <si>
    <t>l</t>
  </si>
  <si>
    <t>d (Å)</t>
  </si>
  <si>
    <t>n</t>
  </si>
  <si>
    <t>theta_α (º)</t>
  </si>
  <si>
    <r>
      <t>theta_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(º)</t>
    </r>
  </si>
  <si>
    <t>a (Ang)</t>
  </si>
  <si>
    <t>K_α</t>
  </si>
  <si>
    <t>K_β</t>
  </si>
  <si>
    <t>E (keV)</t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</si>
  <si>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(Å)</t>
    </r>
  </si>
  <si>
    <t>resoluçao espetral</t>
  </si>
  <si>
    <t>(potencia resolutiva)</t>
  </si>
  <si>
    <t>(finesse)</t>
  </si>
  <si>
    <t>NaCl</t>
  </si>
  <si>
    <t>Halite (FCC)</t>
  </si>
  <si>
    <t>θmin (º)</t>
  </si>
  <si>
    <t>θmax (º)</t>
  </si>
  <si>
    <t>Δθ (º)</t>
  </si>
  <si>
    <t>Δt (s)</t>
  </si>
  <si>
    <t>Kb (º)</t>
  </si>
  <si>
    <t>err</t>
  </si>
  <si>
    <t>Ka (º)</t>
  </si>
  <si>
    <t>λb (Å)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</si>
  <si>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λb (Å)</t>
    </r>
  </si>
  <si>
    <t>λa (Å)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</si>
  <si>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λa (Å)</t>
    </r>
  </si>
  <si>
    <t>λb/δλb</t>
  </si>
  <si>
    <t>λa/δλa</t>
  </si>
  <si>
    <t>FSR</t>
  </si>
  <si>
    <t>FSR/δλa</t>
  </si>
  <si>
    <t>FSR/δλb</t>
  </si>
  <si>
    <t>LiF</t>
  </si>
  <si>
    <t>a teorico (Å)</t>
  </si>
  <si>
    <t>db (Å)</t>
  </si>
  <si>
    <r>
      <rPr>
        <sz val="11"/>
        <color theme="1"/>
        <rFont val="Calibri"/>
        <family val="2"/>
      </rPr>
      <t>δdb</t>
    </r>
    <r>
      <rPr>
        <sz val="11"/>
        <color theme="1"/>
        <rFont val="Calibri"/>
        <family val="2"/>
        <scheme val="minor"/>
      </rPr>
      <t xml:space="preserve"> (Å)</t>
    </r>
  </si>
  <si>
    <t>da (Å)</t>
  </si>
  <si>
    <r>
      <rPr>
        <sz val="11"/>
        <color theme="1"/>
        <rFont val="Calibri"/>
        <family val="2"/>
      </rPr>
      <t>δda</t>
    </r>
    <r>
      <rPr>
        <sz val="11"/>
        <color theme="1"/>
        <rFont val="Calibri"/>
        <family val="2"/>
        <scheme val="minor"/>
      </rPr>
      <t xml:space="preserve"> (Å)</t>
    </r>
  </si>
  <si>
    <t>A partir da 1ª ordem:</t>
  </si>
  <si>
    <t>Si</t>
  </si>
  <si>
    <t>Diamante (FCC)</t>
  </si>
  <si>
    <t>d</t>
  </si>
  <si>
    <r>
      <rPr>
        <sz val="11"/>
        <color theme="1"/>
        <rFont val="Calibri"/>
        <family val="2"/>
      </rPr>
      <t>λb</t>
    </r>
    <r>
      <rPr>
        <sz val="11"/>
        <color theme="1"/>
        <rFont val="Calibri"/>
        <family val="2"/>
        <scheme val="minor"/>
      </rPr>
      <t xml:space="preserve"> (Å)</t>
    </r>
  </si>
  <si>
    <r>
      <rPr>
        <sz val="11"/>
        <color theme="1"/>
        <rFont val="Calibri"/>
        <family val="2"/>
      </rPr>
      <t>λa</t>
    </r>
    <r>
      <rPr>
        <sz val="11"/>
        <color theme="1"/>
        <rFont val="Calibri"/>
        <family val="2"/>
        <scheme val="minor"/>
      </rPr>
      <t xml:space="preserve"> (Å)</t>
    </r>
  </si>
  <si>
    <t>Al</t>
  </si>
  <si>
    <t>FCC</t>
  </si>
  <si>
    <t>Pico extra</t>
  </si>
  <si>
    <t>??????</t>
  </si>
  <si>
    <t>n'</t>
  </si>
  <si>
    <t>risca q</t>
  </si>
  <si>
    <t>qui_q</t>
  </si>
  <si>
    <t>err manómetro (mm)</t>
  </si>
  <si>
    <t>I (A)</t>
  </si>
  <si>
    <t>B (kGauss)</t>
  </si>
  <si>
    <t>2.5</t>
  </si>
  <si>
    <t>0.93</t>
  </si>
  <si>
    <t>h (mm)</t>
  </si>
  <si>
    <t>1.75</t>
  </si>
  <si>
    <t>lambda_0 (nm)</t>
  </si>
  <si>
    <t>par[0] teorico</t>
  </si>
  <si>
    <t>7.5</t>
  </si>
  <si>
    <t>m0 (min)</t>
  </si>
  <si>
    <t>não cobre este valor. pode ser pelas cts ou por medição subjetiva</t>
  </si>
  <si>
    <t>3.45</t>
  </si>
  <si>
    <t>m_max</t>
  </si>
  <si>
    <t>12.5</t>
  </si>
  <si>
    <t>4.26</t>
  </si>
  <si>
    <t>5.08</t>
  </si>
  <si>
    <t>17.5</t>
  </si>
  <si>
    <t>5.87</t>
  </si>
  <si>
    <t>6.58</t>
  </si>
  <si>
    <t>U (V)</t>
  </si>
  <si>
    <t>Sem B</t>
  </si>
  <si>
    <t>B Longitudinal</t>
  </si>
  <si>
    <t>lim inf (mm)</t>
  </si>
  <si>
    <t>lim sup (mm)</t>
  </si>
  <si>
    <t>1^-</t>
  </si>
  <si>
    <t>1^+</t>
  </si>
  <si>
    <t>2^-</t>
  </si>
  <si>
    <t>2^+</t>
  </si>
  <si>
    <t>3^-</t>
  </si>
  <si>
    <t>3^+</t>
  </si>
  <si>
    <t>4^-</t>
  </si>
  <si>
    <t>4^+</t>
  </si>
  <si>
    <t>qsi (º)</t>
  </si>
  <si>
    <t>qsi (rad)</t>
  </si>
  <si>
    <t>z (mm)</t>
  </si>
  <si>
    <t>\Delta a (mm)</t>
  </si>
  <si>
    <t>Média da 1ª e 2ª</t>
  </si>
  <si>
    <t>\delta a (mm)</t>
  </si>
  <si>
    <t>2--1</t>
  </si>
  <si>
    <t>3--2</t>
  </si>
  <si>
    <t>4--3</t>
  </si>
  <si>
    <t>5--4</t>
  </si>
  <si>
    <t>Média Final de \Delta a</t>
  </si>
  <si>
    <t>Sem B - com polarizador</t>
  </si>
  <si>
    <t>B Transversal</t>
  </si>
  <si>
    <t>c (m/s)</t>
  </si>
  <si>
    <t>Δfreq (Hz)</t>
  </si>
  <si>
    <t>L (m)</t>
  </si>
  <si>
    <t>finesse</t>
  </si>
  <si>
    <t>r</t>
  </si>
  <si>
    <t>2mW (MHz)</t>
  </si>
  <si>
    <t>10mW (MHz)</t>
  </si>
  <si>
    <t># 1</t>
  </si>
  <si>
    <t># 2</t>
  </si>
  <si>
    <t># 3</t>
  </si>
  <si>
    <t># 4</t>
  </si>
  <si>
    <t># 5</t>
  </si>
  <si>
    <t># 7</t>
  </si>
  <si>
    <t># 7 (lab quente)</t>
  </si>
  <si>
    <t># 8</t>
  </si>
  <si>
    <t># 9 (2.5 picos)</t>
  </si>
  <si>
    <t>#10</t>
  </si>
  <si>
    <t>#11 (colder – bons dados)</t>
  </si>
  <si>
    <t>#12</t>
  </si>
  <si>
    <t>U_A1 / V</t>
  </si>
  <si>
    <t>U_B1 / V</t>
  </si>
  <si>
    <t>Err_U_A</t>
  </si>
  <si>
    <t>Err_U_B</t>
  </si>
  <si>
    <t>0.01</t>
  </si>
  <si>
    <t>0.1</t>
  </si>
  <si>
    <t>1ª</t>
  </si>
  <si>
    <t>L +- err (mm)</t>
  </si>
  <si>
    <t>Angulo (º)</t>
  </si>
  <si>
    <t>Centro das riscas (mm)</t>
  </si>
  <si>
    <t>Média de \delta a</t>
  </si>
  <si>
    <t>Potência resolutiva</t>
  </si>
  <si>
    <t>Finesse</t>
  </si>
  <si>
    <t>Largura das riscas (mm)</t>
  </si>
  <si>
    <t>\Delta z (mm)</t>
  </si>
  <si>
    <t>ordem m</t>
  </si>
  <si>
    <t>Ordem de interferencia</t>
  </si>
  <si>
    <t>\Delta \lambda (pm)</t>
  </si>
  <si>
    <t>B</t>
  </si>
  <si>
    <t>FSR (pm)</t>
  </si>
  <si>
    <t>FSR (GHz)</t>
  </si>
  <si>
    <t>\Delta \nu (GHz)</t>
  </si>
  <si>
    <t>Tira central poderia estar a cobrir a 1^- e sobrestimar a sua posiçao</t>
  </si>
  <si>
    <t>Não fazem sentido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</si>
</sst>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3333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E2F0D9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99CCFF"/>
      </patternFill>
    </fill>
    <fill>
      <patternFill patternType="solid">
        <fgColor rgb="FFBF9000"/>
        <bgColor rgb="FF8080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7C2CD4"/>
        <bgColor rgb="FF993366"/>
      </patternFill>
    </fill>
    <fill>
      <patternFill patternType="solid">
        <fgColor rgb="FFAFABAB"/>
        <bgColor rgb="FFB4C7E7"/>
      </patternFill>
    </fill>
    <fill>
      <patternFill patternType="solid">
        <fgColor rgb="FF92D050"/>
        <bgColor rgb="FFAFABAB"/>
      </patternFill>
    </fill>
    <fill>
      <patternFill patternType="solid">
        <fgColor rgb="FFE2F0D9"/>
        <bgColor rgb="FFFFFFCC"/>
      </patternFill>
    </fill>
    <fill>
      <patternFill patternType="solid">
        <fgColor rgb="FFFF656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5" xfId="0" applyBorder="1"/>
    <xf numFmtId="0" fontId="0" fillId="0" borderId="5" xfId="0" applyBorder="1"/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23" xfId="0" applyBorder="1"/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22" borderId="33" xfId="0" applyFill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/>
    </xf>
    <xf numFmtId="16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22" borderId="36" xfId="0" applyNumberFormat="1" applyFill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64" fontId="0" fillId="4" borderId="27" xfId="0" applyNumberForma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1" fontId="0" fillId="25" borderId="0" xfId="0" applyNumberFormat="1" applyFill="1" applyBorder="1" applyAlignment="1">
      <alignment horizontal="center" vertical="center"/>
    </xf>
    <xf numFmtId="165" fontId="0" fillId="25" borderId="0" xfId="0" applyNumberFormat="1" applyFont="1" applyFill="1" applyBorder="1" applyAlignment="1">
      <alignment horizontal="center" vertical="center"/>
    </xf>
    <xf numFmtId="165" fontId="0" fillId="25" borderId="5" xfId="0" applyNumberFormat="1" applyFont="1" applyFill="1" applyBorder="1" applyAlignment="1">
      <alignment horizontal="center" vertical="center"/>
    </xf>
    <xf numFmtId="165" fontId="0" fillId="25" borderId="0" xfId="0" applyNumberFormat="1" applyFill="1" applyBorder="1" applyAlignment="1">
      <alignment horizontal="center" vertical="center"/>
    </xf>
    <xf numFmtId="165" fontId="0" fillId="25" borderId="5" xfId="0" applyNumberFormat="1" applyFill="1" applyBorder="1" applyAlignment="1">
      <alignment horizontal="center" vertical="center"/>
    </xf>
    <xf numFmtId="166" fontId="0" fillId="25" borderId="0" xfId="0" applyNumberFormat="1" applyFill="1" applyBorder="1" applyAlignment="1">
      <alignment horizontal="center" vertical="center"/>
    </xf>
    <xf numFmtId="166" fontId="0" fillId="25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0" fillId="24" borderId="37" xfId="0" applyNumberForma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21" borderId="10" xfId="0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6" fillId="19" borderId="21" xfId="0" applyFont="1" applyFill="1" applyBorder="1" applyAlignment="1">
      <alignment horizontal="center" vertical="center"/>
    </xf>
    <xf numFmtId="0" fontId="5" fillId="20" borderId="21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2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5" borderId="21" xfId="0" applyFont="1" applyFill="1" applyBorder="1" applyAlignment="1">
      <alignment horizontal="center"/>
    </xf>
    <xf numFmtId="0" fontId="5" fillId="16" borderId="21" xfId="0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 vertical="center"/>
    </xf>
    <xf numFmtId="0" fontId="5" fillId="18" borderId="21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0" fillId="24" borderId="2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27" xfId="0" applyNumberFormat="1" applyFill="1" applyBorder="1" applyAlignment="1">
      <alignment horizontal="center" vertical="center"/>
    </xf>
    <xf numFmtId="164" fontId="0" fillId="0" borderId="31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24" borderId="38" xfId="0" applyNumberFormat="1" applyFill="1" applyBorder="1" applyAlignment="1">
      <alignment horizontal="center" vertical="center"/>
    </xf>
    <xf numFmtId="164" fontId="0" fillId="24" borderId="29" xfId="0" applyNumberFormat="1" applyFill="1" applyBorder="1" applyAlignment="1">
      <alignment horizontal="center" vertical="center"/>
    </xf>
    <xf numFmtId="164" fontId="0" fillId="22" borderId="32" xfId="0" applyNumberForma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29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D59F-4588-4115-9468-B02ED7E8B3B0}">
  <dimension ref="A1:R65"/>
  <sheetViews>
    <sheetView workbookViewId="0">
      <selection activeCell="P17" sqref="P17"/>
    </sheetView>
  </sheetViews>
  <sheetFormatPr defaultColWidth="8.7265625" defaultRowHeight="14.5" x14ac:dyDescent="0.35"/>
  <cols>
    <col min="1" max="1" width="8.7265625" style="1"/>
    <col min="2" max="2" width="9.453125" style="1" customWidth="1"/>
    <col min="3" max="5" width="8.7265625" style="1"/>
    <col min="6" max="7" width="11.81640625" style="1" bestFit="1" customWidth="1"/>
    <col min="8" max="10" width="8.7265625" style="1"/>
    <col min="11" max="11" width="11.1796875" style="1" customWidth="1"/>
    <col min="12" max="12" width="10.1796875" style="1" bestFit="1" customWidth="1"/>
    <col min="13" max="13" width="9.1796875" style="1" customWidth="1"/>
    <col min="14" max="14" width="11.81640625" style="1" bestFit="1" customWidth="1"/>
    <col min="15" max="15" width="13.453125" style="1" customWidth="1"/>
    <col min="16" max="16" width="7.7265625" style="1" bestFit="1" customWidth="1"/>
    <col min="17" max="17" width="8.453125" style="1" bestFit="1" customWidth="1"/>
    <col min="18" max="18" width="8.81640625" style="1" bestFit="1" customWidth="1"/>
    <col min="19" max="16384" width="8.7265625" style="1"/>
  </cols>
  <sheetData>
    <row r="1" spans="1:18" ht="15" thickBot="1" x14ac:dyDescent="0.4">
      <c r="A1" s="27" t="s">
        <v>0</v>
      </c>
      <c r="B1" s="28" t="s">
        <v>1</v>
      </c>
      <c r="C1" s="29" t="s">
        <v>2</v>
      </c>
      <c r="D1" s="30" t="s">
        <v>3</v>
      </c>
      <c r="E1" s="30" t="s">
        <v>4</v>
      </c>
      <c r="F1" s="28" t="s">
        <v>5</v>
      </c>
      <c r="G1" s="31" t="s">
        <v>6</v>
      </c>
    </row>
    <row r="2" spans="1:18" ht="15" thickBot="1" x14ac:dyDescent="0.4">
      <c r="A2" s="168">
        <v>2</v>
      </c>
      <c r="B2" s="166">
        <v>0</v>
      </c>
      <c r="C2" s="166">
        <v>0</v>
      </c>
      <c r="D2" s="163">
        <f>$J$2/SQRT(A2^2+B2^2+C2^2)</f>
        <v>2.8201000000000001</v>
      </c>
      <c r="E2" s="86">
        <v>1</v>
      </c>
      <c r="F2" s="11">
        <f t="shared" ref="F2:G5" si="0">(ASIN($E2*J$6/(2*$D$2)))*(180/PI())</f>
        <v>7.2398885403879261</v>
      </c>
      <c r="G2" s="12">
        <f t="shared" si="0"/>
        <v>6.422928115299837</v>
      </c>
      <c r="I2" s="24" t="s">
        <v>7</v>
      </c>
      <c r="J2" s="4">
        <v>5.6402000000000001</v>
      </c>
    </row>
    <row r="3" spans="1:18" ht="15" thickBot="1" x14ac:dyDescent="0.4">
      <c r="A3" s="169"/>
      <c r="B3" s="167"/>
      <c r="C3" s="167"/>
      <c r="D3" s="164"/>
      <c r="E3" s="87">
        <v>2</v>
      </c>
      <c r="F3" s="9">
        <f t="shared" si="0"/>
        <v>14.598723574556081</v>
      </c>
      <c r="G3" s="5">
        <f t="shared" si="0"/>
        <v>12.928397006876503</v>
      </c>
    </row>
    <row r="4" spans="1:18" ht="15" thickBot="1" x14ac:dyDescent="0.4">
      <c r="A4" s="169"/>
      <c r="B4" s="167"/>
      <c r="C4" s="167"/>
      <c r="D4" s="164"/>
      <c r="E4" s="87">
        <v>3</v>
      </c>
      <c r="F4" s="9">
        <f t="shared" si="0"/>
        <v>22.214290334599045</v>
      </c>
      <c r="G4" s="5">
        <f t="shared" si="0"/>
        <v>19.609015678750971</v>
      </c>
      <c r="J4" s="91" t="s">
        <v>8</v>
      </c>
      <c r="K4" s="92" t="s">
        <v>9</v>
      </c>
      <c r="L4" s="87"/>
      <c r="M4" s="87"/>
    </row>
    <row r="5" spans="1:18" x14ac:dyDescent="0.35">
      <c r="A5" s="169"/>
      <c r="B5" s="167"/>
      <c r="C5" s="167"/>
      <c r="D5" s="164"/>
      <c r="E5" s="87">
        <v>4</v>
      </c>
      <c r="F5" s="9">
        <f t="shared" si="0"/>
        <v>30.271334626250429</v>
      </c>
      <c r="G5" s="5">
        <f t="shared" si="0"/>
        <v>26.581246753185706</v>
      </c>
      <c r="I5" s="25" t="s">
        <v>10</v>
      </c>
      <c r="J5" s="87">
        <v>17.443000000000001</v>
      </c>
      <c r="K5" s="2">
        <v>19.651</v>
      </c>
      <c r="L5" s="87"/>
      <c r="M5" s="87"/>
    </row>
    <row r="6" spans="1:18" ht="15" thickBot="1" x14ac:dyDescent="0.4">
      <c r="A6" s="168">
        <v>2</v>
      </c>
      <c r="B6" s="166">
        <v>2</v>
      </c>
      <c r="C6" s="166">
        <v>0</v>
      </c>
      <c r="D6" s="163">
        <f>$J$2/SQRT(A6^2+B6^2+C6^2)</f>
        <v>1.9941118336241825</v>
      </c>
      <c r="E6" s="86">
        <v>1</v>
      </c>
      <c r="F6" s="11">
        <f t="shared" ref="F6:G9" si="1">(ASIN($E6*J$6/(2*$D$6)))*(180/PI())</f>
        <v>10.266371135472436</v>
      </c>
      <c r="G6" s="12">
        <f t="shared" si="1"/>
        <v>9.1026225757845864</v>
      </c>
      <c r="I6" s="26" t="s">
        <v>11</v>
      </c>
      <c r="J6" s="90">
        <v>0.71079999999999999</v>
      </c>
      <c r="K6" s="3">
        <v>0.63095000000000001</v>
      </c>
    </row>
    <row r="7" spans="1:18" x14ac:dyDescent="0.35">
      <c r="A7" s="169"/>
      <c r="B7" s="167"/>
      <c r="C7" s="167"/>
      <c r="D7" s="164"/>
      <c r="E7" s="87">
        <v>2</v>
      </c>
      <c r="F7" s="9">
        <f t="shared" si="1"/>
        <v>20.882301958775283</v>
      </c>
      <c r="G7" s="5">
        <f t="shared" si="1"/>
        <v>18.445745449670572</v>
      </c>
    </row>
    <row r="8" spans="1:18" x14ac:dyDescent="0.35">
      <c r="A8" s="169"/>
      <c r="B8" s="167"/>
      <c r="C8" s="167"/>
      <c r="D8" s="164"/>
      <c r="E8" s="87">
        <v>3</v>
      </c>
      <c r="F8" s="9">
        <f t="shared" si="1"/>
        <v>32.321814080533137</v>
      </c>
      <c r="G8" s="5">
        <f t="shared" si="1"/>
        <v>28.333946582409013</v>
      </c>
      <c r="I8" s="87"/>
      <c r="J8" s="87"/>
    </row>
    <row r="9" spans="1:18" x14ac:dyDescent="0.35">
      <c r="A9" s="169"/>
      <c r="B9" s="167"/>
      <c r="C9" s="167"/>
      <c r="D9" s="164"/>
      <c r="E9" s="87">
        <v>4</v>
      </c>
      <c r="F9" s="9">
        <f t="shared" si="1"/>
        <v>45.471264531649368</v>
      </c>
      <c r="G9" s="5">
        <f t="shared" si="1"/>
        <v>39.257970865284577</v>
      </c>
      <c r="I9" s="87"/>
      <c r="J9" s="87"/>
    </row>
    <row r="10" spans="1:18" x14ac:dyDescent="0.35">
      <c r="A10" s="168">
        <v>1</v>
      </c>
      <c r="B10" s="166">
        <v>1</v>
      </c>
      <c r="C10" s="166">
        <v>1</v>
      </c>
      <c r="D10" s="163">
        <f>$J$2/SQRT(A10^2+B10^2+C10^2)</f>
        <v>3.2563709882833276</v>
      </c>
      <c r="E10" s="86">
        <v>1</v>
      </c>
      <c r="F10" s="11">
        <f t="shared" ref="F10:G13" si="2">(ASIN($E10*J$6/(2*$D$10)))*(180/PI())</f>
        <v>6.2657368880933264</v>
      </c>
      <c r="G10" s="12">
        <f t="shared" si="2"/>
        <v>5.5594958092832218</v>
      </c>
      <c r="I10" s="87"/>
      <c r="J10" s="87"/>
    </row>
    <row r="11" spans="1:18" x14ac:dyDescent="0.35">
      <c r="A11" s="169"/>
      <c r="B11" s="167"/>
      <c r="C11" s="167"/>
      <c r="D11" s="164"/>
      <c r="E11" s="87">
        <v>2</v>
      </c>
      <c r="F11" s="9">
        <f t="shared" si="2"/>
        <v>12.608017294831962</v>
      </c>
      <c r="G11" s="5">
        <f t="shared" si="2"/>
        <v>11.172215667183334</v>
      </c>
      <c r="I11" s="87"/>
      <c r="J11" s="87"/>
    </row>
    <row r="12" spans="1:18" x14ac:dyDescent="0.35">
      <c r="A12" s="169"/>
      <c r="B12" s="167"/>
      <c r="C12" s="167"/>
      <c r="D12" s="164"/>
      <c r="E12" s="87">
        <v>3</v>
      </c>
      <c r="F12" s="9">
        <f t="shared" si="2"/>
        <v>19.11223617685879</v>
      </c>
      <c r="G12" s="5">
        <f t="shared" si="2"/>
        <v>16.896153224862331</v>
      </c>
      <c r="I12" s="87"/>
      <c r="J12" s="87"/>
    </row>
    <row r="13" spans="1:18" ht="15" thickBot="1" x14ac:dyDescent="0.4">
      <c r="A13" s="170"/>
      <c r="B13" s="171"/>
      <c r="C13" s="171"/>
      <c r="D13" s="165"/>
      <c r="E13" s="90">
        <v>4</v>
      </c>
      <c r="F13" s="13">
        <f t="shared" si="2"/>
        <v>25.884574923288802</v>
      </c>
      <c r="G13" s="6">
        <f t="shared" si="2"/>
        <v>22.800104722307687</v>
      </c>
      <c r="I13" s="87"/>
      <c r="J13" s="87"/>
    </row>
    <row r="14" spans="1:18" ht="15" thickBot="1" x14ac:dyDescent="0.4">
      <c r="A14" s="87"/>
      <c r="B14" s="87"/>
      <c r="C14" s="87"/>
      <c r="D14" s="87"/>
      <c r="E14" s="87"/>
      <c r="F14" s="87"/>
      <c r="G14" s="87"/>
      <c r="I14" s="87"/>
      <c r="J14" s="87"/>
      <c r="K14" s="174" t="s">
        <v>12</v>
      </c>
      <c r="M14" s="174" t="s">
        <v>12</v>
      </c>
      <c r="N14" s="174" t="s">
        <v>13</v>
      </c>
      <c r="O14" s="174"/>
      <c r="Q14" s="174" t="s">
        <v>14</v>
      </c>
      <c r="R14" s="174"/>
    </row>
    <row r="15" spans="1:18" ht="15" thickBot="1" x14ac:dyDescent="0.4">
      <c r="A15" s="18" t="s">
        <v>15</v>
      </c>
      <c r="B15" s="172" t="s">
        <v>16</v>
      </c>
      <c r="C15" s="173"/>
      <c r="I15" s="87"/>
      <c r="J15" s="87"/>
      <c r="K15" s="174"/>
      <c r="M15" s="174"/>
      <c r="N15" s="174"/>
      <c r="O15" s="174"/>
      <c r="Q15" s="174"/>
      <c r="R15" s="174"/>
    </row>
    <row r="16" spans="1:18" x14ac:dyDescent="0.35">
      <c r="A16" s="14" t="s">
        <v>17</v>
      </c>
      <c r="B16" s="14" t="s">
        <v>18</v>
      </c>
      <c r="C16" s="17" t="s">
        <v>19</v>
      </c>
      <c r="D16" s="17" t="s">
        <v>20</v>
      </c>
      <c r="E16" s="16" t="s">
        <v>4</v>
      </c>
      <c r="F16" s="8" t="s">
        <v>21</v>
      </c>
      <c r="G16" s="8" t="s">
        <v>22</v>
      </c>
      <c r="H16" s="8" t="s">
        <v>23</v>
      </c>
      <c r="I16" s="8" t="s">
        <v>22</v>
      </c>
      <c r="J16" s="8" t="s">
        <v>24</v>
      </c>
      <c r="K16" s="8" t="s">
        <v>25</v>
      </c>
      <c r="L16" s="8" t="s">
        <v>26</v>
      </c>
      <c r="M16" s="8" t="s">
        <v>27</v>
      </c>
      <c r="N16" s="8" t="s">
        <v>28</v>
      </c>
      <c r="O16" s="8" t="s">
        <v>29</v>
      </c>
      <c r="P16" s="8" t="s">
        <v>30</v>
      </c>
      <c r="Q16" s="8" t="s">
        <v>31</v>
      </c>
      <c r="R16" s="10" t="s">
        <v>32</v>
      </c>
    </row>
    <row r="17" spans="1:18" x14ac:dyDescent="0.35">
      <c r="A17" s="1">
        <v>2</v>
      </c>
      <c r="B17" s="1">
        <v>10</v>
      </c>
      <c r="C17" s="87">
        <v>0.1</v>
      </c>
      <c r="D17" s="87">
        <v>3</v>
      </c>
      <c r="E17" s="88">
        <v>1</v>
      </c>
      <c r="F17" s="87">
        <v>6.4</v>
      </c>
      <c r="G17" s="87">
        <v>0.11</v>
      </c>
      <c r="H17" s="87">
        <v>7.22</v>
      </c>
      <c r="I17" s="87">
        <v>0.13</v>
      </c>
      <c r="J17" s="84">
        <f>2*$D$2*SIN(F17*PI()/180)/$E17</f>
        <v>0.62870707143011695</v>
      </c>
      <c r="K17" s="22">
        <f>2*$D$2*COS(F17*PI()/180)*G17/$E17</f>
        <v>0.61655547994145554</v>
      </c>
      <c r="L17" s="22">
        <f>2*$D$2*SIN(H17*PI()/180)/$E17</f>
        <v>0.70885773746646819</v>
      </c>
      <c r="M17" s="22">
        <f>2*$D$2*COS(H17*PI()/180)*I17/$E17</f>
        <v>0.72741217135938374</v>
      </c>
      <c r="N17" s="22">
        <f>J17/K17</f>
        <v>1.0197088370535856</v>
      </c>
      <c r="O17" s="22">
        <f>L17/M17</f>
        <v>0.974492544085094</v>
      </c>
      <c r="P17" s="22"/>
      <c r="Q17" s="22">
        <f>$P17/M17</f>
        <v>0</v>
      </c>
      <c r="R17" s="23">
        <f>$P17/N17</f>
        <v>0</v>
      </c>
    </row>
    <row r="18" spans="1:18" x14ac:dyDescent="0.35">
      <c r="A18" s="1">
        <v>10</v>
      </c>
      <c r="B18" s="1">
        <v>12</v>
      </c>
      <c r="C18" s="87">
        <v>0.5</v>
      </c>
      <c r="D18" s="87">
        <v>3</v>
      </c>
      <c r="E18" s="88">
        <v>2</v>
      </c>
      <c r="F18" s="87">
        <v>12.9</v>
      </c>
      <c r="G18" s="87">
        <v>0.13</v>
      </c>
      <c r="H18" s="87">
        <v>14.57</v>
      </c>
      <c r="I18" s="87">
        <v>0.12</v>
      </c>
      <c r="J18" s="84">
        <f>2*$D$2*SIN(F18*PI()/180)/E18</f>
        <v>0.62958765216248402</v>
      </c>
      <c r="K18" s="22">
        <f>2*$D$2*COS(F18*PI()/180)*G18/$E18</f>
        <v>0.35736012568602638</v>
      </c>
      <c r="L18" s="22">
        <f>2*$D$2*SIN(H18*PI()/180)/$E18</f>
        <v>0.70943177956452763</v>
      </c>
      <c r="M18" s="22">
        <f>2*$D$2*COS(H18*PI()/180)*I18/$E18</f>
        <v>0.32752901560941478</v>
      </c>
      <c r="N18" s="22">
        <f>J18/K18</f>
        <v>1.761773647672249</v>
      </c>
      <c r="O18" s="22">
        <f>L18/M18</f>
        <v>2.1660120042938118</v>
      </c>
      <c r="P18" s="22"/>
      <c r="Q18" s="22">
        <f t="shared" ref="Q18:Q20" si="3">$P18/M18</f>
        <v>0</v>
      </c>
      <c r="R18" s="23">
        <f t="shared" ref="R18:R20" si="4">$P18/N18</f>
        <v>0</v>
      </c>
    </row>
    <row r="19" spans="1:18" x14ac:dyDescent="0.35">
      <c r="A19" s="1">
        <v>12</v>
      </c>
      <c r="B19" s="1">
        <v>16</v>
      </c>
      <c r="C19" s="87">
        <v>0.1</v>
      </c>
      <c r="D19" s="87">
        <v>6</v>
      </c>
      <c r="E19" s="88">
        <v>3</v>
      </c>
      <c r="F19" s="87">
        <v>19.62</v>
      </c>
      <c r="G19" s="87">
        <v>0.09</v>
      </c>
      <c r="H19" s="87">
        <v>22.19</v>
      </c>
      <c r="I19" s="87">
        <v>0.13</v>
      </c>
      <c r="J19" s="84">
        <f>2*$D$2*SIN(F19*PI()/180)/E19</f>
        <v>0.6312895174173444</v>
      </c>
      <c r="K19" s="22">
        <f>2*$D$2*COS(F19*PI()/180)*G19/$E19</f>
        <v>0.15938195052173162</v>
      </c>
      <c r="L19" s="22">
        <f>2*$D$2*SIN(H19*PI()/180)/$E19</f>
        <v>0.71006204859870092</v>
      </c>
      <c r="M19" s="22">
        <f>2*$D$2*COS(H19*PI()/180)*I19/$E19</f>
        <v>0.22630690938290121</v>
      </c>
      <c r="N19" s="22">
        <f>J19/K19</f>
        <v>3.9608595286407193</v>
      </c>
      <c r="O19" s="22">
        <f>L19/M19</f>
        <v>3.1376065827371957</v>
      </c>
      <c r="P19" s="22"/>
      <c r="Q19" s="22">
        <f t="shared" si="3"/>
        <v>0</v>
      </c>
      <c r="R19" s="23">
        <f t="shared" si="4"/>
        <v>0</v>
      </c>
    </row>
    <row r="20" spans="1:18" ht="15" thickBot="1" x14ac:dyDescent="0.4">
      <c r="A20" s="1">
        <v>16</v>
      </c>
      <c r="B20" s="1">
        <v>19</v>
      </c>
      <c r="C20" s="87">
        <v>0.5</v>
      </c>
      <c r="D20" s="87">
        <v>6</v>
      </c>
      <c r="E20" s="89">
        <v>4</v>
      </c>
      <c r="F20" s="90">
        <v>26.61</v>
      </c>
      <c r="G20" s="90">
        <v>0.11</v>
      </c>
      <c r="H20" s="90">
        <v>30.24</v>
      </c>
      <c r="I20" s="90">
        <v>0.15</v>
      </c>
      <c r="J20" s="85">
        <f>2*$D$2*SIN(F20*PI()/180)/E20</f>
        <v>0.63158274368259837</v>
      </c>
      <c r="K20" s="20">
        <f>2*$D$2*COS(F20*PI()/180)*G20/$E20</f>
        <v>0.13867611657609458</v>
      </c>
      <c r="L20" s="20">
        <f>2*$D$2*SIN(H20*PI()/180)/$E20</f>
        <v>0.71013389546650452</v>
      </c>
      <c r="M20" s="20">
        <f>2*$D$2*COS(H20*PI()/180)*I20/$E20</f>
        <v>0.18272628216191364</v>
      </c>
      <c r="N20" s="20">
        <f>J20/K20</f>
        <v>4.5543728745536027</v>
      </c>
      <c r="O20" s="20">
        <f>L20/M20</f>
        <v>3.8863259683533391</v>
      </c>
      <c r="P20" s="20"/>
      <c r="Q20" s="20">
        <f t="shared" si="3"/>
        <v>0</v>
      </c>
      <c r="R20" s="21">
        <f t="shared" si="4"/>
        <v>0</v>
      </c>
    </row>
    <row r="21" spans="1:18" x14ac:dyDescent="0.35">
      <c r="A21" s="1">
        <v>19</v>
      </c>
      <c r="B21" s="1">
        <v>22.7</v>
      </c>
      <c r="C21" s="87">
        <v>0.1</v>
      </c>
      <c r="D21" s="1">
        <v>10</v>
      </c>
    </row>
    <row r="22" spans="1:18" x14ac:dyDescent="0.35">
      <c r="A22" s="1">
        <v>22.7</v>
      </c>
      <c r="B22" s="1">
        <v>26</v>
      </c>
      <c r="C22" s="87">
        <v>0.5</v>
      </c>
      <c r="D22" s="1">
        <v>5</v>
      </c>
    </row>
    <row r="23" spans="1:18" x14ac:dyDescent="0.35">
      <c r="A23" s="1">
        <v>26</v>
      </c>
      <c r="B23" s="1">
        <v>27.2</v>
      </c>
      <c r="C23" s="87">
        <v>0.1</v>
      </c>
      <c r="D23" s="1">
        <v>10</v>
      </c>
    </row>
    <row r="24" spans="1:18" x14ac:dyDescent="0.35">
      <c r="A24" s="1">
        <v>27.1</v>
      </c>
      <c r="B24" s="1">
        <v>29.7</v>
      </c>
      <c r="C24" s="87">
        <v>0.5</v>
      </c>
      <c r="D24" s="1">
        <v>10</v>
      </c>
    </row>
    <row r="25" spans="1:18" x14ac:dyDescent="0.35">
      <c r="A25" s="1">
        <v>29.7</v>
      </c>
      <c r="B25" s="1">
        <v>30.8</v>
      </c>
      <c r="C25" s="87">
        <v>0.1</v>
      </c>
      <c r="D25" s="1">
        <v>10</v>
      </c>
      <c r="J25" s="15"/>
    </row>
    <row r="26" spans="1:18" ht="15" thickBot="1" x14ac:dyDescent="0.4"/>
    <row r="27" spans="1:18" ht="15" thickBot="1" x14ac:dyDescent="0.4">
      <c r="A27" s="19" t="s">
        <v>33</v>
      </c>
      <c r="B27" s="172" t="s">
        <v>16</v>
      </c>
      <c r="C27" s="173"/>
      <c r="O27" s="43" t="s">
        <v>34</v>
      </c>
    </row>
    <row r="28" spans="1:18" x14ac:dyDescent="0.35">
      <c r="A28" s="14" t="s">
        <v>17</v>
      </c>
      <c r="B28" s="14" t="s">
        <v>18</v>
      </c>
      <c r="C28" s="14" t="s">
        <v>19</v>
      </c>
      <c r="D28" s="14" t="s">
        <v>20</v>
      </c>
      <c r="E28" s="7" t="s">
        <v>4</v>
      </c>
      <c r="F28" s="8" t="s">
        <v>21</v>
      </c>
      <c r="G28" s="8" t="s">
        <v>22</v>
      </c>
      <c r="H28" s="8" t="s">
        <v>23</v>
      </c>
      <c r="I28" s="8" t="s">
        <v>22</v>
      </c>
      <c r="J28" s="8" t="s">
        <v>35</v>
      </c>
      <c r="K28" s="8" t="s">
        <v>36</v>
      </c>
      <c r="L28" s="8" t="s">
        <v>37</v>
      </c>
      <c r="M28" s="10" t="s">
        <v>38</v>
      </c>
      <c r="O28" s="1">
        <v>4.0350999999999999</v>
      </c>
    </row>
    <row r="29" spans="1:18" x14ac:dyDescent="0.35">
      <c r="A29" s="1">
        <v>2</v>
      </c>
      <c r="B29" s="1">
        <v>8.5</v>
      </c>
      <c r="C29" s="1">
        <v>0.5</v>
      </c>
      <c r="D29" s="1">
        <v>1</v>
      </c>
      <c r="E29" s="88">
        <v>1</v>
      </c>
      <c r="F29" s="87">
        <v>8.93</v>
      </c>
      <c r="G29" s="87">
        <v>0.12</v>
      </c>
      <c r="H29" s="87">
        <v>10.07</v>
      </c>
      <c r="I29" s="87">
        <v>0.11</v>
      </c>
      <c r="J29" s="22">
        <f>$E29*$K$6/(2*SIN($F29*PI()/180))</f>
        <v>2.0323375403742334</v>
      </c>
      <c r="K29" s="22">
        <f>$E29*$K$6*COS($F29*PI()/180)/(2*SIN($F29*PI()/180)^2)*G29</f>
        <v>1.5520710840421004</v>
      </c>
      <c r="L29" s="22">
        <f>$E29*$J$6/(2*SIN(H29*PI()/180))</f>
        <v>2.0325852187367142</v>
      </c>
      <c r="M29" s="23">
        <f>$E29*$J$6*COS($H29*PI()/180)/(2*SIN($H29*PI()/180)^2)*I29</f>
        <v>1.2590134072474934</v>
      </c>
      <c r="O29" s="43" t="s">
        <v>3</v>
      </c>
    </row>
    <row r="30" spans="1:18" x14ac:dyDescent="0.35">
      <c r="A30" s="1">
        <v>8.5</v>
      </c>
      <c r="B30" s="1">
        <v>10.5</v>
      </c>
      <c r="C30" s="1">
        <v>0.1</v>
      </c>
      <c r="D30" s="1">
        <v>2</v>
      </c>
      <c r="E30" s="88">
        <v>2</v>
      </c>
      <c r="F30" s="87">
        <v>18.2</v>
      </c>
      <c r="G30" s="87">
        <v>0.1</v>
      </c>
      <c r="H30" s="87">
        <v>20.57</v>
      </c>
      <c r="I30" s="87">
        <v>0.12</v>
      </c>
      <c r="J30" s="22">
        <f t="shared" ref="J30:J31" si="5">$E30*$K$6/(2*SIN($F30*PI()/180))</f>
        <v>2.0201071433365492</v>
      </c>
      <c r="K30" s="22">
        <f t="shared" ref="K30:K31" si="6">$E30*$K$6*COS($F30*PI()/180)/(2*SIN($F30*PI()/180)^2)*G30</f>
        <v>0.61441907821134889</v>
      </c>
      <c r="L30" s="22">
        <f>$E30*$J$6/(2*SIN(H30*PI()/180))</f>
        <v>2.0230454098148107</v>
      </c>
      <c r="M30" s="23">
        <f t="shared" ref="M30:M31" si="7">$E30*$J$6*COS($H30*PI()/180)/(2*SIN($H30*PI()/180)^2)*I30</f>
        <v>0.64689525519262847</v>
      </c>
      <c r="O30" s="15">
        <f>O28/D2</f>
        <v>1.4308357859650367</v>
      </c>
    </row>
    <row r="31" spans="1:18" ht="15" thickBot="1" x14ac:dyDescent="0.4">
      <c r="A31" s="1">
        <v>10.5</v>
      </c>
      <c r="B31" s="1">
        <v>17.5</v>
      </c>
      <c r="C31" s="1">
        <v>0.5</v>
      </c>
      <c r="D31" s="1">
        <v>2</v>
      </c>
      <c r="E31" s="89">
        <v>3</v>
      </c>
      <c r="F31" s="90">
        <v>27.99</v>
      </c>
      <c r="G31" s="90">
        <v>0.11</v>
      </c>
      <c r="H31" s="90">
        <v>31.84</v>
      </c>
      <c r="I31" s="90">
        <v>0.15</v>
      </c>
      <c r="J31" s="20">
        <f t="shared" si="5"/>
        <v>2.0165987766771734</v>
      </c>
      <c r="K31" s="20">
        <f t="shared" si="6"/>
        <v>0.41736949272982049</v>
      </c>
      <c r="L31" s="20">
        <f>$E31*$J$6/(2*SIN(H31*PI()/180))</f>
        <v>2.0210444750854832</v>
      </c>
      <c r="M31" s="21">
        <f t="shared" si="7"/>
        <v>0.48818033646066589</v>
      </c>
      <c r="O31" s="15">
        <f>O28/D6</f>
        <v>2.0235073740405221</v>
      </c>
    </row>
    <row r="32" spans="1:18" x14ac:dyDescent="0.35">
      <c r="A32" s="1">
        <v>17.5</v>
      </c>
      <c r="B32" s="1">
        <v>18.5</v>
      </c>
      <c r="C32" s="1">
        <v>0.1</v>
      </c>
      <c r="D32" s="1">
        <v>5</v>
      </c>
      <c r="O32" s="15">
        <f>O28/D10</f>
        <v>1.2391401392895953</v>
      </c>
    </row>
    <row r="33" spans="1:18" x14ac:dyDescent="0.35">
      <c r="A33" s="1">
        <v>18.5</v>
      </c>
      <c r="B33" s="1">
        <v>20</v>
      </c>
      <c r="C33" s="1">
        <v>0.5</v>
      </c>
      <c r="D33" s="1">
        <v>5</v>
      </c>
    </row>
    <row r="34" spans="1:18" x14ac:dyDescent="0.35">
      <c r="A34" s="1">
        <v>20</v>
      </c>
      <c r="B34" s="1">
        <v>21</v>
      </c>
      <c r="C34" s="1">
        <v>0.1</v>
      </c>
      <c r="D34" s="1">
        <v>6</v>
      </c>
    </row>
    <row r="35" spans="1:18" x14ac:dyDescent="0.35">
      <c r="A35" s="1">
        <v>21</v>
      </c>
      <c r="B35" s="1">
        <v>27.5</v>
      </c>
      <c r="C35" s="1">
        <v>0.5</v>
      </c>
      <c r="D35" s="1">
        <v>5</v>
      </c>
    </row>
    <row r="36" spans="1:18" x14ac:dyDescent="0.35">
      <c r="A36" s="1">
        <v>27.5</v>
      </c>
      <c r="B36" s="1">
        <v>28.5</v>
      </c>
      <c r="C36" s="1">
        <v>0.1</v>
      </c>
      <c r="D36" s="1">
        <v>10</v>
      </c>
    </row>
    <row r="37" spans="1:18" x14ac:dyDescent="0.35">
      <c r="A37" s="1">
        <v>28.5</v>
      </c>
      <c r="B37" s="1">
        <v>31.5</v>
      </c>
      <c r="C37" s="1">
        <v>0.5</v>
      </c>
      <c r="D37" s="1">
        <v>5</v>
      </c>
    </row>
    <row r="38" spans="1:18" x14ac:dyDescent="0.35">
      <c r="A38" s="1">
        <v>31.5</v>
      </c>
      <c r="B38" s="1">
        <v>32.5</v>
      </c>
      <c r="C38" s="1">
        <v>0.1</v>
      </c>
      <c r="D38" s="1">
        <v>10</v>
      </c>
    </row>
    <row r="39" spans="1:18" ht="15" thickBot="1" x14ac:dyDescent="0.4">
      <c r="P39" s="171" t="s">
        <v>39</v>
      </c>
      <c r="Q39" s="171"/>
      <c r="R39" s="171"/>
    </row>
    <row r="40" spans="1:18" ht="15" thickBot="1" x14ac:dyDescent="0.4">
      <c r="A40" s="19" t="s">
        <v>40</v>
      </c>
      <c r="B40" s="172" t="s">
        <v>41</v>
      </c>
      <c r="C40" s="173"/>
      <c r="O40" s="43" t="s">
        <v>34</v>
      </c>
      <c r="P40" s="42" t="s">
        <v>42</v>
      </c>
      <c r="Q40" s="50" t="s">
        <v>43</v>
      </c>
      <c r="R40" s="34" t="s">
        <v>44</v>
      </c>
    </row>
    <row r="41" spans="1:18" ht="15" thickBot="1" x14ac:dyDescent="0.4">
      <c r="A41" s="14" t="s">
        <v>17</v>
      </c>
      <c r="B41" s="14" t="s">
        <v>18</v>
      </c>
      <c r="C41" s="14" t="s">
        <v>19</v>
      </c>
      <c r="D41" s="14" t="s">
        <v>20</v>
      </c>
      <c r="E41" s="7" t="s">
        <v>4</v>
      </c>
      <c r="F41" s="8" t="s">
        <v>21</v>
      </c>
      <c r="G41" s="8" t="s">
        <v>22</v>
      </c>
      <c r="H41" s="8" t="s">
        <v>23</v>
      </c>
      <c r="I41" s="8" t="s">
        <v>22</v>
      </c>
      <c r="J41" s="8" t="s">
        <v>35</v>
      </c>
      <c r="K41" s="8" t="s">
        <v>36</v>
      </c>
      <c r="L41" s="8" t="s">
        <v>37</v>
      </c>
      <c r="M41" s="10" t="s">
        <v>38</v>
      </c>
      <c r="O41" s="1">
        <v>5.431</v>
      </c>
      <c r="P41" s="32">
        <f>R41/(2*SIN(15.13*PI()/180))</f>
        <v>1.361633689369889</v>
      </c>
      <c r="Q41" s="33">
        <v>0.63095000000000001</v>
      </c>
      <c r="R41" s="34">
        <v>0.71079999999999999</v>
      </c>
    </row>
    <row r="42" spans="1:18" x14ac:dyDescent="0.35">
      <c r="A42" s="1">
        <v>2</v>
      </c>
      <c r="B42" s="1">
        <v>12.5</v>
      </c>
      <c r="C42" s="1">
        <v>0.5</v>
      </c>
      <c r="D42" s="1">
        <v>10</v>
      </c>
      <c r="E42" s="88">
        <v>1</v>
      </c>
      <c r="F42" s="87">
        <v>13.38</v>
      </c>
      <c r="G42" s="87">
        <v>0.13</v>
      </c>
      <c r="H42" s="87">
        <v>15.13</v>
      </c>
      <c r="I42" s="87">
        <v>0.11</v>
      </c>
      <c r="J42" s="22">
        <f>$E42*$K$6/(2*SIN($F42*PI()/180))</f>
        <v>1.3632828373675394</v>
      </c>
      <c r="K42" s="22">
        <f>$E42*$K$6*COS($F42*PI()/180)/(2*SIN($F42*PI()/180)^2)*G42</f>
        <v>0.74507367387711065</v>
      </c>
      <c r="L42" s="22">
        <f>$E42*$J$6/(2*SIN(H42*PI()/180))</f>
        <v>1.361633689369889</v>
      </c>
      <c r="M42" s="23">
        <f>$E42*$J$6*COS($H42*PI()/180)/(2*SIN($H42*PI()/180)^2)*I42</f>
        <v>0.55395487015476619</v>
      </c>
      <c r="O42" s="44" t="s">
        <v>3</v>
      </c>
      <c r="P42" s="39">
        <v>1</v>
      </c>
      <c r="Q42" s="35">
        <f>(ASIN($P42*$Q$41/(2*$P$41)))*(180/PI())</f>
        <v>13.396506954886791</v>
      </c>
      <c r="R42" s="36">
        <f>(ASIN($P42*$R$41/(2*$P$41)))*(180/PI())</f>
        <v>15.13</v>
      </c>
    </row>
    <row r="43" spans="1:18" ht="15" thickBot="1" x14ac:dyDescent="0.4">
      <c r="A43" s="1">
        <f>B42</f>
        <v>12.5</v>
      </c>
      <c r="B43" s="1">
        <v>15.5</v>
      </c>
      <c r="C43" s="1">
        <v>0.1</v>
      </c>
      <c r="D43" s="1">
        <v>10</v>
      </c>
      <c r="E43" s="89">
        <v>2</v>
      </c>
      <c r="F43" s="90">
        <v>27.71</v>
      </c>
      <c r="G43" s="90">
        <v>0.12</v>
      </c>
      <c r="H43" s="90">
        <v>31.51</v>
      </c>
      <c r="I43" s="90">
        <v>0.15</v>
      </c>
      <c r="J43" s="20">
        <f>$E43*$K$6/(2*SIN($F43*PI()/180))</f>
        <v>1.3568917322970688</v>
      </c>
      <c r="K43" s="20">
        <f>$E43*$K$6*COS($F43*PI()/180)/(2*SIN($F43*PI()/180)^2)*G43</f>
        <v>0.31000827124096098</v>
      </c>
      <c r="L43" s="20">
        <f>$E43*$J$6/(2*SIN(H43*PI()/180))</f>
        <v>1.3599991888733844</v>
      </c>
      <c r="M43" s="21">
        <f>$E43*$J$6*COS($H43*PI()/180)/(2*SIN($H43*PI()/180)^2)*I43</f>
        <v>0.33276716490035585</v>
      </c>
      <c r="O43" s="45">
        <f>$O$41/D2</f>
        <v>1.9258182333959788</v>
      </c>
      <c r="P43" s="40">
        <v>2</v>
      </c>
      <c r="Q43" s="35">
        <f>(ASIN($P43*$Q$41/(2*$P$41)))*(180/PI())</f>
        <v>27.605247379908125</v>
      </c>
      <c r="R43" s="36">
        <f>(ASIN($P43*$R$41/(2*$P$41)))*(180/PI())</f>
        <v>31.467845984284093</v>
      </c>
    </row>
    <row r="44" spans="1:18" ht="15" thickBot="1" x14ac:dyDescent="0.4">
      <c r="A44" s="1">
        <f t="shared" ref="A44:A47" si="8">B43</f>
        <v>15.5</v>
      </c>
      <c r="B44" s="1">
        <v>27</v>
      </c>
      <c r="C44" s="1">
        <v>0.5</v>
      </c>
      <c r="D44" s="1">
        <v>10</v>
      </c>
      <c r="O44" s="45">
        <f>$O$41/D6</f>
        <v>2.7235182643339879</v>
      </c>
      <c r="P44" s="41">
        <v>3</v>
      </c>
      <c r="Q44" s="33">
        <f>(ASIN($P44*$Q$41/(2*$P$41)))*(180/PI())</f>
        <v>44.032460288515303</v>
      </c>
      <c r="R44" s="38">
        <f>(ASIN($P44*$R$41/(2*$P$41)))*(180/PI())</f>
        <v>51.538840801890828</v>
      </c>
    </row>
    <row r="45" spans="1:18" x14ac:dyDescent="0.35">
      <c r="A45" s="1">
        <v>27.1</v>
      </c>
      <c r="B45" s="1">
        <v>28.1</v>
      </c>
      <c r="C45" s="1">
        <v>0.1</v>
      </c>
      <c r="D45" s="1">
        <v>20</v>
      </c>
      <c r="O45" s="45">
        <f>$O$41/D10</f>
        <v>1.6678075131921868</v>
      </c>
    </row>
    <row r="46" spans="1:18" x14ac:dyDescent="0.35">
      <c r="A46" s="1">
        <f t="shared" si="8"/>
        <v>28.1</v>
      </c>
      <c r="B46" s="1">
        <v>31</v>
      </c>
      <c r="C46" s="1">
        <v>0.5</v>
      </c>
      <c r="D46" s="1">
        <v>10</v>
      </c>
    </row>
    <row r="47" spans="1:18" x14ac:dyDescent="0.35">
      <c r="A47" s="1">
        <f t="shared" si="8"/>
        <v>31</v>
      </c>
      <c r="B47" s="1">
        <v>32</v>
      </c>
      <c r="C47" s="1">
        <v>0.1</v>
      </c>
      <c r="D47" s="1">
        <v>10</v>
      </c>
    </row>
    <row r="48" spans="1:18" ht="15" thickBot="1" x14ac:dyDescent="0.4">
      <c r="P48" s="171" t="s">
        <v>39</v>
      </c>
      <c r="Q48" s="171"/>
      <c r="R48" s="171"/>
    </row>
    <row r="49" spans="1:18" ht="15" thickBot="1" x14ac:dyDescent="0.4">
      <c r="A49" s="19" t="s">
        <v>45</v>
      </c>
      <c r="B49" s="172" t="s">
        <v>46</v>
      </c>
      <c r="C49" s="173"/>
      <c r="O49" s="43" t="s">
        <v>34</v>
      </c>
      <c r="P49" s="42" t="s">
        <v>42</v>
      </c>
      <c r="Q49" s="50" t="s">
        <v>43</v>
      </c>
      <c r="R49" s="34" t="s">
        <v>44</v>
      </c>
    </row>
    <row r="50" spans="1:18" ht="15" thickBot="1" x14ac:dyDescent="0.4">
      <c r="A50" s="14" t="s">
        <v>17</v>
      </c>
      <c r="B50" s="14" t="s">
        <v>18</v>
      </c>
      <c r="C50" s="14" t="s">
        <v>19</v>
      </c>
      <c r="D50" s="14" t="s">
        <v>20</v>
      </c>
      <c r="E50" s="7" t="s">
        <v>4</v>
      </c>
      <c r="F50" s="8" t="s">
        <v>21</v>
      </c>
      <c r="G50" s="8" t="s">
        <v>22</v>
      </c>
      <c r="H50" s="8" t="s">
        <v>23</v>
      </c>
      <c r="I50" s="8" t="s">
        <v>22</v>
      </c>
      <c r="J50" s="8" t="s">
        <v>35</v>
      </c>
      <c r="K50" s="8" t="s">
        <v>36</v>
      </c>
      <c r="L50" s="8" t="s">
        <v>37</v>
      </c>
      <c r="M50" s="10" t="s">
        <v>38</v>
      </c>
      <c r="O50" s="1">
        <v>4.0460000000000003</v>
      </c>
      <c r="P50" s="32">
        <f>R50/(2*SIN(R51*PI()/180))</f>
        <v>2.0069487600038984</v>
      </c>
      <c r="Q50" s="33">
        <v>0.63095000000000001</v>
      </c>
      <c r="R50" s="34">
        <v>0.71079999999999999</v>
      </c>
    </row>
    <row r="51" spans="1:18" x14ac:dyDescent="0.35">
      <c r="A51" s="1">
        <v>2</v>
      </c>
      <c r="B51" s="1">
        <v>8.5</v>
      </c>
      <c r="C51" s="1">
        <v>0.5</v>
      </c>
      <c r="D51" s="1">
        <v>5</v>
      </c>
      <c r="E51" s="88">
        <v>1</v>
      </c>
      <c r="F51" s="87">
        <v>8.93</v>
      </c>
      <c r="G51" s="87">
        <v>0.18</v>
      </c>
      <c r="H51" s="1">
        <v>10.199999999999999</v>
      </c>
      <c r="I51" s="1">
        <v>0.13</v>
      </c>
      <c r="J51" s="22">
        <f>$E51*$K$6/(2*SIN($F51*PI()/180))</f>
        <v>2.0323375403742334</v>
      </c>
      <c r="K51" s="22">
        <f>$E51*$K$6*COS($F51*PI()/180)/(2*SIN($F51*PI()/180)^2)*G51</f>
        <v>2.3281066260631507</v>
      </c>
      <c r="L51" s="22">
        <f>$E51*$J$6/(2*SIN(H51*PI()/180))</f>
        <v>2.0069487600038984</v>
      </c>
      <c r="M51" s="23">
        <f>$E51*$J$6*COS($H51*PI()/180)/(2*SIN($H51*PI()/180)^2)*I51</f>
        <v>1.450039792748723</v>
      </c>
      <c r="O51" s="44" t="s">
        <v>3</v>
      </c>
      <c r="P51" s="39">
        <v>1</v>
      </c>
      <c r="Q51" s="35">
        <f>(ASIN($P51*$Q$50/(2*$P$50)))*(180/PI())</f>
        <v>9.043909984115766</v>
      </c>
      <c r="R51" s="36">
        <v>10.199999999999999</v>
      </c>
    </row>
    <row r="52" spans="1:18" ht="15" thickBot="1" x14ac:dyDescent="0.4">
      <c r="A52" s="1">
        <f>B51</f>
        <v>8.5</v>
      </c>
      <c r="B52" s="1">
        <v>11</v>
      </c>
      <c r="C52" s="1">
        <v>0.1</v>
      </c>
      <c r="D52" s="1">
        <v>10</v>
      </c>
      <c r="E52" s="89">
        <v>2</v>
      </c>
      <c r="F52" s="90"/>
      <c r="G52" s="90"/>
      <c r="H52" s="90">
        <v>20.36</v>
      </c>
      <c r="I52" s="90">
        <v>0.28999999999999998</v>
      </c>
      <c r="J52" s="20" t="e">
        <f>$E52*$K$6/(2*SIN($F52*PI()/180))</f>
        <v>#DIV/0!</v>
      </c>
      <c r="K52" s="20" t="e">
        <f>$E52*$K$6*COS($F52*PI()/180)/(2*SIN($F52*PI()/180)^2)*G52</f>
        <v>#DIV/0!</v>
      </c>
      <c r="L52" s="20">
        <f>$E52*$J$6/(2*SIN(H52*PI()/180))</f>
        <v>2.0430123885185432</v>
      </c>
      <c r="M52" s="21">
        <f>$E52*$J$6*COS($H52*PI()/180)/(2*SIN($H52*PI()/180)^2)*I52</f>
        <v>1.5965241324172188</v>
      </c>
      <c r="O52" s="45">
        <f>$O$50/D2</f>
        <v>1.4347008971313076</v>
      </c>
      <c r="P52" s="40">
        <v>2</v>
      </c>
      <c r="Q52" s="35">
        <f>(ASIN($P52*$Q$50/(2*$P$50)))*(180/PI())</f>
        <v>18.323552891359945</v>
      </c>
      <c r="R52" s="36">
        <f>(ASIN($P52*$R$50/(2*$P$50)))*(180/PI())</f>
        <v>20.742552358131082</v>
      </c>
    </row>
    <row r="53" spans="1:18" ht="15" thickBot="1" x14ac:dyDescent="0.4">
      <c r="A53" s="1">
        <f t="shared" ref="A53" si="9">B52</f>
        <v>11</v>
      </c>
      <c r="B53" s="1">
        <v>15.5</v>
      </c>
      <c r="C53" s="1">
        <v>0.5</v>
      </c>
      <c r="D53" s="1">
        <v>5</v>
      </c>
      <c r="O53" s="45">
        <f>$O$50/D6</f>
        <v>2.0289734666719417</v>
      </c>
      <c r="P53" s="41">
        <v>3</v>
      </c>
      <c r="Q53" s="33">
        <f>(ASIN($P53*$Q$50/(2*$P$50)))*(180/PI())</f>
        <v>28.136521584410737</v>
      </c>
      <c r="R53" s="38">
        <f>(ASIN($P53*$R$50/(2*$P$50)))*(180/PI())</f>
        <v>32.090236713300186</v>
      </c>
    </row>
    <row r="54" spans="1:18" ht="15" thickBot="1" x14ac:dyDescent="0.4">
      <c r="A54" s="1">
        <f>B53</f>
        <v>15.5</v>
      </c>
      <c r="B54" s="1">
        <v>17</v>
      </c>
      <c r="C54" s="1">
        <v>0.1</v>
      </c>
      <c r="D54" s="1">
        <v>10</v>
      </c>
      <c r="G54" s="91" t="s">
        <v>47</v>
      </c>
      <c r="H54" s="46">
        <v>9.67</v>
      </c>
      <c r="I54" s="92">
        <v>0.02</v>
      </c>
      <c r="O54" s="45">
        <f>$O$50/D10</f>
        <v>1.2424874237480368</v>
      </c>
    </row>
    <row r="55" spans="1:18" x14ac:dyDescent="0.35">
      <c r="A55" s="1">
        <v>17</v>
      </c>
      <c r="B55" s="1">
        <v>21.3</v>
      </c>
      <c r="C55" s="1">
        <v>0.1</v>
      </c>
      <c r="D55" s="1">
        <v>10</v>
      </c>
    </row>
    <row r="57" spans="1:18" ht="15" thickBot="1" x14ac:dyDescent="0.4"/>
    <row r="58" spans="1:18" ht="15" thickBot="1" x14ac:dyDescent="0.4">
      <c r="A58" s="19" t="s">
        <v>15</v>
      </c>
      <c r="B58" s="172" t="s">
        <v>48</v>
      </c>
      <c r="C58" s="173"/>
      <c r="O58" s="171" t="s">
        <v>39</v>
      </c>
      <c r="P58" s="171"/>
      <c r="Q58" s="171"/>
    </row>
    <row r="59" spans="1:18" ht="15" thickBot="1" x14ac:dyDescent="0.4">
      <c r="A59" s="14" t="s">
        <v>17</v>
      </c>
      <c r="B59" s="14" t="s">
        <v>18</v>
      </c>
      <c r="C59" s="14" t="s">
        <v>19</v>
      </c>
      <c r="D59" s="14" t="s">
        <v>20</v>
      </c>
      <c r="E59" s="16" t="s">
        <v>4</v>
      </c>
      <c r="F59" s="8" t="s">
        <v>21</v>
      </c>
      <c r="G59" s="8" t="s">
        <v>22</v>
      </c>
      <c r="H59" s="8" t="s">
        <v>23</v>
      </c>
      <c r="I59" s="8" t="s">
        <v>22</v>
      </c>
      <c r="J59" s="8" t="s">
        <v>35</v>
      </c>
      <c r="K59" s="8" t="s">
        <v>36</v>
      </c>
      <c r="L59" s="8" t="s">
        <v>37</v>
      </c>
      <c r="M59" s="10" t="s">
        <v>38</v>
      </c>
      <c r="O59" s="37" t="s">
        <v>42</v>
      </c>
      <c r="P59" s="50" t="s">
        <v>43</v>
      </c>
      <c r="Q59" s="34" t="s">
        <v>44</v>
      </c>
    </row>
    <row r="60" spans="1:18" ht="15" thickBot="1" x14ac:dyDescent="0.4">
      <c r="A60" s="1">
        <v>2</v>
      </c>
      <c r="B60" s="1">
        <v>8.5</v>
      </c>
      <c r="C60" s="1">
        <v>0.5</v>
      </c>
      <c r="D60" s="1">
        <v>5</v>
      </c>
      <c r="E60" s="88">
        <v>1</v>
      </c>
      <c r="F60" s="87">
        <v>9.3000000000000007</v>
      </c>
      <c r="G60" s="87">
        <v>0.11</v>
      </c>
      <c r="H60" s="87">
        <v>10.44</v>
      </c>
      <c r="I60" s="87">
        <v>0.11</v>
      </c>
      <c r="J60" s="22">
        <f>$E60*$K$6/(2*SIN($F60*PI()/180))</f>
        <v>1.9521506227146912</v>
      </c>
      <c r="K60" s="22">
        <f>$E60*$K$6*COS($F60*PI()/180)/(2*SIN($F60*PI()/180)^2)*G60</f>
        <v>1.3113180659812607</v>
      </c>
      <c r="L60" s="22">
        <f>$E60*$J$6/(2*SIN(H60*PI()/180))</f>
        <v>1.961306268002037</v>
      </c>
      <c r="M60" s="23">
        <f>$E60*$J$6*COS($H60*PI()/180)/(2*SIN($H60*PI()/180)^2)*I60</f>
        <v>1.1708904434403589</v>
      </c>
      <c r="O60" s="32">
        <f>Q60/(2*SIN(Q61*PI()/180))</f>
        <v>1.961306268002037</v>
      </c>
      <c r="P60" s="33">
        <v>0.63095000000000001</v>
      </c>
      <c r="Q60" s="34">
        <v>0.71079999999999999</v>
      </c>
    </row>
    <row r="61" spans="1:18" ht="15" thickBot="1" x14ac:dyDescent="0.4">
      <c r="A61" s="1">
        <v>8.5</v>
      </c>
      <c r="B61" s="1">
        <v>11</v>
      </c>
      <c r="C61" s="1">
        <v>0.1</v>
      </c>
      <c r="D61" s="1">
        <v>5</v>
      </c>
      <c r="E61" s="89">
        <v>2</v>
      </c>
      <c r="F61" s="90">
        <v>18.72</v>
      </c>
      <c r="G61" s="90">
        <v>0.1</v>
      </c>
      <c r="H61" s="90">
        <v>21.11</v>
      </c>
      <c r="I61" s="90">
        <v>0.1</v>
      </c>
      <c r="J61" s="20">
        <f>$E61*$K$6/(2*SIN($F61*PI()/180))</f>
        <v>1.9659216782007627</v>
      </c>
      <c r="K61" s="20">
        <f>$E61*$K$6*COS($F61*PI()/180)/(2*SIN($F61*PI()/180)^2)*G61</f>
        <v>0.58013963583659434</v>
      </c>
      <c r="L61" s="20">
        <f>$E61*$J$6/(2*SIN(H61*PI()/180))</f>
        <v>1.9735693103851339</v>
      </c>
      <c r="M61" s="21">
        <f>$E61*$J$6*COS($H61*PI()/180)/(2*SIN($H61*PI()/180)^2)*I61</f>
        <v>0.51119677550715703</v>
      </c>
      <c r="O61" s="39">
        <v>1</v>
      </c>
      <c r="P61" s="47">
        <f>(ASIN($O61*$P$60/(2*$O$60)))*(180/PI())</f>
        <v>9.2562037424382488</v>
      </c>
      <c r="Q61" s="48">
        <v>10.44</v>
      </c>
    </row>
    <row r="62" spans="1:18" x14ac:dyDescent="0.35">
      <c r="A62" s="1">
        <f t="shared" ref="A62:A65" si="10">B61</f>
        <v>11</v>
      </c>
      <c r="B62" s="1">
        <v>18</v>
      </c>
      <c r="C62" s="1">
        <v>0.5</v>
      </c>
      <c r="D62" s="1">
        <v>5</v>
      </c>
      <c r="E62" s="87"/>
      <c r="F62" s="87"/>
      <c r="G62" s="87"/>
      <c r="H62" s="87"/>
      <c r="I62" s="87"/>
      <c r="J62" s="22"/>
      <c r="K62" s="22"/>
      <c r="L62" s="22"/>
      <c r="M62" s="22"/>
      <c r="O62" s="40">
        <v>2</v>
      </c>
      <c r="P62" s="49">
        <f>(ASIN($O62*$P$60/(2*$O$60)))*(180/PI())</f>
        <v>18.76569618380729</v>
      </c>
      <c r="Q62" s="36">
        <f>(ASIN($O62*$Q$60/(2*$O$60)))*(180/PI())</f>
        <v>21.248370226533609</v>
      </c>
    </row>
    <row r="63" spans="1:18" ht="15" thickBot="1" x14ac:dyDescent="0.4">
      <c r="A63" s="1">
        <f t="shared" si="10"/>
        <v>18</v>
      </c>
      <c r="B63" s="1">
        <v>19.5</v>
      </c>
      <c r="C63" s="1">
        <v>0.1</v>
      </c>
      <c r="D63" s="1">
        <v>10</v>
      </c>
      <c r="E63" s="87"/>
      <c r="F63" s="87"/>
      <c r="G63" s="87"/>
      <c r="H63" s="87"/>
      <c r="I63" s="87"/>
      <c r="J63" s="22"/>
      <c r="K63" s="22"/>
      <c r="L63" s="22"/>
      <c r="M63" s="22"/>
      <c r="O63" s="41">
        <v>3</v>
      </c>
      <c r="P63" s="32">
        <f>(ASIN($O63*$P$60/(2*$O$60)))*(180/PI())</f>
        <v>28.851968007971266</v>
      </c>
      <c r="Q63" s="38">
        <f>(ASIN($O63*$Q$60/(2*$O$60)))*(180/PI())</f>
        <v>32.930224687146719</v>
      </c>
    </row>
    <row r="64" spans="1:18" x14ac:dyDescent="0.35">
      <c r="A64" s="1">
        <f t="shared" si="10"/>
        <v>19.5</v>
      </c>
      <c r="B64" s="1">
        <v>20.7</v>
      </c>
      <c r="C64" s="1">
        <v>0.5</v>
      </c>
      <c r="D64" s="1">
        <v>5</v>
      </c>
    </row>
    <row r="65" spans="1:4" x14ac:dyDescent="0.35">
      <c r="A65" s="1">
        <f t="shared" si="10"/>
        <v>20.7</v>
      </c>
      <c r="B65" s="1">
        <v>21.8</v>
      </c>
      <c r="C65" s="1">
        <v>0.1</v>
      </c>
      <c r="D65" s="1">
        <v>10</v>
      </c>
    </row>
  </sheetData>
  <mergeCells count="24">
    <mergeCell ref="B58:C58"/>
    <mergeCell ref="O58:Q58"/>
    <mergeCell ref="B15:C15"/>
    <mergeCell ref="B27:C27"/>
    <mergeCell ref="B40:C40"/>
    <mergeCell ref="B49:C49"/>
    <mergeCell ref="P39:R39"/>
    <mergeCell ref="P48:R48"/>
    <mergeCell ref="N14:O15"/>
    <mergeCell ref="Q14:R15"/>
    <mergeCell ref="K14:K15"/>
    <mergeCell ref="M14:M15"/>
    <mergeCell ref="A6:A9"/>
    <mergeCell ref="A10:A13"/>
    <mergeCell ref="B10:B13"/>
    <mergeCell ref="C10:C13"/>
    <mergeCell ref="A2:A5"/>
    <mergeCell ref="B2:B5"/>
    <mergeCell ref="C2:C5"/>
    <mergeCell ref="D10:D13"/>
    <mergeCell ref="D2:D5"/>
    <mergeCell ref="D6:D9"/>
    <mergeCell ref="C6:C9"/>
    <mergeCell ref="B6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1B6-6DA2-41DC-BC1A-47E35B24E6B1}">
  <dimension ref="A1:AF160"/>
  <sheetViews>
    <sheetView tabSelected="1" workbookViewId="0">
      <selection activeCell="F9" sqref="F9"/>
    </sheetView>
  </sheetViews>
  <sheetFormatPr defaultColWidth="8.7265625" defaultRowHeight="14.5" x14ac:dyDescent="0.35"/>
  <cols>
    <col min="1" max="1" width="13.7265625" style="1" bestFit="1" customWidth="1"/>
    <col min="2" max="2" width="12.453125" style="1" bestFit="1" customWidth="1"/>
    <col min="3" max="4" width="14.7265625" style="1" bestFit="1" customWidth="1"/>
    <col min="5" max="5" width="11.81640625" style="1" bestFit="1" customWidth="1"/>
    <col min="6" max="6" width="14" style="1" customWidth="1"/>
    <col min="7" max="7" width="9.90625" style="1" customWidth="1"/>
    <col min="8" max="9" width="13.453125" style="1" bestFit="1" customWidth="1"/>
    <col min="10" max="10" width="11.453125" style="1" customWidth="1"/>
    <col min="11" max="11" width="13.453125" style="1" bestFit="1" customWidth="1"/>
    <col min="12" max="12" width="12.26953125" style="1" customWidth="1"/>
    <col min="13" max="13" width="8.7265625" style="1"/>
    <col min="14" max="14" width="13.453125" style="1" bestFit="1" customWidth="1"/>
    <col min="15" max="15" width="11.81640625" style="1" bestFit="1" customWidth="1"/>
    <col min="16" max="16" width="8.7265625" style="1"/>
    <col min="17" max="17" width="13.453125" style="1" bestFit="1" customWidth="1"/>
    <col min="18" max="18" width="11.81640625" style="1" bestFit="1" customWidth="1"/>
    <col min="19" max="19" width="7.453125" style="1" customWidth="1"/>
    <col min="20" max="20" width="13.453125" style="1" bestFit="1" customWidth="1"/>
    <col min="21" max="21" width="11.81640625" style="1" bestFit="1" customWidth="1"/>
    <col min="22" max="22" width="8.7265625" style="1"/>
    <col min="23" max="23" width="13.453125" style="1" bestFit="1" customWidth="1"/>
    <col min="24" max="24" width="11.81640625" style="1" bestFit="1" customWidth="1"/>
    <col min="25" max="25" width="8.81640625" style="1" bestFit="1" customWidth="1"/>
    <col min="26" max="26" width="13.453125" style="1" bestFit="1" customWidth="1"/>
    <col min="27" max="27" width="11.81640625" style="1" bestFit="1" customWidth="1"/>
    <col min="28" max="16384" width="8.7265625" style="1"/>
  </cols>
  <sheetData>
    <row r="1" spans="1:27" ht="15" customHeight="1" x14ac:dyDescent="0.35">
      <c r="A1" s="27" t="s">
        <v>98</v>
      </c>
      <c r="B1" s="10">
        <v>299792458</v>
      </c>
      <c r="D1" s="27" t="s">
        <v>50</v>
      </c>
      <c r="E1" s="31" t="s">
        <v>51</v>
      </c>
      <c r="H1" s="110" t="s">
        <v>53</v>
      </c>
      <c r="I1" s="111" t="s">
        <v>54</v>
      </c>
    </row>
    <row r="2" spans="1:27" x14ac:dyDescent="0.35">
      <c r="A2" s="51" t="s">
        <v>49</v>
      </c>
      <c r="B2" s="2">
        <v>1.4567000000000001</v>
      </c>
      <c r="D2" s="96">
        <v>1</v>
      </c>
      <c r="E2" s="23">
        <f>($B$2^2-$B$3^2)^(1/4)/$B$3*SQRT($B$5*D2*10^(-6)/$B$4)*180/PI()</f>
        <v>0.74439461094409787</v>
      </c>
      <c r="H2" s="78" t="s">
        <v>55</v>
      </c>
      <c r="I2" s="79" t="s">
        <v>56</v>
      </c>
    </row>
    <row r="3" spans="1:27" x14ac:dyDescent="0.35">
      <c r="A3" s="51" t="s">
        <v>4</v>
      </c>
      <c r="B3" s="2">
        <v>1</v>
      </c>
      <c r="D3" s="96">
        <v>2</v>
      </c>
      <c r="E3" s="23">
        <f>($B$2^2-$B$3^2)^(1/4)/$B$3*SQRT($B$5*D3*10^(-6)/$B$4)*180/PI()</f>
        <v>1.0527329545545867</v>
      </c>
      <c r="H3" s="78">
        <v>5</v>
      </c>
      <c r="I3" s="79" t="s">
        <v>58</v>
      </c>
    </row>
    <row r="4" spans="1:27" ht="15" thickBot="1" x14ac:dyDescent="0.4">
      <c r="A4" s="51" t="s">
        <v>57</v>
      </c>
      <c r="B4" s="2">
        <v>4.04</v>
      </c>
      <c r="D4" s="97">
        <v>3</v>
      </c>
      <c r="E4" s="21">
        <f>($B$2^2-$B$3^2)^(1/4)/$B$3*SQRT($B$5*D4*10^(-6)/$B$4)*180/PI()</f>
        <v>1.2893292870356452</v>
      </c>
      <c r="H4" s="78" t="s">
        <v>61</v>
      </c>
      <c r="I4" s="79">
        <v>2.61</v>
      </c>
    </row>
    <row r="5" spans="1:27" ht="21" customHeight="1" thickBot="1" x14ac:dyDescent="0.4">
      <c r="A5" s="52" t="s">
        <v>59</v>
      </c>
      <c r="B5" s="3">
        <v>643.79999999999995</v>
      </c>
      <c r="H5" s="78">
        <v>10</v>
      </c>
      <c r="I5" s="79" t="s">
        <v>64</v>
      </c>
    </row>
    <row r="6" spans="1:27" ht="29.5" thickBot="1" x14ac:dyDescent="0.4">
      <c r="A6" s="54" t="s">
        <v>62</v>
      </c>
      <c r="B6" s="53">
        <f>2*B4/B5*SQRT(B2^2-B3^2)*10^6</f>
        <v>13293.886212042848</v>
      </c>
      <c r="D6" s="129" t="s">
        <v>123</v>
      </c>
      <c r="E6" s="130" t="s">
        <v>60</v>
      </c>
      <c r="F6" s="131">
        <f>(B2^2-B3^2)^(1/4)/B3*SQRT($B$5*10^(-6)/$B$4)*180/PI()</f>
        <v>0.74439461094409787</v>
      </c>
      <c r="H6" s="78" t="s">
        <v>66</v>
      </c>
      <c r="I6" s="79" t="s">
        <v>67</v>
      </c>
      <c r="K6" s="160"/>
    </row>
    <row r="7" spans="1:27" ht="23.5" customHeight="1" thickBot="1" x14ac:dyDescent="0.4">
      <c r="A7" s="134" t="s">
        <v>65</v>
      </c>
      <c r="B7" s="53">
        <f>2*B4/B5*SQRT(B2^2)*10^6</f>
        <v>18282.286424355392</v>
      </c>
      <c r="D7" s="183" t="s">
        <v>63</v>
      </c>
      <c r="E7" s="184"/>
      <c r="F7" s="185"/>
      <c r="H7" s="78">
        <v>15</v>
      </c>
      <c r="I7" s="79" t="s">
        <v>68</v>
      </c>
    </row>
    <row r="8" spans="1:27" ht="15" thickBot="1" x14ac:dyDescent="0.4">
      <c r="B8" s="83"/>
      <c r="D8" s="133"/>
      <c r="E8" s="133"/>
      <c r="F8" s="133"/>
      <c r="H8" s="78" t="s">
        <v>69</v>
      </c>
      <c r="I8" s="79" t="s">
        <v>70</v>
      </c>
    </row>
    <row r="9" spans="1:27" ht="29.5" thickBot="1" x14ac:dyDescent="0.4">
      <c r="A9" s="135" t="s">
        <v>52</v>
      </c>
      <c r="B9" s="95">
        <v>0.02</v>
      </c>
      <c r="C9" s="99"/>
      <c r="D9" s="99"/>
      <c r="H9" s="76">
        <v>20</v>
      </c>
      <c r="I9" s="77" t="s">
        <v>71</v>
      </c>
    </row>
    <row r="10" spans="1:27" ht="15" thickBot="1" x14ac:dyDescent="0.4">
      <c r="A10" s="54" t="s">
        <v>124</v>
      </c>
      <c r="B10" s="132">
        <v>54.3</v>
      </c>
      <c r="C10" s="59">
        <v>0.1</v>
      </c>
      <c r="D10" s="99"/>
      <c r="E10" s="22"/>
    </row>
    <row r="11" spans="1:27" x14ac:dyDescent="0.35">
      <c r="D11" s="74" t="s">
        <v>72</v>
      </c>
      <c r="E11" s="75">
        <v>1</v>
      </c>
      <c r="G11" s="74" t="s">
        <v>72</v>
      </c>
      <c r="H11" s="75">
        <v>1.8</v>
      </c>
      <c r="J11" s="74" t="s">
        <v>72</v>
      </c>
      <c r="K11" s="75">
        <v>2.6</v>
      </c>
      <c r="M11" s="74" t="s">
        <v>72</v>
      </c>
      <c r="N11" s="75">
        <v>3.5</v>
      </c>
      <c r="P11" s="74" t="s">
        <v>72</v>
      </c>
      <c r="Q11" s="75">
        <v>4.3</v>
      </c>
      <c r="S11" s="74" t="s">
        <v>72</v>
      </c>
      <c r="T11" s="75">
        <v>5.2</v>
      </c>
      <c r="V11" s="74" t="s">
        <v>72</v>
      </c>
      <c r="W11" s="75">
        <v>6.1</v>
      </c>
      <c r="X11" s="1" t="s">
        <v>135</v>
      </c>
      <c r="Y11" s="74" t="s">
        <v>72</v>
      </c>
      <c r="Z11" s="75">
        <v>6.8</v>
      </c>
    </row>
    <row r="12" spans="1:27" ht="15" thickBot="1" x14ac:dyDescent="0.4">
      <c r="A12" s="74" t="s">
        <v>53</v>
      </c>
      <c r="B12" s="75">
        <v>0</v>
      </c>
      <c r="D12" s="78" t="s">
        <v>53</v>
      </c>
      <c r="E12" s="79">
        <v>2.5</v>
      </c>
      <c r="G12" s="78" t="s">
        <v>53</v>
      </c>
      <c r="H12" s="79">
        <v>5</v>
      </c>
      <c r="J12" s="78" t="s">
        <v>53</v>
      </c>
      <c r="K12" s="79">
        <v>7.5</v>
      </c>
      <c r="M12" s="78" t="s">
        <v>53</v>
      </c>
      <c r="N12" s="79">
        <v>10</v>
      </c>
      <c r="P12" s="78" t="s">
        <v>53</v>
      </c>
      <c r="Q12" s="79">
        <v>12.5</v>
      </c>
      <c r="S12" s="78" t="s">
        <v>53</v>
      </c>
      <c r="T12" s="79">
        <v>15</v>
      </c>
      <c r="V12" s="78" t="s">
        <v>53</v>
      </c>
      <c r="W12" s="79">
        <v>17.600000000000001</v>
      </c>
      <c r="X12" s="1">
        <v>5.8997999999999999</v>
      </c>
      <c r="Y12" s="78" t="s">
        <v>53</v>
      </c>
      <c r="Z12" s="79">
        <v>19.5</v>
      </c>
    </row>
    <row r="13" spans="1:27" ht="15" thickBot="1" x14ac:dyDescent="0.4">
      <c r="A13" s="198" t="s">
        <v>73</v>
      </c>
      <c r="B13" s="199"/>
      <c r="C13" s="200"/>
      <c r="D13" s="181" t="s">
        <v>74</v>
      </c>
      <c r="E13" s="182"/>
      <c r="F13" s="182"/>
      <c r="G13" s="181" t="s">
        <v>74</v>
      </c>
      <c r="H13" s="182"/>
      <c r="I13" s="182"/>
      <c r="J13" s="181" t="s">
        <v>74</v>
      </c>
      <c r="K13" s="182"/>
      <c r="L13" s="182"/>
      <c r="M13" s="181" t="s">
        <v>74</v>
      </c>
      <c r="N13" s="182"/>
      <c r="O13" s="182"/>
      <c r="P13" s="181" t="s">
        <v>74</v>
      </c>
      <c r="Q13" s="182"/>
      <c r="R13" s="182"/>
      <c r="S13" s="181" t="s">
        <v>74</v>
      </c>
      <c r="T13" s="182"/>
      <c r="U13" s="182"/>
      <c r="V13" s="181" t="s">
        <v>74</v>
      </c>
      <c r="W13" s="182"/>
      <c r="X13" s="182"/>
      <c r="Y13" s="181" t="s">
        <v>74</v>
      </c>
      <c r="Z13" s="182"/>
      <c r="AA13" s="193"/>
    </row>
    <row r="14" spans="1:27" x14ac:dyDescent="0.35">
      <c r="A14" s="96" t="s">
        <v>4</v>
      </c>
      <c r="B14" s="99" t="s">
        <v>75</v>
      </c>
      <c r="C14" s="2" t="s">
        <v>76</v>
      </c>
      <c r="D14" s="96" t="s">
        <v>4</v>
      </c>
      <c r="E14" s="99" t="s">
        <v>75</v>
      </c>
      <c r="F14" s="99" t="s">
        <v>76</v>
      </c>
      <c r="G14" s="96" t="s">
        <v>4</v>
      </c>
      <c r="H14" s="99" t="s">
        <v>75</v>
      </c>
      <c r="I14" s="2" t="s">
        <v>76</v>
      </c>
      <c r="J14" s="96" t="s">
        <v>4</v>
      </c>
      <c r="K14" s="128" t="s">
        <v>75</v>
      </c>
      <c r="L14" s="2" t="s">
        <v>76</v>
      </c>
      <c r="M14" s="96" t="s">
        <v>4</v>
      </c>
      <c r="N14" s="99" t="s">
        <v>75</v>
      </c>
      <c r="O14" s="2" t="s">
        <v>76</v>
      </c>
      <c r="P14" s="96" t="s">
        <v>4</v>
      </c>
      <c r="Q14" s="99" t="s">
        <v>75</v>
      </c>
      <c r="R14" s="2" t="s">
        <v>76</v>
      </c>
      <c r="S14" s="96" t="s">
        <v>4</v>
      </c>
      <c r="T14" s="99" t="s">
        <v>75</v>
      </c>
      <c r="U14" s="2" t="s">
        <v>76</v>
      </c>
      <c r="V14" s="96" t="s">
        <v>4</v>
      </c>
      <c r="W14" s="99" t="s">
        <v>75</v>
      </c>
      <c r="X14" s="2" t="s">
        <v>76</v>
      </c>
      <c r="Y14" s="96" t="s">
        <v>4</v>
      </c>
      <c r="Z14" s="99" t="s">
        <v>75</v>
      </c>
      <c r="AA14" s="2" t="s">
        <v>76</v>
      </c>
    </row>
    <row r="15" spans="1:27" x14ac:dyDescent="0.35">
      <c r="A15" s="96">
        <v>1</v>
      </c>
      <c r="B15" s="101">
        <v>0.79</v>
      </c>
      <c r="C15" s="104">
        <v>0.84</v>
      </c>
      <c r="D15" s="96">
        <v>1</v>
      </c>
      <c r="E15" s="101">
        <v>0.91</v>
      </c>
      <c r="F15" s="101">
        <v>0.81</v>
      </c>
      <c r="G15" s="96" t="str">
        <f>"-1^-"</f>
        <v>-1^-</v>
      </c>
      <c r="H15" s="101">
        <v>0.42</v>
      </c>
      <c r="I15" s="105">
        <v>0.38500000000000001</v>
      </c>
      <c r="J15" s="96" t="str">
        <f>"-1^-"</f>
        <v>-1^-</v>
      </c>
      <c r="K15" s="101">
        <v>0.62</v>
      </c>
      <c r="L15" s="105">
        <v>0.6</v>
      </c>
      <c r="M15" s="96" t="str">
        <f>"-1^-"</f>
        <v>-1^-</v>
      </c>
      <c r="N15" s="15">
        <v>0.505</v>
      </c>
      <c r="O15" s="15">
        <v>0.46</v>
      </c>
      <c r="P15" s="96" t="s">
        <v>77</v>
      </c>
      <c r="Q15" s="101">
        <v>0.74</v>
      </c>
      <c r="R15" s="105">
        <v>0.76</v>
      </c>
      <c r="S15" s="96" t="s">
        <v>77</v>
      </c>
      <c r="T15" s="101">
        <v>0.53</v>
      </c>
      <c r="U15" s="105">
        <v>0.56000000000000005</v>
      </c>
      <c r="V15" s="96" t="s">
        <v>77</v>
      </c>
      <c r="W15" s="101">
        <v>0.61499999999999999</v>
      </c>
      <c r="X15" s="105">
        <v>0.67</v>
      </c>
      <c r="Y15" s="96" t="s">
        <v>77</v>
      </c>
      <c r="Z15" s="101">
        <v>0.52</v>
      </c>
      <c r="AA15" s="105">
        <v>0.61</v>
      </c>
    </row>
    <row r="16" spans="1:27" x14ac:dyDescent="0.35">
      <c r="A16" s="96">
        <v>2</v>
      </c>
      <c r="B16" s="101">
        <v>1.02</v>
      </c>
      <c r="C16" s="105">
        <v>1.17</v>
      </c>
      <c r="D16" s="96">
        <v>2</v>
      </c>
      <c r="E16" s="101">
        <v>1.2150000000000001</v>
      </c>
      <c r="F16" s="101">
        <v>1.1500000000000001</v>
      </c>
      <c r="G16" s="96" t="str">
        <f>"-1^+"</f>
        <v>-1^+</v>
      </c>
      <c r="H16" s="101">
        <v>0.51</v>
      </c>
      <c r="I16" s="105">
        <v>0.435</v>
      </c>
      <c r="J16" s="96" t="str">
        <f>"-1^+"</f>
        <v>-1^+</v>
      </c>
      <c r="K16" s="101">
        <v>0.74</v>
      </c>
      <c r="L16" s="105">
        <v>0.65</v>
      </c>
      <c r="M16" s="96" t="str">
        <f>"-1^+"</f>
        <v>-1^+</v>
      </c>
      <c r="N16" s="15">
        <v>0.63</v>
      </c>
      <c r="O16" s="15">
        <v>0.56000000000000005</v>
      </c>
      <c r="P16" s="96" t="s">
        <v>78</v>
      </c>
      <c r="Q16" s="101">
        <v>0.89</v>
      </c>
      <c r="R16" s="105">
        <v>0.94000000000000006</v>
      </c>
      <c r="S16" s="96" t="s">
        <v>78</v>
      </c>
      <c r="T16" s="101">
        <v>0.68500000000000005</v>
      </c>
      <c r="U16" s="105">
        <v>0.77500000000000002</v>
      </c>
      <c r="V16" s="96" t="s">
        <v>78</v>
      </c>
      <c r="W16" s="101">
        <v>0.82000000000000006</v>
      </c>
      <c r="X16" s="105">
        <v>0.92</v>
      </c>
      <c r="Y16" s="96" t="s">
        <v>78</v>
      </c>
      <c r="Z16" s="101">
        <v>0.78500000000000003</v>
      </c>
      <c r="AA16" s="105">
        <v>0.88500000000000001</v>
      </c>
    </row>
    <row r="17" spans="1:32" x14ac:dyDescent="0.35">
      <c r="A17" s="96">
        <v>3</v>
      </c>
      <c r="B17" s="101">
        <v>1.35</v>
      </c>
      <c r="C17" s="105">
        <v>1.44</v>
      </c>
      <c r="D17" s="96">
        <v>3</v>
      </c>
      <c r="E17" s="101">
        <v>1.45</v>
      </c>
      <c r="F17" s="101">
        <v>1.385</v>
      </c>
      <c r="G17" s="96" t="str">
        <f>"-2^-"</f>
        <v>-2^-</v>
      </c>
      <c r="H17" s="101">
        <v>0.76</v>
      </c>
      <c r="I17" s="105">
        <v>0.74</v>
      </c>
      <c r="J17" s="96" t="str">
        <f>"-2^-"</f>
        <v>-2^-</v>
      </c>
      <c r="K17" s="101">
        <v>1</v>
      </c>
      <c r="L17" s="105">
        <v>0.98</v>
      </c>
      <c r="M17" s="96" t="str">
        <f>"-2^-"</f>
        <v>-2^-</v>
      </c>
      <c r="N17" s="15">
        <v>0.86</v>
      </c>
      <c r="O17" s="15">
        <v>0.84</v>
      </c>
      <c r="P17" s="96" t="s">
        <v>79</v>
      </c>
      <c r="Q17" s="101">
        <v>1.1200000000000001</v>
      </c>
      <c r="R17" s="105">
        <v>1.1599999999999999</v>
      </c>
      <c r="S17" s="96" t="s">
        <v>79</v>
      </c>
      <c r="T17" s="101">
        <v>0.89</v>
      </c>
      <c r="U17" s="105">
        <v>0.95</v>
      </c>
      <c r="V17" s="96" t="s">
        <v>79</v>
      </c>
      <c r="W17" s="101">
        <v>1</v>
      </c>
      <c r="X17" s="105">
        <v>1.06</v>
      </c>
      <c r="Y17" s="96" t="s">
        <v>79</v>
      </c>
      <c r="Z17" s="101">
        <v>0.95000000000000007</v>
      </c>
      <c r="AA17" s="105">
        <v>1.03</v>
      </c>
    </row>
    <row r="18" spans="1:32" x14ac:dyDescent="0.35">
      <c r="A18" s="96">
        <v>4</v>
      </c>
      <c r="B18" s="101">
        <v>1.53</v>
      </c>
      <c r="C18" s="105">
        <v>1.6400000000000001</v>
      </c>
      <c r="D18" s="96">
        <v>4</v>
      </c>
      <c r="E18" s="101">
        <v>1.67</v>
      </c>
      <c r="F18" s="101">
        <v>1.6</v>
      </c>
      <c r="G18" s="96" t="str">
        <f>"-2^+"</f>
        <v>-2^+</v>
      </c>
      <c r="H18" s="101">
        <v>0.80500000000000005</v>
      </c>
      <c r="I18" s="105">
        <v>0.76</v>
      </c>
      <c r="J18" s="96" t="str">
        <f>"-2^+"</f>
        <v>-2^+</v>
      </c>
      <c r="K18" s="101">
        <v>1.07</v>
      </c>
      <c r="L18" s="105">
        <v>1</v>
      </c>
      <c r="M18" s="96" t="str">
        <f>"-2^+"</f>
        <v>-2^+</v>
      </c>
      <c r="N18" s="15">
        <v>0.95000000000000007</v>
      </c>
      <c r="O18" s="15">
        <v>0.89</v>
      </c>
      <c r="P18" s="96" t="s">
        <v>80</v>
      </c>
      <c r="Q18" s="101">
        <v>1.22</v>
      </c>
      <c r="R18" s="105">
        <v>1.27</v>
      </c>
      <c r="S18" s="96" t="s">
        <v>80</v>
      </c>
      <c r="T18" s="101">
        <v>1.05</v>
      </c>
      <c r="U18" s="105">
        <v>1.0549999999999999</v>
      </c>
      <c r="V18" s="96" t="s">
        <v>80</v>
      </c>
      <c r="W18" s="101">
        <v>1.1500000000000001</v>
      </c>
      <c r="X18" s="105">
        <v>1.2050000000000001</v>
      </c>
      <c r="Y18" s="96" t="s">
        <v>80</v>
      </c>
      <c r="Z18" s="101">
        <v>1.1100000000000001</v>
      </c>
      <c r="AA18" s="105">
        <v>1.2</v>
      </c>
    </row>
    <row r="19" spans="1:32" x14ac:dyDescent="0.35">
      <c r="A19" s="96">
        <v>5</v>
      </c>
      <c r="B19" s="101">
        <v>1.74</v>
      </c>
      <c r="C19" s="105">
        <v>1.81</v>
      </c>
      <c r="D19" s="96">
        <v>-1</v>
      </c>
      <c r="E19" s="101">
        <v>0.625</v>
      </c>
      <c r="F19" s="101">
        <v>0.71499999999999997</v>
      </c>
      <c r="G19" s="96">
        <v>-3</v>
      </c>
      <c r="H19" s="101">
        <v>1.04</v>
      </c>
      <c r="I19" s="105">
        <v>0.98</v>
      </c>
      <c r="J19" s="96">
        <v>-3</v>
      </c>
      <c r="K19" s="101">
        <v>1.3</v>
      </c>
      <c r="L19" s="105">
        <v>1.23</v>
      </c>
      <c r="M19" s="96">
        <v>-3</v>
      </c>
      <c r="N19" s="15">
        <v>1.17</v>
      </c>
      <c r="O19" s="15">
        <v>1.08</v>
      </c>
      <c r="P19" s="96" t="s">
        <v>81</v>
      </c>
      <c r="Q19" s="101">
        <v>1.3800000000000001</v>
      </c>
      <c r="R19" s="105">
        <v>1.45</v>
      </c>
      <c r="S19" s="96" t="s">
        <v>81</v>
      </c>
      <c r="T19" s="101">
        <v>1.1499999999999999</v>
      </c>
      <c r="U19" s="105">
        <v>1.2</v>
      </c>
      <c r="V19" s="96" t="s">
        <v>81</v>
      </c>
      <c r="W19" s="101">
        <v>1.2849999999999999</v>
      </c>
      <c r="X19" s="105">
        <v>1.34</v>
      </c>
      <c r="Y19" s="96" t="s">
        <v>81</v>
      </c>
      <c r="Z19" s="101">
        <v>1.24</v>
      </c>
      <c r="AA19" s="105">
        <v>1.2949999999999999</v>
      </c>
    </row>
    <row r="20" spans="1:32" x14ac:dyDescent="0.35">
      <c r="A20" s="96">
        <v>-1</v>
      </c>
      <c r="B20" s="101">
        <v>0.8</v>
      </c>
      <c r="C20" s="105">
        <v>0.755</v>
      </c>
      <c r="D20" s="96">
        <v>-2</v>
      </c>
      <c r="E20" s="101">
        <v>1.0249999999999999</v>
      </c>
      <c r="F20" s="101">
        <v>1.06</v>
      </c>
      <c r="G20" s="96">
        <v>-4</v>
      </c>
      <c r="H20" s="101">
        <v>1.26</v>
      </c>
      <c r="I20" s="105">
        <v>1.1500000000000001</v>
      </c>
      <c r="J20" s="97">
        <v>-4</v>
      </c>
      <c r="K20" s="102">
        <v>1.53</v>
      </c>
      <c r="L20" s="106">
        <v>1.42</v>
      </c>
      <c r="M20" s="97">
        <v>-4</v>
      </c>
      <c r="N20" s="102">
        <v>1.37</v>
      </c>
      <c r="O20" s="106">
        <v>1.29</v>
      </c>
      <c r="P20" s="96" t="s">
        <v>82</v>
      </c>
      <c r="Q20" s="101">
        <v>1.45</v>
      </c>
      <c r="R20" s="105">
        <v>1.5350000000000001</v>
      </c>
      <c r="S20" s="96" t="s">
        <v>82</v>
      </c>
      <c r="T20" s="101">
        <v>1.23</v>
      </c>
      <c r="U20" s="105">
        <v>1.3</v>
      </c>
      <c r="V20" s="96" t="s">
        <v>82</v>
      </c>
      <c r="W20" s="101">
        <v>1.37</v>
      </c>
      <c r="X20" s="105">
        <v>1.46</v>
      </c>
      <c r="Y20" s="96" t="s">
        <v>82</v>
      </c>
      <c r="Z20" s="101">
        <v>1.34</v>
      </c>
      <c r="AA20" s="105">
        <v>1.42</v>
      </c>
    </row>
    <row r="21" spans="1:32" x14ac:dyDescent="0.35">
      <c r="A21" s="96">
        <v>-2</v>
      </c>
      <c r="B21" s="101">
        <v>1.1400000000000001</v>
      </c>
      <c r="C21" s="105">
        <v>1.0900000000000001</v>
      </c>
      <c r="D21" s="96">
        <v>-3</v>
      </c>
      <c r="E21" s="101">
        <v>1.21</v>
      </c>
      <c r="F21" s="101">
        <v>1.3</v>
      </c>
      <c r="G21" s="96" t="s">
        <v>77</v>
      </c>
      <c r="H21" s="101">
        <v>0.74</v>
      </c>
      <c r="I21" s="105">
        <v>0.8</v>
      </c>
      <c r="J21" s="96"/>
      <c r="K21" s="83"/>
      <c r="L21" s="83"/>
      <c r="M21" s="99"/>
      <c r="N21" s="82"/>
      <c r="P21" s="96" t="s">
        <v>83</v>
      </c>
      <c r="Q21" s="101">
        <v>1.615</v>
      </c>
      <c r="R21" s="105">
        <v>1.6400000000000001</v>
      </c>
      <c r="S21" s="96" t="s">
        <v>83</v>
      </c>
      <c r="T21" s="101">
        <v>1.375</v>
      </c>
      <c r="U21" s="105">
        <v>1.41</v>
      </c>
      <c r="V21" s="96" t="s">
        <v>83</v>
      </c>
      <c r="W21" s="101">
        <v>1.5</v>
      </c>
      <c r="X21" s="105">
        <v>1.58</v>
      </c>
      <c r="Y21" s="96" t="s">
        <v>83</v>
      </c>
      <c r="Z21" s="101">
        <v>1.45</v>
      </c>
      <c r="AA21" s="105">
        <v>1.52</v>
      </c>
    </row>
    <row r="22" spans="1:32" x14ac:dyDescent="0.35">
      <c r="A22" s="96">
        <v>-3</v>
      </c>
      <c r="B22" s="101">
        <v>1.3900000000000001</v>
      </c>
      <c r="C22" s="105">
        <v>1.3149999999999999</v>
      </c>
      <c r="D22" s="97">
        <v>-4</v>
      </c>
      <c r="E22" s="102">
        <v>1.4000000000000001</v>
      </c>
      <c r="F22" s="102">
        <v>1.5</v>
      </c>
      <c r="G22" s="96" t="s">
        <v>78</v>
      </c>
      <c r="H22" s="101">
        <v>0.82000000000000006</v>
      </c>
      <c r="I22" s="105">
        <v>0.87</v>
      </c>
      <c r="J22" s="96"/>
      <c r="K22" s="83"/>
      <c r="L22" s="83"/>
      <c r="M22" s="99"/>
      <c r="N22" s="82"/>
      <c r="P22" s="97" t="s">
        <v>84</v>
      </c>
      <c r="Q22" s="102">
        <v>1.6400000000000001</v>
      </c>
      <c r="R22" s="106">
        <v>1.71</v>
      </c>
      <c r="S22" s="97" t="s">
        <v>84</v>
      </c>
      <c r="T22" s="102">
        <v>1.44</v>
      </c>
      <c r="U22" s="106">
        <v>1.5</v>
      </c>
      <c r="V22" s="97" t="s">
        <v>84</v>
      </c>
      <c r="W22" s="102">
        <v>1.61</v>
      </c>
      <c r="X22" s="106">
        <v>1.6400000000000001</v>
      </c>
      <c r="Y22" s="97" t="s">
        <v>84</v>
      </c>
      <c r="Z22" s="102">
        <v>1.54</v>
      </c>
      <c r="AA22" s="106">
        <v>1.6300000000000001</v>
      </c>
    </row>
    <row r="23" spans="1:32" x14ac:dyDescent="0.35">
      <c r="A23" s="96">
        <v>-4</v>
      </c>
      <c r="B23" s="101">
        <v>1.61</v>
      </c>
      <c r="C23" s="105">
        <v>1.5250000000000001</v>
      </c>
      <c r="G23" s="96" t="s">
        <v>79</v>
      </c>
      <c r="H23" s="101">
        <v>1.07</v>
      </c>
      <c r="I23" s="105">
        <v>1.1599999999999999</v>
      </c>
      <c r="J23" s="96"/>
      <c r="K23" s="99"/>
      <c r="L23" s="99"/>
      <c r="M23" s="99"/>
      <c r="N23" s="82"/>
    </row>
    <row r="24" spans="1:32" x14ac:dyDescent="0.35">
      <c r="A24" s="97">
        <v>-5</v>
      </c>
      <c r="B24" s="102">
        <v>1.77</v>
      </c>
      <c r="C24" s="106">
        <v>1.7</v>
      </c>
      <c r="G24" s="96" t="s">
        <v>80</v>
      </c>
      <c r="H24" s="101">
        <v>1.1599999999999999</v>
      </c>
      <c r="I24" s="105">
        <v>1.2</v>
      </c>
      <c r="J24" s="96"/>
      <c r="K24" s="83"/>
      <c r="L24" s="83"/>
      <c r="M24" s="99"/>
    </row>
    <row r="25" spans="1:32" x14ac:dyDescent="0.35">
      <c r="G25" s="96">
        <v>3</v>
      </c>
      <c r="H25" s="101">
        <v>1.34</v>
      </c>
      <c r="I25" s="105">
        <v>1.47</v>
      </c>
      <c r="J25" s="96"/>
      <c r="K25" s="99"/>
      <c r="L25" s="99"/>
      <c r="M25" s="99"/>
    </row>
    <row r="26" spans="1:32" ht="15" thickBot="1" x14ac:dyDescent="0.4">
      <c r="G26" s="97">
        <v>4</v>
      </c>
      <c r="H26" s="102">
        <v>1.58</v>
      </c>
      <c r="I26" s="106">
        <v>1.6400000000000001</v>
      </c>
      <c r="J26" s="96"/>
      <c r="K26" s="99"/>
      <c r="L26" s="99"/>
      <c r="M26" s="99"/>
    </row>
    <row r="27" spans="1:32" ht="15" thickBot="1" x14ac:dyDescent="0.4">
      <c r="G27" s="99"/>
      <c r="I27" s="99"/>
      <c r="J27" s="99"/>
      <c r="K27" s="99"/>
      <c r="L27" s="99"/>
      <c r="M27" s="99"/>
    </row>
    <row r="28" spans="1:32" ht="15" thickBot="1" x14ac:dyDescent="0.4">
      <c r="A28" s="190" t="s">
        <v>125</v>
      </c>
      <c r="B28" s="191"/>
      <c r="C28" s="192"/>
      <c r="E28" s="190" t="s">
        <v>133</v>
      </c>
      <c r="F28" s="191"/>
      <c r="G28" s="192"/>
      <c r="H28" s="99"/>
      <c r="I28" s="99"/>
      <c r="J28" s="99"/>
      <c r="K28" s="99"/>
      <c r="L28" s="99"/>
      <c r="M28" s="99"/>
    </row>
    <row r="29" spans="1:32" x14ac:dyDescent="0.35">
      <c r="A29" s="96" t="s">
        <v>4</v>
      </c>
      <c r="B29" s="99" t="s">
        <v>85</v>
      </c>
      <c r="C29" s="2" t="s">
        <v>22</v>
      </c>
      <c r="E29" s="127" t="s">
        <v>4</v>
      </c>
      <c r="F29" s="126" t="s">
        <v>132</v>
      </c>
      <c r="G29" s="2" t="s">
        <v>22</v>
      </c>
      <c r="I29" s="149" t="s">
        <v>4</v>
      </c>
      <c r="J29" s="150" t="s">
        <v>86</v>
      </c>
      <c r="K29" s="151" t="s">
        <v>22</v>
      </c>
      <c r="L29" s="149" t="s">
        <v>4</v>
      </c>
      <c r="M29" s="150" t="s">
        <v>86</v>
      </c>
      <c r="N29" s="151" t="s">
        <v>22</v>
      </c>
      <c r="O29" s="149" t="s">
        <v>4</v>
      </c>
      <c r="P29" s="150" t="s">
        <v>86</v>
      </c>
      <c r="Q29" s="151" t="s">
        <v>22</v>
      </c>
      <c r="R29" s="149" t="s">
        <v>4</v>
      </c>
      <c r="S29" s="150" t="s">
        <v>86</v>
      </c>
      <c r="T29" s="151" t="s">
        <v>22</v>
      </c>
      <c r="U29" s="149" t="s">
        <v>4</v>
      </c>
      <c r="V29" s="150" t="s">
        <v>86</v>
      </c>
      <c r="W29" s="151" t="s">
        <v>22</v>
      </c>
      <c r="X29" s="149" t="s">
        <v>4</v>
      </c>
      <c r="Y29" s="150" t="s">
        <v>86</v>
      </c>
      <c r="Z29" s="151" t="s">
        <v>22</v>
      </c>
      <c r="AA29" s="149" t="s">
        <v>4</v>
      </c>
      <c r="AB29" s="150" t="s">
        <v>86</v>
      </c>
      <c r="AC29" s="151" t="s">
        <v>22</v>
      </c>
      <c r="AD29" s="149" t="s">
        <v>4</v>
      </c>
      <c r="AE29" s="150" t="s">
        <v>86</v>
      </c>
      <c r="AF29" s="151" t="s">
        <v>22</v>
      </c>
    </row>
    <row r="30" spans="1:32" x14ac:dyDescent="0.35">
      <c r="A30" s="108">
        <v>1</v>
      </c>
      <c r="B30" s="122">
        <f t="shared" ref="B30:B39" si="0">ATAN(AVERAGE(B15:C15)/$B$10)*180/PI()</f>
        <v>0.85989971033851886</v>
      </c>
      <c r="C30" s="104">
        <f>SQRT(($B$9/$B$10/(1+(AVERAGE(B15:C15)/$B$10)^2))^2+(AVERAGE(B15:C15)*$C$10/$B$10^2/(1+(AVERAGE(B15:C15)/$B$10)^2))^2)*180/PI()</f>
        <v>2.1157994293301351E-2</v>
      </c>
      <c r="E30" s="108">
        <v>1</v>
      </c>
      <c r="F30" s="226">
        <f t="shared" ref="F30:F39" si="1">2*$B$4/$B$5*SQRT($B$2^2-SIN(PI()/2-B30*PI()/180)^2)*10^6</f>
        <v>13295.220454522552</v>
      </c>
      <c r="G30" s="227">
        <f t="shared" ref="G30:G39" si="2">2*$B$4/$B$5*10^6*SIN(PI()/2-B30*PI()/180)*COS(PI()/2-B30*PI()/180)/SQRT($B$2^2-SIN(PI()/2-B30*PI()/180)^2)*C30</f>
        <v>3.7614880240486426</v>
      </c>
      <c r="I30" s="152">
        <v>1</v>
      </c>
      <c r="J30" s="153">
        <f t="shared" ref="J30:J37" si="3">ATAN(AVERAGE(E15:F15)/$B$10)*180/PI()</f>
        <v>0.90737110501990315</v>
      </c>
      <c r="K30" s="154">
        <f>$B$9/$B$10/(1+(AVERAGE(E15:F15)/$B$10)^2)*180/PI()+AVERAGE(E15:F15)*$C$10/$B$10^2/(1+(AVERAGE(E15:F15)/$B$10)^2)*180/PI()</f>
        <v>2.2768879570899628E-2</v>
      </c>
      <c r="L30" s="149" t="str">
        <f>"-1^-"</f>
        <v>-1^-</v>
      </c>
      <c r="M30" s="155">
        <f t="shared" ref="M30:M41" si="4">ATAN(AVERAGE(H15:I15)/$B$10)*180/PI()</f>
        <v>0.42469850629473105</v>
      </c>
      <c r="N30" s="156">
        <f t="shared" ref="N30:N41" si="5">$B$9/(1+AVERAGE(H15:I15)^2)*180/PI()</f>
        <v>0.98615269088410373</v>
      </c>
      <c r="O30" s="149" t="str">
        <f>"-1^-"</f>
        <v>-1^-</v>
      </c>
      <c r="P30" s="155">
        <f t="shared" ref="P30:P35" si="6">ATAN(AVERAGE(K15:L15)/$B$10)*180/PI()</f>
        <v>0.64362717061100572</v>
      </c>
      <c r="Q30" s="156">
        <f t="shared" ref="Q30:Q35" si="7">$B$9/(1+AVERAGE(K15:L15)^2)*180/PI()</f>
        <v>0.83515457347252131</v>
      </c>
      <c r="R30" s="149" t="str">
        <f>"-1^-"</f>
        <v>-1^-</v>
      </c>
      <c r="S30" s="155">
        <f t="shared" ref="S30:S35" si="8">ATAN(AVERAGE(N15:O15)/$B$10)*180/PI()</f>
        <v>0.50910655705131436</v>
      </c>
      <c r="T30" s="156">
        <f t="shared" ref="T30:T35" si="9">$B$9/(1+AVERAGE(N15:O15)^2)*180/PI()</f>
        <v>0.92951799219191689</v>
      </c>
      <c r="U30" s="149" t="s">
        <v>77</v>
      </c>
      <c r="V30" s="155">
        <f t="shared" ref="V30:V37" si="10">ATAN(AVERAGE(Q15:R15)/$B$10)*180/PI()</f>
        <v>0.79132785061025723</v>
      </c>
      <c r="W30" s="156">
        <f t="shared" ref="W30:W37" si="11">$B$9/(1+AVERAGE(Q15:R15)^2)*180/PI()</f>
        <v>0.73338597776745384</v>
      </c>
      <c r="X30" s="149" t="s">
        <v>77</v>
      </c>
      <c r="Y30" s="155">
        <f t="shared" ref="Y30:Y37" si="12">ATAN(AVERAGE(T15:U15)/$B$10)*180/PI()</f>
        <v>0.57504882767917442</v>
      </c>
      <c r="Z30" s="156">
        <f t="shared" ref="Z30:Z37" si="13">$B$9/(1+AVERAGE(T15:U15)^2)*180/PI()</f>
        <v>0.88349537615824403</v>
      </c>
      <c r="AA30" s="149" t="s">
        <v>77</v>
      </c>
      <c r="AB30" s="155">
        <f t="shared" ref="AB30:AB37" si="14">ATAN(AVERAGE(W15:X15)/$B$10)*180/PI()</f>
        <v>0.67791566279093984</v>
      </c>
      <c r="AC30" s="156">
        <f t="shared" ref="AC30:AC37" si="15">$B$9/(1+AVERAGE(W15:X15)^2)*180/PI()</f>
        <v>0.81109181833081956</v>
      </c>
      <c r="AD30" s="149" t="s">
        <v>77</v>
      </c>
      <c r="AE30" s="155">
        <f t="shared" ref="AE30:AE37" si="16">ATAN(AVERAGE(Z15:AA15)/$B$10)*180/PI()</f>
        <v>0.59615004089235391</v>
      </c>
      <c r="AF30" s="156">
        <f t="shared" ref="AF30:AF37" si="17">$B$9/(1+AVERAGE(Z15:AA15)^2)*180/PI()</f>
        <v>0.86862786125311953</v>
      </c>
    </row>
    <row r="31" spans="1:32" x14ac:dyDescent="0.35">
      <c r="A31" s="108">
        <v>2</v>
      </c>
      <c r="B31" s="122">
        <f t="shared" si="0"/>
        <v>1.155255547577748</v>
      </c>
      <c r="C31" s="104">
        <f t="shared" ref="C31:C39" si="18">SQRT(($B$9/$B$10/(1+(AVERAGE(B16:C16)/$B$10)^2))^2+(AVERAGE(B16:C16)*$C$10/$B$10^2/(1+(AVERAGE(B16:C16)/$B$10)^2))^2)*180/PI()</f>
        <v>2.1201797971341609E-2</v>
      </c>
      <c r="E31" s="108">
        <v>2</v>
      </c>
      <c r="F31" s="226">
        <f t="shared" si="1"/>
        <v>13296.2941844118</v>
      </c>
      <c r="G31" s="227">
        <f t="shared" si="2"/>
        <v>5.0629142253944037</v>
      </c>
      <c r="I31" s="149">
        <v>2</v>
      </c>
      <c r="J31" s="155">
        <f t="shared" si="3"/>
        <v>1.2475423928861258</v>
      </c>
      <c r="K31" s="156">
        <f t="shared" ref="K31:K37" si="19">$B$9/(1+AVERAGE(E16:F16)^2)*180/PI()</f>
        <v>0.47780202810281069</v>
      </c>
      <c r="L31" s="149" t="str">
        <f>"-1^+"</f>
        <v>-1^+</v>
      </c>
      <c r="M31" s="155">
        <f t="shared" si="4"/>
        <v>0.49855566404568835</v>
      </c>
      <c r="N31" s="156">
        <f t="shared" si="5"/>
        <v>0.93677476837878126</v>
      </c>
      <c r="O31" s="149" t="str">
        <f>"-1^+"</f>
        <v>-1^+</v>
      </c>
      <c r="P31" s="155">
        <f t="shared" si="6"/>
        <v>0.73330372912936359</v>
      </c>
      <c r="Q31" s="156">
        <f t="shared" si="7"/>
        <v>0.77268797913834653</v>
      </c>
      <c r="R31" s="149" t="str">
        <f>"-1^+"</f>
        <v>-1^+</v>
      </c>
      <c r="S31" s="155">
        <f t="shared" si="8"/>
        <v>0.62780155569635543</v>
      </c>
      <c r="T31" s="156">
        <f t="shared" si="9"/>
        <v>0.84630312605871127</v>
      </c>
      <c r="U31" s="149" t="s">
        <v>78</v>
      </c>
      <c r="V31" s="155">
        <f t="shared" si="10"/>
        <v>0.96539000010196852</v>
      </c>
      <c r="W31" s="156">
        <f t="shared" si="11"/>
        <v>0.62372087809693766</v>
      </c>
      <c r="X31" s="149" t="s">
        <v>78</v>
      </c>
      <c r="Y31" s="155">
        <f t="shared" si="12"/>
        <v>0.77022835162509229</v>
      </c>
      <c r="Z31" s="156">
        <f t="shared" si="13"/>
        <v>0.74754751794745034</v>
      </c>
      <c r="AA31" s="149" t="s">
        <v>78</v>
      </c>
      <c r="AB31" s="155">
        <f t="shared" si="14"/>
        <v>0.91792013694416708</v>
      </c>
      <c r="AC31" s="156">
        <f t="shared" si="15"/>
        <v>0.652237230497835</v>
      </c>
      <c r="AD31" s="149" t="s">
        <v>78</v>
      </c>
      <c r="AE31" s="155">
        <f t="shared" si="16"/>
        <v>0.8809982576118125</v>
      </c>
      <c r="AF31" s="156">
        <f t="shared" si="17"/>
        <v>0.67517011018671447</v>
      </c>
    </row>
    <row r="32" spans="1:32" x14ac:dyDescent="0.35">
      <c r="A32" s="108">
        <v>3</v>
      </c>
      <c r="B32" s="122">
        <f t="shared" si="0"/>
        <v>1.4716396889688192</v>
      </c>
      <c r="C32" s="104">
        <f t="shared" si="18"/>
        <v>2.1262777082908926E-2</v>
      </c>
      <c r="E32" s="108">
        <v>3</v>
      </c>
      <c r="F32" s="226">
        <f t="shared" si="1"/>
        <v>13297.793156384534</v>
      </c>
      <c r="G32" s="227">
        <f t="shared" si="2"/>
        <v>6.4661983832388588</v>
      </c>
      <c r="I32" s="149">
        <v>3</v>
      </c>
      <c r="J32" s="155">
        <f t="shared" si="3"/>
        <v>1.4953651211910346</v>
      </c>
      <c r="K32" s="156">
        <f t="shared" si="19"/>
        <v>0.3807906191872783</v>
      </c>
      <c r="L32" s="149" t="str">
        <f>"-2^-"</f>
        <v>-2^-</v>
      </c>
      <c r="M32" s="155">
        <f t="shared" si="4"/>
        <v>0.79132785061025723</v>
      </c>
      <c r="N32" s="156">
        <f t="shared" si="5"/>
        <v>0.73338597776745384</v>
      </c>
      <c r="O32" s="149" t="str">
        <f>"-2^-"</f>
        <v>-2^-</v>
      </c>
      <c r="P32" s="155">
        <f t="shared" si="6"/>
        <v>1.0445034611773689</v>
      </c>
      <c r="Q32" s="156">
        <f t="shared" si="7"/>
        <v>0.57871601952509799</v>
      </c>
      <c r="R32" s="149" t="str">
        <f>"-2^-"</f>
        <v>-2^-</v>
      </c>
      <c r="S32" s="155">
        <f t="shared" si="8"/>
        <v>0.89682201157317443</v>
      </c>
      <c r="T32" s="156">
        <f t="shared" si="9"/>
        <v>0.66526304224188482</v>
      </c>
      <c r="U32" s="149" t="s">
        <v>79</v>
      </c>
      <c r="V32" s="155">
        <f t="shared" si="10"/>
        <v>1.2027181327218388</v>
      </c>
      <c r="W32" s="156">
        <f t="shared" si="11"/>
        <v>0.49831083243244317</v>
      </c>
      <c r="X32" s="149" t="s">
        <v>79</v>
      </c>
      <c r="Y32" s="155">
        <f t="shared" si="12"/>
        <v>0.97066434871675022</v>
      </c>
      <c r="Z32" s="156">
        <f t="shared" si="13"/>
        <v>0.62062152852125574</v>
      </c>
      <c r="AA32" s="149" t="s">
        <v>79</v>
      </c>
      <c r="AB32" s="155">
        <f t="shared" si="14"/>
        <v>1.0866956976048916</v>
      </c>
      <c r="AC32" s="156">
        <f t="shared" si="15"/>
        <v>0.55602677968928449</v>
      </c>
      <c r="AD32" s="149" t="s">
        <v>79</v>
      </c>
      <c r="AE32" s="155">
        <f t="shared" si="16"/>
        <v>1.0445034611773689</v>
      </c>
      <c r="AF32" s="156">
        <f t="shared" si="17"/>
        <v>0.57871601952509799</v>
      </c>
    </row>
    <row r="33" spans="1:32" x14ac:dyDescent="0.35">
      <c r="A33" s="108">
        <v>4</v>
      </c>
      <c r="B33" s="122">
        <f t="shared" si="0"/>
        <v>1.671971113051117</v>
      </c>
      <c r="C33" s="104">
        <f t="shared" si="18"/>
        <v>2.1308838982375764E-2</v>
      </c>
      <c r="E33" s="108">
        <v>4</v>
      </c>
      <c r="F33" s="226">
        <f t="shared" si="1"/>
        <v>13298.928706877825</v>
      </c>
      <c r="G33" s="227">
        <f t="shared" si="2"/>
        <v>7.3607736989247226</v>
      </c>
      <c r="I33" s="149">
        <v>4</v>
      </c>
      <c r="J33" s="155">
        <f t="shared" si="3"/>
        <v>1.7246833132419872</v>
      </c>
      <c r="K33" s="156">
        <f t="shared" si="19"/>
        <v>0.31196444276123747</v>
      </c>
      <c r="L33" s="149" t="str">
        <f>"-2^+"</f>
        <v>-2^+</v>
      </c>
      <c r="M33" s="155">
        <f t="shared" si="4"/>
        <v>0.8256140761351537</v>
      </c>
      <c r="N33" s="156">
        <f t="shared" si="5"/>
        <v>0.71073072517187497</v>
      </c>
      <c r="O33" s="149" t="str">
        <f>"-2^+"</f>
        <v>-2^+</v>
      </c>
      <c r="P33" s="155">
        <f t="shared" si="6"/>
        <v>1.0919696452194383</v>
      </c>
      <c r="Q33" s="156">
        <f t="shared" si="7"/>
        <v>0.55325500139369033</v>
      </c>
      <c r="R33" s="149" t="str">
        <f>"-2^+"</f>
        <v>-2^+</v>
      </c>
      <c r="S33" s="155">
        <f t="shared" si="8"/>
        <v>0.97066434871675022</v>
      </c>
      <c r="T33" s="156">
        <f t="shared" si="9"/>
        <v>0.62062152852125574</v>
      </c>
      <c r="U33" s="149" t="s">
        <v>80</v>
      </c>
      <c r="V33" s="155">
        <f t="shared" si="10"/>
        <v>1.313457632448962</v>
      </c>
      <c r="W33" s="156">
        <f t="shared" si="11"/>
        <v>0.44937425721773172</v>
      </c>
      <c r="X33" s="149" t="s">
        <v>80</v>
      </c>
      <c r="Y33" s="155">
        <f t="shared" si="12"/>
        <v>1.110428315547942</v>
      </c>
      <c r="Z33" s="156">
        <f t="shared" si="13"/>
        <v>0.54366608580173659</v>
      </c>
      <c r="AA33" s="149" t="s">
        <v>80</v>
      </c>
      <c r="AB33" s="155">
        <f t="shared" si="14"/>
        <v>1.2422690287252915</v>
      </c>
      <c r="AC33" s="156">
        <f t="shared" si="15"/>
        <v>0.48016450418332085</v>
      </c>
      <c r="AD33" s="149" t="s">
        <v>80</v>
      </c>
      <c r="AE33" s="155">
        <f t="shared" si="16"/>
        <v>1.2185386307996953</v>
      </c>
      <c r="AF33" s="156">
        <f t="shared" si="17"/>
        <v>0.49096114662938334</v>
      </c>
    </row>
    <row r="34" spans="1:32" x14ac:dyDescent="0.35">
      <c r="A34" s="108">
        <v>5</v>
      </c>
      <c r="B34" s="122">
        <f t="shared" si="0"/>
        <v>1.8722616539647563</v>
      </c>
      <c r="C34" s="104">
        <f t="shared" si="18"/>
        <v>2.1360612241255419E-2</v>
      </c>
      <c r="E34" s="108">
        <v>5</v>
      </c>
      <c r="F34" s="226">
        <f t="shared" si="1"/>
        <v>13300.208420373207</v>
      </c>
      <c r="G34" s="227">
        <f t="shared" si="2"/>
        <v>8.2605836695449053</v>
      </c>
      <c r="I34" s="149">
        <v>-1</v>
      </c>
      <c r="J34" s="155">
        <f t="shared" si="3"/>
        <v>0.70692862403238999</v>
      </c>
      <c r="K34" s="156">
        <f t="shared" si="19"/>
        <v>0.79088659690913565</v>
      </c>
      <c r="L34" s="149">
        <v>-3</v>
      </c>
      <c r="M34" s="155">
        <f t="shared" si="4"/>
        <v>1.0655997238698862</v>
      </c>
      <c r="N34" s="156">
        <f t="shared" si="5"/>
        <v>0.56725686365112937</v>
      </c>
      <c r="O34" s="149">
        <v>-3</v>
      </c>
      <c r="P34" s="155">
        <f t="shared" si="6"/>
        <v>1.3345497830701634</v>
      </c>
      <c r="Q34" s="156">
        <f t="shared" si="7"/>
        <v>0.44069862810397037</v>
      </c>
      <c r="R34" s="149">
        <v>-3</v>
      </c>
      <c r="S34" s="155">
        <f t="shared" si="8"/>
        <v>1.1868974512193262</v>
      </c>
      <c r="T34" s="156">
        <f t="shared" si="9"/>
        <v>0.5057834329430716</v>
      </c>
      <c r="U34" s="149" t="s">
        <v>81</v>
      </c>
      <c r="V34" s="155">
        <f t="shared" si="10"/>
        <v>1.4927289872361014</v>
      </c>
      <c r="W34" s="156">
        <f t="shared" si="11"/>
        <v>0.38168877757717906</v>
      </c>
      <c r="X34" s="149" t="s">
        <v>81</v>
      </c>
      <c r="Y34" s="155">
        <f t="shared" si="12"/>
        <v>1.239632338745664</v>
      </c>
      <c r="Z34" s="156">
        <f t="shared" si="13"/>
        <v>0.48135073363576653</v>
      </c>
      <c r="AA34" s="149" t="s">
        <v>81</v>
      </c>
      <c r="AB34" s="155">
        <f t="shared" si="14"/>
        <v>1.3846421804068396</v>
      </c>
      <c r="AC34" s="156">
        <f t="shared" si="15"/>
        <v>0.42088147935004522</v>
      </c>
      <c r="AD34" s="149" t="s">
        <v>81</v>
      </c>
      <c r="AE34" s="155">
        <f t="shared" si="16"/>
        <v>1.3371862765779168</v>
      </c>
      <c r="AF34" s="156">
        <f t="shared" si="17"/>
        <v>0.43962818383898156</v>
      </c>
    </row>
    <row r="35" spans="1:32" x14ac:dyDescent="0.35">
      <c r="A35" s="108">
        <v>-1</v>
      </c>
      <c r="B35" s="122">
        <f t="shared" si="0"/>
        <v>0.82033931008230787</v>
      </c>
      <c r="C35" s="104">
        <f t="shared" si="18"/>
        <v>2.1153095282307952E-2</v>
      </c>
      <c r="E35" s="108">
        <v>-1</v>
      </c>
      <c r="F35" s="226">
        <f t="shared" si="1"/>
        <v>13295.100526301858</v>
      </c>
      <c r="G35" s="227">
        <f t="shared" si="2"/>
        <v>3.5876875558016939</v>
      </c>
      <c r="I35" s="149">
        <v>-2</v>
      </c>
      <c r="J35" s="155">
        <f t="shared" si="3"/>
        <v>1.0998805319141769</v>
      </c>
      <c r="K35" s="156">
        <f t="shared" si="19"/>
        <v>0.54912409346178959</v>
      </c>
      <c r="L35" s="149">
        <v>-4</v>
      </c>
      <c r="M35" s="155">
        <f t="shared" si="4"/>
        <v>1.2712722687279687</v>
      </c>
      <c r="N35" s="156">
        <f t="shared" si="5"/>
        <v>0.46733438291275436</v>
      </c>
      <c r="O35" s="149">
        <v>-4</v>
      </c>
      <c r="P35" s="155">
        <f t="shared" si="6"/>
        <v>1.5559944318866341</v>
      </c>
      <c r="Q35" s="156">
        <f t="shared" si="7"/>
        <v>0.36084726321956984</v>
      </c>
      <c r="R35" s="149">
        <v>-4</v>
      </c>
      <c r="S35" s="155">
        <f t="shared" si="8"/>
        <v>1.4030967445569551</v>
      </c>
      <c r="T35" s="156">
        <f t="shared" si="9"/>
        <v>0.41385228439511945</v>
      </c>
      <c r="U35" s="149" t="s">
        <v>82</v>
      </c>
      <c r="V35" s="155">
        <f t="shared" si="10"/>
        <v>1.5744461452403791</v>
      </c>
      <c r="W35" s="156">
        <f t="shared" si="11"/>
        <v>0.35504124529561532</v>
      </c>
      <c r="X35" s="149" t="s">
        <v>82</v>
      </c>
      <c r="Y35" s="155">
        <f t="shared" si="12"/>
        <v>1.3345497830701634</v>
      </c>
      <c r="Z35" s="156">
        <f t="shared" si="13"/>
        <v>0.44069862810397037</v>
      </c>
      <c r="AA35" s="149" t="s">
        <v>82</v>
      </c>
      <c r="AB35" s="155">
        <f t="shared" si="14"/>
        <v>1.4927289872361014</v>
      </c>
      <c r="AC35" s="156">
        <f t="shared" si="15"/>
        <v>0.38168877757717906</v>
      </c>
      <c r="AD35" s="149" t="s">
        <v>82</v>
      </c>
      <c r="AE35" s="155">
        <f t="shared" si="16"/>
        <v>1.4558224532083703</v>
      </c>
      <c r="AF35" s="156">
        <f t="shared" si="17"/>
        <v>0.39454468746097188</v>
      </c>
    </row>
    <row r="36" spans="1:32" x14ac:dyDescent="0.35">
      <c r="A36" s="108">
        <v>-2</v>
      </c>
      <c r="B36" s="122">
        <f t="shared" si="0"/>
        <v>1.1763502295048416</v>
      </c>
      <c r="C36" s="104">
        <f t="shared" si="18"/>
        <v>2.12054127466367E-2</v>
      </c>
      <c r="E36" s="108">
        <v>-2</v>
      </c>
      <c r="F36" s="226">
        <f t="shared" si="1"/>
        <v>13296.382904440383</v>
      </c>
      <c r="G36" s="227">
        <f t="shared" si="2"/>
        <v>5.1561548380097504</v>
      </c>
      <c r="I36" s="149">
        <v>-3</v>
      </c>
      <c r="J36" s="155">
        <f t="shared" si="3"/>
        <v>1.3240037526240793</v>
      </c>
      <c r="K36" s="156">
        <f t="shared" si="19"/>
        <v>0.44501144270896265</v>
      </c>
      <c r="L36" s="149" t="s">
        <v>77</v>
      </c>
      <c r="M36" s="155">
        <f t="shared" si="4"/>
        <v>0.8124271349564175</v>
      </c>
      <c r="N36" s="156">
        <f t="shared" si="5"/>
        <v>0.71938953497498048</v>
      </c>
      <c r="O36" s="149"/>
      <c r="P36" s="157"/>
      <c r="Q36" s="157"/>
      <c r="R36" s="150"/>
      <c r="S36" s="158"/>
      <c r="T36" s="159"/>
      <c r="U36" s="149" t="s">
        <v>83</v>
      </c>
      <c r="V36" s="155">
        <f t="shared" si="10"/>
        <v>1.716776667206225</v>
      </c>
      <c r="W36" s="156">
        <f t="shared" si="11"/>
        <v>0.31405649260940532</v>
      </c>
      <c r="X36" s="149" t="s">
        <v>83</v>
      </c>
      <c r="Y36" s="155">
        <f t="shared" si="12"/>
        <v>1.4690034985240095</v>
      </c>
      <c r="Z36" s="156">
        <f t="shared" si="13"/>
        <v>0.38989236434710844</v>
      </c>
      <c r="AA36" s="149" t="s">
        <v>83</v>
      </c>
      <c r="AB36" s="155">
        <f t="shared" si="14"/>
        <v>1.6245277096008992</v>
      </c>
      <c r="AC36" s="156">
        <f t="shared" si="15"/>
        <v>0.33987293577578787</v>
      </c>
      <c r="AD36" s="149" t="s">
        <v>83</v>
      </c>
      <c r="AE36" s="155">
        <f t="shared" si="16"/>
        <v>1.5665383078645267</v>
      </c>
      <c r="AF36" s="156">
        <f t="shared" si="17"/>
        <v>0.35751486721264392</v>
      </c>
    </row>
    <row r="37" spans="1:32" x14ac:dyDescent="0.35">
      <c r="A37" s="108">
        <v>-3</v>
      </c>
      <c r="B37" s="122">
        <f t="shared" si="0"/>
        <v>1.4268236129318299</v>
      </c>
      <c r="C37" s="104">
        <f t="shared" si="18"/>
        <v>2.1253260709955386E-2</v>
      </c>
      <c r="E37" s="108">
        <v>-3</v>
      </c>
      <c r="F37" s="226">
        <f t="shared" si="1"/>
        <v>13297.558902874285</v>
      </c>
      <c r="G37" s="227">
        <f t="shared" si="2"/>
        <v>6.2667520719148664</v>
      </c>
      <c r="I37" s="149">
        <v>-4</v>
      </c>
      <c r="J37" s="155">
        <f t="shared" si="3"/>
        <v>1.5296342823079072</v>
      </c>
      <c r="K37" s="156">
        <f t="shared" si="19"/>
        <v>0.36935232562825021</v>
      </c>
      <c r="L37" s="149" t="s">
        <v>78</v>
      </c>
      <c r="M37" s="155">
        <f t="shared" si="4"/>
        <v>0.89154744200221991</v>
      </c>
      <c r="N37" s="156">
        <f t="shared" si="5"/>
        <v>0.66855243666903719</v>
      </c>
      <c r="O37" s="149"/>
      <c r="P37" s="157"/>
      <c r="Q37" s="157"/>
      <c r="R37" s="150"/>
      <c r="S37" s="158"/>
      <c r="T37" s="159"/>
      <c r="U37" s="149" t="s">
        <v>84</v>
      </c>
      <c r="V37" s="155">
        <f t="shared" si="10"/>
        <v>1.7668509750692263</v>
      </c>
      <c r="W37" s="156">
        <f t="shared" si="11"/>
        <v>0.30111101074374025</v>
      </c>
      <c r="X37" s="149" t="s">
        <v>84</v>
      </c>
      <c r="Y37" s="155">
        <f t="shared" si="12"/>
        <v>1.5507224543223395</v>
      </c>
      <c r="Z37" s="156">
        <f t="shared" si="13"/>
        <v>0.36252826418477224</v>
      </c>
      <c r="AA37" s="149" t="s">
        <v>84</v>
      </c>
      <c r="AB37" s="155">
        <f t="shared" si="14"/>
        <v>1.7141411039781691</v>
      </c>
      <c r="AC37" s="156">
        <f t="shared" si="15"/>
        <v>0.31475793037229777</v>
      </c>
      <c r="AD37" s="149" t="s">
        <v>84</v>
      </c>
      <c r="AE37" s="155">
        <f t="shared" si="16"/>
        <v>1.671971113051117</v>
      </c>
      <c r="AF37" s="156">
        <f t="shared" si="17"/>
        <v>0.32626485782136583</v>
      </c>
    </row>
    <row r="38" spans="1:32" x14ac:dyDescent="0.35">
      <c r="A38" s="108">
        <v>-4</v>
      </c>
      <c r="B38" s="122">
        <f t="shared" si="0"/>
        <v>1.6535211695388687</v>
      </c>
      <c r="C38" s="104">
        <f t="shared" si="18"/>
        <v>2.130435682212993E-2</v>
      </c>
      <c r="E38" s="108">
        <v>-4</v>
      </c>
      <c r="F38" s="226">
        <f t="shared" si="1"/>
        <v>13298.818085827432</v>
      </c>
      <c r="G38" s="227">
        <f t="shared" si="2"/>
        <v>7.2781687397148538</v>
      </c>
      <c r="L38" s="149" t="s">
        <v>79</v>
      </c>
      <c r="M38" s="155">
        <f t="shared" si="4"/>
        <v>1.1763502295048414</v>
      </c>
      <c r="N38" s="156">
        <f t="shared" si="5"/>
        <v>0.51083399581479638</v>
      </c>
      <c r="O38" s="96"/>
      <c r="P38" s="99"/>
      <c r="Q38" s="99"/>
      <c r="R38" s="99"/>
      <c r="S38" s="82"/>
    </row>
    <row r="39" spans="1:32" x14ac:dyDescent="0.35">
      <c r="A39" s="108">
        <v>-5</v>
      </c>
      <c r="B39" s="122">
        <f t="shared" si="0"/>
        <v>1.8300988638394646</v>
      </c>
      <c r="C39" s="104">
        <f t="shared" si="18"/>
        <v>2.1349240712049477E-2</v>
      </c>
      <c r="E39" s="108">
        <v>-5</v>
      </c>
      <c r="F39" s="226">
        <f t="shared" si="1"/>
        <v>13299.927037671128</v>
      </c>
      <c r="G39" s="227">
        <f t="shared" si="2"/>
        <v>8.0706858042222027</v>
      </c>
      <c r="L39" s="149" t="s">
        <v>80</v>
      </c>
      <c r="M39" s="155">
        <f t="shared" si="4"/>
        <v>1.2449057134424957</v>
      </c>
      <c r="N39" s="156">
        <f t="shared" si="5"/>
        <v>0.47898160435614712</v>
      </c>
      <c r="O39" s="96"/>
      <c r="P39" s="83"/>
      <c r="Q39" s="83"/>
      <c r="R39" s="99"/>
    </row>
    <row r="40" spans="1:32" x14ac:dyDescent="0.35">
      <c r="A40" s="96"/>
      <c r="B40" s="93"/>
      <c r="L40" s="149">
        <v>3</v>
      </c>
      <c r="M40" s="155">
        <f t="shared" si="4"/>
        <v>1.4821843883156862</v>
      </c>
      <c r="N40" s="156">
        <f t="shared" si="5"/>
        <v>0.38530798842028779</v>
      </c>
      <c r="O40" s="96"/>
      <c r="P40" s="99"/>
      <c r="Q40" s="99"/>
      <c r="R40" s="99"/>
    </row>
    <row r="41" spans="1:32" x14ac:dyDescent="0.35">
      <c r="L41" s="149">
        <v>4</v>
      </c>
      <c r="M41" s="155">
        <f t="shared" si="4"/>
        <v>1.6983275726190585</v>
      </c>
      <c r="N41" s="156">
        <f t="shared" si="5"/>
        <v>0.31900993576505282</v>
      </c>
      <c r="O41" s="96"/>
      <c r="P41" s="99"/>
      <c r="Q41" s="99"/>
      <c r="R41" s="99"/>
    </row>
    <row r="42" spans="1:32" ht="15" thickBot="1" x14ac:dyDescent="0.4">
      <c r="G42" s="99"/>
      <c r="H42" s="22"/>
      <c r="I42" s="22"/>
      <c r="J42" s="99"/>
      <c r="K42" s="99"/>
      <c r="L42" s="99"/>
      <c r="M42" s="99"/>
    </row>
    <row r="43" spans="1:32" ht="15" thickBot="1" x14ac:dyDescent="0.4">
      <c r="A43" s="190" t="s">
        <v>126</v>
      </c>
      <c r="B43" s="191"/>
      <c r="C43" s="192"/>
      <c r="K43" s="99"/>
      <c r="L43" s="99"/>
      <c r="M43" s="99"/>
    </row>
    <row r="44" spans="1:32" x14ac:dyDescent="0.35">
      <c r="A44" s="96" t="s">
        <v>4</v>
      </c>
      <c r="B44" s="99" t="s">
        <v>87</v>
      </c>
      <c r="C44" s="2" t="s">
        <v>22</v>
      </c>
      <c r="D44" s="96" t="s">
        <v>4</v>
      </c>
      <c r="E44" s="99" t="s">
        <v>87</v>
      </c>
      <c r="F44" s="2" t="s">
        <v>22</v>
      </c>
      <c r="G44" s="96" t="s">
        <v>4</v>
      </c>
      <c r="H44" s="99" t="s">
        <v>87</v>
      </c>
      <c r="I44" s="2" t="s">
        <v>22</v>
      </c>
      <c r="J44" s="96" t="s">
        <v>4</v>
      </c>
      <c r="K44" s="99" t="s">
        <v>87</v>
      </c>
      <c r="L44" s="2" t="s">
        <v>22</v>
      </c>
      <c r="M44" s="96" t="s">
        <v>4</v>
      </c>
      <c r="N44" s="99" t="s">
        <v>87</v>
      </c>
      <c r="O44" s="2" t="s">
        <v>22</v>
      </c>
      <c r="P44" s="96" t="s">
        <v>4</v>
      </c>
      <c r="Q44" s="99" t="s">
        <v>87</v>
      </c>
      <c r="R44" s="2" t="s">
        <v>22</v>
      </c>
      <c r="S44" s="96" t="s">
        <v>4</v>
      </c>
      <c r="T44" s="99" t="s">
        <v>87</v>
      </c>
      <c r="U44" s="2" t="s">
        <v>22</v>
      </c>
      <c r="V44" s="96" t="s">
        <v>4</v>
      </c>
      <c r="W44" s="99" t="s">
        <v>87</v>
      </c>
      <c r="X44" s="2" t="s">
        <v>22</v>
      </c>
      <c r="Y44" s="96" t="s">
        <v>4</v>
      </c>
      <c r="Z44" s="99" t="s">
        <v>87</v>
      </c>
      <c r="AA44" s="2" t="s">
        <v>22</v>
      </c>
    </row>
    <row r="45" spans="1:32" x14ac:dyDescent="0.35">
      <c r="A45" s="108">
        <v>1</v>
      </c>
      <c r="B45" s="122">
        <f t="shared" ref="B45:B54" si="20">AVERAGE(B15:C15)</f>
        <v>0.81499999999999995</v>
      </c>
      <c r="C45" s="104">
        <f>SQRT(2*($B$9/2)^2)</f>
        <v>1.4142135623730951E-2</v>
      </c>
      <c r="D45" s="103">
        <v>1</v>
      </c>
      <c r="E45" s="122">
        <f t="shared" ref="E45:E52" si="21">AVERAGE(E15:F15)</f>
        <v>0.8600000000000001</v>
      </c>
      <c r="F45" s="104">
        <f t="shared" ref="F45:F52" si="22">SQRT(2*($B$9/2)^2)</f>
        <v>1.4142135623730951E-2</v>
      </c>
      <c r="G45" s="96" t="str">
        <f>"-1^-"</f>
        <v>-1^-</v>
      </c>
      <c r="H45" s="122">
        <f t="shared" ref="H45:H56" si="23">AVERAGE(H15:I15)</f>
        <v>0.40249999999999997</v>
      </c>
      <c r="I45" s="104">
        <f t="shared" ref="I45:I56" si="24">SQRT(2*($B$9/2)^2)</f>
        <v>1.4142135623730951E-2</v>
      </c>
      <c r="J45" s="96" t="str">
        <f>"-1^-"</f>
        <v>-1^-</v>
      </c>
      <c r="K45" s="122">
        <f t="shared" ref="K45:K50" si="25">AVERAGE(K15:L15)</f>
        <v>0.61</v>
      </c>
      <c r="L45" s="104">
        <f t="shared" ref="L45:L50" si="26">SQRT(2*($B$9/2)^2)</f>
        <v>1.4142135623730951E-2</v>
      </c>
      <c r="M45" s="96" t="str">
        <f>"-1^-"</f>
        <v>-1^-</v>
      </c>
      <c r="N45" s="122">
        <f t="shared" ref="N45:N50" si="27">AVERAGE(N15:O15)</f>
        <v>0.48250000000000004</v>
      </c>
      <c r="O45" s="104">
        <f t="shared" ref="O45:O50" si="28">SQRT(2*($B$9/2)^2)</f>
        <v>1.4142135623730951E-2</v>
      </c>
      <c r="P45" s="96" t="s">
        <v>77</v>
      </c>
      <c r="Q45" s="122">
        <f t="shared" ref="Q45:Q52" si="29">AVERAGE(Q15:R15)</f>
        <v>0.75</v>
      </c>
      <c r="R45" s="104">
        <f t="shared" ref="R45:R52" si="30">SQRT(2*($B$9/2)^2)</f>
        <v>1.4142135623730951E-2</v>
      </c>
      <c r="S45" s="96" t="s">
        <v>77</v>
      </c>
      <c r="T45" s="122">
        <f t="shared" ref="T45:T52" si="31">AVERAGE(T15:U15)</f>
        <v>0.54500000000000004</v>
      </c>
      <c r="U45" s="104">
        <f t="shared" ref="U45:U52" si="32">SQRT(2*($B$9/2)^2)</f>
        <v>1.4142135623730951E-2</v>
      </c>
      <c r="V45" s="96" t="s">
        <v>77</v>
      </c>
      <c r="W45" s="122">
        <f t="shared" ref="W45:W52" si="33">AVERAGE(W15:X15)</f>
        <v>0.64250000000000007</v>
      </c>
      <c r="X45" s="104">
        <f t="shared" ref="X45:X52" si="34">SQRT(2*($B$9/2)^2)</f>
        <v>1.4142135623730951E-2</v>
      </c>
      <c r="Y45" s="96" t="s">
        <v>77</v>
      </c>
      <c r="Z45" s="122">
        <f t="shared" ref="Z45:Z52" si="35">AVERAGE(Z15:AA15)</f>
        <v>0.56499999999999995</v>
      </c>
      <c r="AA45" s="104">
        <f t="shared" ref="AA45:AA52" si="36">SQRT(2*($B$9/2)^2)</f>
        <v>1.4142135623730951E-2</v>
      </c>
    </row>
    <row r="46" spans="1:32" x14ac:dyDescent="0.35">
      <c r="A46" s="108">
        <v>2</v>
      </c>
      <c r="B46" s="122">
        <f t="shared" si="20"/>
        <v>1.095</v>
      </c>
      <c r="C46" s="104">
        <f t="shared" ref="C46:C54" si="37">SQRT(2*($B$9/2)^2)</f>
        <v>1.4142135623730951E-2</v>
      </c>
      <c r="D46" s="96">
        <v>2</v>
      </c>
      <c r="E46" s="122">
        <f t="shared" si="21"/>
        <v>1.1825000000000001</v>
      </c>
      <c r="F46" s="104">
        <f t="shared" si="22"/>
        <v>1.4142135623730951E-2</v>
      </c>
      <c r="G46" s="96" t="str">
        <f>"-1^+"</f>
        <v>-1^+</v>
      </c>
      <c r="H46" s="122">
        <f t="shared" si="23"/>
        <v>0.47250000000000003</v>
      </c>
      <c r="I46" s="104">
        <f t="shared" si="24"/>
        <v>1.4142135623730951E-2</v>
      </c>
      <c r="J46" s="96" t="str">
        <f>"-1^+"</f>
        <v>-1^+</v>
      </c>
      <c r="K46" s="122">
        <f t="shared" si="25"/>
        <v>0.69500000000000006</v>
      </c>
      <c r="L46" s="104">
        <f t="shared" si="26"/>
        <v>1.4142135623730951E-2</v>
      </c>
      <c r="M46" s="96" t="str">
        <f>"-1^+"</f>
        <v>-1^+</v>
      </c>
      <c r="N46" s="122">
        <f t="shared" si="27"/>
        <v>0.59499999999999997</v>
      </c>
      <c r="O46" s="104">
        <f t="shared" si="28"/>
        <v>1.4142135623730951E-2</v>
      </c>
      <c r="P46" s="96" t="s">
        <v>78</v>
      </c>
      <c r="Q46" s="122">
        <f t="shared" si="29"/>
        <v>0.91500000000000004</v>
      </c>
      <c r="R46" s="104">
        <f t="shared" si="30"/>
        <v>1.4142135623730951E-2</v>
      </c>
      <c r="S46" s="96" t="s">
        <v>78</v>
      </c>
      <c r="T46" s="122">
        <f t="shared" si="31"/>
        <v>0.73</v>
      </c>
      <c r="U46" s="104">
        <f t="shared" si="32"/>
        <v>1.4142135623730951E-2</v>
      </c>
      <c r="V46" s="96" t="s">
        <v>78</v>
      </c>
      <c r="W46" s="122">
        <f t="shared" si="33"/>
        <v>0.87000000000000011</v>
      </c>
      <c r="X46" s="104">
        <f t="shared" si="34"/>
        <v>1.4142135623730951E-2</v>
      </c>
      <c r="Y46" s="96" t="s">
        <v>78</v>
      </c>
      <c r="Z46" s="122">
        <f t="shared" si="35"/>
        <v>0.83499999999999996</v>
      </c>
      <c r="AA46" s="104">
        <f t="shared" si="36"/>
        <v>1.4142135623730951E-2</v>
      </c>
    </row>
    <row r="47" spans="1:32" x14ac:dyDescent="0.35">
      <c r="A47" s="108">
        <v>3</v>
      </c>
      <c r="B47" s="122">
        <f t="shared" si="20"/>
        <v>1.395</v>
      </c>
      <c r="C47" s="104">
        <f t="shared" si="37"/>
        <v>1.4142135623730951E-2</v>
      </c>
      <c r="D47" s="96">
        <v>3</v>
      </c>
      <c r="E47" s="122">
        <f t="shared" si="21"/>
        <v>1.4175</v>
      </c>
      <c r="F47" s="104">
        <f t="shared" si="22"/>
        <v>1.4142135623730951E-2</v>
      </c>
      <c r="G47" s="96" t="str">
        <f>"-2^-"</f>
        <v>-2^-</v>
      </c>
      <c r="H47" s="122">
        <f t="shared" si="23"/>
        <v>0.75</v>
      </c>
      <c r="I47" s="104">
        <f t="shared" si="24"/>
        <v>1.4142135623730951E-2</v>
      </c>
      <c r="J47" s="96" t="str">
        <f>"-2^-"</f>
        <v>-2^-</v>
      </c>
      <c r="K47" s="122">
        <f t="shared" si="25"/>
        <v>0.99</v>
      </c>
      <c r="L47" s="104">
        <f t="shared" si="26"/>
        <v>1.4142135623730951E-2</v>
      </c>
      <c r="M47" s="96" t="str">
        <f>"-2^-"</f>
        <v>-2^-</v>
      </c>
      <c r="N47" s="122">
        <f t="shared" si="27"/>
        <v>0.85</v>
      </c>
      <c r="O47" s="104">
        <f t="shared" si="28"/>
        <v>1.4142135623730951E-2</v>
      </c>
      <c r="P47" s="96" t="s">
        <v>79</v>
      </c>
      <c r="Q47" s="122">
        <f t="shared" si="29"/>
        <v>1.1400000000000001</v>
      </c>
      <c r="R47" s="104">
        <f t="shared" si="30"/>
        <v>1.4142135623730951E-2</v>
      </c>
      <c r="S47" s="96" t="s">
        <v>79</v>
      </c>
      <c r="T47" s="122">
        <f t="shared" si="31"/>
        <v>0.91999999999999993</v>
      </c>
      <c r="U47" s="104">
        <f t="shared" si="32"/>
        <v>1.4142135623730951E-2</v>
      </c>
      <c r="V47" s="96" t="s">
        <v>79</v>
      </c>
      <c r="W47" s="122">
        <f t="shared" si="33"/>
        <v>1.03</v>
      </c>
      <c r="X47" s="104">
        <f t="shared" si="34"/>
        <v>1.4142135623730951E-2</v>
      </c>
      <c r="Y47" s="96" t="s">
        <v>79</v>
      </c>
      <c r="Z47" s="122">
        <f t="shared" si="35"/>
        <v>0.99</v>
      </c>
      <c r="AA47" s="104">
        <f t="shared" si="36"/>
        <v>1.4142135623730951E-2</v>
      </c>
    </row>
    <row r="48" spans="1:32" x14ac:dyDescent="0.35">
      <c r="A48" s="108">
        <v>4</v>
      </c>
      <c r="B48" s="122">
        <f t="shared" si="20"/>
        <v>1.585</v>
      </c>
      <c r="C48" s="104">
        <f t="shared" si="37"/>
        <v>1.4142135623730951E-2</v>
      </c>
      <c r="D48" s="96">
        <v>4</v>
      </c>
      <c r="E48" s="122">
        <f t="shared" si="21"/>
        <v>1.635</v>
      </c>
      <c r="F48" s="104">
        <f t="shared" si="22"/>
        <v>1.4142135623730951E-2</v>
      </c>
      <c r="G48" s="96" t="str">
        <f>"-2^+"</f>
        <v>-2^+</v>
      </c>
      <c r="H48" s="122">
        <f t="shared" si="23"/>
        <v>0.78249999999999997</v>
      </c>
      <c r="I48" s="104">
        <f t="shared" si="24"/>
        <v>1.4142135623730951E-2</v>
      </c>
      <c r="J48" s="96" t="str">
        <f>"-2^+"</f>
        <v>-2^+</v>
      </c>
      <c r="K48" s="122">
        <f t="shared" si="25"/>
        <v>1.0350000000000001</v>
      </c>
      <c r="L48" s="104">
        <f t="shared" si="26"/>
        <v>1.4142135623730951E-2</v>
      </c>
      <c r="M48" s="96" t="str">
        <f>"-2^+"</f>
        <v>-2^+</v>
      </c>
      <c r="N48" s="122">
        <f t="shared" si="27"/>
        <v>0.92</v>
      </c>
      <c r="O48" s="104">
        <f t="shared" si="28"/>
        <v>1.4142135623730951E-2</v>
      </c>
      <c r="P48" s="96" t="s">
        <v>80</v>
      </c>
      <c r="Q48" s="122">
        <f t="shared" si="29"/>
        <v>1.2450000000000001</v>
      </c>
      <c r="R48" s="104">
        <f t="shared" si="30"/>
        <v>1.4142135623730951E-2</v>
      </c>
      <c r="S48" s="96" t="s">
        <v>80</v>
      </c>
      <c r="T48" s="122">
        <f t="shared" si="31"/>
        <v>1.0525</v>
      </c>
      <c r="U48" s="104">
        <f t="shared" si="32"/>
        <v>1.4142135623730951E-2</v>
      </c>
      <c r="V48" s="96" t="s">
        <v>80</v>
      </c>
      <c r="W48" s="122">
        <f t="shared" si="33"/>
        <v>1.1775000000000002</v>
      </c>
      <c r="X48" s="104">
        <f t="shared" si="34"/>
        <v>1.4142135623730951E-2</v>
      </c>
      <c r="Y48" s="96" t="s">
        <v>80</v>
      </c>
      <c r="Z48" s="122">
        <f t="shared" si="35"/>
        <v>1.155</v>
      </c>
      <c r="AA48" s="104">
        <f t="shared" si="36"/>
        <v>1.4142135623730951E-2</v>
      </c>
    </row>
    <row r="49" spans="1:27" x14ac:dyDescent="0.35">
      <c r="A49" s="108">
        <v>5</v>
      </c>
      <c r="B49" s="122">
        <f t="shared" si="20"/>
        <v>1.7749999999999999</v>
      </c>
      <c r="C49" s="104">
        <f t="shared" si="37"/>
        <v>1.4142135623730951E-2</v>
      </c>
      <c r="D49" s="96">
        <v>-1</v>
      </c>
      <c r="E49" s="122">
        <f t="shared" si="21"/>
        <v>0.66999999999999993</v>
      </c>
      <c r="F49" s="104">
        <f t="shared" si="22"/>
        <v>1.4142135623730951E-2</v>
      </c>
      <c r="G49" s="96">
        <v>-3</v>
      </c>
      <c r="H49" s="122">
        <f t="shared" si="23"/>
        <v>1.01</v>
      </c>
      <c r="I49" s="104">
        <f t="shared" si="24"/>
        <v>1.4142135623730951E-2</v>
      </c>
      <c r="J49" s="96">
        <v>-3</v>
      </c>
      <c r="K49" s="122">
        <f t="shared" si="25"/>
        <v>1.2650000000000001</v>
      </c>
      <c r="L49" s="104">
        <f t="shared" si="26"/>
        <v>1.4142135623730951E-2</v>
      </c>
      <c r="M49" s="96">
        <v>-3</v>
      </c>
      <c r="N49" s="122">
        <f t="shared" si="27"/>
        <v>1.125</v>
      </c>
      <c r="O49" s="104">
        <f t="shared" si="28"/>
        <v>1.4142135623730951E-2</v>
      </c>
      <c r="P49" s="96" t="s">
        <v>81</v>
      </c>
      <c r="Q49" s="122">
        <f t="shared" si="29"/>
        <v>1.415</v>
      </c>
      <c r="R49" s="104">
        <f t="shared" si="30"/>
        <v>1.4142135623730951E-2</v>
      </c>
      <c r="S49" s="96" t="s">
        <v>81</v>
      </c>
      <c r="T49" s="122">
        <f t="shared" si="31"/>
        <v>1.1749999999999998</v>
      </c>
      <c r="U49" s="104">
        <f t="shared" si="32"/>
        <v>1.4142135623730951E-2</v>
      </c>
      <c r="V49" s="96" t="s">
        <v>81</v>
      </c>
      <c r="W49" s="122">
        <f t="shared" si="33"/>
        <v>1.3125</v>
      </c>
      <c r="X49" s="104">
        <f t="shared" si="34"/>
        <v>1.4142135623730951E-2</v>
      </c>
      <c r="Y49" s="96" t="s">
        <v>81</v>
      </c>
      <c r="Z49" s="122">
        <f t="shared" si="35"/>
        <v>1.2675000000000001</v>
      </c>
      <c r="AA49" s="104">
        <f t="shared" si="36"/>
        <v>1.4142135623730951E-2</v>
      </c>
    </row>
    <row r="50" spans="1:27" x14ac:dyDescent="0.35">
      <c r="A50" s="108">
        <v>-1</v>
      </c>
      <c r="B50" s="122">
        <f t="shared" si="20"/>
        <v>0.77750000000000008</v>
      </c>
      <c r="C50" s="104">
        <f t="shared" si="37"/>
        <v>1.4142135623730951E-2</v>
      </c>
      <c r="D50" s="96">
        <v>-2</v>
      </c>
      <c r="E50" s="122">
        <f t="shared" si="21"/>
        <v>1.0425</v>
      </c>
      <c r="F50" s="104">
        <f t="shared" si="22"/>
        <v>1.4142135623730951E-2</v>
      </c>
      <c r="G50" s="96">
        <v>-4</v>
      </c>
      <c r="H50" s="122">
        <f t="shared" si="23"/>
        <v>1.2050000000000001</v>
      </c>
      <c r="I50" s="104">
        <f t="shared" si="24"/>
        <v>1.4142135623730951E-2</v>
      </c>
      <c r="J50" s="96">
        <v>-4</v>
      </c>
      <c r="K50" s="122">
        <f t="shared" si="25"/>
        <v>1.4750000000000001</v>
      </c>
      <c r="L50" s="104">
        <f t="shared" si="26"/>
        <v>1.4142135623730951E-2</v>
      </c>
      <c r="M50" s="96">
        <v>-4</v>
      </c>
      <c r="N50" s="122">
        <f t="shared" si="27"/>
        <v>1.33</v>
      </c>
      <c r="O50" s="104">
        <f t="shared" si="28"/>
        <v>1.4142135623730951E-2</v>
      </c>
      <c r="P50" s="96" t="s">
        <v>82</v>
      </c>
      <c r="Q50" s="122">
        <f t="shared" si="29"/>
        <v>1.4925000000000002</v>
      </c>
      <c r="R50" s="104">
        <f t="shared" si="30"/>
        <v>1.4142135623730951E-2</v>
      </c>
      <c r="S50" s="96" t="s">
        <v>82</v>
      </c>
      <c r="T50" s="122">
        <f t="shared" si="31"/>
        <v>1.2650000000000001</v>
      </c>
      <c r="U50" s="104">
        <f t="shared" si="32"/>
        <v>1.4142135623730951E-2</v>
      </c>
      <c r="V50" s="96" t="s">
        <v>82</v>
      </c>
      <c r="W50" s="122">
        <f t="shared" si="33"/>
        <v>1.415</v>
      </c>
      <c r="X50" s="104">
        <f t="shared" si="34"/>
        <v>1.4142135623730951E-2</v>
      </c>
      <c r="Y50" s="96" t="s">
        <v>82</v>
      </c>
      <c r="Z50" s="122">
        <f t="shared" si="35"/>
        <v>1.38</v>
      </c>
      <c r="AA50" s="104">
        <f t="shared" si="36"/>
        <v>1.4142135623730951E-2</v>
      </c>
    </row>
    <row r="51" spans="1:27" x14ac:dyDescent="0.35">
      <c r="A51" s="108">
        <v>-2</v>
      </c>
      <c r="B51" s="122">
        <f t="shared" si="20"/>
        <v>1.1150000000000002</v>
      </c>
      <c r="C51" s="104">
        <f t="shared" si="37"/>
        <v>1.4142135623730951E-2</v>
      </c>
      <c r="D51" s="96">
        <v>-3</v>
      </c>
      <c r="E51" s="122">
        <f t="shared" si="21"/>
        <v>1.2549999999999999</v>
      </c>
      <c r="F51" s="104">
        <f t="shared" si="22"/>
        <v>1.4142135623730951E-2</v>
      </c>
      <c r="G51" s="96" t="s">
        <v>77</v>
      </c>
      <c r="H51" s="122">
        <f t="shared" si="23"/>
        <v>0.77</v>
      </c>
      <c r="I51" s="104">
        <f t="shared" si="24"/>
        <v>1.4142135623730951E-2</v>
      </c>
      <c r="J51" s="96"/>
      <c r="K51" s="83"/>
      <c r="L51" s="83"/>
      <c r="M51" s="99"/>
      <c r="N51" s="82"/>
      <c r="P51" s="96" t="s">
        <v>83</v>
      </c>
      <c r="Q51" s="122">
        <f t="shared" si="29"/>
        <v>1.6274999999999999</v>
      </c>
      <c r="R51" s="104">
        <f t="shared" si="30"/>
        <v>1.4142135623730951E-2</v>
      </c>
      <c r="S51" s="96" t="s">
        <v>83</v>
      </c>
      <c r="T51" s="122">
        <f t="shared" si="31"/>
        <v>1.3925000000000001</v>
      </c>
      <c r="U51" s="104">
        <f t="shared" si="32"/>
        <v>1.4142135623730951E-2</v>
      </c>
      <c r="V51" s="96" t="s">
        <v>83</v>
      </c>
      <c r="W51" s="122">
        <f t="shared" si="33"/>
        <v>1.54</v>
      </c>
      <c r="X51" s="104">
        <f t="shared" si="34"/>
        <v>1.4142135623730951E-2</v>
      </c>
      <c r="Y51" s="96" t="s">
        <v>83</v>
      </c>
      <c r="Z51" s="122">
        <f t="shared" si="35"/>
        <v>1.4849999999999999</v>
      </c>
      <c r="AA51" s="104">
        <f t="shared" si="36"/>
        <v>1.4142135623730951E-2</v>
      </c>
    </row>
    <row r="52" spans="1:27" x14ac:dyDescent="0.35">
      <c r="A52" s="108">
        <v>-3</v>
      </c>
      <c r="B52" s="122">
        <f t="shared" si="20"/>
        <v>1.3525</v>
      </c>
      <c r="C52" s="104">
        <f t="shared" si="37"/>
        <v>1.4142135623730951E-2</v>
      </c>
      <c r="D52" s="96">
        <v>-4</v>
      </c>
      <c r="E52" s="122">
        <f t="shared" si="21"/>
        <v>1.4500000000000002</v>
      </c>
      <c r="F52" s="104">
        <f t="shared" si="22"/>
        <v>1.4142135623730951E-2</v>
      </c>
      <c r="G52" s="96" t="s">
        <v>78</v>
      </c>
      <c r="H52" s="122">
        <f t="shared" si="23"/>
        <v>0.84499999999999997</v>
      </c>
      <c r="I52" s="104">
        <f t="shared" si="24"/>
        <v>1.4142135623730951E-2</v>
      </c>
      <c r="J52" s="96"/>
      <c r="K52" s="83"/>
      <c r="L52" s="83"/>
      <c r="M52" s="99"/>
      <c r="N52" s="82"/>
      <c r="P52" s="96" t="s">
        <v>84</v>
      </c>
      <c r="Q52" s="122">
        <f t="shared" si="29"/>
        <v>1.675</v>
      </c>
      <c r="R52" s="104">
        <f t="shared" si="30"/>
        <v>1.4142135623730951E-2</v>
      </c>
      <c r="S52" s="96" t="s">
        <v>84</v>
      </c>
      <c r="T52" s="122">
        <f t="shared" si="31"/>
        <v>1.47</v>
      </c>
      <c r="U52" s="104">
        <f t="shared" si="32"/>
        <v>1.4142135623730951E-2</v>
      </c>
      <c r="V52" s="96" t="s">
        <v>84</v>
      </c>
      <c r="W52" s="122">
        <f t="shared" si="33"/>
        <v>1.625</v>
      </c>
      <c r="X52" s="104">
        <f t="shared" si="34"/>
        <v>1.4142135623730951E-2</v>
      </c>
      <c r="Y52" s="96" t="s">
        <v>84</v>
      </c>
      <c r="Z52" s="122">
        <f t="shared" si="35"/>
        <v>1.585</v>
      </c>
      <c r="AA52" s="104">
        <f t="shared" si="36"/>
        <v>1.4142135623730951E-2</v>
      </c>
    </row>
    <row r="53" spans="1:27" x14ac:dyDescent="0.35">
      <c r="A53" s="108">
        <v>-4</v>
      </c>
      <c r="B53" s="122">
        <f t="shared" si="20"/>
        <v>1.5675000000000001</v>
      </c>
      <c r="C53" s="104">
        <f t="shared" si="37"/>
        <v>1.4142135623730951E-2</v>
      </c>
      <c r="D53" s="96"/>
      <c r="G53" s="96" t="s">
        <v>79</v>
      </c>
      <c r="H53" s="122">
        <f t="shared" si="23"/>
        <v>1.115</v>
      </c>
      <c r="I53" s="104">
        <f t="shared" si="24"/>
        <v>1.4142135623730951E-2</v>
      </c>
      <c r="J53" s="96"/>
      <c r="K53" s="99"/>
      <c r="L53" s="99"/>
      <c r="M53" s="99"/>
      <c r="N53" s="82"/>
    </row>
    <row r="54" spans="1:27" x14ac:dyDescent="0.35">
      <c r="A54" s="108">
        <v>-5</v>
      </c>
      <c r="B54" s="122">
        <f t="shared" si="20"/>
        <v>1.7349999999999999</v>
      </c>
      <c r="C54" s="104">
        <f t="shared" si="37"/>
        <v>1.4142135623730951E-2</v>
      </c>
      <c r="G54" s="96" t="s">
        <v>80</v>
      </c>
      <c r="H54" s="122">
        <f t="shared" si="23"/>
        <v>1.18</v>
      </c>
      <c r="I54" s="104">
        <f t="shared" si="24"/>
        <v>1.4142135623730951E-2</v>
      </c>
      <c r="J54" s="96"/>
      <c r="K54" s="83"/>
      <c r="L54" s="83"/>
      <c r="M54" s="99"/>
    </row>
    <row r="55" spans="1:27" x14ac:dyDescent="0.35">
      <c r="A55" s="96"/>
      <c r="B55" s="93"/>
      <c r="G55" s="96">
        <v>3</v>
      </c>
      <c r="H55" s="122">
        <f t="shared" si="23"/>
        <v>1.405</v>
      </c>
      <c r="I55" s="104">
        <f t="shared" si="24"/>
        <v>1.4142135623730951E-2</v>
      </c>
      <c r="J55" s="96"/>
      <c r="K55" s="99"/>
      <c r="L55" s="99"/>
      <c r="M55" s="99"/>
    </row>
    <row r="56" spans="1:27" ht="15" thickBot="1" x14ac:dyDescent="0.4">
      <c r="G56" s="96">
        <v>4</v>
      </c>
      <c r="H56" s="122">
        <f t="shared" si="23"/>
        <v>1.61</v>
      </c>
      <c r="I56" s="104">
        <f t="shared" si="24"/>
        <v>1.4142135623730951E-2</v>
      </c>
      <c r="J56" s="96"/>
      <c r="K56" s="99"/>
      <c r="L56" s="99"/>
      <c r="M56" s="99"/>
    </row>
    <row r="57" spans="1:27" ht="15" thickBot="1" x14ac:dyDescent="0.4">
      <c r="A57" s="190" t="s">
        <v>130</v>
      </c>
      <c r="B57" s="191"/>
      <c r="C57" s="192"/>
      <c r="G57" s="126"/>
      <c r="H57" s="22"/>
      <c r="I57" s="22"/>
      <c r="J57" s="126"/>
      <c r="K57" s="126"/>
      <c r="L57" s="126"/>
      <c r="M57" s="126"/>
    </row>
    <row r="58" spans="1:27" x14ac:dyDescent="0.35">
      <c r="A58" s="127" t="s">
        <v>4</v>
      </c>
      <c r="B58" s="126" t="s">
        <v>131</v>
      </c>
      <c r="C58" s="2" t="s">
        <v>22</v>
      </c>
      <c r="D58" s="127" t="s">
        <v>4</v>
      </c>
      <c r="E58" s="126" t="s">
        <v>131</v>
      </c>
      <c r="F58" s="2" t="s">
        <v>22</v>
      </c>
      <c r="G58" s="127" t="s">
        <v>4</v>
      </c>
      <c r="H58" s="126" t="s">
        <v>131</v>
      </c>
      <c r="I58" s="2" t="s">
        <v>22</v>
      </c>
      <c r="J58" s="127" t="s">
        <v>4</v>
      </c>
      <c r="K58" s="126" t="s">
        <v>131</v>
      </c>
      <c r="L58" s="2" t="s">
        <v>22</v>
      </c>
      <c r="M58" s="127" t="s">
        <v>4</v>
      </c>
      <c r="N58" s="126" t="s">
        <v>131</v>
      </c>
      <c r="O58" s="2" t="s">
        <v>22</v>
      </c>
      <c r="P58" s="127" t="s">
        <v>4</v>
      </c>
      <c r="Q58" s="126" t="s">
        <v>131</v>
      </c>
      <c r="R58" s="2" t="s">
        <v>22</v>
      </c>
      <c r="S58" s="127" t="s">
        <v>4</v>
      </c>
      <c r="T58" s="126" t="s">
        <v>131</v>
      </c>
      <c r="U58" s="2" t="s">
        <v>22</v>
      </c>
      <c r="V58" s="127" t="s">
        <v>4</v>
      </c>
      <c r="W58" s="126" t="s">
        <v>131</v>
      </c>
      <c r="X58" s="2" t="s">
        <v>22</v>
      </c>
      <c r="Y58" s="127" t="s">
        <v>4</v>
      </c>
      <c r="Z58" s="126" t="s">
        <v>131</v>
      </c>
      <c r="AA58" s="2" t="s">
        <v>22</v>
      </c>
    </row>
    <row r="59" spans="1:27" x14ac:dyDescent="0.35">
      <c r="A59" s="108">
        <v>1</v>
      </c>
      <c r="B59" s="122">
        <f t="shared" ref="B59:B68" si="38">ABS(C15-B15)</f>
        <v>4.9999999999999933E-2</v>
      </c>
      <c r="C59" s="104">
        <f>SQRT(2*($B$9)^2)</f>
        <v>2.8284271247461901E-2</v>
      </c>
      <c r="D59" s="103">
        <v>1</v>
      </c>
      <c r="E59" s="122">
        <f t="shared" ref="E59:E66" si="39">ABS(F15-E15)</f>
        <v>9.9999999999999978E-2</v>
      </c>
      <c r="F59" s="104">
        <f>SQRT(2*($B$9)^2)</f>
        <v>2.8284271247461901E-2</v>
      </c>
      <c r="G59" s="127" t="str">
        <f>"-1^-"</f>
        <v>-1^-</v>
      </c>
      <c r="H59" s="122">
        <f t="shared" ref="H59:H70" si="40">ABS(I15-H15)</f>
        <v>3.4999999999999976E-2</v>
      </c>
      <c r="I59" s="104">
        <f>SQRT(2*($B$9)^2)</f>
        <v>2.8284271247461901E-2</v>
      </c>
      <c r="J59" s="127" t="str">
        <f>"-1^-"</f>
        <v>-1^-</v>
      </c>
      <c r="K59" s="122">
        <f t="shared" ref="K59:K64" si="41">ABS(L15-K15)</f>
        <v>2.0000000000000018E-2</v>
      </c>
      <c r="L59" s="104">
        <f>SQRT(2*($B$9)^2)</f>
        <v>2.8284271247461901E-2</v>
      </c>
      <c r="M59" s="127" t="str">
        <f>"-1^-"</f>
        <v>-1^-</v>
      </c>
      <c r="N59" s="122">
        <f t="shared" ref="N59:N64" si="42">ABS(O15-N15)</f>
        <v>4.4999999999999984E-2</v>
      </c>
      <c r="O59" s="104">
        <f>SQRT(2*($B$9)^2)</f>
        <v>2.8284271247461901E-2</v>
      </c>
      <c r="P59" s="127" t="s">
        <v>77</v>
      </c>
      <c r="Q59" s="122">
        <f t="shared" ref="Q59:Q66" si="43">ABS(R15-Q15)</f>
        <v>2.0000000000000018E-2</v>
      </c>
      <c r="R59" s="104">
        <f>SQRT(2*($B$9)^2)</f>
        <v>2.8284271247461901E-2</v>
      </c>
      <c r="S59" s="127" t="s">
        <v>77</v>
      </c>
      <c r="T59" s="122">
        <f t="shared" ref="T59:T66" si="44">ABS(U15-T15)</f>
        <v>3.0000000000000027E-2</v>
      </c>
      <c r="U59" s="104">
        <f>SQRT(2*($B$9)^2)</f>
        <v>2.8284271247461901E-2</v>
      </c>
      <c r="V59" s="127" t="s">
        <v>77</v>
      </c>
      <c r="W59" s="122">
        <f t="shared" ref="W59:W66" si="45">ABS(X15-W15)</f>
        <v>5.5000000000000049E-2</v>
      </c>
      <c r="X59" s="104">
        <f>SQRT(2*($B$9)^2)</f>
        <v>2.8284271247461901E-2</v>
      </c>
      <c r="Y59" s="127" t="s">
        <v>77</v>
      </c>
      <c r="Z59" s="122">
        <f t="shared" ref="Z59:Z66" si="46">ABS(AA15-Z15)</f>
        <v>8.9999999999999969E-2</v>
      </c>
      <c r="AA59" s="104">
        <f>SQRT(2*($B$9)^2)</f>
        <v>2.8284271247461901E-2</v>
      </c>
    </row>
    <row r="60" spans="1:27" x14ac:dyDescent="0.35">
      <c r="A60" s="108">
        <v>2</v>
      </c>
      <c r="B60" s="122">
        <f t="shared" si="38"/>
        <v>0.14999999999999991</v>
      </c>
      <c r="C60" s="104">
        <f t="shared" ref="C60:C68" si="47">SQRT(2*($B$9)^2)</f>
        <v>2.8284271247461901E-2</v>
      </c>
      <c r="D60" s="127">
        <v>2</v>
      </c>
      <c r="E60" s="122">
        <f t="shared" si="39"/>
        <v>6.4999999999999947E-2</v>
      </c>
      <c r="F60" s="104">
        <f t="shared" ref="F60:F66" si="48">SQRT(2*($B$9)^2)</f>
        <v>2.8284271247461901E-2</v>
      </c>
      <c r="G60" s="127" t="str">
        <f>"-1^+"</f>
        <v>-1^+</v>
      </c>
      <c r="H60" s="122">
        <f t="shared" si="40"/>
        <v>7.5000000000000011E-2</v>
      </c>
      <c r="I60" s="104">
        <f t="shared" ref="I60" si="49">SQRT(2*($B$9)^2)</f>
        <v>2.8284271247461901E-2</v>
      </c>
      <c r="J60" s="127" t="str">
        <f>"-1^+"</f>
        <v>-1^+</v>
      </c>
      <c r="K60" s="122">
        <f t="shared" si="41"/>
        <v>8.9999999999999969E-2</v>
      </c>
      <c r="L60" s="104">
        <f t="shared" ref="L60" si="50">SQRT(2*($B$9)^2)</f>
        <v>2.8284271247461901E-2</v>
      </c>
      <c r="M60" s="127" t="str">
        <f>"-1^+"</f>
        <v>-1^+</v>
      </c>
      <c r="N60" s="122">
        <f t="shared" si="42"/>
        <v>6.9999999999999951E-2</v>
      </c>
      <c r="O60" s="104">
        <f t="shared" ref="O60" si="51">SQRT(2*($B$9)^2)</f>
        <v>2.8284271247461901E-2</v>
      </c>
      <c r="P60" s="127" t="s">
        <v>78</v>
      </c>
      <c r="Q60" s="122">
        <f t="shared" si="43"/>
        <v>5.0000000000000044E-2</v>
      </c>
      <c r="R60" s="104">
        <f t="shared" ref="R60" si="52">SQRT(2*($B$9)^2)</f>
        <v>2.8284271247461901E-2</v>
      </c>
      <c r="S60" s="127" t="s">
        <v>78</v>
      </c>
      <c r="T60" s="122">
        <f t="shared" si="44"/>
        <v>8.9999999999999969E-2</v>
      </c>
      <c r="U60" s="104">
        <f t="shared" ref="U60" si="53">SQRT(2*($B$9)^2)</f>
        <v>2.8284271247461901E-2</v>
      </c>
      <c r="V60" s="127" t="s">
        <v>78</v>
      </c>
      <c r="W60" s="122">
        <f t="shared" si="45"/>
        <v>9.9999999999999978E-2</v>
      </c>
      <c r="X60" s="104">
        <f t="shared" ref="X60" si="54">SQRT(2*($B$9)^2)</f>
        <v>2.8284271247461901E-2</v>
      </c>
      <c r="Y60" s="127" t="s">
        <v>78</v>
      </c>
      <c r="Z60" s="122">
        <f t="shared" si="46"/>
        <v>9.9999999999999978E-2</v>
      </c>
      <c r="AA60" s="104">
        <f t="shared" ref="AA60" si="55">SQRT(2*($B$9)^2)</f>
        <v>2.8284271247461901E-2</v>
      </c>
    </row>
    <row r="61" spans="1:27" x14ac:dyDescent="0.35">
      <c r="A61" s="108">
        <v>3</v>
      </c>
      <c r="B61" s="122">
        <f t="shared" si="38"/>
        <v>8.9999999999999858E-2</v>
      </c>
      <c r="C61" s="104">
        <f t="shared" si="47"/>
        <v>2.8284271247461901E-2</v>
      </c>
      <c r="D61" s="127">
        <v>3</v>
      </c>
      <c r="E61" s="122">
        <f t="shared" si="39"/>
        <v>6.4999999999999947E-2</v>
      </c>
      <c r="F61" s="104">
        <f t="shared" si="48"/>
        <v>2.8284271247461901E-2</v>
      </c>
      <c r="G61" s="127" t="str">
        <f>"-2^-"</f>
        <v>-2^-</v>
      </c>
      <c r="H61" s="122">
        <f t="shared" si="40"/>
        <v>2.0000000000000018E-2</v>
      </c>
      <c r="I61" s="104">
        <f>SQRT(2*($B$9)^2)</f>
        <v>2.8284271247461901E-2</v>
      </c>
      <c r="J61" s="127" t="str">
        <f>"-2^-"</f>
        <v>-2^-</v>
      </c>
      <c r="K61" s="122">
        <f t="shared" si="41"/>
        <v>2.0000000000000018E-2</v>
      </c>
      <c r="L61" s="104">
        <f>SQRT(2*($B$9)^2)</f>
        <v>2.8284271247461901E-2</v>
      </c>
      <c r="M61" s="127" t="str">
        <f>"-2^-"</f>
        <v>-2^-</v>
      </c>
      <c r="N61" s="122">
        <f t="shared" si="42"/>
        <v>2.0000000000000018E-2</v>
      </c>
      <c r="O61" s="104">
        <f>SQRT(2*($B$9)^2)</f>
        <v>2.8284271247461901E-2</v>
      </c>
      <c r="P61" s="127" t="s">
        <v>79</v>
      </c>
      <c r="Q61" s="122">
        <f t="shared" si="43"/>
        <v>3.9999999999999813E-2</v>
      </c>
      <c r="R61" s="104">
        <f>SQRT(2*($B$9)^2)</f>
        <v>2.8284271247461901E-2</v>
      </c>
      <c r="S61" s="127" t="s">
        <v>79</v>
      </c>
      <c r="T61" s="122">
        <f t="shared" si="44"/>
        <v>5.9999999999999942E-2</v>
      </c>
      <c r="U61" s="104">
        <f>SQRT(2*($B$9)^2)</f>
        <v>2.8284271247461901E-2</v>
      </c>
      <c r="V61" s="127" t="s">
        <v>79</v>
      </c>
      <c r="W61" s="122">
        <f t="shared" si="45"/>
        <v>6.0000000000000053E-2</v>
      </c>
      <c r="X61" s="104">
        <f>SQRT(2*($B$9)^2)</f>
        <v>2.8284271247461901E-2</v>
      </c>
      <c r="Y61" s="127" t="s">
        <v>79</v>
      </c>
      <c r="Z61" s="122">
        <f t="shared" si="46"/>
        <v>7.999999999999996E-2</v>
      </c>
      <c r="AA61" s="104">
        <f>SQRT(2*($B$9)^2)</f>
        <v>2.8284271247461901E-2</v>
      </c>
    </row>
    <row r="62" spans="1:27" x14ac:dyDescent="0.35">
      <c r="A62" s="108">
        <v>4</v>
      </c>
      <c r="B62" s="122">
        <f t="shared" si="38"/>
        <v>0.1100000000000001</v>
      </c>
      <c r="C62" s="104">
        <f t="shared" si="47"/>
        <v>2.8284271247461901E-2</v>
      </c>
      <c r="D62" s="127">
        <v>4</v>
      </c>
      <c r="E62" s="122">
        <f t="shared" si="39"/>
        <v>6.999999999999984E-2</v>
      </c>
      <c r="F62" s="104">
        <f t="shared" si="48"/>
        <v>2.8284271247461901E-2</v>
      </c>
      <c r="G62" s="127" t="str">
        <f>"-2^+"</f>
        <v>-2^+</v>
      </c>
      <c r="H62" s="122">
        <f t="shared" si="40"/>
        <v>4.500000000000004E-2</v>
      </c>
      <c r="I62" s="104">
        <f>SQRT(2*($B$9)^2)</f>
        <v>2.8284271247461901E-2</v>
      </c>
      <c r="J62" s="127" t="str">
        <f>"-2^+"</f>
        <v>-2^+</v>
      </c>
      <c r="K62" s="122">
        <f t="shared" si="41"/>
        <v>7.0000000000000062E-2</v>
      </c>
      <c r="L62" s="104">
        <f>SQRT(2*($B$9)^2)</f>
        <v>2.8284271247461901E-2</v>
      </c>
      <c r="M62" s="127" t="str">
        <f>"-2^+"</f>
        <v>-2^+</v>
      </c>
      <c r="N62" s="122">
        <f t="shared" si="42"/>
        <v>6.0000000000000053E-2</v>
      </c>
      <c r="O62" s="104">
        <f>SQRT(2*($B$9)^2)</f>
        <v>2.8284271247461901E-2</v>
      </c>
      <c r="P62" s="127" t="s">
        <v>80</v>
      </c>
      <c r="Q62" s="122">
        <f t="shared" si="43"/>
        <v>5.0000000000000044E-2</v>
      </c>
      <c r="R62" s="104">
        <f t="shared" ref="R62" si="56">SQRT(2*($B$9)^2)</f>
        <v>2.8284271247461901E-2</v>
      </c>
      <c r="S62" s="127" t="s">
        <v>80</v>
      </c>
      <c r="T62" s="122">
        <f t="shared" si="44"/>
        <v>4.9999999999998934E-3</v>
      </c>
      <c r="U62" s="104">
        <f t="shared" ref="U62" si="57">SQRT(2*($B$9)^2)</f>
        <v>2.8284271247461901E-2</v>
      </c>
      <c r="V62" s="127" t="s">
        <v>80</v>
      </c>
      <c r="W62" s="122">
        <f t="shared" si="45"/>
        <v>5.4999999999999938E-2</v>
      </c>
      <c r="X62" s="104">
        <f t="shared" ref="X62" si="58">SQRT(2*($B$9)^2)</f>
        <v>2.8284271247461901E-2</v>
      </c>
      <c r="Y62" s="127" t="s">
        <v>80</v>
      </c>
      <c r="Z62" s="122">
        <f t="shared" si="46"/>
        <v>8.9999999999999858E-2</v>
      </c>
      <c r="AA62" s="104">
        <f t="shared" ref="AA62" si="59">SQRT(2*($B$9)^2)</f>
        <v>2.8284271247461901E-2</v>
      </c>
    </row>
    <row r="63" spans="1:27" x14ac:dyDescent="0.35">
      <c r="A63" s="108">
        <v>5</v>
      </c>
      <c r="B63" s="122">
        <f t="shared" si="38"/>
        <v>7.0000000000000062E-2</v>
      </c>
      <c r="C63" s="104">
        <f t="shared" si="47"/>
        <v>2.8284271247461901E-2</v>
      </c>
      <c r="D63" s="127">
        <v>-1</v>
      </c>
      <c r="E63" s="122">
        <f t="shared" si="39"/>
        <v>8.9999999999999969E-2</v>
      </c>
      <c r="F63" s="104">
        <f t="shared" si="48"/>
        <v>2.8284271247461901E-2</v>
      </c>
      <c r="G63" s="127">
        <v>-3</v>
      </c>
      <c r="H63" s="122">
        <f t="shared" si="40"/>
        <v>6.0000000000000053E-2</v>
      </c>
      <c r="I63" s="104">
        <f>SQRT(2*($B$9)^2)</f>
        <v>2.8284271247461901E-2</v>
      </c>
      <c r="J63" s="127">
        <v>-3</v>
      </c>
      <c r="K63" s="122">
        <f t="shared" si="41"/>
        <v>7.0000000000000062E-2</v>
      </c>
      <c r="L63" s="104">
        <f>SQRT(2*($B$9)^2)</f>
        <v>2.8284271247461901E-2</v>
      </c>
      <c r="M63" s="127">
        <v>-3</v>
      </c>
      <c r="N63" s="122">
        <f t="shared" si="42"/>
        <v>8.9999999999999858E-2</v>
      </c>
      <c r="O63" s="104">
        <f>SQRT(2*($B$9)^2)</f>
        <v>2.8284271247461901E-2</v>
      </c>
      <c r="P63" s="127" t="s">
        <v>81</v>
      </c>
      <c r="Q63" s="122">
        <f t="shared" si="43"/>
        <v>6.999999999999984E-2</v>
      </c>
      <c r="R63" s="104">
        <f>SQRT(2*($B$9)^2)</f>
        <v>2.8284271247461901E-2</v>
      </c>
      <c r="S63" s="127" t="s">
        <v>81</v>
      </c>
      <c r="T63" s="122">
        <f t="shared" si="44"/>
        <v>5.0000000000000044E-2</v>
      </c>
      <c r="U63" s="104">
        <f>SQRT(2*($B$9)^2)</f>
        <v>2.8284271247461901E-2</v>
      </c>
      <c r="V63" s="127" t="s">
        <v>81</v>
      </c>
      <c r="W63" s="122">
        <f t="shared" si="45"/>
        <v>5.500000000000016E-2</v>
      </c>
      <c r="X63" s="104">
        <f>SQRT(2*($B$9)^2)</f>
        <v>2.8284271247461901E-2</v>
      </c>
      <c r="Y63" s="127" t="s">
        <v>81</v>
      </c>
      <c r="Z63" s="122">
        <f t="shared" si="46"/>
        <v>5.4999999999999938E-2</v>
      </c>
      <c r="AA63" s="104">
        <f>SQRT(2*($B$9)^2)</f>
        <v>2.8284271247461901E-2</v>
      </c>
    </row>
    <row r="64" spans="1:27" x14ac:dyDescent="0.35">
      <c r="A64" s="108">
        <v>-1</v>
      </c>
      <c r="B64" s="122">
        <f t="shared" si="38"/>
        <v>4.500000000000004E-2</v>
      </c>
      <c r="C64" s="104">
        <f t="shared" si="47"/>
        <v>2.8284271247461901E-2</v>
      </c>
      <c r="D64" s="127">
        <v>-2</v>
      </c>
      <c r="E64" s="122">
        <f t="shared" si="39"/>
        <v>3.5000000000000142E-2</v>
      </c>
      <c r="F64" s="104">
        <f t="shared" si="48"/>
        <v>2.8284271247461901E-2</v>
      </c>
      <c r="G64" s="127">
        <v>-4</v>
      </c>
      <c r="H64" s="122">
        <f t="shared" si="40"/>
        <v>0.10999999999999988</v>
      </c>
      <c r="I64" s="104">
        <f t="shared" ref="I64:I70" si="60">SQRT(2*($B$9)^2)</f>
        <v>2.8284271247461901E-2</v>
      </c>
      <c r="J64" s="127">
        <v>-4</v>
      </c>
      <c r="K64" s="122">
        <f t="shared" si="41"/>
        <v>0.1100000000000001</v>
      </c>
      <c r="L64" s="104">
        <f t="shared" ref="L64" si="61">SQRT(2*($B$9)^2)</f>
        <v>2.8284271247461901E-2</v>
      </c>
      <c r="M64" s="127">
        <v>-4</v>
      </c>
      <c r="N64" s="122">
        <f t="shared" si="42"/>
        <v>8.0000000000000071E-2</v>
      </c>
      <c r="O64" s="104">
        <f t="shared" ref="O64" si="62">SQRT(2*($B$9)^2)</f>
        <v>2.8284271247461901E-2</v>
      </c>
      <c r="P64" s="127" t="s">
        <v>82</v>
      </c>
      <c r="Q64" s="122">
        <f t="shared" si="43"/>
        <v>8.5000000000000187E-2</v>
      </c>
      <c r="R64" s="104">
        <f>SQRT(2*($B$9)^2)</f>
        <v>2.8284271247461901E-2</v>
      </c>
      <c r="S64" s="127" t="s">
        <v>82</v>
      </c>
      <c r="T64" s="122">
        <f t="shared" si="44"/>
        <v>7.0000000000000062E-2</v>
      </c>
      <c r="U64" s="104">
        <f>SQRT(2*($B$9)^2)</f>
        <v>2.8284271247461901E-2</v>
      </c>
      <c r="V64" s="127" t="s">
        <v>82</v>
      </c>
      <c r="W64" s="122">
        <f t="shared" si="45"/>
        <v>8.9999999999999858E-2</v>
      </c>
      <c r="X64" s="104">
        <f>SQRT(2*($B$9)^2)</f>
        <v>2.8284271247461901E-2</v>
      </c>
      <c r="Y64" s="127" t="s">
        <v>82</v>
      </c>
      <c r="Z64" s="122">
        <f t="shared" si="46"/>
        <v>7.9999999999999849E-2</v>
      </c>
      <c r="AA64" s="104">
        <f>SQRT(2*($B$9)^2)</f>
        <v>2.8284271247461901E-2</v>
      </c>
    </row>
    <row r="65" spans="1:27" x14ac:dyDescent="0.35">
      <c r="A65" s="108">
        <v>-2</v>
      </c>
      <c r="B65" s="122">
        <f t="shared" si="38"/>
        <v>5.0000000000000044E-2</v>
      </c>
      <c r="C65" s="104">
        <f t="shared" si="47"/>
        <v>2.8284271247461901E-2</v>
      </c>
      <c r="D65" s="127">
        <v>-3</v>
      </c>
      <c r="E65" s="122">
        <f t="shared" si="39"/>
        <v>9.000000000000008E-2</v>
      </c>
      <c r="F65" s="104">
        <f t="shared" si="48"/>
        <v>2.8284271247461901E-2</v>
      </c>
      <c r="G65" s="127" t="s">
        <v>77</v>
      </c>
      <c r="H65" s="122">
        <f t="shared" si="40"/>
        <v>6.0000000000000053E-2</v>
      </c>
      <c r="I65" s="104">
        <f t="shared" si="60"/>
        <v>2.8284271247461901E-2</v>
      </c>
      <c r="J65" s="127"/>
      <c r="K65" s="83"/>
      <c r="L65" s="83"/>
      <c r="M65" s="126"/>
      <c r="N65" s="82"/>
      <c r="P65" s="127" t="s">
        <v>83</v>
      </c>
      <c r="Q65" s="122">
        <f t="shared" si="43"/>
        <v>2.5000000000000133E-2</v>
      </c>
      <c r="R65" s="104">
        <f>SQRT(2*($B$9)^2)</f>
        <v>2.8284271247461901E-2</v>
      </c>
      <c r="S65" s="127" t="s">
        <v>83</v>
      </c>
      <c r="T65" s="122">
        <f t="shared" si="44"/>
        <v>3.499999999999992E-2</v>
      </c>
      <c r="U65" s="104">
        <f>SQRT(2*($B$9)^2)</f>
        <v>2.8284271247461901E-2</v>
      </c>
      <c r="V65" s="127" t="s">
        <v>83</v>
      </c>
      <c r="W65" s="122">
        <f t="shared" si="45"/>
        <v>8.0000000000000071E-2</v>
      </c>
      <c r="X65" s="104">
        <f>SQRT(2*($B$9)^2)</f>
        <v>2.8284271247461901E-2</v>
      </c>
      <c r="Y65" s="127" t="s">
        <v>83</v>
      </c>
      <c r="Z65" s="122">
        <f t="shared" si="46"/>
        <v>7.0000000000000062E-2</v>
      </c>
      <c r="AA65" s="104">
        <f>SQRT(2*($B$9)^2)</f>
        <v>2.8284271247461901E-2</v>
      </c>
    </row>
    <row r="66" spans="1:27" x14ac:dyDescent="0.35">
      <c r="A66" s="108">
        <v>-3</v>
      </c>
      <c r="B66" s="122">
        <f t="shared" si="38"/>
        <v>7.5000000000000178E-2</v>
      </c>
      <c r="C66" s="104">
        <f t="shared" si="47"/>
        <v>2.8284271247461901E-2</v>
      </c>
      <c r="D66" s="127">
        <v>-4</v>
      </c>
      <c r="E66" s="122">
        <f t="shared" si="39"/>
        <v>9.9999999999999867E-2</v>
      </c>
      <c r="F66" s="104">
        <f t="shared" si="48"/>
        <v>2.8284271247461901E-2</v>
      </c>
      <c r="G66" s="127" t="s">
        <v>78</v>
      </c>
      <c r="H66" s="122">
        <f t="shared" si="40"/>
        <v>4.9999999999999933E-2</v>
      </c>
      <c r="I66" s="104">
        <f t="shared" si="60"/>
        <v>2.8284271247461901E-2</v>
      </c>
      <c r="J66" s="127"/>
      <c r="K66" s="83"/>
      <c r="L66" s="83"/>
      <c r="M66" s="126"/>
      <c r="N66" s="82"/>
      <c r="P66" s="127" t="s">
        <v>84</v>
      </c>
      <c r="Q66" s="122">
        <f t="shared" si="43"/>
        <v>6.999999999999984E-2</v>
      </c>
      <c r="R66" s="104">
        <f t="shared" ref="R66" si="63">SQRT(2*($B$9)^2)</f>
        <v>2.8284271247461901E-2</v>
      </c>
      <c r="S66" s="127" t="s">
        <v>84</v>
      </c>
      <c r="T66" s="122">
        <f t="shared" si="44"/>
        <v>6.0000000000000053E-2</v>
      </c>
      <c r="U66" s="104">
        <f t="shared" ref="U66" si="64">SQRT(2*($B$9)^2)</f>
        <v>2.8284271247461901E-2</v>
      </c>
      <c r="V66" s="127" t="s">
        <v>84</v>
      </c>
      <c r="W66" s="122">
        <f t="shared" si="45"/>
        <v>3.0000000000000027E-2</v>
      </c>
      <c r="X66" s="104">
        <f t="shared" ref="X66" si="65">SQRT(2*($B$9)^2)</f>
        <v>2.8284271247461901E-2</v>
      </c>
      <c r="Y66" s="127" t="s">
        <v>84</v>
      </c>
      <c r="Z66" s="122">
        <f t="shared" si="46"/>
        <v>9.000000000000008E-2</v>
      </c>
      <c r="AA66" s="104">
        <f t="shared" ref="AA66" si="66">SQRT(2*($B$9)^2)</f>
        <v>2.8284271247461901E-2</v>
      </c>
    </row>
    <row r="67" spans="1:27" x14ac:dyDescent="0.35">
      <c r="A67" s="108">
        <v>-4</v>
      </c>
      <c r="B67" s="122">
        <f t="shared" si="38"/>
        <v>8.4999999999999964E-2</v>
      </c>
      <c r="C67" s="104">
        <f t="shared" si="47"/>
        <v>2.8284271247461901E-2</v>
      </c>
      <c r="D67" s="127"/>
      <c r="G67" s="127" t="s">
        <v>79</v>
      </c>
      <c r="H67" s="122">
        <f t="shared" si="40"/>
        <v>8.9999999999999858E-2</v>
      </c>
      <c r="I67" s="104">
        <f t="shared" si="60"/>
        <v>2.8284271247461901E-2</v>
      </c>
      <c r="J67" s="127"/>
      <c r="K67" s="126"/>
      <c r="L67" s="126"/>
      <c r="M67" s="126"/>
      <c r="N67" s="82"/>
    </row>
    <row r="68" spans="1:27" x14ac:dyDescent="0.35">
      <c r="A68" s="108">
        <v>-5</v>
      </c>
      <c r="B68" s="122">
        <f t="shared" si="38"/>
        <v>7.0000000000000062E-2</v>
      </c>
      <c r="C68" s="104">
        <f t="shared" si="47"/>
        <v>2.8284271247461901E-2</v>
      </c>
      <c r="G68" s="127" t="s">
        <v>80</v>
      </c>
      <c r="H68" s="122">
        <f t="shared" si="40"/>
        <v>4.0000000000000036E-2</v>
      </c>
      <c r="I68" s="104">
        <f t="shared" si="60"/>
        <v>2.8284271247461901E-2</v>
      </c>
      <c r="J68" s="127"/>
      <c r="K68" s="83"/>
      <c r="L68" s="83"/>
      <c r="M68" s="126"/>
    </row>
    <row r="69" spans="1:27" x14ac:dyDescent="0.35">
      <c r="A69" s="127"/>
      <c r="B69" s="93"/>
      <c r="G69" s="127">
        <v>3</v>
      </c>
      <c r="H69" s="122">
        <f t="shared" si="40"/>
        <v>0.12999999999999989</v>
      </c>
      <c r="I69" s="104">
        <f t="shared" si="60"/>
        <v>2.8284271247461901E-2</v>
      </c>
      <c r="J69" s="127"/>
      <c r="K69" s="126"/>
      <c r="L69" s="126"/>
      <c r="M69" s="126"/>
    </row>
    <row r="70" spans="1:27" x14ac:dyDescent="0.35">
      <c r="G70" s="127">
        <v>4</v>
      </c>
      <c r="H70" s="122">
        <f t="shared" si="40"/>
        <v>6.0000000000000053E-2</v>
      </c>
      <c r="I70" s="104">
        <f t="shared" si="60"/>
        <v>2.8284271247461901E-2</v>
      </c>
      <c r="J70" s="127"/>
      <c r="K70" s="126"/>
      <c r="L70" s="126"/>
      <c r="M70" s="126"/>
    </row>
    <row r="71" spans="1:27" x14ac:dyDescent="0.35">
      <c r="G71" s="99"/>
      <c r="H71" s="22"/>
      <c r="I71" s="22"/>
      <c r="J71" s="99"/>
      <c r="K71" s="99"/>
      <c r="L71" s="99"/>
      <c r="M71" s="99"/>
    </row>
    <row r="72" spans="1:27" x14ac:dyDescent="0.35">
      <c r="B72" s="110" t="s">
        <v>88</v>
      </c>
      <c r="C72" s="110" t="s">
        <v>22</v>
      </c>
      <c r="D72" s="117" t="s">
        <v>89</v>
      </c>
      <c r="E72" s="117" t="s">
        <v>22</v>
      </c>
      <c r="G72" s="136"/>
      <c r="H72" s="137" t="s">
        <v>90</v>
      </c>
      <c r="I72" s="138" t="s">
        <v>22</v>
      </c>
      <c r="J72" s="136"/>
      <c r="K72" s="137" t="s">
        <v>90</v>
      </c>
      <c r="L72" s="138" t="s">
        <v>22</v>
      </c>
      <c r="M72" s="136"/>
      <c r="N72" s="137" t="s">
        <v>90</v>
      </c>
      <c r="O72" s="138" t="s">
        <v>22</v>
      </c>
      <c r="P72" s="136"/>
      <c r="Q72" s="137" t="s">
        <v>90</v>
      </c>
      <c r="R72" s="138" t="s">
        <v>22</v>
      </c>
      <c r="S72" s="136"/>
      <c r="T72" s="137" t="s">
        <v>90</v>
      </c>
      <c r="U72" s="138" t="s">
        <v>22</v>
      </c>
      <c r="V72" s="136"/>
      <c r="W72" s="137" t="s">
        <v>90</v>
      </c>
      <c r="X72" s="138" t="s">
        <v>22</v>
      </c>
      <c r="Y72" s="136"/>
      <c r="Z72" s="137" t="s">
        <v>90</v>
      </c>
      <c r="AA72" s="138" t="s">
        <v>22</v>
      </c>
    </row>
    <row r="73" spans="1:27" x14ac:dyDescent="0.35">
      <c r="A73" s="112" t="s">
        <v>91</v>
      </c>
      <c r="B73" s="217">
        <f>B46-B45</f>
        <v>0.28000000000000003</v>
      </c>
      <c r="C73" s="218">
        <f>SQRT(2*(C45)^2)</f>
        <v>0.02</v>
      </c>
      <c r="D73" s="216">
        <f>AVERAGE(B73:B74)</f>
        <v>0.29000000000000004</v>
      </c>
      <c r="E73" s="186">
        <f>SQRT(2*(C73/2)^2)</f>
        <v>1.4142135623730951E-2</v>
      </c>
      <c r="G73" s="74">
        <v>-1</v>
      </c>
      <c r="H73" s="100">
        <f>H46-AVERAGE(H45:H46)</f>
        <v>3.5000000000000031E-2</v>
      </c>
      <c r="I73" s="140">
        <f>SQRT((I46)^2+(SQRT(2*(I45/2)^2))^2)</f>
        <v>1.7320508075688773E-2</v>
      </c>
      <c r="J73" s="98">
        <v>-1</v>
      </c>
      <c r="K73" s="100">
        <f>K46-AVERAGE(K45:K46)</f>
        <v>4.2499999999999982E-2</v>
      </c>
      <c r="L73" s="140">
        <f>SQRT((L46)^2+(SQRT(2*(L45/2)^2))^2)</f>
        <v>1.7320508075688773E-2</v>
      </c>
      <c r="M73" s="98">
        <v>-1</v>
      </c>
      <c r="N73" s="100">
        <f>N46-AVERAGE(N45:N46)</f>
        <v>5.6249999999999911E-2</v>
      </c>
      <c r="O73" s="140">
        <f>SQRT((O46)^2+(SQRT(2*(O45/2)^2))^2)</f>
        <v>1.7320508075688773E-2</v>
      </c>
      <c r="P73" s="98">
        <v>-1</v>
      </c>
      <c r="Q73" s="100">
        <f>Q46-AVERAGE(Q45:Q46)</f>
        <v>8.2500000000000018E-2</v>
      </c>
      <c r="R73" s="140">
        <f>SQRT((R46)^2+(SQRT(2*(R45/2)^2))^2)</f>
        <v>1.7320508075688773E-2</v>
      </c>
      <c r="S73" s="98">
        <v>-1</v>
      </c>
      <c r="T73" s="100">
        <f>T46-AVERAGE(T45:T46)</f>
        <v>9.2500000000000027E-2</v>
      </c>
      <c r="U73" s="140">
        <f>SQRT((U46)^2+(SQRT(2*(U45/2)^2))^2)</f>
        <v>1.7320508075688773E-2</v>
      </c>
      <c r="V73" s="98">
        <v>-1</v>
      </c>
      <c r="W73" s="100">
        <f>W46-AVERAGE(W45:W46)</f>
        <v>0.11375000000000002</v>
      </c>
      <c r="X73" s="140">
        <f>SQRT((X46)^2+(SQRT(2*(X45/2)^2))^2)</f>
        <v>1.7320508075688773E-2</v>
      </c>
      <c r="Y73" s="98">
        <v>-1</v>
      </c>
      <c r="Z73" s="100">
        <f>Z46-AVERAGE(Z45:Z46)</f>
        <v>0.13500000000000001</v>
      </c>
      <c r="AA73" s="140">
        <f>SQRT((AA46)^2+(SQRT(2*(AA45/2)^2))^2)</f>
        <v>1.7320508075688773E-2</v>
      </c>
    </row>
    <row r="74" spans="1:27" x14ac:dyDescent="0.35">
      <c r="A74" s="78" t="s">
        <v>92</v>
      </c>
      <c r="B74" s="215">
        <f t="shared" ref="B74:B81" si="67">B47-B46</f>
        <v>0.30000000000000004</v>
      </c>
      <c r="C74" s="219">
        <f t="shared" ref="C74:C76" si="68">SQRT(2*(C46)^2)</f>
        <v>0.02</v>
      </c>
      <c r="D74" s="224"/>
      <c r="E74" s="223"/>
      <c r="G74" s="78">
        <v>-2</v>
      </c>
      <c r="H74" s="101">
        <f>H48-AVERAGE(H47:H48)</f>
        <v>1.6249999999999987E-2</v>
      </c>
      <c r="I74" s="113">
        <f>SQRT((I46)^2+(SQRT(2*(I45/2)^2))^2)</f>
        <v>1.7320508075688773E-2</v>
      </c>
      <c r="J74" s="125">
        <v>-2</v>
      </c>
      <c r="K74" s="124">
        <f>K48-AVERAGE(K47:K48)</f>
        <v>2.2499999999999964E-2</v>
      </c>
      <c r="L74" s="113">
        <f>SQRT((L46)^2+(SQRT(2*(L45/2)^2))^2)</f>
        <v>1.7320508075688773E-2</v>
      </c>
      <c r="M74" s="125">
        <v>-2</v>
      </c>
      <c r="N74" s="124">
        <f>N48-AVERAGE(N47:N48)</f>
        <v>3.5000000000000031E-2</v>
      </c>
      <c r="O74" s="113">
        <f>SQRT((O46)^2+(SQRT(2*(O45/2)^2))^2)</f>
        <v>1.7320508075688773E-2</v>
      </c>
      <c r="P74" s="99">
        <v>-2</v>
      </c>
      <c r="Q74" s="101">
        <f>Q48-AVERAGE(Q47:Q48)</f>
        <v>5.2499999999999991E-2</v>
      </c>
      <c r="R74" s="113">
        <f>SQRT((R46)^2+(SQRT(2*(R45/2)^2))^2)</f>
        <v>1.7320508075688773E-2</v>
      </c>
      <c r="S74" s="99">
        <v>-2</v>
      </c>
      <c r="T74" s="101">
        <f>T48-AVERAGE(T47:T48)</f>
        <v>6.6250000000000031E-2</v>
      </c>
      <c r="U74" s="113">
        <f>SQRT((U46)^2+(SQRT(2*(U45/2)^2))^2)</f>
        <v>1.7320508075688773E-2</v>
      </c>
      <c r="V74" s="99">
        <v>-2</v>
      </c>
      <c r="W74" s="101">
        <f>W48-AVERAGE(W47:W48)</f>
        <v>7.3749999999999982E-2</v>
      </c>
      <c r="X74" s="113">
        <f>SQRT((X46)^2+(SQRT(2*(X45/2)^2))^2)</f>
        <v>1.7320508075688773E-2</v>
      </c>
      <c r="Y74" s="99">
        <v>-2</v>
      </c>
      <c r="Z74" s="101">
        <f>Z48-AVERAGE(Z47:Z48)</f>
        <v>8.2500000000000018E-2</v>
      </c>
      <c r="AA74" s="113">
        <f>SQRT((AA46)^2+(SQRT(2*(AA45/2)^2))^2)</f>
        <v>1.7320508075688773E-2</v>
      </c>
    </row>
    <row r="75" spans="1:27" x14ac:dyDescent="0.35">
      <c r="A75" s="78" t="s">
        <v>93</v>
      </c>
      <c r="B75" s="215">
        <f t="shared" si="67"/>
        <v>0.18999999999999995</v>
      </c>
      <c r="C75" s="219">
        <f t="shared" si="68"/>
        <v>0.02</v>
      </c>
      <c r="G75" s="78">
        <v>1</v>
      </c>
      <c r="H75" s="101">
        <f>H52-AVERAGE(H51:H52)</f>
        <v>3.7499999999999978E-2</v>
      </c>
      <c r="I75" s="113">
        <f>SQRT((I46)^2+(SQRT(2*(I45/2)^2))^2)</f>
        <v>1.7320508075688773E-2</v>
      </c>
      <c r="P75" s="78">
        <v>-3</v>
      </c>
      <c r="Q75" s="101">
        <f>Q50-AVERAGE(Q49:Q50)</f>
        <v>3.8750000000000062E-2</v>
      </c>
      <c r="R75" s="113">
        <f>SQRT((R46)^2+(SQRT(2*(R45/2)^2))^2)</f>
        <v>1.7320508075688773E-2</v>
      </c>
      <c r="S75" s="99">
        <v>-3</v>
      </c>
      <c r="T75" s="101">
        <f>T50-AVERAGE(T49:T50)</f>
        <v>4.5000000000000151E-2</v>
      </c>
      <c r="U75" s="113">
        <f>SQRT((U46)^2+(SQRT(2*(U45/2)^2))^2)</f>
        <v>1.7320508075688773E-2</v>
      </c>
      <c r="V75" s="99">
        <v>-3</v>
      </c>
      <c r="W75" s="101">
        <f>W50-AVERAGE(W49:W50)</f>
        <v>5.1250000000000018E-2</v>
      </c>
      <c r="X75" s="113">
        <f>SQRT((X46)^2+(SQRT(2*(X45/2)^2))^2)</f>
        <v>1.7320508075688773E-2</v>
      </c>
      <c r="Y75" s="99">
        <v>-3</v>
      </c>
      <c r="Z75" s="101">
        <f>Z50-AVERAGE(Z49:Z50)</f>
        <v>5.6249999999999911E-2</v>
      </c>
      <c r="AA75" s="113">
        <f>SQRT((AA46)^2+(SQRT(2*(AA45/2)^2))^2)</f>
        <v>1.7320508075688773E-2</v>
      </c>
    </row>
    <row r="76" spans="1:27" x14ac:dyDescent="0.35">
      <c r="A76" s="78" t="s">
        <v>94</v>
      </c>
      <c r="B76" s="215">
        <f t="shared" si="67"/>
        <v>0.18999999999999995</v>
      </c>
      <c r="C76" s="219">
        <f t="shared" si="68"/>
        <v>0.02</v>
      </c>
      <c r="G76" s="76">
        <v>2</v>
      </c>
      <c r="H76" s="124">
        <f>H54-AVERAGE(H53:H54)</f>
        <v>3.2499999999999973E-2</v>
      </c>
      <c r="I76" s="116">
        <f>SQRT((I46)^2+(SQRT(2*(I45/2)^2))^2)</f>
        <v>1.7320508075688773E-2</v>
      </c>
      <c r="P76" s="76">
        <v>-4</v>
      </c>
      <c r="Q76" s="124">
        <f>Q52-AVERAGE(Q51:Q52)</f>
        <v>2.3749999999999938E-2</v>
      </c>
      <c r="R76" s="116">
        <f>SQRT((R46)^2+(SQRT(2*(R45/2)^2))^2)</f>
        <v>1.7320508075688773E-2</v>
      </c>
      <c r="S76" s="125">
        <v>-4</v>
      </c>
      <c r="T76" s="124">
        <f>T52-AVERAGE(T51:T52)</f>
        <v>3.8750000000000062E-2</v>
      </c>
      <c r="U76" s="116">
        <f>SQRT((U46)^2+(SQRT(2*(U45/2)^2))^2)</f>
        <v>1.7320508075688773E-2</v>
      </c>
      <c r="V76" s="125">
        <v>-4</v>
      </c>
      <c r="W76" s="124">
        <f>W52-AVERAGE(W51:W52)</f>
        <v>4.2499999999999982E-2</v>
      </c>
      <c r="X76" s="116">
        <f>SQRT((X46)^2+(SQRT(2*(X45/2)^2))^2)</f>
        <v>1.7320508075688773E-2</v>
      </c>
      <c r="Y76" s="125">
        <v>-4</v>
      </c>
      <c r="Z76" s="124">
        <f>Z52-AVERAGE(Z51:Z52)</f>
        <v>5.0000000000000044E-2</v>
      </c>
      <c r="AA76" s="116">
        <f>SQRT((AA46)^2+(SQRT(2*(AA45/2)^2))^2)</f>
        <v>1.7320508075688773E-2</v>
      </c>
    </row>
    <row r="77" spans="1:27" x14ac:dyDescent="0.35">
      <c r="A77" s="78"/>
      <c r="B77" s="215"/>
      <c r="C77" s="220"/>
      <c r="D77" s="75" t="s">
        <v>89</v>
      </c>
      <c r="E77" s="117" t="s">
        <v>22</v>
      </c>
      <c r="H77" s="15"/>
      <c r="I77" s="15"/>
    </row>
    <row r="78" spans="1:27" x14ac:dyDescent="0.35">
      <c r="A78" s="114" t="str">
        <f>"-2-(-1)"</f>
        <v>-2-(-1)</v>
      </c>
      <c r="B78" s="215">
        <f t="shared" si="67"/>
        <v>0.33750000000000013</v>
      </c>
      <c r="C78" s="219">
        <f>SQRT(2*(C50)^2)</f>
        <v>0.02</v>
      </c>
      <c r="D78" s="216">
        <f>AVERAGE(B78:B79)</f>
        <v>0.28749999999999998</v>
      </c>
      <c r="E78" s="186">
        <f>SQRT(2*(C78/2)^2)</f>
        <v>1.4142135623730951E-2</v>
      </c>
      <c r="G78" s="175" t="s">
        <v>127</v>
      </c>
      <c r="H78" s="176"/>
      <c r="I78" s="139" t="s">
        <v>22</v>
      </c>
      <c r="J78" s="175" t="s">
        <v>127</v>
      </c>
      <c r="K78" s="176"/>
      <c r="L78" s="139" t="s">
        <v>22</v>
      </c>
      <c r="M78" s="175" t="s">
        <v>127</v>
      </c>
      <c r="N78" s="176"/>
      <c r="O78" s="139" t="s">
        <v>22</v>
      </c>
      <c r="P78" s="175" t="s">
        <v>127</v>
      </c>
      <c r="Q78" s="176"/>
      <c r="R78" s="139" t="s">
        <v>22</v>
      </c>
      <c r="S78" s="175" t="s">
        <v>127</v>
      </c>
      <c r="T78" s="176"/>
      <c r="U78" s="139" t="s">
        <v>22</v>
      </c>
      <c r="V78" s="175" t="s">
        <v>127</v>
      </c>
      <c r="W78" s="176"/>
      <c r="X78" s="139" t="s">
        <v>22</v>
      </c>
      <c r="Y78" s="175" t="s">
        <v>127</v>
      </c>
      <c r="Z78" s="176"/>
      <c r="AA78" s="139" t="s">
        <v>22</v>
      </c>
    </row>
    <row r="79" spans="1:27" x14ac:dyDescent="0.35">
      <c r="A79" s="114" t="str">
        <f>"-3-(-2)"</f>
        <v>-3-(-2)</v>
      </c>
      <c r="B79" s="215">
        <f t="shared" si="67"/>
        <v>0.23749999999999982</v>
      </c>
      <c r="C79" s="219">
        <f t="shared" ref="C79:C81" si="69">SQRT(2*(C51)^2)</f>
        <v>0.02</v>
      </c>
      <c r="D79" s="224"/>
      <c r="E79" s="223"/>
      <c r="G79" s="194">
        <f>AVERAGE(H73:H76)</f>
        <v>3.0312499999999992E-2</v>
      </c>
      <c r="H79" s="195"/>
      <c r="I79" s="116">
        <f>SQRT(2*(I73/2)^2)</f>
        <v>1.2247448713915891E-2</v>
      </c>
      <c r="J79" s="194">
        <f>AVERAGE(K73:K74)</f>
        <v>3.2499999999999973E-2</v>
      </c>
      <c r="K79" s="195"/>
      <c r="L79" s="116">
        <f>SQRT(2*(L73/2)^2)</f>
        <v>1.2247448713915891E-2</v>
      </c>
      <c r="M79" s="194">
        <f>AVERAGE(N73:N74)</f>
        <v>4.5624999999999971E-2</v>
      </c>
      <c r="N79" s="195"/>
      <c r="O79" s="116">
        <f>SQRT(2*(O73/2)^2)</f>
        <v>1.2247448713915891E-2</v>
      </c>
      <c r="P79" s="194">
        <f>AVERAGE(Q73:Q74)</f>
        <v>6.7500000000000004E-2</v>
      </c>
      <c r="Q79" s="195"/>
      <c r="R79" s="116">
        <f>SQRT(2*(R73/2)^2)</f>
        <v>1.2247448713915891E-2</v>
      </c>
      <c r="S79" s="194">
        <f>AVERAGE(T73:T74)</f>
        <v>7.9375000000000029E-2</v>
      </c>
      <c r="T79" s="195"/>
      <c r="U79" s="116">
        <f>SQRT(2*(U73/2)^2)</f>
        <v>1.2247448713915891E-2</v>
      </c>
      <c r="V79" s="194">
        <f>AVERAGE(W73:W74)</f>
        <v>9.375E-2</v>
      </c>
      <c r="W79" s="195"/>
      <c r="X79" s="116">
        <f>SQRT(2*(X73/2)^2)</f>
        <v>1.2247448713915891E-2</v>
      </c>
      <c r="Y79" s="194">
        <f>AVERAGE(Z73:Z74)</f>
        <v>0.10875000000000001</v>
      </c>
      <c r="Z79" s="195"/>
      <c r="AA79" s="116">
        <f>SQRT(2*(AA73/2)^2)</f>
        <v>1.2247448713915891E-2</v>
      </c>
    </row>
    <row r="80" spans="1:27" x14ac:dyDescent="0.35">
      <c r="A80" s="114" t="str">
        <f>"-4-(-3)"</f>
        <v>-4-(-3)</v>
      </c>
      <c r="B80" s="215">
        <f t="shared" si="67"/>
        <v>0.21500000000000008</v>
      </c>
      <c r="C80" s="219">
        <f t="shared" si="69"/>
        <v>0.02</v>
      </c>
    </row>
    <row r="81" spans="1:29" ht="14.5" customHeight="1" x14ac:dyDescent="0.35">
      <c r="A81" s="115" t="str">
        <f>"-5-(-4)"</f>
        <v>-5-(-4)</v>
      </c>
      <c r="B81" s="221">
        <f t="shared" si="67"/>
        <v>0.16749999999999976</v>
      </c>
      <c r="C81" s="222">
        <f t="shared" si="69"/>
        <v>0.02</v>
      </c>
      <c r="F81" s="44" t="s">
        <v>136</v>
      </c>
      <c r="G81" s="175" t="s">
        <v>134</v>
      </c>
      <c r="H81" s="176"/>
      <c r="I81" s="139" t="s">
        <v>22</v>
      </c>
      <c r="J81" s="175" t="s">
        <v>134</v>
      </c>
      <c r="K81" s="176"/>
      <c r="L81" s="139" t="s">
        <v>22</v>
      </c>
      <c r="M81" s="175" t="s">
        <v>134</v>
      </c>
      <c r="N81" s="176"/>
      <c r="O81" s="139" t="s">
        <v>22</v>
      </c>
      <c r="P81" s="175" t="s">
        <v>134</v>
      </c>
      <c r="Q81" s="176"/>
      <c r="R81" s="139" t="s">
        <v>22</v>
      </c>
      <c r="S81" s="175" t="s">
        <v>134</v>
      </c>
      <c r="T81" s="176"/>
      <c r="U81" s="139" t="s">
        <v>22</v>
      </c>
      <c r="V81" s="175" t="s">
        <v>134</v>
      </c>
      <c r="W81" s="176"/>
      <c r="X81" s="139" t="s">
        <v>22</v>
      </c>
      <c r="Y81" s="175" t="s">
        <v>134</v>
      </c>
      <c r="Z81" s="176"/>
      <c r="AA81" s="139" t="s">
        <v>22</v>
      </c>
    </row>
    <row r="82" spans="1:29" x14ac:dyDescent="0.35">
      <c r="D82" s="107" t="s">
        <v>22</v>
      </c>
      <c r="F82" s="229">
        <f>(B5*10^(-9))^2*SQRT(B2^2-1)/(2*B4*0.001*(B2^2-1))*10^12</f>
        <v>48.428276707888884</v>
      </c>
      <c r="G82" s="177">
        <f>G79/$C$83*$F$82</f>
        <v>5.0839208232307582</v>
      </c>
      <c r="H82" s="178"/>
      <c r="I82" s="147">
        <f>G82*SQRT((I79/G79)^2+($D$83/$C$83)^2)</f>
        <v>2.0616369725117001</v>
      </c>
      <c r="J82" s="177">
        <f>J79/$C$83*$F$82</f>
        <v>5.4508017073814283</v>
      </c>
      <c r="K82" s="178"/>
      <c r="L82" s="147">
        <f>J82*SQRT((L79/J79)^2+($D$83/$C$83)^2)</f>
        <v>2.0627609138479905</v>
      </c>
      <c r="M82" s="177">
        <f>M79/$C$83*$F$82</f>
        <v>7.6520870122854676</v>
      </c>
      <c r="N82" s="178"/>
      <c r="O82" s="147">
        <f>M82*SQRT((O79/M79)^2+($D$83/$C$83)^2)</f>
        <v>2.0711292759716833</v>
      </c>
      <c r="P82" s="177">
        <f>P79/$C$83*$F$82</f>
        <v>11.320895853792207</v>
      </c>
      <c r="Q82" s="178"/>
      <c r="R82" s="147">
        <f>P82*SQRT((R79/P79)^2+($D$83/$C$83)^2)</f>
        <v>2.0911869992580794</v>
      </c>
      <c r="S82" s="177">
        <f>S79/$C$83*$F$82</f>
        <v>13.31253493918158</v>
      </c>
      <c r="T82" s="178"/>
      <c r="U82" s="147">
        <f>S82*SQRT((U79/S79)^2+($D$83/$C$83)^2)</f>
        <v>2.1052091643296595</v>
      </c>
      <c r="V82" s="177">
        <f>V79/$C$83*$F$82</f>
        <v>15.723466463600287</v>
      </c>
      <c r="W82" s="178"/>
      <c r="X82" s="147">
        <f>V82*SQRT((X79/V79)^2+($D$83/$C$83)^2)</f>
        <v>2.1250568566862484</v>
      </c>
      <c r="Y82" s="177">
        <f>Y79/$C$83*$F$82</f>
        <v>18.239221097776333</v>
      </c>
      <c r="Z82" s="178"/>
      <c r="AA82" s="147">
        <f>Y82*SQRT((AA79/Y79)^2+($D$83/$C$83)^2)</f>
        <v>2.1490331850761324</v>
      </c>
    </row>
    <row r="83" spans="1:29" x14ac:dyDescent="0.35">
      <c r="A83" s="179" t="s">
        <v>95</v>
      </c>
      <c r="B83" s="180"/>
      <c r="C83" s="123">
        <f>AVERAGE(B73,B74,B78,B79)</f>
        <v>0.28875000000000001</v>
      </c>
      <c r="D83" s="225">
        <f>SQRT(4*(C73/4)^2)</f>
        <v>0.01</v>
      </c>
      <c r="J83" s="99"/>
      <c r="K83" s="99"/>
      <c r="L83" s="99"/>
      <c r="M83" s="99"/>
    </row>
    <row r="84" spans="1:29" ht="14.5" customHeight="1" x14ac:dyDescent="0.35">
      <c r="F84" s="44" t="s">
        <v>137</v>
      </c>
      <c r="G84" s="175" t="s">
        <v>138</v>
      </c>
      <c r="H84" s="176"/>
      <c r="I84" s="139" t="s">
        <v>22</v>
      </c>
      <c r="J84" s="175" t="s">
        <v>138</v>
      </c>
      <c r="K84" s="176"/>
      <c r="L84" s="139" t="s">
        <v>22</v>
      </c>
      <c r="M84" s="175" t="s">
        <v>138</v>
      </c>
      <c r="N84" s="176"/>
      <c r="O84" s="139" t="s">
        <v>22</v>
      </c>
      <c r="P84" s="175" t="s">
        <v>138</v>
      </c>
      <c r="Q84" s="176"/>
      <c r="R84" s="139" t="s">
        <v>22</v>
      </c>
      <c r="S84" s="175" t="s">
        <v>138</v>
      </c>
      <c r="T84" s="176"/>
      <c r="U84" s="139" t="s">
        <v>22</v>
      </c>
      <c r="V84" s="175" t="s">
        <v>138</v>
      </c>
      <c r="W84" s="176"/>
      <c r="X84" s="139" t="s">
        <v>22</v>
      </c>
      <c r="Y84" s="175" t="s">
        <v>138</v>
      </c>
      <c r="Z84" s="176"/>
      <c r="AA84" s="139" t="s">
        <v>22</v>
      </c>
    </row>
    <row r="85" spans="1:29" x14ac:dyDescent="0.35">
      <c r="F85" s="229">
        <f>$B$1*F82*10^(-21)/($B$5*10^(-9))^2</f>
        <v>35.02819618545697</v>
      </c>
      <c r="G85" s="177">
        <f>$B$1*G82*10^(-21)/($B$5*10^(-9))^2</f>
        <v>3.6772024134083607</v>
      </c>
      <c r="H85" s="178"/>
      <c r="I85" s="147">
        <f>I82*G85/G82</f>
        <v>1.4911830287070202</v>
      </c>
      <c r="J85" s="177">
        <f>$B$1*J82*10^(-21)/($B$5*10^(-9))^2</f>
        <v>3.942567536025456</v>
      </c>
      <c r="K85" s="178"/>
      <c r="L85" s="147">
        <f>L82*J85/J82</f>
        <v>1.491995976024266</v>
      </c>
      <c r="M85" s="177">
        <f>$B$1*M82*10^(-21)/($B$5*10^(-9))^2</f>
        <v>5.5347582717280455</v>
      </c>
      <c r="N85" s="178"/>
      <c r="O85" s="147">
        <f>O82*M85/M82</f>
        <v>1.49804881643376</v>
      </c>
      <c r="P85" s="177">
        <f>$B$1*P82*10^(-21)/($B$5*10^(-9))^2</f>
        <v>8.1884094978990323</v>
      </c>
      <c r="Q85" s="178"/>
      <c r="R85" s="147">
        <f>R82*P85/P82</f>
        <v>1.5125565774789727</v>
      </c>
      <c r="S85" s="177">
        <f>$B$1*S82*10^(-21)/($B$5*10^(-9))^2</f>
        <v>9.6289630206775669</v>
      </c>
      <c r="T85" s="178"/>
      <c r="U85" s="147">
        <f>U82*S85/S82</f>
        <v>1.522698816320855</v>
      </c>
      <c r="V85" s="177">
        <f>$B$1*V82*10^(-21)/($B$5*10^(-9))^2</f>
        <v>11.37279096930421</v>
      </c>
      <c r="W85" s="178"/>
      <c r="X85" s="147">
        <f>X82*V85/V82</f>
        <v>1.5370546618920011</v>
      </c>
      <c r="Y85" s="177">
        <f>$B$1*Y82*10^(-21)/($B$5*10^(-9))^2</f>
        <v>13.192437524392886</v>
      </c>
      <c r="Z85" s="178"/>
      <c r="AA85" s="147">
        <f>AA82*Y85/Y82</f>
        <v>1.5543967519216262</v>
      </c>
    </row>
    <row r="86" spans="1:29" x14ac:dyDescent="0.35">
      <c r="J86" s="126"/>
      <c r="K86" s="126"/>
      <c r="L86" s="126"/>
      <c r="M86" s="126"/>
    </row>
    <row r="87" spans="1:29" x14ac:dyDescent="0.35">
      <c r="E87" s="228"/>
      <c r="G87" s="175" t="s">
        <v>128</v>
      </c>
      <c r="H87" s="176"/>
      <c r="I87" s="139" t="s">
        <v>22</v>
      </c>
      <c r="J87" s="175" t="s">
        <v>128</v>
      </c>
      <c r="K87" s="176"/>
      <c r="L87" s="139" t="s">
        <v>22</v>
      </c>
      <c r="M87" s="175" t="s">
        <v>128</v>
      </c>
      <c r="N87" s="176"/>
      <c r="O87" s="139" t="s">
        <v>22</v>
      </c>
      <c r="P87" s="175" t="s">
        <v>128</v>
      </c>
      <c r="Q87" s="176"/>
      <c r="R87" s="139" t="s">
        <v>22</v>
      </c>
      <c r="S87" s="175" t="s">
        <v>128</v>
      </c>
      <c r="T87" s="176"/>
      <c r="U87" s="139" t="s">
        <v>22</v>
      </c>
      <c r="V87" s="175" t="s">
        <v>128</v>
      </c>
      <c r="W87" s="176"/>
      <c r="X87" s="139" t="s">
        <v>22</v>
      </c>
      <c r="Y87" s="175" t="s">
        <v>128</v>
      </c>
      <c r="Z87" s="176"/>
      <c r="AA87" s="139" t="s">
        <v>22</v>
      </c>
    </row>
    <row r="88" spans="1:29" x14ac:dyDescent="0.35">
      <c r="G88" s="196">
        <f>$B$5*10^3/G82</f>
        <v>126634.5449477072</v>
      </c>
      <c r="H88" s="197"/>
      <c r="I88" s="161">
        <f>G88*I82/G82</f>
        <v>51352.975181757225</v>
      </c>
      <c r="J88" s="196">
        <f>$B$5*10^3/J82</f>
        <v>118111.06596084236</v>
      </c>
      <c r="K88" s="197"/>
      <c r="L88" s="161">
        <f>J88*L82/J82</f>
        <v>44697.074565566974</v>
      </c>
      <c r="M88" s="196">
        <f>$B$5*10^3/M82</f>
        <v>84133.909999504132</v>
      </c>
      <c r="N88" s="197"/>
      <c r="O88" s="161">
        <f>M88*O82/M82</f>
        <v>22771.853459347349</v>
      </c>
      <c r="P88" s="196">
        <f>$B$5*10^3/P82</f>
        <v>56868.291018183307</v>
      </c>
      <c r="Q88" s="197"/>
      <c r="R88" s="161">
        <f>P88*R82/P82</f>
        <v>10504.666095608862</v>
      </c>
      <c r="S88" s="196">
        <f>$B$5*10^3/S82</f>
        <v>48360.436456407842</v>
      </c>
      <c r="T88" s="197"/>
      <c r="U88" s="161">
        <f>S88*U82/S82</f>
        <v>7647.5918736834419</v>
      </c>
      <c r="V88" s="196">
        <f>$B$5*10^3/V82</f>
        <v>40945.169533091983</v>
      </c>
      <c r="W88" s="197"/>
      <c r="X88" s="161">
        <f>V88*X82/V82</f>
        <v>5533.8187330324017</v>
      </c>
      <c r="Y88" s="196">
        <f>$B$5*10^3/Y82</f>
        <v>35297.559942320673</v>
      </c>
      <c r="Z88" s="197"/>
      <c r="AA88" s="161">
        <f>Y88*AA82/Y82</f>
        <v>4158.9291155371311</v>
      </c>
      <c r="AB88" s="162"/>
      <c r="AC88" s="162"/>
    </row>
    <row r="89" spans="1:29" x14ac:dyDescent="0.35">
      <c r="J89" s="99"/>
      <c r="K89" s="99"/>
      <c r="L89" s="99"/>
      <c r="M89" s="99"/>
    </row>
    <row r="90" spans="1:29" x14ac:dyDescent="0.35">
      <c r="G90" s="175" t="s">
        <v>129</v>
      </c>
      <c r="H90" s="176"/>
      <c r="I90" s="139" t="s">
        <v>22</v>
      </c>
      <c r="J90" s="175" t="s">
        <v>129</v>
      </c>
      <c r="K90" s="176"/>
      <c r="L90" s="139" t="s">
        <v>22</v>
      </c>
      <c r="M90" s="175" t="s">
        <v>129</v>
      </c>
      <c r="N90" s="176"/>
      <c r="O90" s="139" t="s">
        <v>22</v>
      </c>
      <c r="P90" s="175" t="s">
        <v>129</v>
      </c>
      <c r="Q90" s="176"/>
      <c r="R90" s="139" t="s">
        <v>22</v>
      </c>
      <c r="S90" s="175" t="s">
        <v>129</v>
      </c>
      <c r="T90" s="176"/>
      <c r="U90" s="139" t="s">
        <v>22</v>
      </c>
      <c r="V90" s="175" t="s">
        <v>129</v>
      </c>
      <c r="W90" s="176"/>
      <c r="X90" s="139" t="s">
        <v>22</v>
      </c>
      <c r="Y90" s="175" t="s">
        <v>129</v>
      </c>
      <c r="Z90" s="176"/>
      <c r="AA90" s="139" t="s">
        <v>22</v>
      </c>
    </row>
    <row r="91" spans="1:29" x14ac:dyDescent="0.35">
      <c r="G91" s="177">
        <f>$F$82/G82</f>
        <v>9.5257731958762903</v>
      </c>
      <c r="H91" s="178"/>
      <c r="I91" s="147">
        <f>I82*G91/G82</f>
        <v>3.8629016649199892</v>
      </c>
      <c r="J91" s="177">
        <f>$F$82/J82</f>
        <v>8.8846153846153921</v>
      </c>
      <c r="K91" s="178"/>
      <c r="L91" s="147">
        <f>L82*J91/J82</f>
        <v>3.3622278581771043</v>
      </c>
      <c r="M91" s="177">
        <f>$F$82/M82</f>
        <v>6.3287671232876761</v>
      </c>
      <c r="N91" s="178"/>
      <c r="O91" s="147">
        <f>O82*M91/M82</f>
        <v>1.7129568507001713</v>
      </c>
      <c r="P91" s="177">
        <f>$F$82/P82</f>
        <v>4.2777777777777777</v>
      </c>
      <c r="Q91" s="178"/>
      <c r="R91" s="147">
        <f>R82*P91/P82</f>
        <v>0.79018775458546864</v>
      </c>
      <c r="S91" s="177">
        <f>$F$82/S82</f>
        <v>3.63779527559055</v>
      </c>
      <c r="T91" s="178"/>
      <c r="U91" s="147">
        <f>U82*S91/S82</f>
        <v>0.57527135043141364</v>
      </c>
      <c r="V91" s="177">
        <f>$F$82/V82</f>
        <v>3.08</v>
      </c>
      <c r="W91" s="178"/>
      <c r="X91" s="147">
        <f>X82*V91/V82</f>
        <v>0.41626794789467575</v>
      </c>
      <c r="Y91" s="177">
        <f>$F$82/Y82</f>
        <v>2.6551724137931032</v>
      </c>
      <c r="Z91" s="178"/>
      <c r="AA91" s="147">
        <f>AA82*Y91/Y82</f>
        <v>0.31284524699553856</v>
      </c>
    </row>
    <row r="92" spans="1:29" x14ac:dyDescent="0.35">
      <c r="F92" s="16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9" s="118" customFormat="1" ht="4.5" customHeight="1" x14ac:dyDescent="0.35">
      <c r="J93" s="119"/>
      <c r="K93" s="119"/>
      <c r="L93" s="119"/>
      <c r="M93" s="119"/>
    </row>
    <row r="94" spans="1:29" s="120" customFormat="1" x14ac:dyDescent="0.35">
      <c r="J94" s="121"/>
      <c r="K94" s="121"/>
      <c r="L94" s="121"/>
      <c r="M94" s="121"/>
    </row>
    <row r="95" spans="1:29" x14ac:dyDescent="0.35">
      <c r="D95" s="74" t="s">
        <v>72</v>
      </c>
      <c r="E95" s="75">
        <v>0.9</v>
      </c>
      <c r="F95" s="1" t="s">
        <v>135</v>
      </c>
      <c r="G95" s="74" t="s">
        <v>72</v>
      </c>
      <c r="H95" s="75">
        <v>1.7</v>
      </c>
      <c r="J95" s="74" t="s">
        <v>72</v>
      </c>
      <c r="K95" s="75">
        <v>2.5</v>
      </c>
      <c r="M95" s="74" t="s">
        <v>72</v>
      </c>
      <c r="N95" s="75">
        <v>3.5</v>
      </c>
      <c r="P95" s="74" t="s">
        <v>72</v>
      </c>
      <c r="Q95" s="75">
        <v>4.3</v>
      </c>
      <c r="S95" s="74" t="s">
        <v>72</v>
      </c>
      <c r="T95" s="75">
        <v>5.0999999999999996</v>
      </c>
      <c r="V95" s="74" t="s">
        <v>72</v>
      </c>
      <c r="W95" s="75">
        <v>5.9</v>
      </c>
      <c r="Y95" s="74" t="s">
        <v>72</v>
      </c>
      <c r="Z95" s="75">
        <v>6.6</v>
      </c>
      <c r="AA95" s="1" t="s">
        <v>135</v>
      </c>
    </row>
    <row r="96" spans="1:29" ht="15" thickBot="1" x14ac:dyDescent="0.4">
      <c r="A96" s="74" t="s">
        <v>53</v>
      </c>
      <c r="B96" s="75">
        <v>0</v>
      </c>
      <c r="D96" s="78" t="s">
        <v>53</v>
      </c>
      <c r="E96" s="79">
        <v>2.4</v>
      </c>
      <c r="F96" s="148">
        <f>2.4^3*7.3674*10^(-4)-5.5255*10^(-3)*2.4^2+3.3721*10^(-1)*2.4+0.11</f>
        <v>0.89766181375999998</v>
      </c>
      <c r="G96" s="78" t="s">
        <v>53</v>
      </c>
      <c r="H96" s="79">
        <v>5</v>
      </c>
      <c r="J96" s="78" t="s">
        <v>53</v>
      </c>
      <c r="K96" s="79">
        <v>7.5</v>
      </c>
      <c r="M96" s="78" t="s">
        <v>53</v>
      </c>
      <c r="N96" s="79">
        <v>10</v>
      </c>
      <c r="P96" s="78" t="s">
        <v>53</v>
      </c>
      <c r="Q96" s="79">
        <v>12.5</v>
      </c>
      <c r="S96" s="78" t="s">
        <v>53</v>
      </c>
      <c r="T96" s="79">
        <v>15</v>
      </c>
      <c r="V96" s="78" t="s">
        <v>53</v>
      </c>
      <c r="W96" s="79">
        <v>17.5</v>
      </c>
      <c r="Y96" s="78" t="s">
        <v>53</v>
      </c>
      <c r="Z96" s="79">
        <v>19.7</v>
      </c>
      <c r="AA96" s="1">
        <v>6.4969999999999999</v>
      </c>
    </row>
    <row r="97" spans="1:32" ht="15" thickBot="1" x14ac:dyDescent="0.4">
      <c r="A97" s="187" t="s">
        <v>96</v>
      </c>
      <c r="B97" s="188"/>
      <c r="C97" s="189"/>
      <c r="D97" s="181" t="s">
        <v>97</v>
      </c>
      <c r="E97" s="182"/>
      <c r="F97" s="182"/>
      <c r="G97" s="181" t="s">
        <v>97</v>
      </c>
      <c r="H97" s="182"/>
      <c r="I97" s="182"/>
      <c r="J97" s="181" t="s">
        <v>97</v>
      </c>
      <c r="K97" s="182"/>
      <c r="L97" s="182"/>
      <c r="M97" s="181" t="s">
        <v>97</v>
      </c>
      <c r="N97" s="182"/>
      <c r="O97" s="182"/>
      <c r="P97" s="181" t="s">
        <v>97</v>
      </c>
      <c r="Q97" s="182"/>
      <c r="R97" s="182"/>
      <c r="S97" s="181" t="s">
        <v>97</v>
      </c>
      <c r="T97" s="182"/>
      <c r="U97" s="182"/>
      <c r="V97" s="181" t="s">
        <v>97</v>
      </c>
      <c r="W97" s="182"/>
      <c r="X97" s="182"/>
      <c r="Y97" s="181" t="s">
        <v>97</v>
      </c>
      <c r="Z97" s="182"/>
      <c r="AA97" s="193"/>
    </row>
    <row r="98" spans="1:32" ht="14.5" customHeight="1" x14ac:dyDescent="0.35">
      <c r="A98" s="96" t="s">
        <v>4</v>
      </c>
      <c r="B98" s="99" t="s">
        <v>75</v>
      </c>
      <c r="C98" s="2" t="s">
        <v>76</v>
      </c>
      <c r="D98" s="96" t="s">
        <v>4</v>
      </c>
      <c r="E98" s="99" t="s">
        <v>75</v>
      </c>
      <c r="F98" s="2" t="s">
        <v>76</v>
      </c>
      <c r="G98" s="96" t="s">
        <v>4</v>
      </c>
      <c r="H98" s="99" t="s">
        <v>75</v>
      </c>
      <c r="I98" s="2" t="s">
        <v>76</v>
      </c>
      <c r="J98" s="96" t="s">
        <v>4</v>
      </c>
      <c r="K98" s="99" t="s">
        <v>75</v>
      </c>
      <c r="L98" s="2" t="s">
        <v>76</v>
      </c>
      <c r="M98" s="96" t="s">
        <v>4</v>
      </c>
      <c r="N98" s="99" t="s">
        <v>75</v>
      </c>
      <c r="O98" s="2" t="s">
        <v>76</v>
      </c>
      <c r="P98" s="96" t="s">
        <v>4</v>
      </c>
      <c r="Q98" s="99" t="s">
        <v>75</v>
      </c>
      <c r="R98" s="2" t="s">
        <v>76</v>
      </c>
      <c r="S98" s="96" t="s">
        <v>4</v>
      </c>
      <c r="T98" s="99" t="s">
        <v>75</v>
      </c>
      <c r="U98" s="2" t="s">
        <v>76</v>
      </c>
      <c r="V98" s="96" t="s">
        <v>4</v>
      </c>
      <c r="W98" s="99" t="s">
        <v>75</v>
      </c>
      <c r="X98" s="2" t="s">
        <v>76</v>
      </c>
      <c r="Y98" s="96" t="s">
        <v>4</v>
      </c>
      <c r="Z98" s="99" t="s">
        <v>75</v>
      </c>
      <c r="AA98" s="2" t="s">
        <v>76</v>
      </c>
      <c r="AB98" s="233" t="s">
        <v>139</v>
      </c>
      <c r="AC98" s="234"/>
      <c r="AD98" s="234"/>
    </row>
    <row r="99" spans="1:32" x14ac:dyDescent="0.35">
      <c r="A99" s="96">
        <v>1</v>
      </c>
      <c r="B99" s="101">
        <v>0.56500000000000006</v>
      </c>
      <c r="C99" s="105">
        <v>0.67</v>
      </c>
      <c r="D99" s="96">
        <v>1</v>
      </c>
      <c r="E99" s="101">
        <v>0.57999999999999996</v>
      </c>
      <c r="F99" s="105">
        <v>0.65</v>
      </c>
      <c r="G99" s="96" t="s">
        <v>77</v>
      </c>
      <c r="H99" s="101">
        <v>0.40500000000000003</v>
      </c>
      <c r="I99" s="105">
        <v>0.51500000000000001</v>
      </c>
      <c r="J99" s="96" t="s">
        <v>77</v>
      </c>
      <c r="K99" s="101">
        <v>0.36</v>
      </c>
      <c r="L99" s="105">
        <v>0.47000000000000003</v>
      </c>
      <c r="M99" s="96" t="s">
        <v>77</v>
      </c>
      <c r="N99" s="101">
        <v>0.48499999999999999</v>
      </c>
      <c r="O99" s="105">
        <v>0.56500000000000006</v>
      </c>
      <c r="P99" s="96" t="s">
        <v>77</v>
      </c>
      <c r="Q99" s="101">
        <v>0.49</v>
      </c>
      <c r="R99" s="105">
        <v>0.56000000000000005</v>
      </c>
      <c r="S99" s="96" t="s">
        <v>77</v>
      </c>
      <c r="T99" s="101">
        <v>0.46</v>
      </c>
      <c r="U99" s="105">
        <v>0.56000000000000005</v>
      </c>
      <c r="V99" s="96" t="s">
        <v>77</v>
      </c>
      <c r="W99" s="101">
        <v>0.41500000000000004</v>
      </c>
      <c r="X99" s="105">
        <v>0.53</v>
      </c>
      <c r="Y99" s="96" t="s">
        <v>77</v>
      </c>
      <c r="Z99" s="101">
        <v>0.28000000000000003</v>
      </c>
      <c r="AA99" s="105">
        <v>0.32500000000000001</v>
      </c>
      <c r="AB99" s="233"/>
      <c r="AC99" s="234"/>
      <c r="AD99" s="234"/>
    </row>
    <row r="100" spans="1:32" x14ac:dyDescent="0.35">
      <c r="A100" s="96">
        <v>2</v>
      </c>
      <c r="B100" s="101">
        <v>0.98</v>
      </c>
      <c r="C100" s="105">
        <v>1.05</v>
      </c>
      <c r="D100" s="96">
        <v>2</v>
      </c>
      <c r="E100" s="101">
        <v>0.96</v>
      </c>
      <c r="F100" s="105">
        <v>1.02</v>
      </c>
      <c r="G100" s="96" t="s">
        <v>78</v>
      </c>
      <c r="H100" s="101">
        <v>0.51500000000000001</v>
      </c>
      <c r="I100" s="105">
        <v>0.57999999999999996</v>
      </c>
      <c r="J100" s="96" t="s">
        <v>78</v>
      </c>
      <c r="K100" s="101">
        <v>0.53</v>
      </c>
      <c r="L100" s="105">
        <v>0.59499999999999997</v>
      </c>
      <c r="M100" s="96" t="s">
        <v>78</v>
      </c>
      <c r="N100" s="101">
        <v>0.68</v>
      </c>
      <c r="O100" s="105">
        <v>0.78500000000000003</v>
      </c>
      <c r="P100" s="96" t="s">
        <v>78</v>
      </c>
      <c r="Q100" s="101">
        <v>0.71</v>
      </c>
      <c r="R100" s="105">
        <v>0.82</v>
      </c>
      <c r="S100" s="96" t="s">
        <v>78</v>
      </c>
      <c r="T100" s="101">
        <v>0.72499999999999998</v>
      </c>
      <c r="U100" s="105">
        <v>0.77</v>
      </c>
      <c r="V100" s="96" t="s">
        <v>78</v>
      </c>
      <c r="W100" s="101">
        <v>0.70499999999999996</v>
      </c>
      <c r="X100" s="105">
        <v>0.81</v>
      </c>
      <c r="Y100" s="96" t="s">
        <v>78</v>
      </c>
      <c r="Z100" s="101">
        <v>0.56000000000000005</v>
      </c>
      <c r="AA100" s="105">
        <v>0.63</v>
      </c>
      <c r="AB100" s="233"/>
      <c r="AC100" s="234"/>
      <c r="AD100" s="234"/>
    </row>
    <row r="101" spans="1:32" x14ac:dyDescent="0.35">
      <c r="A101" s="96">
        <v>3</v>
      </c>
      <c r="B101" s="101">
        <v>1.2350000000000001</v>
      </c>
      <c r="C101" s="105">
        <v>1.2949999999999999</v>
      </c>
      <c r="D101" s="96">
        <v>3</v>
      </c>
      <c r="E101" s="101">
        <v>1.21</v>
      </c>
      <c r="F101" s="105">
        <v>1.29</v>
      </c>
      <c r="G101" s="96" t="s">
        <v>79</v>
      </c>
      <c r="H101" s="101">
        <v>0.85</v>
      </c>
      <c r="I101" s="105">
        <v>0.87</v>
      </c>
      <c r="J101" s="96" t="s">
        <v>79</v>
      </c>
      <c r="K101" s="101">
        <v>0.79</v>
      </c>
      <c r="L101" s="105">
        <v>0.93</v>
      </c>
      <c r="M101" s="96" t="s">
        <v>79</v>
      </c>
      <c r="N101" s="101">
        <v>0.91500000000000004</v>
      </c>
      <c r="O101" s="105">
        <v>1.05</v>
      </c>
      <c r="P101" s="96" t="s">
        <v>79</v>
      </c>
      <c r="Q101" s="101">
        <v>0.92</v>
      </c>
      <c r="R101" s="105">
        <v>1.04</v>
      </c>
      <c r="S101" s="96" t="s">
        <v>79</v>
      </c>
      <c r="T101" s="101">
        <v>0.93</v>
      </c>
      <c r="U101" s="105">
        <v>1.01</v>
      </c>
      <c r="V101" s="96" t="s">
        <v>79</v>
      </c>
      <c r="W101" s="101">
        <v>0.9</v>
      </c>
      <c r="X101" s="105">
        <v>1.0150000000000001</v>
      </c>
      <c r="Y101" s="96" t="s">
        <v>79</v>
      </c>
      <c r="Z101" s="101">
        <v>0.72</v>
      </c>
      <c r="AA101" s="105">
        <v>0.78</v>
      </c>
    </row>
    <row r="102" spans="1:32" ht="15" thickBot="1" x14ac:dyDescent="0.4">
      <c r="A102" s="96">
        <v>4</v>
      </c>
      <c r="B102" s="101">
        <v>1.42</v>
      </c>
      <c r="C102" s="105">
        <v>1.5449999999999999</v>
      </c>
      <c r="D102" s="97">
        <v>4</v>
      </c>
      <c r="E102" s="102">
        <v>1.41</v>
      </c>
      <c r="F102" s="106">
        <v>1.52</v>
      </c>
      <c r="G102" s="96" t="s">
        <v>80</v>
      </c>
      <c r="H102" s="101">
        <v>0.87</v>
      </c>
      <c r="I102" s="105">
        <v>0.93500000000000005</v>
      </c>
      <c r="J102" s="96" t="s">
        <v>80</v>
      </c>
      <c r="K102" s="101">
        <v>0.95000000000000007</v>
      </c>
      <c r="L102" s="105">
        <v>0.97499999999999998</v>
      </c>
      <c r="M102" s="96" t="s">
        <v>80</v>
      </c>
      <c r="N102" s="101">
        <v>1.07</v>
      </c>
      <c r="O102" s="105">
        <v>1.1300000000000001</v>
      </c>
      <c r="P102" s="96" t="s">
        <v>80</v>
      </c>
      <c r="Q102" s="101">
        <v>1.07</v>
      </c>
      <c r="R102" s="105">
        <v>1.1300000000000001</v>
      </c>
      <c r="S102" s="96" t="s">
        <v>80</v>
      </c>
      <c r="T102" s="101">
        <v>1.08</v>
      </c>
      <c r="U102" s="105">
        <v>1.145</v>
      </c>
      <c r="V102" s="96" t="s">
        <v>80</v>
      </c>
      <c r="W102" s="101">
        <v>1.075</v>
      </c>
      <c r="X102" s="105">
        <v>1.135</v>
      </c>
      <c r="Y102" s="96" t="s">
        <v>80</v>
      </c>
      <c r="Z102" s="101">
        <v>0.88</v>
      </c>
      <c r="AA102" s="105">
        <v>0.94000000000000006</v>
      </c>
    </row>
    <row r="103" spans="1:32" x14ac:dyDescent="0.35">
      <c r="A103" s="96">
        <v>-1</v>
      </c>
      <c r="B103" s="101">
        <v>0.56500000000000006</v>
      </c>
      <c r="C103" s="105">
        <v>0.64500000000000002</v>
      </c>
      <c r="G103" s="96">
        <v>3</v>
      </c>
      <c r="H103" s="101">
        <v>1.1000000000000001</v>
      </c>
      <c r="I103" s="105">
        <v>1.1850000000000001</v>
      </c>
      <c r="J103" s="96">
        <v>3</v>
      </c>
      <c r="K103" s="101">
        <v>1.08</v>
      </c>
      <c r="L103" s="105">
        <v>1.22</v>
      </c>
      <c r="M103" s="96" t="s">
        <v>81</v>
      </c>
      <c r="N103" s="101">
        <v>1.22</v>
      </c>
      <c r="O103" s="105">
        <v>1.29</v>
      </c>
      <c r="P103" s="96" t="s">
        <v>81</v>
      </c>
      <c r="Q103" s="101">
        <v>1.22</v>
      </c>
      <c r="R103" s="105">
        <v>1.3049999999999999</v>
      </c>
      <c r="S103" s="96" t="s">
        <v>81</v>
      </c>
      <c r="T103" s="101">
        <v>1.1599999999999999</v>
      </c>
      <c r="U103" s="105">
        <v>1.27</v>
      </c>
      <c r="V103" s="96" t="s">
        <v>81</v>
      </c>
      <c r="W103" s="101">
        <v>1.24</v>
      </c>
      <c r="X103" s="105">
        <v>1.2849999999999999</v>
      </c>
      <c r="Y103" s="96" t="s">
        <v>81</v>
      </c>
      <c r="Z103" s="101">
        <v>1.02</v>
      </c>
      <c r="AA103" s="105">
        <v>1.03</v>
      </c>
    </row>
    <row r="104" spans="1:32" ht="15" thickBot="1" x14ac:dyDescent="0.4">
      <c r="A104" s="96">
        <v>-2</v>
      </c>
      <c r="B104" s="101">
        <v>0.95000000000000007</v>
      </c>
      <c r="C104" s="105">
        <v>0.995</v>
      </c>
      <c r="G104" s="97">
        <v>4</v>
      </c>
      <c r="H104" s="102">
        <v>1.35</v>
      </c>
      <c r="I104" s="106">
        <v>1.44</v>
      </c>
      <c r="J104" s="97">
        <v>4</v>
      </c>
      <c r="K104" s="102">
        <v>1.32</v>
      </c>
      <c r="L104" s="106">
        <v>1.44</v>
      </c>
      <c r="M104" s="96" t="s">
        <v>82</v>
      </c>
      <c r="N104" s="101">
        <v>1.29</v>
      </c>
      <c r="O104" s="105">
        <v>1.405</v>
      </c>
      <c r="P104" s="96" t="s">
        <v>82</v>
      </c>
      <c r="Q104" s="101">
        <v>1.3049999999999999</v>
      </c>
      <c r="R104" s="105">
        <v>1.425</v>
      </c>
      <c r="S104" s="96" t="s">
        <v>82</v>
      </c>
      <c r="T104" s="101">
        <v>1.34</v>
      </c>
      <c r="U104" s="105">
        <v>1.415</v>
      </c>
      <c r="V104" s="96" t="s">
        <v>82</v>
      </c>
      <c r="W104" s="101">
        <v>1.3</v>
      </c>
      <c r="X104" s="105">
        <v>1.415</v>
      </c>
      <c r="Y104" s="96" t="s">
        <v>82</v>
      </c>
      <c r="Z104" s="101">
        <v>1.135</v>
      </c>
      <c r="AA104" s="105">
        <v>1.1850000000000001</v>
      </c>
    </row>
    <row r="105" spans="1:32" x14ac:dyDescent="0.35">
      <c r="A105" s="96">
        <v>-3</v>
      </c>
      <c r="B105" s="101">
        <v>1.2</v>
      </c>
      <c r="C105" s="105">
        <v>1.27</v>
      </c>
      <c r="M105" s="96" t="s">
        <v>83</v>
      </c>
      <c r="N105" s="101">
        <v>1.4550000000000001</v>
      </c>
      <c r="O105" s="105">
        <v>1.55</v>
      </c>
      <c r="P105" s="96" t="s">
        <v>83</v>
      </c>
      <c r="Q105" s="101">
        <v>1.4650000000000001</v>
      </c>
      <c r="R105" s="105">
        <v>1.57</v>
      </c>
      <c r="S105" s="96" t="s">
        <v>83</v>
      </c>
      <c r="T105" s="101">
        <v>1.45</v>
      </c>
      <c r="U105" s="105">
        <v>1.51</v>
      </c>
      <c r="V105" s="96" t="s">
        <v>83</v>
      </c>
      <c r="W105" s="101">
        <v>1.4350000000000001</v>
      </c>
      <c r="X105" s="105">
        <v>1.4850000000000001</v>
      </c>
      <c r="Y105" s="96" t="s">
        <v>83</v>
      </c>
      <c r="Z105" s="101">
        <v>1.23</v>
      </c>
      <c r="AA105" s="105">
        <v>1.3</v>
      </c>
    </row>
    <row r="106" spans="1:32" ht="15" thickBot="1" x14ac:dyDescent="0.4">
      <c r="A106" s="97">
        <v>-4</v>
      </c>
      <c r="B106" s="102">
        <v>1.42</v>
      </c>
      <c r="C106" s="106">
        <v>1.52</v>
      </c>
      <c r="M106" s="97" t="s">
        <v>84</v>
      </c>
      <c r="N106" s="102">
        <v>1.55</v>
      </c>
      <c r="O106" s="106">
        <v>1.6</v>
      </c>
      <c r="P106" s="97" t="s">
        <v>84</v>
      </c>
      <c r="Q106" s="102">
        <v>1.57</v>
      </c>
      <c r="R106" s="106">
        <v>1.635</v>
      </c>
      <c r="S106" s="97" t="s">
        <v>84</v>
      </c>
      <c r="T106" s="102">
        <v>1.55</v>
      </c>
      <c r="U106" s="106">
        <v>1.615</v>
      </c>
      <c r="V106" s="97" t="s">
        <v>84</v>
      </c>
      <c r="W106" s="102">
        <v>1.5649999999999999</v>
      </c>
      <c r="X106" s="106">
        <v>1.6</v>
      </c>
      <c r="Y106" s="97" t="s">
        <v>84</v>
      </c>
      <c r="Z106" s="102">
        <v>1.44</v>
      </c>
      <c r="AA106" s="106">
        <v>1.51</v>
      </c>
    </row>
    <row r="107" spans="1:32" ht="15" thickBot="1" x14ac:dyDescent="0.4"/>
    <row r="108" spans="1:32" ht="15" thickBot="1" x14ac:dyDescent="0.4">
      <c r="A108" s="190" t="s">
        <v>125</v>
      </c>
      <c r="B108" s="191"/>
      <c r="C108" s="192"/>
      <c r="E108" s="190" t="s">
        <v>133</v>
      </c>
      <c r="F108" s="191"/>
      <c r="G108" s="192"/>
    </row>
    <row r="109" spans="1:32" x14ac:dyDescent="0.35">
      <c r="A109" s="96" t="s">
        <v>4</v>
      </c>
      <c r="B109" s="99" t="s">
        <v>85</v>
      </c>
      <c r="C109" s="2" t="s">
        <v>22</v>
      </c>
      <c r="E109" s="141" t="s">
        <v>4</v>
      </c>
      <c r="F109" s="143" t="s">
        <v>132</v>
      </c>
      <c r="G109" s="2" t="s">
        <v>22</v>
      </c>
      <c r="I109" s="149" t="s">
        <v>4</v>
      </c>
      <c r="J109" s="150" t="s">
        <v>85</v>
      </c>
      <c r="K109" s="151" t="s">
        <v>22</v>
      </c>
      <c r="L109" s="149" t="s">
        <v>4</v>
      </c>
      <c r="M109" s="150" t="s">
        <v>85</v>
      </c>
      <c r="N109" s="151" t="s">
        <v>22</v>
      </c>
      <c r="O109" s="149" t="s">
        <v>4</v>
      </c>
      <c r="P109" s="150" t="s">
        <v>85</v>
      </c>
      <c r="Q109" s="151" t="s">
        <v>22</v>
      </c>
      <c r="R109" s="149" t="s">
        <v>4</v>
      </c>
      <c r="S109" s="150" t="s">
        <v>85</v>
      </c>
      <c r="T109" s="151" t="s">
        <v>22</v>
      </c>
      <c r="U109" s="149" t="s">
        <v>4</v>
      </c>
      <c r="V109" s="150" t="s">
        <v>85</v>
      </c>
      <c r="W109" s="151" t="s">
        <v>22</v>
      </c>
      <c r="X109" s="149" t="s">
        <v>4</v>
      </c>
      <c r="Y109" s="150" t="s">
        <v>85</v>
      </c>
      <c r="Z109" s="151" t="s">
        <v>22</v>
      </c>
      <c r="AA109" s="149" t="s">
        <v>4</v>
      </c>
      <c r="AB109" s="150" t="s">
        <v>85</v>
      </c>
      <c r="AC109" s="151" t="s">
        <v>22</v>
      </c>
      <c r="AD109" s="149" t="s">
        <v>4</v>
      </c>
      <c r="AE109" s="150" t="s">
        <v>85</v>
      </c>
      <c r="AF109" s="151" t="s">
        <v>22</v>
      </c>
    </row>
    <row r="110" spans="1:32" x14ac:dyDescent="0.35">
      <c r="A110" s="96">
        <v>1</v>
      </c>
      <c r="B110" s="109">
        <f t="shared" ref="B110:B117" si="70">ATAN(AVERAGE(B99:C99)/$B$10)*180/PI()</f>
        <v>0.65153994139042981</v>
      </c>
      <c r="C110" s="94">
        <f>SQRT(($B$9/$B$10/(1+(AVERAGE(B99:C99)/$B$10)^2))^2+(AVERAGE(B99:C99)*$C$10/$B$10^2/(1+(AVERAGE(B99:C99)/$B$10)^2))^2)*180/PI()</f>
        <v>2.1134771485044612E-2</v>
      </c>
      <c r="E110" s="108">
        <v>1</v>
      </c>
      <c r="F110" s="226">
        <f t="shared" ref="F110:F117" si="71">2*$B$4/$B$5*SQRT($B$2^2-SIN(PI()/2-B110*PI()/180)^2)*10^6</f>
        <v>13294.652239639905</v>
      </c>
      <c r="G110" s="227">
        <f t="shared" ref="G110:G117" si="72">2*$B$4/$B$5*10^6*SIN(PI()/2-B110*PI()/180)*COS(PI()/2-B110*PI()/180)/SQRT($B$2^2-SIN(PI()/2-B110*PI()/180)^2)*C110</f>
        <v>2.8472285095996157</v>
      </c>
      <c r="I110" s="149">
        <v>1</v>
      </c>
      <c r="J110" s="153">
        <f>ATAN(AVERAGE(E99:F99)/$B$10)*180/PI()</f>
        <v>0.64890235387730322</v>
      </c>
      <c r="K110" s="154">
        <f>$B$9/$B$10/(1+(AVERAGE(E99:F99)/$B$10)^2)*180/PI()+AVERAGE(E99:F99)*$C$10/$B$10^2/(1+(AVERAGE(E99:F99)/$B$10)^2)*180/PI()</f>
        <v>2.2295640894995222E-2</v>
      </c>
      <c r="L110" s="149" t="s">
        <v>77</v>
      </c>
      <c r="M110" s="155">
        <f>ATAN(AVERAGE(H99:I99)/$B$10)*180/PI()</f>
        <v>0.48536700032236368</v>
      </c>
      <c r="N110" s="156">
        <f>$B$9/(1+AVERAGE(H99:I99)^2)*180/PI()</f>
        <v>0.94578705039752919</v>
      </c>
      <c r="O110" s="149" t="s">
        <v>77</v>
      </c>
      <c r="P110" s="155">
        <f>ATAN(AVERAGE(K99:L99)/$B$10)*180/PI()</f>
        <v>0.43788739505427116</v>
      </c>
      <c r="Q110" s="156">
        <f>$B$9/(1+AVERAGE(K99:L99)^2)*180/PI()</f>
        <v>0.97755600696252543</v>
      </c>
      <c r="R110" s="149" t="s">
        <v>77</v>
      </c>
      <c r="S110" s="155">
        <f>ATAN(AVERAGE(N99:O99)/$B$10)*180/PI()</f>
        <v>0.55394745846690008</v>
      </c>
      <c r="T110" s="156">
        <f>$B$9/(1+AVERAGE(N99:O99)^2)*180/PI()</f>
        <v>0.89831697423744938</v>
      </c>
      <c r="U110" s="149" t="s">
        <v>77</v>
      </c>
      <c r="V110" s="155">
        <f>ATAN(AVERAGE(Q99:R99)/$B$10)*180/PI()</f>
        <v>0.55394745846690008</v>
      </c>
      <c r="W110" s="156">
        <f>$B$9/(1+AVERAGE(Q99:R99)^2)*180/PI()</f>
        <v>0.89831697423744938</v>
      </c>
      <c r="X110" s="149" t="s">
        <v>77</v>
      </c>
      <c r="Y110" s="155">
        <f>ATAN(AVERAGE(T99:U99)/$B$10)*180/PI()</f>
        <v>0.53812133262575423</v>
      </c>
      <c r="Z110" s="156">
        <f>$B$9/(1+AVERAGE(T99:U99)^2)*180/PI()</f>
        <v>0.9093846442835064</v>
      </c>
      <c r="AA110" s="149" t="s">
        <v>77</v>
      </c>
      <c r="AB110" s="155">
        <f>ATAN(AVERAGE(W99:X99)/$B$10)*180/PI()</f>
        <v>0.49855566404568835</v>
      </c>
      <c r="AC110" s="156">
        <f>$B$9/(1+AVERAGE(W99:X99)^2)*180/PI()</f>
        <v>0.93677476837878126</v>
      </c>
      <c r="AD110" s="149" t="s">
        <v>77</v>
      </c>
      <c r="AE110" s="155">
        <f>ATAN(AVERAGE(Z99:AA99)/$B$10)*180/PI()</f>
        <v>0.31918589331585578</v>
      </c>
      <c r="AF110" s="156">
        <f>$B$9/(1+AVERAGE(Z99:AA99)^2)*180/PI()</f>
        <v>1.0498479420174156</v>
      </c>
    </row>
    <row r="111" spans="1:32" x14ac:dyDescent="0.35">
      <c r="A111" s="96">
        <v>2</v>
      </c>
      <c r="B111" s="109">
        <f t="shared" si="70"/>
        <v>1.070873744616607</v>
      </c>
      <c r="C111" s="94">
        <f t="shared" ref="C111:C117" si="73">SQRT(($B$9/$B$10/(1+(AVERAGE(B100:C100)/$B$10)^2))^2+(AVERAGE(B100:C100)*$C$10/$B$10^2/(1+(AVERAGE(B100:C100)/$B$10)^2))^2)*180/PI()</f>
        <v>2.1187985414116369E-2</v>
      </c>
      <c r="E111" s="108">
        <v>2</v>
      </c>
      <c r="F111" s="226">
        <f t="shared" si="71"/>
        <v>13295.955332304848</v>
      </c>
      <c r="G111" s="227">
        <f t="shared" si="72"/>
        <v>4.6903514743474704</v>
      </c>
      <c r="I111" s="149">
        <v>2</v>
      </c>
      <c r="J111" s="155">
        <f>ATAN(AVERAGE(E100:F100)/$B$10)*180/PI()</f>
        <v>1.0445034611773689</v>
      </c>
      <c r="K111" s="156">
        <f>$B$9/(1+AVERAGE(E100:F100)^2)*180/PI()</f>
        <v>0.57871601952509799</v>
      </c>
      <c r="L111" s="149" t="s">
        <v>78</v>
      </c>
      <c r="M111" s="155">
        <f>ATAN(AVERAGE(H100:I100)/$B$10)*180/PI()</f>
        <v>0.57768648797937672</v>
      </c>
      <c r="N111" s="156">
        <f>$B$9/(1+AVERAGE(H100:I100)^2)*180/PI()</f>
        <v>0.88163883825266964</v>
      </c>
      <c r="O111" s="149" t="s">
        <v>78</v>
      </c>
      <c r="P111" s="155">
        <f>ATAN(AVERAGE(K100:L100)/$B$10)*180/PI()</f>
        <v>0.593512397967496</v>
      </c>
      <c r="Q111" s="156">
        <f>$B$9/(1+AVERAGE(K100:L100)^2)*180/PI()</f>
        <v>0.87048780743911425</v>
      </c>
      <c r="R111" s="149" t="s">
        <v>78</v>
      </c>
      <c r="S111" s="155">
        <f>ATAN(AVERAGE(N100:O100)/$B$10)*180/PI()</f>
        <v>0.77286580054082055</v>
      </c>
      <c r="T111" s="156">
        <f>$B$9/(1+AVERAGE(N100:O100)^2)*180/PI()</f>
        <v>0.74576872162125296</v>
      </c>
      <c r="U111" s="149" t="s">
        <v>78</v>
      </c>
      <c r="V111" s="155">
        <f>ATAN(AVERAGE(Q100:R100)/$B$10)*180/PI()</f>
        <v>0.80715233430505684</v>
      </c>
      <c r="W111" s="156">
        <f>$B$9/(1+AVERAGE(Q100:R100)^2)*180/PI()</f>
        <v>0.72287251983891654</v>
      </c>
      <c r="X111" s="149" t="s">
        <v>78</v>
      </c>
      <c r="Y111" s="155">
        <f>ATAN(AVERAGE(T100:U100)/$B$10)*180/PI()</f>
        <v>0.78869042485789065</v>
      </c>
      <c r="Z111" s="156">
        <f>$B$9/(1+AVERAGE(T100:U100)^2)*180/PI()</f>
        <v>0.73514739091608872</v>
      </c>
      <c r="AA111" s="149" t="s">
        <v>78</v>
      </c>
      <c r="AB111" s="155">
        <f>ATAN(AVERAGE(W100:X100)/$B$10)*180/PI()</f>
        <v>0.79924010770026499</v>
      </c>
      <c r="AC111" s="156">
        <f>$B$9/(1+AVERAGE(W100:X100)^2)*180/PI()</f>
        <v>0.72811732083389968</v>
      </c>
      <c r="AD111" s="149" t="s">
        <v>78</v>
      </c>
      <c r="AE111" s="155">
        <f>ATAN(AVERAGE(Z100:AA100)/$B$10)*180/PI()</f>
        <v>0.62780155569635543</v>
      </c>
      <c r="AF111" s="156">
        <f>$B$9/(1+AVERAGE(Z100:AA100)^2)*180/PI()</f>
        <v>0.84630312605871127</v>
      </c>
    </row>
    <row r="112" spans="1:32" x14ac:dyDescent="0.35">
      <c r="A112" s="96">
        <v>3</v>
      </c>
      <c r="B112" s="109">
        <f t="shared" si="70"/>
        <v>1.3345497830701634</v>
      </c>
      <c r="C112" s="94">
        <f t="shared" si="73"/>
        <v>2.1234578348790514E-2</v>
      </c>
      <c r="E112" s="108">
        <v>3</v>
      </c>
      <c r="F112" s="226">
        <f t="shared" si="71"/>
        <v>13297.099370140577</v>
      </c>
      <c r="G112" s="227">
        <f t="shared" si="72"/>
        <v>5.8568292233291146</v>
      </c>
      <c r="I112" s="149">
        <v>3</v>
      </c>
      <c r="J112" s="155">
        <f>ATAN(AVERAGE(E101:F101)/$B$10)*180/PI()</f>
        <v>1.3187307037080593</v>
      </c>
      <c r="K112" s="156">
        <f>$B$9/(1+AVERAGE(E101:F101)^2)*180/PI()</f>
        <v>0.44718657180942301</v>
      </c>
      <c r="L112" s="149" t="s">
        <v>79</v>
      </c>
      <c r="M112" s="155">
        <f>ATAN(AVERAGE(H101:I101)/$B$10)*180/PI()</f>
        <v>0.90737110501990292</v>
      </c>
      <c r="N112" s="156">
        <f>$B$9/(1+AVERAGE(H101:I101)^2)*180/PI()</f>
        <v>0.65872360902600968</v>
      </c>
      <c r="O112" s="149" t="s">
        <v>79</v>
      </c>
      <c r="P112" s="155">
        <f>ATAN(AVERAGE(K101:L101)/$B$10)*180/PI()</f>
        <v>0.90737110501990315</v>
      </c>
      <c r="Q112" s="156">
        <f>$B$9/(1+AVERAGE(K101:L101)^2)*180/PI()</f>
        <v>0.65872360902600968</v>
      </c>
      <c r="R112" s="149" t="s">
        <v>79</v>
      </c>
      <c r="S112" s="155">
        <f>ATAN(AVERAGE(N101:O101)/$B$10)*180/PI()</f>
        <v>1.0365922893370891</v>
      </c>
      <c r="T112" s="156">
        <f>$B$9/(1+AVERAGE(N101:O101)^2)*180/PI()</f>
        <v>0.58307227703654152</v>
      </c>
      <c r="U112" s="149" t="s">
        <v>79</v>
      </c>
      <c r="V112" s="155">
        <f>ATAN(AVERAGE(Q101:R101)/$B$10)*180/PI()</f>
        <v>1.033955223257728</v>
      </c>
      <c r="W112" s="156">
        <f>$B$9/(1+AVERAGE(Q101:R101)^2)*180/PI()</f>
        <v>0.58453151921120505</v>
      </c>
      <c r="X112" s="149" t="s">
        <v>79</v>
      </c>
      <c r="Y112" s="155">
        <f>ATAN(AVERAGE(T101:U101)/$B$10)*180/PI()</f>
        <v>1.0234069152415888</v>
      </c>
      <c r="Z112" s="156">
        <f>$B$9/(1+AVERAGE(T101:U101)^2)*180/PI()</f>
        <v>0.59040424043569806</v>
      </c>
      <c r="AA112" s="149" t="s">
        <v>79</v>
      </c>
      <c r="AB112" s="155">
        <f>ATAN(AVERAGE(W101:X101)/$B$10)*180/PI()</f>
        <v>1.0102214327364887</v>
      </c>
      <c r="AC112" s="156">
        <f>$B$9/(1+AVERAGE(W101:X101)^2)*180/PI()</f>
        <v>0.5978254663253767</v>
      </c>
      <c r="AD112" s="149" t="s">
        <v>79</v>
      </c>
      <c r="AE112" s="155">
        <f>ATAN(AVERAGE(Z101:AA101)/$B$10)*180/PI()</f>
        <v>0.79132785061025723</v>
      </c>
      <c r="AF112" s="156">
        <f>$B$9/(1+AVERAGE(Z101:AA101)^2)*180/PI()</f>
        <v>0.73338597776745384</v>
      </c>
    </row>
    <row r="113" spans="1:32" x14ac:dyDescent="0.35">
      <c r="A113" s="96">
        <v>4</v>
      </c>
      <c r="B113" s="109">
        <f t="shared" si="70"/>
        <v>1.563902348791725</v>
      </c>
      <c r="C113" s="94">
        <f t="shared" si="73"/>
        <v>2.1283276938885921E-2</v>
      </c>
      <c r="E113" s="108">
        <v>4</v>
      </c>
      <c r="F113" s="226">
        <f t="shared" si="71"/>
        <v>13298.298185645377</v>
      </c>
      <c r="G113" s="227">
        <f t="shared" si="72"/>
        <v>6.8775613924716463</v>
      </c>
      <c r="I113" s="149">
        <v>4</v>
      </c>
      <c r="J113" s="155">
        <f>ATAN(AVERAGE(E102:F102)/$B$10)*180/PI()</f>
        <v>1.5454504504932423</v>
      </c>
      <c r="K113" s="156">
        <f>$B$9/(1+AVERAGE(E102:F102)^2)*180/PI()</f>
        <v>0.36421921199585111</v>
      </c>
      <c r="L113" s="149" t="s">
        <v>80</v>
      </c>
      <c r="M113" s="155">
        <f>ATAN(AVERAGE(H102:I102)/$B$10)*180/PI()</f>
        <v>0.9522040571714917</v>
      </c>
      <c r="N113" s="156">
        <f>$B$9/(1+AVERAGE(H102:I102)^2)*180/PI()</f>
        <v>0.6315302525200156</v>
      </c>
      <c r="O113" s="149" t="s">
        <v>80</v>
      </c>
      <c r="P113" s="155">
        <f>ATAN(AVERAGE(K102:L102)/$B$10)*180/PI()</f>
        <v>1.015495638658384</v>
      </c>
      <c r="Q113" s="156">
        <f>$B$9/(1+AVERAGE(K102:L102)^2)*180/PI()</f>
        <v>0.59484627931499201</v>
      </c>
      <c r="R113" s="149" t="s">
        <v>80</v>
      </c>
      <c r="S113" s="155">
        <f>ATAN(AVERAGE(N102:O102)/$B$10)*180/PI()</f>
        <v>1.1605292476486782</v>
      </c>
      <c r="T113" s="156">
        <f>$B$9/(1+AVERAGE(N102:O102)^2)*180/PI()</f>
        <v>0.51851384174735138</v>
      </c>
      <c r="U113" s="149" t="s">
        <v>80</v>
      </c>
      <c r="V113" s="155">
        <f>ATAN(AVERAGE(Q102:R102)/$B$10)*180/PI()</f>
        <v>1.1605292476486782</v>
      </c>
      <c r="W113" s="156">
        <f>$B$9/(1+AVERAGE(Q102:R102)^2)*180/PI()</f>
        <v>0.51851384174735138</v>
      </c>
      <c r="X113" s="149" t="s">
        <v>80</v>
      </c>
      <c r="Y113" s="155">
        <f>ATAN(AVERAGE(T102:U102)/$B$10)*180/PI()</f>
        <v>1.1737134115893708</v>
      </c>
      <c r="Z113" s="156">
        <f>$B$9/(1+AVERAGE(T102:U102)^2)*180/PI()</f>
        <v>0.51210528438478709</v>
      </c>
      <c r="AA113" s="149" t="s">
        <v>80</v>
      </c>
      <c r="AB113" s="155">
        <f>ATAN(AVERAGE(W102:X102)/$B$10)*180/PI()</f>
        <v>1.1658029280530007</v>
      </c>
      <c r="AC113" s="156">
        <f>$B$9/(1+AVERAGE(W102:X102)^2)*180/PI()</f>
        <v>0.51593997828103988</v>
      </c>
      <c r="AD113" s="149" t="s">
        <v>80</v>
      </c>
      <c r="AE113" s="155">
        <f>ATAN(AVERAGE(Z102:AA102)/$B$10)*180/PI()</f>
        <v>0.96011563512400966</v>
      </c>
      <c r="AF113" s="156">
        <f>$B$9/(1+AVERAGE(Z102:AA102)^2)*180/PI()</f>
        <v>0.62683419411500818</v>
      </c>
    </row>
    <row r="114" spans="1:32" x14ac:dyDescent="0.35">
      <c r="A114" s="96">
        <v>-1</v>
      </c>
      <c r="B114" s="109">
        <f t="shared" si="70"/>
        <v>0.63835197643248187</v>
      </c>
      <c r="C114" s="94">
        <f t="shared" si="73"/>
        <v>2.113351616903951E-2</v>
      </c>
      <c r="E114" s="108">
        <v>-1</v>
      </c>
      <c r="F114" s="226">
        <f t="shared" si="71"/>
        <v>13294.621544935721</v>
      </c>
      <c r="G114" s="227">
        <f t="shared" si="72"/>
        <v>2.7894475103221552</v>
      </c>
      <c r="L114" s="149">
        <v>3</v>
      </c>
      <c r="M114" s="155">
        <f>ATAN(AVERAGE(H103:I103)/$B$10)*180/PI()</f>
        <v>1.2053548952043689</v>
      </c>
      <c r="N114" s="156">
        <f>$B$9/(1+AVERAGE(H103:I103)^2)*180/PI()</f>
        <v>0.49707737974581317</v>
      </c>
      <c r="O114" s="149">
        <v>3</v>
      </c>
      <c r="P114" s="155">
        <f>ATAN(AVERAGE(K103:L103)/$B$10)*180/PI()</f>
        <v>1.2132651519696429</v>
      </c>
      <c r="Q114" s="156">
        <f>$B$9/(1+AVERAGE(K103:L103)^2)*180/PI()</f>
        <v>0.4933974554409673</v>
      </c>
      <c r="R114" s="149" t="s">
        <v>81</v>
      </c>
      <c r="S114" s="155">
        <f>ATAN(AVERAGE(N103:O103)/$B$10)*180/PI()</f>
        <v>1.3240037526240793</v>
      </c>
      <c r="T114" s="156">
        <f>$B$9/(1+AVERAGE(N103:O103)^2)*180/PI()</f>
        <v>0.44501144270896265</v>
      </c>
      <c r="U114" s="149" t="s">
        <v>81</v>
      </c>
      <c r="V114" s="155">
        <f>ATAN(AVERAGE(Q103:R103)/$B$10)*180/PI()</f>
        <v>1.3319132839097552</v>
      </c>
      <c r="W114" s="156">
        <f>$B$9/(1+AVERAGE(Q103:R103)^2)*180/PI()</f>
        <v>0.44177216900635735</v>
      </c>
      <c r="X114" s="149" t="s">
        <v>81</v>
      </c>
      <c r="Y114" s="155">
        <f>ATAN(AVERAGE(T103:U103)/$B$10)*180/PI()</f>
        <v>1.2818187406842243</v>
      </c>
      <c r="Z114" s="156">
        <f>$B$9/(1+AVERAGE(T103:U103)^2)*180/PI()</f>
        <v>0.46276715171749205</v>
      </c>
      <c r="AA114" s="149" t="s">
        <v>81</v>
      </c>
      <c r="AB114" s="155">
        <f>ATAN(AVERAGE(W103:X103)/$B$10)*180/PI()</f>
        <v>1.3319132839097552</v>
      </c>
      <c r="AC114" s="156">
        <f>$B$9/(1+AVERAGE(W103:X103)^2)*180/PI()</f>
        <v>0.44177216900635735</v>
      </c>
      <c r="AD114" s="149" t="s">
        <v>81</v>
      </c>
      <c r="AE114" s="155">
        <f>ATAN(AVERAGE(Z103:AA103)/$B$10)*180/PI()</f>
        <v>1.0814217315733876</v>
      </c>
      <c r="AF114" s="156">
        <f>$B$9/(1+AVERAGE(Z103:AA103)^2)*180/PI()</f>
        <v>0.55881284499196404</v>
      </c>
    </row>
    <row r="115" spans="1:32" x14ac:dyDescent="0.35">
      <c r="A115" s="96">
        <v>-2</v>
      </c>
      <c r="B115" s="109">
        <f t="shared" si="70"/>
        <v>1.0260439987781047</v>
      </c>
      <c r="C115" s="94">
        <f t="shared" si="73"/>
        <v>2.1181068914440954E-2</v>
      </c>
      <c r="E115" s="108">
        <v>-2</v>
      </c>
      <c r="F115" s="226">
        <f t="shared" si="71"/>
        <v>13295.785750438559</v>
      </c>
      <c r="G115" s="227">
        <f t="shared" si="72"/>
        <v>4.4926764237599164</v>
      </c>
      <c r="L115" s="149">
        <v>4</v>
      </c>
      <c r="M115" s="155">
        <f>ATAN(AVERAGE(H104:I104)/$B$10)*180/PI()</f>
        <v>1.4716396889688192</v>
      </c>
      <c r="N115" s="156">
        <f>$B$9/(1+AVERAGE(H104:I104)^2)*180/PI()</f>
        <v>0.38897008350629969</v>
      </c>
      <c r="O115" s="149">
        <v>4</v>
      </c>
      <c r="P115" s="155">
        <f>ATAN(AVERAGE(K104:L104)/$B$10)*180/PI()</f>
        <v>1.4558224532083703</v>
      </c>
      <c r="Q115" s="156">
        <f>$B$9/(1+AVERAGE(K104:L104)^2)*180/PI()</f>
        <v>0.39454468746097188</v>
      </c>
      <c r="R115" s="149" t="s">
        <v>82</v>
      </c>
      <c r="S115" s="155">
        <f>ATAN(AVERAGE(N104:O104)/$B$10)*180/PI()</f>
        <v>1.4215510175281758</v>
      </c>
      <c r="T115" s="156">
        <f>$B$9/(1+AVERAGE(N104:O104)^2)*180/PI()</f>
        <v>0.40696547872765837</v>
      </c>
      <c r="U115" s="149" t="s">
        <v>82</v>
      </c>
      <c r="V115" s="155">
        <f>ATAN(AVERAGE(Q104:R104)/$B$10)*180/PI()</f>
        <v>1.4400049954985712</v>
      </c>
      <c r="W115" s="156">
        <f>$B$9/(1+AVERAGE(Q104:R104)^2)*180/PI()</f>
        <v>0.40021849147784277</v>
      </c>
      <c r="X115" s="149" t="s">
        <v>82</v>
      </c>
      <c r="Y115" s="155">
        <f>ATAN(AVERAGE(T104:U104)/$B$10)*180/PI()</f>
        <v>1.4531862256049024</v>
      </c>
      <c r="Z115" s="156">
        <f>$B$9/(1+AVERAGE(T104:U104)^2)*180/PI()</f>
        <v>0.39548338860758159</v>
      </c>
      <c r="AA115" s="149" t="s">
        <v>82</v>
      </c>
      <c r="AB115" s="155">
        <f>ATAN(AVERAGE(W104:X104)/$B$10)*180/PI()</f>
        <v>1.4320961841646465</v>
      </c>
      <c r="AC115" s="156">
        <f>$B$9/(1+AVERAGE(W104:X104)^2)*180/PI()</f>
        <v>0.40309310219845146</v>
      </c>
      <c r="AD115" s="149" t="s">
        <v>82</v>
      </c>
      <c r="AE115" s="155">
        <f>ATAN(AVERAGE(Z104:AA104)/$B$10)*180/PI()</f>
        <v>1.2238120889815456</v>
      </c>
      <c r="AF115" s="156">
        <f>$B$9/(1+AVERAGE(Z104:AA104)^2)*180/PI()</f>
        <v>0.4885383655617524</v>
      </c>
    </row>
    <row r="116" spans="1:32" x14ac:dyDescent="0.35">
      <c r="A116" s="96">
        <v>-3</v>
      </c>
      <c r="B116" s="109">
        <f t="shared" si="70"/>
        <v>1.3029114232582744</v>
      </c>
      <c r="C116" s="94">
        <f t="shared" si="73"/>
        <v>2.1228455642987077E-2</v>
      </c>
      <c r="E116" s="108">
        <v>-3</v>
      </c>
      <c r="F116" s="226">
        <f t="shared" si="71"/>
        <v>13296.948869727725</v>
      </c>
      <c r="G116" s="227">
        <f t="shared" si="72"/>
        <v>5.7164934280003088</v>
      </c>
      <c r="R116" s="149" t="s">
        <v>83</v>
      </c>
      <c r="S116" s="155">
        <f>ATAN(AVERAGE(N105:O105)/$B$10)*180/PI()</f>
        <v>1.5849898350265963</v>
      </c>
      <c r="T116" s="156">
        <f>$B$9/(1+AVERAGE(N105:O105)^2)*180/PI()</f>
        <v>0.35177694294881134</v>
      </c>
      <c r="U116" s="149" t="s">
        <v>83</v>
      </c>
      <c r="V116" s="155">
        <f>ATAN(AVERAGE(Q105:R105)/$B$10)*180/PI()</f>
        <v>1.6008051681553224</v>
      </c>
      <c r="W116" s="156">
        <f>$B$9/(1+AVERAGE(Q105:R105)^2)*180/PI()</f>
        <v>0.34695210785120878</v>
      </c>
      <c r="X116" s="149" t="s">
        <v>83</v>
      </c>
      <c r="Y116" s="155">
        <f>ATAN(AVERAGE(T105:U105)/$B$10)*180/PI()</f>
        <v>1.5612663830970535</v>
      </c>
      <c r="Z116" s="156">
        <f>$B$9/(1+AVERAGE(T105:U105)^2)*180/PI()</f>
        <v>0.3591761504079885</v>
      </c>
      <c r="AA116" s="149" t="s">
        <v>83</v>
      </c>
      <c r="AB116" s="155">
        <f>ATAN(AVERAGE(W105:X105)/$B$10)*180/PI()</f>
        <v>1.5401784204884186</v>
      </c>
      <c r="AC116" s="156">
        <f>$B$9/(1+AVERAGE(W105:X105)^2)*180/PI()</f>
        <v>0.36592016549420314</v>
      </c>
      <c r="AD116" s="149" t="s">
        <v>83</v>
      </c>
      <c r="AE116" s="155">
        <f>ATAN(AVERAGE(Z105:AA105)/$B$10)*180/PI()</f>
        <v>1.3345497830701634</v>
      </c>
      <c r="AF116" s="156">
        <f>$B$9/(1+AVERAGE(Z105:AA105)^2)*180/PI()</f>
        <v>0.44069862810397037</v>
      </c>
    </row>
    <row r="117" spans="1:32" x14ac:dyDescent="0.35">
      <c r="A117" s="96">
        <v>-4</v>
      </c>
      <c r="B117" s="109">
        <f t="shared" si="70"/>
        <v>1.5507224543223395</v>
      </c>
      <c r="C117" s="94">
        <f t="shared" si="73"/>
        <v>2.1280273739794738E-2</v>
      </c>
      <c r="E117" s="108">
        <v>-4</v>
      </c>
      <c r="F117" s="226">
        <f t="shared" si="71"/>
        <v>13298.224164737132</v>
      </c>
      <c r="G117" s="227">
        <f t="shared" si="72"/>
        <v>6.8187327936363271</v>
      </c>
      <c r="R117" s="149" t="s">
        <v>84</v>
      </c>
      <c r="S117" s="155">
        <f>ATAN(AVERAGE(N106:O106)/$B$10)*180/PI()</f>
        <v>1.6614283304113719</v>
      </c>
      <c r="T117" s="156">
        <f>$B$9/(1+AVERAGE(N106:O106)^2)*180/PI()</f>
        <v>0.3292269607503383</v>
      </c>
      <c r="U117" s="149" t="s">
        <v>84</v>
      </c>
      <c r="V117" s="155">
        <f>ATAN(AVERAGE(Q106:R106)/$B$10)*180/PI()</f>
        <v>1.6904207097317305</v>
      </c>
      <c r="W117" s="156">
        <f>$B$9/(1+AVERAGE(Q106:R106)^2)*180/PI()</f>
        <v>0.32116412079200995</v>
      </c>
      <c r="X117" s="149" t="s">
        <v>84</v>
      </c>
      <c r="Y117" s="155">
        <f>ATAN(AVERAGE(T106:U106)/$B$10)*180/PI()</f>
        <v>1.6693354279806603</v>
      </c>
      <c r="Z117" s="156">
        <f>$B$9/(1+AVERAGE(T106:U106)^2)*180/PI()</f>
        <v>0.32700212496029607</v>
      </c>
      <c r="AA117" s="149" t="s">
        <v>84</v>
      </c>
      <c r="AB117" s="155">
        <f>ATAN(AVERAGE(W106:X106)/$B$10)*180/PI()</f>
        <v>1.6693354279806603</v>
      </c>
      <c r="AC117" s="156">
        <f>$B$9/(1+AVERAGE(W106:X106)^2)*180/PI()</f>
        <v>0.32700212496029607</v>
      </c>
      <c r="AD117" s="149" t="s">
        <v>84</v>
      </c>
      <c r="AE117" s="155">
        <f>ATAN(AVERAGE(Z106:AA106)/$B$10)*180/PI()</f>
        <v>1.5559944318866341</v>
      </c>
      <c r="AF117" s="156">
        <f>$B$9/(1+AVERAGE(Z106:AA106)^2)*180/PI()</f>
        <v>0.36084726321956984</v>
      </c>
    </row>
    <row r="118" spans="1:32" ht="15" thickBot="1" x14ac:dyDescent="0.4"/>
    <row r="119" spans="1:32" ht="15" thickBot="1" x14ac:dyDescent="0.4">
      <c r="A119" s="190" t="s">
        <v>126</v>
      </c>
      <c r="B119" s="191"/>
      <c r="C119" s="192"/>
    </row>
    <row r="120" spans="1:32" x14ac:dyDescent="0.35">
      <c r="A120" s="96" t="s">
        <v>4</v>
      </c>
      <c r="B120" s="99" t="s">
        <v>87</v>
      </c>
      <c r="C120" s="2" t="s">
        <v>22</v>
      </c>
      <c r="D120" s="96" t="s">
        <v>4</v>
      </c>
      <c r="E120" s="99" t="s">
        <v>87</v>
      </c>
      <c r="F120" s="2" t="s">
        <v>22</v>
      </c>
      <c r="G120" s="96" t="s">
        <v>4</v>
      </c>
      <c r="H120" s="99" t="s">
        <v>87</v>
      </c>
      <c r="I120" s="2" t="s">
        <v>22</v>
      </c>
      <c r="J120" s="96" t="s">
        <v>4</v>
      </c>
      <c r="K120" s="99" t="s">
        <v>87</v>
      </c>
      <c r="L120" s="2" t="s">
        <v>22</v>
      </c>
      <c r="M120" s="96" t="s">
        <v>4</v>
      </c>
      <c r="N120" s="99" t="s">
        <v>87</v>
      </c>
      <c r="O120" s="2" t="s">
        <v>22</v>
      </c>
      <c r="P120" s="96" t="s">
        <v>4</v>
      </c>
      <c r="Q120" s="99" t="s">
        <v>87</v>
      </c>
      <c r="R120" s="2" t="s">
        <v>22</v>
      </c>
      <c r="S120" s="96" t="s">
        <v>4</v>
      </c>
      <c r="T120" s="99" t="s">
        <v>87</v>
      </c>
      <c r="U120" s="2" t="s">
        <v>22</v>
      </c>
      <c r="V120" s="96" t="s">
        <v>4</v>
      </c>
      <c r="W120" s="99" t="s">
        <v>87</v>
      </c>
      <c r="X120" s="2" t="s">
        <v>22</v>
      </c>
      <c r="Y120" s="96" t="s">
        <v>4</v>
      </c>
      <c r="Z120" s="99" t="s">
        <v>87</v>
      </c>
      <c r="AA120" s="2" t="s">
        <v>22</v>
      </c>
    </row>
    <row r="121" spans="1:32" x14ac:dyDescent="0.35">
      <c r="A121" s="96">
        <v>1</v>
      </c>
      <c r="B121" s="122">
        <f t="shared" ref="B121:B128" si="74">AVERAGE(B99:C99)</f>
        <v>0.61750000000000005</v>
      </c>
      <c r="C121" s="104">
        <f>SQRT(2*($B$9/2)^2)</f>
        <v>1.4142135623730951E-2</v>
      </c>
      <c r="D121" s="96">
        <v>1</v>
      </c>
      <c r="E121" s="122">
        <f t="shared" ref="E121:E124" si="75">AVERAGE(E99:F99)</f>
        <v>0.61499999999999999</v>
      </c>
      <c r="F121" s="104">
        <f>SQRT(2*($B$9/2)^2)</f>
        <v>1.4142135623730951E-2</v>
      </c>
      <c r="G121" s="96" t="s">
        <v>77</v>
      </c>
      <c r="H121" s="122">
        <f t="shared" ref="H121:H126" si="76">AVERAGE(H99:I99)</f>
        <v>0.46</v>
      </c>
      <c r="I121" s="104">
        <f>SQRT(2*($B$9/2)^2)</f>
        <v>1.4142135623730951E-2</v>
      </c>
      <c r="J121" s="96" t="s">
        <v>77</v>
      </c>
      <c r="K121" s="122">
        <f t="shared" ref="K121:K126" si="77">AVERAGE(K99:L99)</f>
        <v>0.41500000000000004</v>
      </c>
      <c r="L121" s="104">
        <f>SQRT(2*($B$9/2)^2)</f>
        <v>1.4142135623730951E-2</v>
      </c>
      <c r="M121" s="96" t="s">
        <v>77</v>
      </c>
      <c r="N121" s="122">
        <f t="shared" ref="N121:N128" si="78">AVERAGE(N99:O99)</f>
        <v>0.52500000000000002</v>
      </c>
      <c r="O121" s="104">
        <f>SQRT(2*($B$9/2)^2)</f>
        <v>1.4142135623730951E-2</v>
      </c>
      <c r="P121" s="96" t="s">
        <v>77</v>
      </c>
      <c r="Q121" s="122">
        <f t="shared" ref="Q121:Q128" si="79">AVERAGE(Q99:R99)</f>
        <v>0.52500000000000002</v>
      </c>
      <c r="R121" s="104">
        <f>SQRT(2*($B$9/2)^2)</f>
        <v>1.4142135623730951E-2</v>
      </c>
      <c r="S121" s="96" t="s">
        <v>77</v>
      </c>
      <c r="T121" s="122">
        <f t="shared" ref="T121:T128" si="80">AVERAGE(T99:U99)</f>
        <v>0.51</v>
      </c>
      <c r="U121" s="104">
        <f>SQRT(2*($B$9/2)^2)</f>
        <v>1.4142135623730951E-2</v>
      </c>
      <c r="V121" s="96" t="s">
        <v>77</v>
      </c>
      <c r="W121" s="122">
        <f t="shared" ref="W121:W128" si="81">AVERAGE(W99:X99)</f>
        <v>0.47250000000000003</v>
      </c>
      <c r="X121" s="104">
        <f>SQRT(2*($B$9/2)^2)</f>
        <v>1.4142135623730951E-2</v>
      </c>
      <c r="Y121" s="96" t="s">
        <v>77</v>
      </c>
      <c r="Z121" s="122">
        <f t="shared" ref="Z121:Z128" si="82">AVERAGE(Z99:AA99)</f>
        <v>0.30249999999999999</v>
      </c>
      <c r="AA121" s="104">
        <f>SQRT(2*($B$9/2)^2)</f>
        <v>1.4142135623730951E-2</v>
      </c>
    </row>
    <row r="122" spans="1:32" x14ac:dyDescent="0.35">
      <c r="A122" s="96">
        <v>2</v>
      </c>
      <c r="B122" s="122">
        <f t="shared" si="74"/>
        <v>1.0150000000000001</v>
      </c>
      <c r="C122" s="104">
        <f t="shared" ref="C122:C128" si="83">SQRT(2*($B$9/2)^2)</f>
        <v>1.4142135623730951E-2</v>
      </c>
      <c r="D122" s="96">
        <v>2</v>
      </c>
      <c r="E122" s="122">
        <f t="shared" si="75"/>
        <v>0.99</v>
      </c>
      <c r="F122" s="104">
        <f t="shared" ref="F122:F124" si="84">SQRT(2*($B$9/2)^2)</f>
        <v>1.4142135623730951E-2</v>
      </c>
      <c r="G122" s="96" t="s">
        <v>78</v>
      </c>
      <c r="H122" s="122">
        <f t="shared" si="76"/>
        <v>0.54749999999999999</v>
      </c>
      <c r="I122" s="104">
        <f t="shared" ref="I122:I126" si="85">SQRT(2*($B$9/2)^2)</f>
        <v>1.4142135623730951E-2</v>
      </c>
      <c r="J122" s="96" t="s">
        <v>78</v>
      </c>
      <c r="K122" s="122">
        <f t="shared" si="77"/>
        <v>0.5625</v>
      </c>
      <c r="L122" s="104">
        <f t="shared" ref="L122:L126" si="86">SQRT(2*($B$9/2)^2)</f>
        <v>1.4142135623730951E-2</v>
      </c>
      <c r="M122" s="96" t="s">
        <v>78</v>
      </c>
      <c r="N122" s="122">
        <f t="shared" si="78"/>
        <v>0.73250000000000004</v>
      </c>
      <c r="O122" s="104">
        <f t="shared" ref="O122" si="87">SQRT(2*($B$9/2)^2)</f>
        <v>1.4142135623730951E-2</v>
      </c>
      <c r="P122" s="96" t="s">
        <v>78</v>
      </c>
      <c r="Q122" s="122">
        <f t="shared" si="79"/>
        <v>0.7649999999999999</v>
      </c>
      <c r="R122" s="104">
        <f t="shared" ref="R122" si="88">SQRT(2*($B$9/2)^2)</f>
        <v>1.4142135623730951E-2</v>
      </c>
      <c r="S122" s="96" t="s">
        <v>78</v>
      </c>
      <c r="T122" s="122">
        <f t="shared" si="80"/>
        <v>0.74750000000000005</v>
      </c>
      <c r="U122" s="104">
        <f t="shared" ref="U122" si="89">SQRT(2*($B$9/2)^2)</f>
        <v>1.4142135623730951E-2</v>
      </c>
      <c r="V122" s="96" t="s">
        <v>78</v>
      </c>
      <c r="W122" s="122">
        <f t="shared" si="81"/>
        <v>0.75750000000000006</v>
      </c>
      <c r="X122" s="104">
        <f t="shared" ref="X122" si="90">SQRT(2*($B$9/2)^2)</f>
        <v>1.4142135623730951E-2</v>
      </c>
      <c r="Y122" s="96" t="s">
        <v>78</v>
      </c>
      <c r="Z122" s="122">
        <f t="shared" si="82"/>
        <v>0.59499999999999997</v>
      </c>
      <c r="AA122" s="104">
        <f t="shared" ref="AA122" si="91">SQRT(2*($B$9/2)^2)</f>
        <v>1.4142135623730951E-2</v>
      </c>
    </row>
    <row r="123" spans="1:32" x14ac:dyDescent="0.35">
      <c r="A123" s="96">
        <v>3</v>
      </c>
      <c r="B123" s="122">
        <f t="shared" si="74"/>
        <v>1.2650000000000001</v>
      </c>
      <c r="C123" s="104">
        <f t="shared" si="83"/>
        <v>1.4142135623730951E-2</v>
      </c>
      <c r="D123" s="96">
        <v>3</v>
      </c>
      <c r="E123" s="122">
        <f t="shared" si="75"/>
        <v>1.25</v>
      </c>
      <c r="F123" s="104">
        <f t="shared" si="84"/>
        <v>1.4142135623730951E-2</v>
      </c>
      <c r="G123" s="96" t="s">
        <v>79</v>
      </c>
      <c r="H123" s="122">
        <f t="shared" si="76"/>
        <v>0.86</v>
      </c>
      <c r="I123" s="104">
        <f t="shared" si="85"/>
        <v>1.4142135623730951E-2</v>
      </c>
      <c r="J123" s="96" t="s">
        <v>79</v>
      </c>
      <c r="K123" s="122">
        <f t="shared" si="77"/>
        <v>0.8600000000000001</v>
      </c>
      <c r="L123" s="104">
        <f t="shared" si="86"/>
        <v>1.4142135623730951E-2</v>
      </c>
      <c r="M123" s="96" t="s">
        <v>79</v>
      </c>
      <c r="N123" s="122">
        <f t="shared" si="78"/>
        <v>0.98250000000000004</v>
      </c>
      <c r="O123" s="104">
        <f>SQRT(2*($B$9/2)^2)</f>
        <v>1.4142135623730951E-2</v>
      </c>
      <c r="P123" s="96" t="s">
        <v>79</v>
      </c>
      <c r="Q123" s="122">
        <f t="shared" si="79"/>
        <v>0.98</v>
      </c>
      <c r="R123" s="104">
        <f>SQRT(2*($B$9/2)^2)</f>
        <v>1.4142135623730951E-2</v>
      </c>
      <c r="S123" s="96" t="s">
        <v>79</v>
      </c>
      <c r="T123" s="122">
        <f t="shared" si="80"/>
        <v>0.97</v>
      </c>
      <c r="U123" s="104">
        <f>SQRT(2*($B$9/2)^2)</f>
        <v>1.4142135623730951E-2</v>
      </c>
      <c r="V123" s="96" t="s">
        <v>79</v>
      </c>
      <c r="W123" s="122">
        <f t="shared" si="81"/>
        <v>0.95750000000000002</v>
      </c>
      <c r="X123" s="104">
        <f>SQRT(2*($B$9/2)^2)</f>
        <v>1.4142135623730951E-2</v>
      </c>
      <c r="Y123" s="96" t="s">
        <v>79</v>
      </c>
      <c r="Z123" s="122">
        <f t="shared" si="82"/>
        <v>0.75</v>
      </c>
      <c r="AA123" s="104">
        <f>SQRT(2*($B$9/2)^2)</f>
        <v>1.4142135623730951E-2</v>
      </c>
    </row>
    <row r="124" spans="1:32" x14ac:dyDescent="0.35">
      <c r="A124" s="96">
        <v>4</v>
      </c>
      <c r="B124" s="122">
        <f t="shared" si="74"/>
        <v>1.4824999999999999</v>
      </c>
      <c r="C124" s="104">
        <f t="shared" si="83"/>
        <v>1.4142135623730951E-2</v>
      </c>
      <c r="D124" s="96">
        <v>4</v>
      </c>
      <c r="E124" s="122">
        <f t="shared" si="75"/>
        <v>1.4649999999999999</v>
      </c>
      <c r="F124" s="104">
        <f t="shared" si="84"/>
        <v>1.4142135623730951E-2</v>
      </c>
      <c r="G124" s="96" t="s">
        <v>80</v>
      </c>
      <c r="H124" s="122">
        <f t="shared" si="76"/>
        <v>0.90250000000000008</v>
      </c>
      <c r="I124" s="104">
        <f t="shared" si="85"/>
        <v>1.4142135623730951E-2</v>
      </c>
      <c r="J124" s="96" t="s">
        <v>80</v>
      </c>
      <c r="K124" s="122">
        <f t="shared" si="77"/>
        <v>0.96250000000000002</v>
      </c>
      <c r="L124" s="104">
        <f t="shared" si="86"/>
        <v>1.4142135623730951E-2</v>
      </c>
      <c r="M124" s="96" t="s">
        <v>80</v>
      </c>
      <c r="N124" s="122">
        <f t="shared" si="78"/>
        <v>1.1000000000000001</v>
      </c>
      <c r="O124" s="104">
        <f t="shared" ref="O124:O128" si="92">SQRT(2*($B$9/2)^2)</f>
        <v>1.4142135623730951E-2</v>
      </c>
      <c r="P124" s="96" t="s">
        <v>80</v>
      </c>
      <c r="Q124" s="122">
        <f t="shared" si="79"/>
        <v>1.1000000000000001</v>
      </c>
      <c r="R124" s="104">
        <f t="shared" ref="R124:R128" si="93">SQRT(2*($B$9/2)^2)</f>
        <v>1.4142135623730951E-2</v>
      </c>
      <c r="S124" s="96" t="s">
        <v>80</v>
      </c>
      <c r="T124" s="122">
        <f t="shared" si="80"/>
        <v>1.1125</v>
      </c>
      <c r="U124" s="104">
        <f t="shared" ref="U124:U128" si="94">SQRT(2*($B$9/2)^2)</f>
        <v>1.4142135623730951E-2</v>
      </c>
      <c r="V124" s="96" t="s">
        <v>80</v>
      </c>
      <c r="W124" s="122">
        <f t="shared" si="81"/>
        <v>1.105</v>
      </c>
      <c r="X124" s="104">
        <f t="shared" ref="X124:X128" si="95">SQRT(2*($B$9/2)^2)</f>
        <v>1.4142135623730951E-2</v>
      </c>
      <c r="Y124" s="96" t="s">
        <v>80</v>
      </c>
      <c r="Z124" s="122">
        <f t="shared" si="82"/>
        <v>0.91</v>
      </c>
      <c r="AA124" s="104">
        <f t="shared" ref="AA124:AA128" si="96">SQRT(2*($B$9/2)^2)</f>
        <v>1.4142135623730951E-2</v>
      </c>
    </row>
    <row r="125" spans="1:32" x14ac:dyDescent="0.35">
      <c r="A125" s="96">
        <v>-1</v>
      </c>
      <c r="B125" s="122">
        <f t="shared" si="74"/>
        <v>0.60499999999999998</v>
      </c>
      <c r="C125" s="104">
        <f t="shared" si="83"/>
        <v>1.4142135623730951E-2</v>
      </c>
      <c r="G125" s="96">
        <v>3</v>
      </c>
      <c r="H125" s="122">
        <f t="shared" si="76"/>
        <v>1.1425000000000001</v>
      </c>
      <c r="I125" s="104">
        <f t="shared" si="85"/>
        <v>1.4142135623730951E-2</v>
      </c>
      <c r="J125" s="96">
        <v>3</v>
      </c>
      <c r="K125" s="122">
        <f t="shared" si="77"/>
        <v>1.1499999999999999</v>
      </c>
      <c r="L125" s="104">
        <f t="shared" si="86"/>
        <v>1.4142135623730951E-2</v>
      </c>
      <c r="M125" s="96" t="s">
        <v>81</v>
      </c>
      <c r="N125" s="122">
        <f t="shared" si="78"/>
        <v>1.2549999999999999</v>
      </c>
      <c r="O125" s="104">
        <f t="shared" si="92"/>
        <v>1.4142135623730951E-2</v>
      </c>
      <c r="P125" s="96" t="s">
        <v>81</v>
      </c>
      <c r="Q125" s="122">
        <f t="shared" si="79"/>
        <v>1.2625</v>
      </c>
      <c r="R125" s="104">
        <f t="shared" si="93"/>
        <v>1.4142135623730951E-2</v>
      </c>
      <c r="S125" s="96" t="s">
        <v>81</v>
      </c>
      <c r="T125" s="122">
        <f t="shared" si="80"/>
        <v>1.2149999999999999</v>
      </c>
      <c r="U125" s="104">
        <f t="shared" si="94"/>
        <v>1.4142135623730951E-2</v>
      </c>
      <c r="V125" s="96" t="s">
        <v>81</v>
      </c>
      <c r="W125" s="122">
        <f t="shared" si="81"/>
        <v>1.2625</v>
      </c>
      <c r="X125" s="104">
        <f t="shared" si="95"/>
        <v>1.4142135623730951E-2</v>
      </c>
      <c r="Y125" s="96" t="s">
        <v>81</v>
      </c>
      <c r="Z125" s="122">
        <f t="shared" si="82"/>
        <v>1.0249999999999999</v>
      </c>
      <c r="AA125" s="104">
        <f t="shared" si="96"/>
        <v>1.4142135623730951E-2</v>
      </c>
    </row>
    <row r="126" spans="1:32" x14ac:dyDescent="0.35">
      <c r="A126" s="96">
        <v>-2</v>
      </c>
      <c r="B126" s="122">
        <f t="shared" si="74"/>
        <v>0.97250000000000003</v>
      </c>
      <c r="C126" s="104">
        <f t="shared" si="83"/>
        <v>1.4142135623730951E-2</v>
      </c>
      <c r="G126" s="96">
        <v>4</v>
      </c>
      <c r="H126" s="122">
        <f t="shared" si="76"/>
        <v>1.395</v>
      </c>
      <c r="I126" s="104">
        <f t="shared" si="85"/>
        <v>1.4142135623730951E-2</v>
      </c>
      <c r="J126" s="96">
        <v>4</v>
      </c>
      <c r="K126" s="122">
        <f t="shared" si="77"/>
        <v>1.38</v>
      </c>
      <c r="L126" s="104">
        <f t="shared" si="86"/>
        <v>1.4142135623730951E-2</v>
      </c>
      <c r="M126" s="96" t="s">
        <v>82</v>
      </c>
      <c r="N126" s="122">
        <f t="shared" si="78"/>
        <v>1.3475000000000001</v>
      </c>
      <c r="O126" s="104">
        <f t="shared" si="92"/>
        <v>1.4142135623730951E-2</v>
      </c>
      <c r="P126" s="96" t="s">
        <v>82</v>
      </c>
      <c r="Q126" s="122">
        <f t="shared" si="79"/>
        <v>1.365</v>
      </c>
      <c r="R126" s="104">
        <f t="shared" si="93"/>
        <v>1.4142135623730951E-2</v>
      </c>
      <c r="S126" s="96" t="s">
        <v>82</v>
      </c>
      <c r="T126" s="122">
        <f t="shared" si="80"/>
        <v>1.3774999999999999</v>
      </c>
      <c r="U126" s="104">
        <f t="shared" si="94"/>
        <v>1.4142135623730951E-2</v>
      </c>
      <c r="V126" s="96" t="s">
        <v>82</v>
      </c>
      <c r="W126" s="122">
        <f t="shared" si="81"/>
        <v>1.3574999999999999</v>
      </c>
      <c r="X126" s="104">
        <f t="shared" si="95"/>
        <v>1.4142135623730951E-2</v>
      </c>
      <c r="Y126" s="96" t="s">
        <v>82</v>
      </c>
      <c r="Z126" s="122">
        <f t="shared" si="82"/>
        <v>1.1600000000000001</v>
      </c>
      <c r="AA126" s="104">
        <f t="shared" si="96"/>
        <v>1.4142135623730951E-2</v>
      </c>
    </row>
    <row r="127" spans="1:32" x14ac:dyDescent="0.35">
      <c r="A127" s="96">
        <v>-3</v>
      </c>
      <c r="B127" s="122">
        <f t="shared" si="74"/>
        <v>1.2349999999999999</v>
      </c>
      <c r="C127" s="104">
        <f t="shared" si="83"/>
        <v>1.4142135623730951E-2</v>
      </c>
      <c r="M127" s="96" t="s">
        <v>83</v>
      </c>
      <c r="N127" s="122">
        <f t="shared" si="78"/>
        <v>1.5024999999999999</v>
      </c>
      <c r="O127" s="104">
        <f t="shared" si="92"/>
        <v>1.4142135623730951E-2</v>
      </c>
      <c r="P127" s="96" t="s">
        <v>83</v>
      </c>
      <c r="Q127" s="122">
        <f t="shared" si="79"/>
        <v>1.5175000000000001</v>
      </c>
      <c r="R127" s="104">
        <f t="shared" si="93"/>
        <v>1.4142135623730951E-2</v>
      </c>
      <c r="S127" s="96" t="s">
        <v>83</v>
      </c>
      <c r="T127" s="122">
        <f t="shared" si="80"/>
        <v>1.48</v>
      </c>
      <c r="U127" s="104">
        <f t="shared" si="94"/>
        <v>1.4142135623730951E-2</v>
      </c>
      <c r="V127" s="96" t="s">
        <v>83</v>
      </c>
      <c r="W127" s="122">
        <f t="shared" si="81"/>
        <v>1.46</v>
      </c>
      <c r="X127" s="104">
        <f t="shared" si="95"/>
        <v>1.4142135623730951E-2</v>
      </c>
      <c r="Y127" s="96" t="s">
        <v>83</v>
      </c>
      <c r="Z127" s="122">
        <f t="shared" si="82"/>
        <v>1.2650000000000001</v>
      </c>
      <c r="AA127" s="104">
        <f t="shared" si="96"/>
        <v>1.4142135623730951E-2</v>
      </c>
    </row>
    <row r="128" spans="1:32" x14ac:dyDescent="0.35">
      <c r="A128" s="96">
        <v>-4</v>
      </c>
      <c r="B128" s="122">
        <f t="shared" si="74"/>
        <v>1.47</v>
      </c>
      <c r="C128" s="104">
        <f t="shared" si="83"/>
        <v>1.4142135623730951E-2</v>
      </c>
      <c r="M128" s="96" t="s">
        <v>84</v>
      </c>
      <c r="N128" s="122">
        <f t="shared" si="78"/>
        <v>1.5750000000000002</v>
      </c>
      <c r="O128" s="104">
        <f t="shared" si="92"/>
        <v>1.4142135623730951E-2</v>
      </c>
      <c r="P128" s="96" t="s">
        <v>84</v>
      </c>
      <c r="Q128" s="122">
        <f t="shared" si="79"/>
        <v>1.6025</v>
      </c>
      <c r="R128" s="104">
        <f t="shared" si="93"/>
        <v>1.4142135623730951E-2</v>
      </c>
      <c r="S128" s="96" t="s">
        <v>84</v>
      </c>
      <c r="T128" s="122">
        <f t="shared" si="80"/>
        <v>1.5825</v>
      </c>
      <c r="U128" s="104">
        <f t="shared" si="94"/>
        <v>1.4142135623730951E-2</v>
      </c>
      <c r="V128" s="96" t="s">
        <v>84</v>
      </c>
      <c r="W128" s="122">
        <f t="shared" si="81"/>
        <v>1.5825</v>
      </c>
      <c r="X128" s="104">
        <f t="shared" si="95"/>
        <v>1.4142135623730951E-2</v>
      </c>
      <c r="Y128" s="96" t="s">
        <v>84</v>
      </c>
      <c r="Z128" s="122">
        <f t="shared" si="82"/>
        <v>1.4750000000000001</v>
      </c>
      <c r="AA128" s="104">
        <f t="shared" si="96"/>
        <v>1.4142135623730951E-2</v>
      </c>
    </row>
    <row r="129" spans="1:29" ht="15" thickBot="1" x14ac:dyDescent="0.4">
      <c r="A129" s="143"/>
      <c r="B129" s="122"/>
      <c r="C129" s="122"/>
      <c r="M129" s="143"/>
      <c r="N129" s="122"/>
      <c r="O129" s="122"/>
      <c r="P129" s="143"/>
      <c r="Q129" s="122"/>
      <c r="R129" s="122"/>
      <c r="S129" s="143"/>
      <c r="T129" s="122"/>
      <c r="U129" s="122"/>
      <c r="V129" s="143"/>
      <c r="W129" s="122"/>
      <c r="X129" s="122"/>
      <c r="Y129" s="143"/>
      <c r="Z129" s="122"/>
      <c r="AA129" s="122"/>
    </row>
    <row r="130" spans="1:29" ht="15" thickBot="1" x14ac:dyDescent="0.4">
      <c r="A130" s="190" t="s">
        <v>130</v>
      </c>
      <c r="B130" s="191"/>
      <c r="C130" s="192"/>
      <c r="G130" s="143"/>
      <c r="H130" s="22"/>
      <c r="I130" s="22"/>
      <c r="J130" s="143"/>
      <c r="K130" s="143"/>
      <c r="L130" s="143"/>
      <c r="M130" s="143"/>
    </row>
    <row r="131" spans="1:29" x14ac:dyDescent="0.35">
      <c r="A131" s="141" t="s">
        <v>4</v>
      </c>
      <c r="B131" s="143" t="s">
        <v>131</v>
      </c>
      <c r="C131" s="2" t="s">
        <v>22</v>
      </c>
      <c r="D131" s="141" t="s">
        <v>4</v>
      </c>
      <c r="E131" s="143" t="s">
        <v>131</v>
      </c>
      <c r="F131" s="2" t="s">
        <v>22</v>
      </c>
      <c r="G131" s="141" t="s">
        <v>4</v>
      </c>
      <c r="H131" s="143" t="s">
        <v>131</v>
      </c>
      <c r="I131" s="2" t="s">
        <v>22</v>
      </c>
      <c r="J131" s="141" t="s">
        <v>4</v>
      </c>
      <c r="K131" s="143" t="s">
        <v>131</v>
      </c>
      <c r="L131" s="2" t="s">
        <v>22</v>
      </c>
      <c r="M131" s="141" t="s">
        <v>4</v>
      </c>
      <c r="N131" s="143" t="s">
        <v>131</v>
      </c>
      <c r="O131" s="2" t="s">
        <v>22</v>
      </c>
      <c r="P131" s="141" t="s">
        <v>4</v>
      </c>
      <c r="Q131" s="143" t="s">
        <v>131</v>
      </c>
      <c r="R131" s="2" t="s">
        <v>22</v>
      </c>
      <c r="S131" s="141" t="s">
        <v>4</v>
      </c>
      <c r="T131" s="143" t="s">
        <v>131</v>
      </c>
      <c r="U131" s="2" t="s">
        <v>22</v>
      </c>
      <c r="V131" s="141" t="s">
        <v>4</v>
      </c>
      <c r="W131" s="143" t="s">
        <v>131</v>
      </c>
      <c r="X131" s="2" t="s">
        <v>22</v>
      </c>
      <c r="Y131" s="141" t="s">
        <v>4</v>
      </c>
      <c r="Z131" s="143" t="s">
        <v>131</v>
      </c>
      <c r="AA131" s="2" t="s">
        <v>22</v>
      </c>
    </row>
    <row r="132" spans="1:29" x14ac:dyDescent="0.35">
      <c r="A132" s="108">
        <v>1</v>
      </c>
      <c r="B132" s="122">
        <f>ABS(C99-B99)</f>
        <v>0.10499999999999998</v>
      </c>
      <c r="C132" s="104">
        <f>SQRT(2*($B$9)^2)</f>
        <v>2.8284271247461901E-2</v>
      </c>
      <c r="D132" s="103">
        <v>1</v>
      </c>
      <c r="E132" s="122">
        <f>ABS(F99-E99)</f>
        <v>7.0000000000000062E-2</v>
      </c>
      <c r="F132" s="104">
        <f>SQRT(2*($B$9)^2)</f>
        <v>2.8284271247461901E-2</v>
      </c>
      <c r="G132" s="141" t="s">
        <v>77</v>
      </c>
      <c r="H132" s="122">
        <f>ABS(I99-H99)</f>
        <v>0.10999999999999999</v>
      </c>
      <c r="I132" s="104">
        <f>SQRT(2*($B$9)^2)</f>
        <v>2.8284271247461901E-2</v>
      </c>
      <c r="J132" s="141" t="s">
        <v>77</v>
      </c>
      <c r="K132" s="122">
        <f>ABS(L99-K99)</f>
        <v>0.11000000000000004</v>
      </c>
      <c r="L132" s="104">
        <f>SQRT(2*($B$9)^2)</f>
        <v>2.8284271247461901E-2</v>
      </c>
      <c r="M132" s="141" t="s">
        <v>77</v>
      </c>
      <c r="N132" s="122">
        <f>ABS(O99-N99)</f>
        <v>8.0000000000000071E-2</v>
      </c>
      <c r="O132" s="104">
        <f>SQRT(2*($B$9)^2)</f>
        <v>2.8284271247461901E-2</v>
      </c>
      <c r="P132" s="141" t="s">
        <v>77</v>
      </c>
      <c r="Q132" s="122">
        <f>ABS(R99-Q99)</f>
        <v>7.0000000000000062E-2</v>
      </c>
      <c r="R132" s="104">
        <f>SQRT(2*($B$9)^2)</f>
        <v>2.8284271247461901E-2</v>
      </c>
      <c r="S132" s="141" t="s">
        <v>77</v>
      </c>
      <c r="T132" s="122">
        <f>ABS(U99-T99)</f>
        <v>0.10000000000000003</v>
      </c>
      <c r="U132" s="104">
        <f>SQRT(2*($B$9)^2)</f>
        <v>2.8284271247461901E-2</v>
      </c>
      <c r="V132" s="141" t="s">
        <v>77</v>
      </c>
      <c r="W132" s="122">
        <f>ABS(X99-W99)</f>
        <v>0.11499999999999999</v>
      </c>
      <c r="X132" s="104">
        <f>SQRT(2*($B$9)^2)</f>
        <v>2.8284271247461901E-2</v>
      </c>
      <c r="Y132" s="141" t="s">
        <v>77</v>
      </c>
      <c r="Z132" s="122">
        <f>ABS(AA99-Z99)</f>
        <v>4.4999999999999984E-2</v>
      </c>
      <c r="AA132" s="104">
        <f>SQRT(2*($B$9)^2)</f>
        <v>2.8284271247461901E-2</v>
      </c>
    </row>
    <row r="133" spans="1:29" x14ac:dyDescent="0.35">
      <c r="A133" s="108">
        <v>2</v>
      </c>
      <c r="B133" s="122">
        <f t="shared" ref="B133:B139" si="97">ABS(C100-B100)</f>
        <v>7.0000000000000062E-2</v>
      </c>
      <c r="C133" s="104">
        <f t="shared" ref="C133:C139" si="98">SQRT(2*($B$9)^2)</f>
        <v>2.8284271247461901E-2</v>
      </c>
      <c r="D133" s="141">
        <v>2</v>
      </c>
      <c r="E133" s="122">
        <f t="shared" ref="E133:E135" si="99">ABS(F100-E100)</f>
        <v>6.0000000000000053E-2</v>
      </c>
      <c r="F133" s="104">
        <f t="shared" ref="F133:F135" si="100">SQRT(2*($B$9)^2)</f>
        <v>2.8284271247461901E-2</v>
      </c>
      <c r="G133" s="141" t="s">
        <v>78</v>
      </c>
      <c r="H133" s="122">
        <f t="shared" ref="H133:H137" si="101">ABS(I100-H100)</f>
        <v>6.4999999999999947E-2</v>
      </c>
      <c r="I133" s="104">
        <f t="shared" ref="I133:I137" si="102">SQRT(2*($B$9)^2)</f>
        <v>2.8284271247461901E-2</v>
      </c>
      <c r="J133" s="141" t="s">
        <v>78</v>
      </c>
      <c r="K133" s="122">
        <f t="shared" ref="K133:K137" si="103">ABS(L100-K100)</f>
        <v>6.4999999999999947E-2</v>
      </c>
      <c r="L133" s="104">
        <f t="shared" ref="L133:L137" si="104">SQRT(2*($B$9)^2)</f>
        <v>2.8284271247461901E-2</v>
      </c>
      <c r="M133" s="141" t="s">
        <v>78</v>
      </c>
      <c r="N133" s="122">
        <f t="shared" ref="N133:N139" si="105">ABS(O100-N100)</f>
        <v>0.10499999999999998</v>
      </c>
      <c r="O133" s="104">
        <f t="shared" ref="O133:O139" si="106">SQRT(2*($B$9)^2)</f>
        <v>2.8284271247461901E-2</v>
      </c>
      <c r="P133" s="141" t="s">
        <v>78</v>
      </c>
      <c r="Q133" s="122">
        <f t="shared" ref="Q133:Q139" si="107">ABS(R100-Q100)</f>
        <v>0.10999999999999999</v>
      </c>
      <c r="R133" s="104">
        <f t="shared" ref="R133:R139" si="108">SQRT(2*($B$9)^2)</f>
        <v>2.8284271247461901E-2</v>
      </c>
      <c r="S133" s="141" t="s">
        <v>78</v>
      </c>
      <c r="T133" s="122">
        <f t="shared" ref="T133:T139" si="109">ABS(U100-T100)</f>
        <v>4.500000000000004E-2</v>
      </c>
      <c r="U133" s="104">
        <f t="shared" ref="U133:U139" si="110">SQRT(2*($B$9)^2)</f>
        <v>2.8284271247461901E-2</v>
      </c>
      <c r="V133" s="141" t="s">
        <v>78</v>
      </c>
      <c r="W133" s="122">
        <f t="shared" ref="W133:W139" si="111">ABS(X100-W100)</f>
        <v>0.10500000000000009</v>
      </c>
      <c r="X133" s="104">
        <f t="shared" ref="X133:X139" si="112">SQRT(2*($B$9)^2)</f>
        <v>2.8284271247461901E-2</v>
      </c>
      <c r="Y133" s="141" t="s">
        <v>78</v>
      </c>
      <c r="Z133" s="122">
        <f t="shared" ref="Z133:Z139" si="113">ABS(AA100-Z100)</f>
        <v>6.9999999999999951E-2</v>
      </c>
      <c r="AA133" s="104">
        <f t="shared" ref="AA133:AA139" si="114">SQRT(2*($B$9)^2)</f>
        <v>2.8284271247461901E-2</v>
      </c>
    </row>
    <row r="134" spans="1:29" x14ac:dyDescent="0.35">
      <c r="A134" s="108">
        <v>3</v>
      </c>
      <c r="B134" s="122">
        <f t="shared" si="97"/>
        <v>5.9999999999999831E-2</v>
      </c>
      <c r="C134" s="104">
        <f t="shared" si="98"/>
        <v>2.8284271247461901E-2</v>
      </c>
      <c r="D134" s="141">
        <v>3</v>
      </c>
      <c r="E134" s="122">
        <f t="shared" si="99"/>
        <v>8.0000000000000071E-2</v>
      </c>
      <c r="F134" s="104">
        <f t="shared" si="100"/>
        <v>2.8284271247461901E-2</v>
      </c>
      <c r="G134" s="141" t="s">
        <v>79</v>
      </c>
      <c r="H134" s="122">
        <f t="shared" si="101"/>
        <v>2.0000000000000018E-2</v>
      </c>
      <c r="I134" s="104">
        <f t="shared" si="102"/>
        <v>2.8284271247461901E-2</v>
      </c>
      <c r="J134" s="141" t="s">
        <v>79</v>
      </c>
      <c r="K134" s="122">
        <f t="shared" si="103"/>
        <v>0.14000000000000001</v>
      </c>
      <c r="L134" s="104">
        <f t="shared" si="104"/>
        <v>2.8284271247461901E-2</v>
      </c>
      <c r="M134" s="141" t="s">
        <v>79</v>
      </c>
      <c r="N134" s="122">
        <f t="shared" si="105"/>
        <v>0.13500000000000001</v>
      </c>
      <c r="O134" s="104">
        <f t="shared" si="106"/>
        <v>2.8284271247461901E-2</v>
      </c>
      <c r="P134" s="141" t="s">
        <v>79</v>
      </c>
      <c r="Q134" s="122">
        <f t="shared" si="107"/>
        <v>0.12</v>
      </c>
      <c r="R134" s="104">
        <f t="shared" si="108"/>
        <v>2.8284271247461901E-2</v>
      </c>
      <c r="S134" s="141" t="s">
        <v>79</v>
      </c>
      <c r="T134" s="122">
        <f t="shared" si="109"/>
        <v>7.999999999999996E-2</v>
      </c>
      <c r="U134" s="104">
        <f t="shared" si="110"/>
        <v>2.8284271247461901E-2</v>
      </c>
      <c r="V134" s="141" t="s">
        <v>79</v>
      </c>
      <c r="W134" s="122">
        <f t="shared" si="111"/>
        <v>0.1150000000000001</v>
      </c>
      <c r="X134" s="104">
        <f t="shared" si="112"/>
        <v>2.8284271247461901E-2</v>
      </c>
      <c r="Y134" s="141" t="s">
        <v>79</v>
      </c>
      <c r="Z134" s="122">
        <f t="shared" si="113"/>
        <v>6.0000000000000053E-2</v>
      </c>
      <c r="AA134" s="104">
        <f t="shared" si="114"/>
        <v>2.8284271247461901E-2</v>
      </c>
    </row>
    <row r="135" spans="1:29" x14ac:dyDescent="0.35">
      <c r="A135" s="108">
        <v>4</v>
      </c>
      <c r="B135" s="122">
        <f t="shared" si="97"/>
        <v>0.125</v>
      </c>
      <c r="C135" s="104">
        <f t="shared" si="98"/>
        <v>2.8284271247461901E-2</v>
      </c>
      <c r="D135" s="141">
        <v>4</v>
      </c>
      <c r="E135" s="122">
        <f t="shared" si="99"/>
        <v>0.1100000000000001</v>
      </c>
      <c r="F135" s="104">
        <f t="shared" si="100"/>
        <v>2.8284271247461901E-2</v>
      </c>
      <c r="G135" s="141" t="s">
        <v>80</v>
      </c>
      <c r="H135" s="122">
        <f t="shared" si="101"/>
        <v>6.5000000000000058E-2</v>
      </c>
      <c r="I135" s="104">
        <f t="shared" si="102"/>
        <v>2.8284271247461901E-2</v>
      </c>
      <c r="J135" s="141" t="s">
        <v>80</v>
      </c>
      <c r="K135" s="122">
        <f t="shared" si="103"/>
        <v>2.4999999999999911E-2</v>
      </c>
      <c r="L135" s="104">
        <f t="shared" si="104"/>
        <v>2.8284271247461901E-2</v>
      </c>
      <c r="M135" s="141" t="s">
        <v>80</v>
      </c>
      <c r="N135" s="122">
        <f t="shared" si="105"/>
        <v>6.0000000000000053E-2</v>
      </c>
      <c r="O135" s="104">
        <f t="shared" si="106"/>
        <v>2.8284271247461901E-2</v>
      </c>
      <c r="P135" s="141" t="s">
        <v>80</v>
      </c>
      <c r="Q135" s="122">
        <f t="shared" si="107"/>
        <v>6.0000000000000053E-2</v>
      </c>
      <c r="R135" s="104">
        <f t="shared" si="108"/>
        <v>2.8284271247461901E-2</v>
      </c>
      <c r="S135" s="141" t="s">
        <v>80</v>
      </c>
      <c r="T135" s="122">
        <f t="shared" si="109"/>
        <v>6.4999999999999947E-2</v>
      </c>
      <c r="U135" s="104">
        <f t="shared" si="110"/>
        <v>2.8284271247461901E-2</v>
      </c>
      <c r="V135" s="141" t="s">
        <v>80</v>
      </c>
      <c r="W135" s="122">
        <f t="shared" si="111"/>
        <v>6.0000000000000053E-2</v>
      </c>
      <c r="X135" s="104">
        <f t="shared" si="112"/>
        <v>2.8284271247461901E-2</v>
      </c>
      <c r="Y135" s="141" t="s">
        <v>80</v>
      </c>
      <c r="Z135" s="122">
        <f t="shared" si="113"/>
        <v>6.0000000000000053E-2</v>
      </c>
      <c r="AA135" s="104">
        <f t="shared" si="114"/>
        <v>2.8284271247461901E-2</v>
      </c>
    </row>
    <row r="136" spans="1:29" x14ac:dyDescent="0.35">
      <c r="A136" s="108">
        <v>-1</v>
      </c>
      <c r="B136" s="122">
        <f t="shared" si="97"/>
        <v>7.999999999999996E-2</v>
      </c>
      <c r="C136" s="104">
        <f t="shared" si="98"/>
        <v>2.8284271247461901E-2</v>
      </c>
      <c r="D136" s="141"/>
      <c r="E136" s="122"/>
      <c r="F136" s="104"/>
      <c r="G136" s="141">
        <v>3</v>
      </c>
      <c r="H136" s="122">
        <f t="shared" si="101"/>
        <v>8.4999999999999964E-2</v>
      </c>
      <c r="I136" s="104">
        <f t="shared" si="102"/>
        <v>2.8284271247461901E-2</v>
      </c>
      <c r="J136" s="141">
        <v>3</v>
      </c>
      <c r="K136" s="122">
        <f t="shared" si="103"/>
        <v>0.1399999999999999</v>
      </c>
      <c r="L136" s="104">
        <f t="shared" si="104"/>
        <v>2.8284271247461901E-2</v>
      </c>
      <c r="M136" s="141" t="s">
        <v>81</v>
      </c>
      <c r="N136" s="122">
        <f t="shared" si="105"/>
        <v>7.0000000000000062E-2</v>
      </c>
      <c r="O136" s="104">
        <f t="shared" si="106"/>
        <v>2.8284271247461901E-2</v>
      </c>
      <c r="P136" s="141" t="s">
        <v>81</v>
      </c>
      <c r="Q136" s="122">
        <f t="shared" si="107"/>
        <v>8.4999999999999964E-2</v>
      </c>
      <c r="R136" s="104">
        <f t="shared" si="108"/>
        <v>2.8284271247461901E-2</v>
      </c>
      <c r="S136" s="141" t="s">
        <v>81</v>
      </c>
      <c r="T136" s="122">
        <f t="shared" si="109"/>
        <v>0.1100000000000001</v>
      </c>
      <c r="U136" s="104">
        <f t="shared" si="110"/>
        <v>2.8284271247461901E-2</v>
      </c>
      <c r="V136" s="141" t="s">
        <v>81</v>
      </c>
      <c r="W136" s="122">
        <f t="shared" si="111"/>
        <v>4.4999999999999929E-2</v>
      </c>
      <c r="X136" s="104">
        <f t="shared" si="112"/>
        <v>2.8284271247461901E-2</v>
      </c>
      <c r="Y136" s="141" t="s">
        <v>81</v>
      </c>
      <c r="Z136" s="122">
        <f t="shared" si="113"/>
        <v>1.0000000000000009E-2</v>
      </c>
      <c r="AA136" s="104">
        <f t="shared" si="114"/>
        <v>2.8284271247461901E-2</v>
      </c>
    </row>
    <row r="137" spans="1:29" x14ac:dyDescent="0.35">
      <c r="A137" s="108">
        <v>-2</v>
      </c>
      <c r="B137" s="122">
        <f t="shared" si="97"/>
        <v>4.4999999999999929E-2</v>
      </c>
      <c r="C137" s="104">
        <f t="shared" si="98"/>
        <v>2.8284271247461901E-2</v>
      </c>
      <c r="D137" s="141"/>
      <c r="E137" s="122"/>
      <c r="F137" s="104"/>
      <c r="G137" s="141">
        <v>4</v>
      </c>
      <c r="H137" s="122">
        <f t="shared" si="101"/>
        <v>8.9999999999999858E-2</v>
      </c>
      <c r="I137" s="104">
        <f t="shared" si="102"/>
        <v>2.8284271247461901E-2</v>
      </c>
      <c r="J137" s="141">
        <v>4</v>
      </c>
      <c r="K137" s="122">
        <f t="shared" si="103"/>
        <v>0.11999999999999988</v>
      </c>
      <c r="L137" s="104">
        <f t="shared" si="104"/>
        <v>2.8284271247461901E-2</v>
      </c>
      <c r="M137" s="141" t="s">
        <v>82</v>
      </c>
      <c r="N137" s="122">
        <f t="shared" si="105"/>
        <v>0.11499999999999999</v>
      </c>
      <c r="O137" s="104">
        <f t="shared" si="106"/>
        <v>2.8284271247461901E-2</v>
      </c>
      <c r="P137" s="141" t="s">
        <v>82</v>
      </c>
      <c r="Q137" s="122">
        <f t="shared" si="107"/>
        <v>0.12000000000000011</v>
      </c>
      <c r="R137" s="104">
        <f t="shared" si="108"/>
        <v>2.8284271247461901E-2</v>
      </c>
      <c r="S137" s="141" t="s">
        <v>82</v>
      </c>
      <c r="T137" s="122">
        <f t="shared" si="109"/>
        <v>7.4999999999999956E-2</v>
      </c>
      <c r="U137" s="104">
        <f t="shared" si="110"/>
        <v>2.8284271247461901E-2</v>
      </c>
      <c r="V137" s="141" t="s">
        <v>82</v>
      </c>
      <c r="W137" s="122">
        <f t="shared" si="111"/>
        <v>0.11499999999999999</v>
      </c>
      <c r="X137" s="104">
        <f t="shared" si="112"/>
        <v>2.8284271247461901E-2</v>
      </c>
      <c r="Y137" s="141" t="s">
        <v>82</v>
      </c>
      <c r="Z137" s="122">
        <f t="shared" si="113"/>
        <v>5.0000000000000044E-2</v>
      </c>
      <c r="AA137" s="104">
        <f t="shared" si="114"/>
        <v>2.8284271247461901E-2</v>
      </c>
    </row>
    <row r="138" spans="1:29" x14ac:dyDescent="0.35">
      <c r="A138" s="108">
        <v>-3</v>
      </c>
      <c r="B138" s="122">
        <f t="shared" si="97"/>
        <v>7.0000000000000062E-2</v>
      </c>
      <c r="C138" s="104">
        <f t="shared" si="98"/>
        <v>2.8284271247461901E-2</v>
      </c>
      <c r="D138" s="141"/>
      <c r="G138" s="122"/>
      <c r="K138" s="83"/>
      <c r="L138" s="83"/>
      <c r="M138" s="141" t="s">
        <v>83</v>
      </c>
      <c r="N138" s="122">
        <f t="shared" si="105"/>
        <v>9.4999999999999973E-2</v>
      </c>
      <c r="O138" s="104">
        <f t="shared" si="106"/>
        <v>2.8284271247461901E-2</v>
      </c>
      <c r="P138" s="141" t="s">
        <v>83</v>
      </c>
      <c r="Q138" s="122">
        <f t="shared" si="107"/>
        <v>0.10499999999999998</v>
      </c>
      <c r="R138" s="104">
        <f t="shared" si="108"/>
        <v>2.8284271247461901E-2</v>
      </c>
      <c r="S138" s="141" t="s">
        <v>83</v>
      </c>
      <c r="T138" s="122">
        <f t="shared" si="109"/>
        <v>6.0000000000000053E-2</v>
      </c>
      <c r="U138" s="104">
        <f t="shared" si="110"/>
        <v>2.8284271247461901E-2</v>
      </c>
      <c r="V138" s="141" t="s">
        <v>83</v>
      </c>
      <c r="W138" s="122">
        <f t="shared" si="111"/>
        <v>5.0000000000000044E-2</v>
      </c>
      <c r="X138" s="104">
        <f t="shared" si="112"/>
        <v>2.8284271247461901E-2</v>
      </c>
      <c r="Y138" s="141" t="s">
        <v>83</v>
      </c>
      <c r="Z138" s="122">
        <f t="shared" si="113"/>
        <v>7.0000000000000062E-2</v>
      </c>
      <c r="AA138" s="104">
        <f t="shared" si="114"/>
        <v>2.8284271247461901E-2</v>
      </c>
    </row>
    <row r="139" spans="1:29" x14ac:dyDescent="0.35">
      <c r="A139" s="108">
        <v>-4</v>
      </c>
      <c r="B139" s="122">
        <f t="shared" si="97"/>
        <v>0.10000000000000009</v>
      </c>
      <c r="C139" s="104">
        <f t="shared" si="98"/>
        <v>2.8284271247461901E-2</v>
      </c>
      <c r="D139" s="141"/>
      <c r="G139" s="122"/>
      <c r="K139" s="83"/>
      <c r="L139" s="83"/>
      <c r="M139" s="141" t="s">
        <v>84</v>
      </c>
      <c r="N139" s="122">
        <f t="shared" si="105"/>
        <v>5.0000000000000044E-2</v>
      </c>
      <c r="O139" s="104">
        <f t="shared" si="106"/>
        <v>2.8284271247461901E-2</v>
      </c>
      <c r="P139" s="141" t="s">
        <v>84</v>
      </c>
      <c r="Q139" s="122">
        <f t="shared" si="107"/>
        <v>6.4999999999999947E-2</v>
      </c>
      <c r="R139" s="104">
        <f t="shared" si="108"/>
        <v>2.8284271247461901E-2</v>
      </c>
      <c r="S139" s="141" t="s">
        <v>84</v>
      </c>
      <c r="T139" s="122">
        <f t="shared" si="109"/>
        <v>6.4999999999999947E-2</v>
      </c>
      <c r="U139" s="104">
        <f t="shared" si="110"/>
        <v>2.8284271247461901E-2</v>
      </c>
      <c r="V139" s="141" t="s">
        <v>84</v>
      </c>
      <c r="W139" s="122">
        <f t="shared" si="111"/>
        <v>3.5000000000000142E-2</v>
      </c>
      <c r="X139" s="104">
        <f t="shared" si="112"/>
        <v>2.8284271247461901E-2</v>
      </c>
      <c r="Y139" s="141" t="s">
        <v>84</v>
      </c>
      <c r="Z139" s="122">
        <f t="shared" si="113"/>
        <v>7.0000000000000062E-2</v>
      </c>
      <c r="AA139" s="104">
        <f t="shared" si="114"/>
        <v>2.8284271247461901E-2</v>
      </c>
    </row>
    <row r="140" spans="1:29" x14ac:dyDescent="0.35">
      <c r="A140" s="128"/>
      <c r="B140" s="122"/>
      <c r="C140" s="122"/>
      <c r="D140" s="143"/>
      <c r="G140" s="143"/>
      <c r="H140" s="122"/>
      <c r="I140" s="122"/>
      <c r="J140" s="143"/>
      <c r="K140" s="143"/>
      <c r="L140" s="143"/>
      <c r="M140" s="143"/>
      <c r="N140" s="82"/>
    </row>
    <row r="141" spans="1:29" x14ac:dyDescent="0.35">
      <c r="B141" s="230" t="s">
        <v>88</v>
      </c>
      <c r="C141" s="230" t="s">
        <v>22</v>
      </c>
      <c r="D141" s="117" t="s">
        <v>89</v>
      </c>
      <c r="E141" s="117" t="s">
        <v>22</v>
      </c>
      <c r="G141" s="136"/>
      <c r="H141" s="137" t="s">
        <v>90</v>
      </c>
      <c r="I141" s="138" t="s">
        <v>22</v>
      </c>
      <c r="J141" s="136"/>
      <c r="K141" s="137" t="s">
        <v>90</v>
      </c>
      <c r="L141" s="138" t="s">
        <v>22</v>
      </c>
      <c r="M141" s="136"/>
      <c r="N141" s="137" t="s">
        <v>90</v>
      </c>
      <c r="O141" s="138" t="s">
        <v>22</v>
      </c>
      <c r="P141" s="136"/>
      <c r="Q141" s="137" t="s">
        <v>90</v>
      </c>
      <c r="R141" s="138" t="s">
        <v>22</v>
      </c>
      <c r="S141" s="136"/>
      <c r="T141" s="137" t="s">
        <v>90</v>
      </c>
      <c r="U141" s="138" t="s">
        <v>22</v>
      </c>
      <c r="V141" s="136"/>
      <c r="W141" s="137" t="s">
        <v>90</v>
      </c>
      <c r="X141" s="138" t="s">
        <v>22</v>
      </c>
      <c r="Y141" s="136"/>
      <c r="Z141" s="137" t="s">
        <v>90</v>
      </c>
      <c r="AA141" s="138" t="s">
        <v>22</v>
      </c>
    </row>
    <row r="142" spans="1:29" x14ac:dyDescent="0.35">
      <c r="A142" s="112" t="s">
        <v>91</v>
      </c>
      <c r="B142" s="217">
        <f>AVERAGE(B100:C100)-AVERAGE(B99:C99)</f>
        <v>0.39750000000000008</v>
      </c>
      <c r="C142" s="218">
        <f>SQRT(2*(C121)^2)</f>
        <v>0.02</v>
      </c>
      <c r="D142" s="216">
        <f>AVERAGE(B142:B143)</f>
        <v>0.32375000000000004</v>
      </c>
      <c r="E142" s="186">
        <f>SQRT(2*(C142/2)^2)</f>
        <v>1.4142135623730951E-2</v>
      </c>
      <c r="G142" s="74">
        <v>1</v>
      </c>
      <c r="H142" s="144">
        <f>H122-AVERAGE(H121:H122)</f>
        <v>4.3749999999999956E-2</v>
      </c>
      <c r="I142" s="140">
        <f>SQRT((I121)^2+(SQRT(2*(I121/2)^2))^2)</f>
        <v>1.7320508075688773E-2</v>
      </c>
      <c r="J142" s="74">
        <v>1</v>
      </c>
      <c r="K142" s="144">
        <f>K122-AVERAGE(K121:K122)</f>
        <v>7.3749999999999982E-2</v>
      </c>
      <c r="L142" s="140">
        <f>SQRT((L121)^2+(SQRT(2*(L121/2)^2))^2)</f>
        <v>1.7320508075688773E-2</v>
      </c>
      <c r="M142" s="74">
        <v>1</v>
      </c>
      <c r="N142" s="144">
        <f>N122-AVERAGE(N121:N122)</f>
        <v>0.10375000000000001</v>
      </c>
      <c r="O142" s="140">
        <f>SQRT((O121)^2+(SQRT(2*(O121/2)^2))^2)</f>
        <v>1.7320508075688773E-2</v>
      </c>
      <c r="P142" s="142">
        <v>1</v>
      </c>
      <c r="Q142" s="100">
        <f>Q122-AVERAGE(Q121:Q122)</f>
        <v>0.11999999999999988</v>
      </c>
      <c r="R142" s="140">
        <f>SQRT((R121)^2+(SQRT(2*(R121/2)^2))^2)</f>
        <v>1.7320508075688773E-2</v>
      </c>
      <c r="S142" s="74">
        <v>1</v>
      </c>
      <c r="T142" s="100">
        <f>T122-AVERAGE(T121:T122)</f>
        <v>0.11875000000000002</v>
      </c>
      <c r="U142" s="140">
        <f>SQRT((U121)^2+(SQRT(2*(U121/2)^2))^2)</f>
        <v>1.7320508075688773E-2</v>
      </c>
      <c r="V142" s="74">
        <v>1</v>
      </c>
      <c r="W142" s="100">
        <f>W122-AVERAGE(W121:W122)</f>
        <v>0.14250000000000007</v>
      </c>
      <c r="X142" s="140">
        <f>SQRT((X121)^2+(SQRT(2*(X121/2)^2))^2)</f>
        <v>1.7320508075688773E-2</v>
      </c>
      <c r="Y142" s="74">
        <v>1</v>
      </c>
      <c r="Z142" s="100">
        <f>Z122-AVERAGE(Z121:Z122)</f>
        <v>0.14624999999999999</v>
      </c>
      <c r="AA142" s="140">
        <f>SQRT((AA121)^2+(SQRT(2*(AA121/2)^2))^2)</f>
        <v>1.7320508075688773E-2</v>
      </c>
    </row>
    <row r="143" spans="1:29" x14ac:dyDescent="0.35">
      <c r="A143" s="78" t="s">
        <v>92</v>
      </c>
      <c r="B143" s="215">
        <f>AVERAGE(B101:C101)-AVERAGE(B100:C100)</f>
        <v>0.25</v>
      </c>
      <c r="C143" s="219">
        <f t="shared" ref="C143:C144" si="115">SQRT(2*(C122)^2)</f>
        <v>0.02</v>
      </c>
      <c r="D143" s="224"/>
      <c r="E143" s="223"/>
      <c r="G143" s="76">
        <v>2</v>
      </c>
      <c r="H143" s="146">
        <f>H124-AVERAGE(H123:H124)</f>
        <v>2.1249999999999991E-2</v>
      </c>
      <c r="I143" s="232">
        <f>SQRT((I122)^2+(SQRT(2*(I122/2)^2))^2)</f>
        <v>1.7320508075688773E-2</v>
      </c>
      <c r="J143" s="76">
        <v>2</v>
      </c>
      <c r="K143" s="146">
        <f>K124-AVERAGE(K123:K124)</f>
        <v>5.1249999999999907E-2</v>
      </c>
      <c r="L143" s="232">
        <f>SQRT((L122)^2+(SQRT(2*(L122/2)^2))^2)</f>
        <v>1.7320508075688773E-2</v>
      </c>
      <c r="M143" s="78">
        <v>2</v>
      </c>
      <c r="N143" s="145">
        <f>N124-AVERAGE(N123:N124)</f>
        <v>5.875000000000008E-2</v>
      </c>
      <c r="O143" s="231">
        <f>SQRT((O122)^2+(SQRT(2*(O122/2)^2))^2)</f>
        <v>1.7320508075688773E-2</v>
      </c>
      <c r="P143" s="143">
        <v>2</v>
      </c>
      <c r="Q143" s="101">
        <f>Q124-AVERAGE(Q123:Q124)</f>
        <v>6.0000000000000053E-2</v>
      </c>
      <c r="R143" s="231">
        <f>SQRT((R122)^2+(SQRT(2*(R122/2)^2))^2)</f>
        <v>1.7320508075688773E-2</v>
      </c>
      <c r="S143" s="78">
        <v>2</v>
      </c>
      <c r="T143" s="101">
        <f>T124-AVERAGE(T123:T124)</f>
        <v>7.1250000000000036E-2</v>
      </c>
      <c r="U143" s="231">
        <f>SQRT((U122)^2+(SQRT(2*(U122/2)^2))^2)</f>
        <v>1.7320508075688773E-2</v>
      </c>
      <c r="V143" s="78">
        <v>2</v>
      </c>
      <c r="W143" s="101">
        <f>W124-AVERAGE(W123:W124)</f>
        <v>7.3749999999999982E-2</v>
      </c>
      <c r="X143" s="231">
        <f>SQRT((X122)^2+(SQRT(2*(X122/2)^2))^2)</f>
        <v>1.7320508075688773E-2</v>
      </c>
      <c r="Y143" s="78">
        <v>2</v>
      </c>
      <c r="Z143" s="101">
        <f>Z124-AVERAGE(Z123:Z124)</f>
        <v>7.999999999999996E-2</v>
      </c>
      <c r="AA143" s="231">
        <f>SQRT((AA122)^2+(SQRT(2*(AA122/2)^2))^2)</f>
        <v>1.7320508075688773E-2</v>
      </c>
      <c r="AB143" s="236" t="s">
        <v>140</v>
      </c>
      <c r="AC143" s="237"/>
    </row>
    <row r="144" spans="1:29" x14ac:dyDescent="0.35">
      <c r="A144" s="78" t="s">
        <v>93</v>
      </c>
      <c r="B144" s="215">
        <f>AVERAGE(B102:C102)-AVERAGE(B101:C101)</f>
        <v>0.2174999999999998</v>
      </c>
      <c r="C144" s="219">
        <f t="shared" si="115"/>
        <v>0.02</v>
      </c>
      <c r="M144" s="78">
        <v>3</v>
      </c>
      <c r="N144" s="145">
        <f>N126-AVERAGE(N125:N126)</f>
        <v>4.6250000000000124E-2</v>
      </c>
      <c r="O144" s="231">
        <f>SQRT((O123)^2+(SQRT(2*(O123/2)^2))^2)</f>
        <v>1.7320508075688773E-2</v>
      </c>
      <c r="P144" s="143">
        <v>3</v>
      </c>
      <c r="Q144" s="101">
        <f>Q126-AVERAGE(Q125:Q126)</f>
        <v>5.1250000000000018E-2</v>
      </c>
      <c r="R144" s="231">
        <f>SQRT((R123)^2+(SQRT(2*(R123/2)^2))^2)</f>
        <v>1.7320508075688773E-2</v>
      </c>
      <c r="S144" s="78">
        <v>3</v>
      </c>
      <c r="T144" s="235">
        <f>T126-AVERAGE(T125:T126)</f>
        <v>8.1250000000000044E-2</v>
      </c>
      <c r="U144" s="231">
        <f>SQRT((U123)^2+(SQRT(2*(U123/2)^2))^2)</f>
        <v>1.7320508075688773E-2</v>
      </c>
      <c r="V144" s="78">
        <v>3</v>
      </c>
      <c r="W144" s="235">
        <f>W126-AVERAGE(W125:W126)</f>
        <v>4.7499999999999876E-2</v>
      </c>
      <c r="X144" s="231">
        <f>SQRT((X123)^2+(SQRT(2*(X123/2)^2))^2)</f>
        <v>1.7320508075688773E-2</v>
      </c>
      <c r="Y144" s="78">
        <v>3</v>
      </c>
      <c r="Z144" s="235">
        <f>Z126-AVERAGE(Z125:Z126)</f>
        <v>6.7500000000000115E-2</v>
      </c>
      <c r="AA144" s="231">
        <f>SQRT((AA123)^2+(SQRT(2*(AA123/2)^2))^2)</f>
        <v>1.7320508075688773E-2</v>
      </c>
    </row>
    <row r="145" spans="1:27" x14ac:dyDescent="0.35">
      <c r="A145" s="78"/>
      <c r="B145" s="215"/>
      <c r="C145" s="220"/>
      <c r="D145" s="75" t="s">
        <v>89</v>
      </c>
      <c r="E145" s="117" t="s">
        <v>22</v>
      </c>
      <c r="M145" s="76">
        <v>4</v>
      </c>
      <c r="N145" s="146">
        <f>N128-AVERAGE(N127:N128)</f>
        <v>3.6250000000000115E-2</v>
      </c>
      <c r="O145" s="232">
        <f>SQRT((O124)^2+(SQRT(2*(O124/2)^2))^2)</f>
        <v>1.7320508075688773E-2</v>
      </c>
      <c r="P145" s="76">
        <v>4</v>
      </c>
      <c r="Q145" s="124">
        <f>Q128-AVERAGE(Q127:Q128)</f>
        <v>4.2499999999999982E-2</v>
      </c>
      <c r="R145" s="232">
        <f>SQRT((R124)^2+(SQRT(2*(R124/2)^2))^2)</f>
        <v>1.7320508075688773E-2</v>
      </c>
      <c r="S145" s="76">
        <v>4</v>
      </c>
      <c r="T145" s="124">
        <f>T128-AVERAGE(T127:T128)</f>
        <v>5.1250000000000018E-2</v>
      </c>
      <c r="U145" s="232">
        <f>SQRT((U124)^2+(SQRT(2*(U124/2)^2))^2)</f>
        <v>1.7320508075688773E-2</v>
      </c>
      <c r="V145" s="76">
        <v>4</v>
      </c>
      <c r="W145" s="124">
        <f>W128-AVERAGE(W127:W128)</f>
        <v>6.1250000000000027E-2</v>
      </c>
      <c r="X145" s="232">
        <f>SQRT((X124)^2+(SQRT(2*(X124/2)^2))^2)</f>
        <v>1.7320508075688773E-2</v>
      </c>
      <c r="Y145" s="76">
        <v>4</v>
      </c>
      <c r="Z145" s="238">
        <f>Z128-AVERAGE(Z127:Z128)</f>
        <v>0.10499999999999998</v>
      </c>
      <c r="AA145" s="232">
        <f>SQRT((AA124)^2+(SQRT(2*(AA124/2)^2))^2)</f>
        <v>1.7320508075688773E-2</v>
      </c>
    </row>
    <row r="146" spans="1:27" x14ac:dyDescent="0.35">
      <c r="A146" s="114" t="str">
        <f>"-2-(-1)"</f>
        <v>-2-(-1)</v>
      </c>
      <c r="B146" s="215">
        <f>AVERAGE(B104:C104)-AVERAGE(B103:C103)</f>
        <v>0.36750000000000005</v>
      </c>
      <c r="C146" s="219">
        <f>SQRT(2*(C125)^2)</f>
        <v>0.02</v>
      </c>
      <c r="D146" s="216">
        <f>AVERAGE(B146:B147)</f>
        <v>0.31499999999999995</v>
      </c>
      <c r="E146" s="186">
        <f>SQRT(2*(C146/2)^2)</f>
        <v>1.4142135623730951E-2</v>
      </c>
    </row>
    <row r="147" spans="1:27" x14ac:dyDescent="0.35">
      <c r="A147" s="114" t="str">
        <f>"-3-(-2)"</f>
        <v>-3-(-2)</v>
      </c>
      <c r="B147" s="215">
        <f>AVERAGE(B105:C105)-AVERAGE(B104:C104)</f>
        <v>0.26249999999999984</v>
      </c>
      <c r="C147" s="219">
        <f t="shared" ref="C147:C148" si="116">SQRT(2*(C126)^2)</f>
        <v>0.02</v>
      </c>
      <c r="D147" s="224"/>
      <c r="E147" s="223"/>
      <c r="G147" s="175" t="s">
        <v>127</v>
      </c>
      <c r="H147" s="176"/>
      <c r="I147" s="139" t="s">
        <v>22</v>
      </c>
      <c r="J147" s="175" t="s">
        <v>127</v>
      </c>
      <c r="K147" s="176"/>
      <c r="L147" s="139" t="s">
        <v>22</v>
      </c>
      <c r="M147" s="175" t="s">
        <v>127</v>
      </c>
      <c r="N147" s="176"/>
      <c r="O147" s="139" t="s">
        <v>22</v>
      </c>
      <c r="P147" s="175" t="s">
        <v>127</v>
      </c>
      <c r="Q147" s="176"/>
      <c r="R147" s="139" t="s">
        <v>22</v>
      </c>
      <c r="S147" s="175" t="s">
        <v>127</v>
      </c>
      <c r="T147" s="176"/>
      <c r="U147" s="139" t="s">
        <v>22</v>
      </c>
      <c r="V147" s="175" t="s">
        <v>127</v>
      </c>
      <c r="W147" s="176"/>
      <c r="X147" s="139" t="s">
        <v>22</v>
      </c>
      <c r="Y147" s="175" t="s">
        <v>127</v>
      </c>
      <c r="Z147" s="176"/>
      <c r="AA147" s="139" t="s">
        <v>22</v>
      </c>
    </row>
    <row r="148" spans="1:27" x14ac:dyDescent="0.35">
      <c r="A148" s="115" t="str">
        <f>"-4-(-3)"</f>
        <v>-4-(-3)</v>
      </c>
      <c r="B148" s="221">
        <f>AVERAGE(B106:C106)-AVERAGE(B105:C105)</f>
        <v>0.2350000000000001</v>
      </c>
      <c r="C148" s="222">
        <f t="shared" si="116"/>
        <v>0.02</v>
      </c>
      <c r="G148" s="194">
        <f>AVERAGE(H142:H143)</f>
        <v>3.2499999999999973E-2</v>
      </c>
      <c r="H148" s="195"/>
      <c r="I148" s="116">
        <f>SQRT(2*(I142/2)^2)</f>
        <v>1.2247448713915891E-2</v>
      </c>
      <c r="J148" s="194">
        <f>AVERAGE(K142:K143)</f>
        <v>6.2499999999999944E-2</v>
      </c>
      <c r="K148" s="195"/>
      <c r="L148" s="116">
        <f>SQRT(2*(L142/2)^2)</f>
        <v>1.2247448713915891E-2</v>
      </c>
      <c r="M148" s="194">
        <f>AVERAGE(N142:N143)</f>
        <v>8.1250000000000044E-2</v>
      </c>
      <c r="N148" s="195"/>
      <c r="O148" s="116">
        <f>SQRT(2*(O142/2)^2)</f>
        <v>1.2247448713915891E-2</v>
      </c>
      <c r="P148" s="194">
        <f>AVERAGE(Q142:Q143)</f>
        <v>8.9999999999999969E-2</v>
      </c>
      <c r="Q148" s="195"/>
      <c r="R148" s="116">
        <f>SQRT(2*(R142/2)^2)</f>
        <v>1.2247448713915891E-2</v>
      </c>
      <c r="S148" s="194">
        <f>AVERAGE(T142:T143)</f>
        <v>9.5000000000000029E-2</v>
      </c>
      <c r="T148" s="195"/>
      <c r="U148" s="116">
        <f>SQRT(2*(U142/2)^2)</f>
        <v>1.2247448713915891E-2</v>
      </c>
      <c r="V148" s="194">
        <f>AVERAGE(W142:W143)</f>
        <v>0.10812500000000003</v>
      </c>
      <c r="W148" s="195"/>
      <c r="X148" s="116">
        <f>SQRT(2*(X142/2)^2)</f>
        <v>1.2247448713915891E-2</v>
      </c>
      <c r="Y148" s="194">
        <f>AVERAGE(Z142:Z143)</f>
        <v>0.11312499999999998</v>
      </c>
      <c r="Z148" s="195"/>
      <c r="AA148" s="116">
        <f>SQRT(2*(AA142/2)^2)</f>
        <v>1.2247448713915891E-2</v>
      </c>
    </row>
    <row r="149" spans="1:27" x14ac:dyDescent="0.35">
      <c r="D149" s="107" t="s">
        <v>22</v>
      </c>
    </row>
    <row r="150" spans="1:27" x14ac:dyDescent="0.35">
      <c r="A150" s="179" t="s">
        <v>95</v>
      </c>
      <c r="B150" s="180"/>
      <c r="C150" s="123">
        <f>AVERAGE(B142,B143,B146,B147)</f>
        <v>0.31937499999999996</v>
      </c>
      <c r="D150" s="225">
        <f>SQRT(4*(C142/4)^2)</f>
        <v>0.01</v>
      </c>
      <c r="G150" s="175" t="s">
        <v>134</v>
      </c>
      <c r="H150" s="176"/>
      <c r="I150" s="139" t="s">
        <v>22</v>
      </c>
      <c r="J150" s="175" t="s">
        <v>134</v>
      </c>
      <c r="K150" s="176"/>
      <c r="L150" s="139" t="s">
        <v>22</v>
      </c>
      <c r="M150" s="175" t="s">
        <v>134</v>
      </c>
      <c r="N150" s="176"/>
      <c r="O150" s="139" t="s">
        <v>22</v>
      </c>
      <c r="P150" s="175" t="s">
        <v>134</v>
      </c>
      <c r="Q150" s="176"/>
      <c r="R150" s="139" t="s">
        <v>22</v>
      </c>
      <c r="S150" s="175" t="s">
        <v>134</v>
      </c>
      <c r="T150" s="176"/>
      <c r="U150" s="139" t="s">
        <v>22</v>
      </c>
      <c r="V150" s="175" t="s">
        <v>134</v>
      </c>
      <c r="W150" s="176"/>
      <c r="X150" s="139" t="s">
        <v>22</v>
      </c>
      <c r="Y150" s="175" t="s">
        <v>134</v>
      </c>
      <c r="Z150" s="176"/>
      <c r="AA150" s="139" t="s">
        <v>22</v>
      </c>
    </row>
    <row r="151" spans="1:27" x14ac:dyDescent="0.35">
      <c r="G151" s="177">
        <f>G148/$C$150*$F$82</f>
        <v>4.9281220916051272</v>
      </c>
      <c r="H151" s="178"/>
      <c r="I151" s="147">
        <f>G151*SQRT((I148/G148)^2+($D$150/$C$150)^2)</f>
        <v>1.8635354863878095</v>
      </c>
      <c r="J151" s="177">
        <f>J148/$C$150*$F$82</f>
        <v>9.477157868471398</v>
      </c>
      <c r="K151" s="178"/>
      <c r="L151" s="147">
        <f>J151*SQRT((L148/J148)^2+($D$150/$C$150)^2)</f>
        <v>1.8806938858618165</v>
      </c>
      <c r="M151" s="177">
        <f>M148/$C$150*$F$82</f>
        <v>12.320305229012835</v>
      </c>
      <c r="N151" s="178"/>
      <c r="O151" s="147">
        <f>M151*SQRT((O148/M148)^2+($D$150/$C$150)^2)</f>
        <v>1.8967781880358014</v>
      </c>
      <c r="P151" s="177">
        <f>P148/$C$150*$F$82</f>
        <v>13.647107330598821</v>
      </c>
      <c r="Q151" s="178"/>
      <c r="R151" s="147">
        <f>P151*SQRT((R148/P148)^2+($D$150/$C$150)^2)</f>
        <v>1.9056614131788432</v>
      </c>
      <c r="S151" s="177">
        <f>S148/$C$150*$F$82</f>
        <v>14.405279960076545</v>
      </c>
      <c r="T151" s="178"/>
      <c r="U151" s="147">
        <f>S151*SQRT((U148/S148)^2+($D$150/$C$150)^2)</f>
        <v>1.9111245023870713</v>
      </c>
      <c r="V151" s="177">
        <f>V148/$C$150*$F$82</f>
        <v>16.39548311245554</v>
      </c>
      <c r="W151" s="178"/>
      <c r="X151" s="147">
        <f>V151*SQRT((X148/V148)^2+($D$150/$C$150)^2)</f>
        <v>1.9267834473147769</v>
      </c>
      <c r="Y151" s="177">
        <f>Y148/$C$150*$F$82</f>
        <v>17.153655741933242</v>
      </c>
      <c r="Z151" s="178"/>
      <c r="AA151" s="147">
        <f>Y151*SQRT((AA148/Y148)^2+($D$150/$C$150)^2)</f>
        <v>1.9332438155359493</v>
      </c>
    </row>
    <row r="153" spans="1:27" ht="14.5" customHeight="1" x14ac:dyDescent="0.35">
      <c r="G153" s="175" t="s">
        <v>138</v>
      </c>
      <c r="H153" s="176"/>
      <c r="I153" s="139" t="s">
        <v>22</v>
      </c>
      <c r="J153" s="175" t="s">
        <v>138</v>
      </c>
      <c r="K153" s="176"/>
      <c r="L153" s="139" t="s">
        <v>22</v>
      </c>
      <c r="M153" s="175" t="s">
        <v>138</v>
      </c>
      <c r="N153" s="176"/>
      <c r="O153" s="139" t="s">
        <v>22</v>
      </c>
      <c r="P153" s="175" t="s">
        <v>138</v>
      </c>
      <c r="Q153" s="176"/>
      <c r="R153" s="139" t="s">
        <v>22</v>
      </c>
      <c r="S153" s="175" t="s">
        <v>138</v>
      </c>
      <c r="T153" s="176"/>
      <c r="U153" s="139" t="s">
        <v>22</v>
      </c>
      <c r="V153" s="175" t="s">
        <v>138</v>
      </c>
      <c r="W153" s="176"/>
      <c r="X153" s="139" t="s">
        <v>22</v>
      </c>
      <c r="Y153" s="175" t="s">
        <v>138</v>
      </c>
      <c r="Z153" s="176"/>
      <c r="AA153" s="139" t="s">
        <v>22</v>
      </c>
    </row>
    <row r="154" spans="1:27" x14ac:dyDescent="0.35">
      <c r="G154" s="177">
        <f>$B$1*G151*10^(-21)/($B$5*10^(-9))^2</f>
        <v>3.5645131147627418</v>
      </c>
      <c r="H154" s="178"/>
      <c r="I154" s="147">
        <f>I151*G154/G151</f>
        <v>1.3478961270806438</v>
      </c>
      <c r="J154" s="177">
        <f>$B$1*J151*10^(-21)/($B$5*10^(-9))^2</f>
        <v>6.8548329130052723</v>
      </c>
      <c r="K154" s="178"/>
      <c r="L154" s="147">
        <f>L151*J154/J151</f>
        <v>1.3603068057969081</v>
      </c>
      <c r="M154" s="177">
        <f>$B$1*M151*10^(-21)/($B$5*10^(-9))^2</f>
        <v>8.9112827869068667</v>
      </c>
      <c r="N154" s="178"/>
      <c r="O154" s="147">
        <f>O151*M154/M151</f>
        <v>1.3719405894116932</v>
      </c>
      <c r="P154" s="177">
        <f>$B$1*P151*10^(-21)/($B$5*10^(-9))^2</f>
        <v>9.8709593947275973</v>
      </c>
      <c r="Q154" s="178"/>
      <c r="R154" s="147">
        <f>R151*P154/P151</f>
        <v>1.3783658304944377</v>
      </c>
      <c r="S154" s="177">
        <f>$B$1*S151*10^(-21)/($B$5*10^(-9))^2</f>
        <v>10.419346027768029</v>
      </c>
      <c r="T154" s="178"/>
      <c r="U154" s="147">
        <f>U151*S154/S151</f>
        <v>1.3823172855858243</v>
      </c>
      <c r="V154" s="177">
        <f>$B$1*V151*10^(-21)/($B$5*10^(-9))^2</f>
        <v>11.858860939499138</v>
      </c>
      <c r="W154" s="178"/>
      <c r="X154" s="147">
        <f>X151*V154/V151</f>
        <v>1.3936434080967168</v>
      </c>
      <c r="Y154" s="177">
        <f>$B$1*Y151*10^(-21)/($B$5*10^(-9))^2</f>
        <v>12.40724757253955</v>
      </c>
      <c r="Z154" s="178"/>
      <c r="AA154" s="147">
        <f>AA151*Y154/Y151</f>
        <v>1.3983161955850363</v>
      </c>
    </row>
    <row r="156" spans="1:27" x14ac:dyDescent="0.35">
      <c r="G156" s="175" t="s">
        <v>128</v>
      </c>
      <c r="H156" s="176"/>
      <c r="I156" s="139" t="s">
        <v>22</v>
      </c>
      <c r="J156" s="175" t="s">
        <v>128</v>
      </c>
      <c r="K156" s="176"/>
      <c r="L156" s="139" t="s">
        <v>22</v>
      </c>
      <c r="M156" s="175" t="s">
        <v>128</v>
      </c>
      <c r="N156" s="176"/>
      <c r="O156" s="139" t="s">
        <v>22</v>
      </c>
      <c r="P156" s="175" t="s">
        <v>128</v>
      </c>
      <c r="Q156" s="176"/>
      <c r="R156" s="139" t="s">
        <v>22</v>
      </c>
      <c r="S156" s="175" t="s">
        <v>128</v>
      </c>
      <c r="T156" s="176"/>
      <c r="U156" s="139" t="s">
        <v>22</v>
      </c>
      <c r="V156" s="175" t="s">
        <v>128</v>
      </c>
      <c r="W156" s="176"/>
      <c r="X156" s="139" t="s">
        <v>22</v>
      </c>
      <c r="Y156" s="175" t="s">
        <v>128</v>
      </c>
      <c r="Z156" s="176"/>
      <c r="AA156" s="139" t="s">
        <v>22</v>
      </c>
    </row>
    <row r="157" spans="1:27" x14ac:dyDescent="0.35">
      <c r="G157" s="196">
        <f>$B$5*10^3/G151</f>
        <v>130637.99719911351</v>
      </c>
      <c r="H157" s="197"/>
      <c r="I157" s="161">
        <f>G157*I151/G151</f>
        <v>49399.860459196992</v>
      </c>
      <c r="J157" s="196">
        <f>$B$5*10^3/J151</f>
        <v>67931.758543539021</v>
      </c>
      <c r="K157" s="197"/>
      <c r="L157" s="161">
        <f>J157*L151/J151</f>
        <v>13480.712753947371</v>
      </c>
      <c r="M157" s="196">
        <f>$B$5*10^3/M151</f>
        <v>52255.19887964533</v>
      </c>
      <c r="N157" s="197"/>
      <c r="O157" s="161">
        <f>M157*O151/M151</f>
        <v>8044.9728804588904</v>
      </c>
      <c r="P157" s="196">
        <f>$B$5*10^3/P151</f>
        <v>47174.832321902075</v>
      </c>
      <c r="Q157" s="197"/>
      <c r="R157" s="161">
        <f>P157*R151/P151</f>
        <v>6587.422187811444</v>
      </c>
      <c r="S157" s="196">
        <f>$B$5*10^3/S151</f>
        <v>44691.946410222983</v>
      </c>
      <c r="T157" s="197"/>
      <c r="U157" s="161">
        <f>S157*U151/S151</f>
        <v>5929.206102252886</v>
      </c>
      <c r="V157" s="196">
        <f>$B$5*10^3/V151</f>
        <v>39266.912452912678</v>
      </c>
      <c r="W157" s="197"/>
      <c r="X157" s="161">
        <f>V157*X151/V151</f>
        <v>4614.6146729859465</v>
      </c>
      <c r="Y157" s="196">
        <f>$B$5*10^3/Y151</f>
        <v>37531.358311347503</v>
      </c>
      <c r="Z157" s="197"/>
      <c r="AA157" s="161">
        <f>Y157*AA151/Y151</f>
        <v>4229.842748138246</v>
      </c>
    </row>
    <row r="159" spans="1:27" x14ac:dyDescent="0.35">
      <c r="G159" s="175" t="s">
        <v>129</v>
      </c>
      <c r="H159" s="176"/>
      <c r="I159" s="139" t="s">
        <v>22</v>
      </c>
      <c r="J159" s="175" t="s">
        <v>129</v>
      </c>
      <c r="K159" s="176"/>
      <c r="L159" s="139" t="s">
        <v>22</v>
      </c>
      <c r="M159" s="175" t="s">
        <v>129</v>
      </c>
      <c r="N159" s="176"/>
      <c r="O159" s="139" t="s">
        <v>22</v>
      </c>
      <c r="P159" s="175" t="s">
        <v>129</v>
      </c>
      <c r="Q159" s="176"/>
      <c r="R159" s="139" t="s">
        <v>22</v>
      </c>
      <c r="S159" s="175" t="s">
        <v>129</v>
      </c>
      <c r="T159" s="176"/>
      <c r="U159" s="139" t="s">
        <v>22</v>
      </c>
      <c r="V159" s="175" t="s">
        <v>129</v>
      </c>
      <c r="W159" s="176"/>
      <c r="X159" s="139" t="s">
        <v>22</v>
      </c>
      <c r="Y159" s="175" t="s">
        <v>129</v>
      </c>
      <c r="Z159" s="176"/>
      <c r="AA159" s="139" t="s">
        <v>22</v>
      </c>
    </row>
    <row r="160" spans="1:27" x14ac:dyDescent="0.35">
      <c r="G160" s="177">
        <f>$F$82/G151</f>
        <v>9.8269230769230855</v>
      </c>
      <c r="H160" s="178"/>
      <c r="I160" s="147">
        <f>I151*G160/G151</f>
        <v>3.7159833980259256</v>
      </c>
      <c r="J160" s="177">
        <f>$F$82/J151</f>
        <v>5.1100000000000039</v>
      </c>
      <c r="K160" s="178"/>
      <c r="L160" s="147">
        <f>L151*J160/J151</f>
        <v>1.0140535686047376</v>
      </c>
      <c r="M160" s="177">
        <f>$F$82/M151</f>
        <v>3.9307692307692284</v>
      </c>
      <c r="N160" s="178"/>
      <c r="O160" s="147">
        <f>O151*M160/M151</f>
        <v>0.60516336247642899</v>
      </c>
      <c r="P160" s="177">
        <f>$F$82/P151</f>
        <v>3.548611111111112</v>
      </c>
      <c r="Q160" s="178"/>
      <c r="R160" s="147">
        <f>R151*P160/P151</f>
        <v>0.49552268484470235</v>
      </c>
      <c r="S160" s="177">
        <f>$F$82/S151</f>
        <v>3.3618421052631562</v>
      </c>
      <c r="T160" s="178"/>
      <c r="U160" s="147">
        <f>U151*S160/S151</f>
        <v>0.44600999344207221</v>
      </c>
      <c r="V160" s="177">
        <f>$F$82/V151</f>
        <v>2.9537572254335247</v>
      </c>
      <c r="W160" s="178"/>
      <c r="X160" s="147">
        <f>X151*V160/V151</f>
        <v>0.34712307592986585</v>
      </c>
      <c r="Y160" s="177">
        <f>$F$82/Y151</f>
        <v>2.8232044198895032</v>
      </c>
      <c r="Z160" s="178"/>
      <c r="AA160" s="147">
        <f>AA151*Y160/Y151</f>
        <v>0.31817955116137947</v>
      </c>
    </row>
  </sheetData>
  <mergeCells count="179">
    <mergeCell ref="AB98:AD100"/>
    <mergeCell ref="AB143:AC143"/>
    <mergeCell ref="P159:Q159"/>
    <mergeCell ref="S159:T159"/>
    <mergeCell ref="V159:W159"/>
    <mergeCell ref="Y159:Z159"/>
    <mergeCell ref="G160:H160"/>
    <mergeCell ref="J160:K160"/>
    <mergeCell ref="M160:N160"/>
    <mergeCell ref="P160:Q160"/>
    <mergeCell ref="S160:T160"/>
    <mergeCell ref="V160:W160"/>
    <mergeCell ref="Y160:Z160"/>
    <mergeCell ref="G156:H156"/>
    <mergeCell ref="J156:K156"/>
    <mergeCell ref="M156:N156"/>
    <mergeCell ref="P156:Q156"/>
    <mergeCell ref="S156:T156"/>
    <mergeCell ref="V156:W156"/>
    <mergeCell ref="Y156:Z156"/>
    <mergeCell ref="G157:H157"/>
    <mergeCell ref="J157:K157"/>
    <mergeCell ref="M157:N157"/>
    <mergeCell ref="P157:Q157"/>
    <mergeCell ref="S157:T157"/>
    <mergeCell ref="V157:W157"/>
    <mergeCell ref="Y157:Z157"/>
    <mergeCell ref="P153:Q153"/>
    <mergeCell ref="S153:T153"/>
    <mergeCell ref="V153:W153"/>
    <mergeCell ref="Y153:Z153"/>
    <mergeCell ref="G154:H154"/>
    <mergeCell ref="J154:K154"/>
    <mergeCell ref="M154:N154"/>
    <mergeCell ref="P154:Q154"/>
    <mergeCell ref="S154:T154"/>
    <mergeCell ref="V154:W154"/>
    <mergeCell ref="Y154:Z154"/>
    <mergeCell ref="P150:Q150"/>
    <mergeCell ref="S150:T150"/>
    <mergeCell ref="V150:W150"/>
    <mergeCell ref="Y150:Z150"/>
    <mergeCell ref="G151:H151"/>
    <mergeCell ref="J151:K151"/>
    <mergeCell ref="M151:N151"/>
    <mergeCell ref="P151:Q151"/>
    <mergeCell ref="S151:T151"/>
    <mergeCell ref="V151:W151"/>
    <mergeCell ref="Y151:Z151"/>
    <mergeCell ref="D146:D147"/>
    <mergeCell ref="E146:E147"/>
    <mergeCell ref="G150:H150"/>
    <mergeCell ref="J150:K150"/>
    <mergeCell ref="M150:N150"/>
    <mergeCell ref="G153:H153"/>
    <mergeCell ref="J153:K153"/>
    <mergeCell ref="M153:N153"/>
    <mergeCell ref="G159:H159"/>
    <mergeCell ref="J159:K159"/>
    <mergeCell ref="M159:N159"/>
    <mergeCell ref="E78:E79"/>
    <mergeCell ref="E108:G108"/>
    <mergeCell ref="A130:C130"/>
    <mergeCell ref="A150:B150"/>
    <mergeCell ref="D142:D143"/>
    <mergeCell ref="E142:E143"/>
    <mergeCell ref="G87:H87"/>
    <mergeCell ref="G88:H88"/>
    <mergeCell ref="J87:K87"/>
    <mergeCell ref="J88:K88"/>
    <mergeCell ref="M87:N87"/>
    <mergeCell ref="M88:N88"/>
    <mergeCell ref="P87:Q87"/>
    <mergeCell ref="P88:Q88"/>
    <mergeCell ref="J90:K90"/>
    <mergeCell ref="M90:N90"/>
    <mergeCell ref="P90:Q90"/>
    <mergeCell ref="V147:W147"/>
    <mergeCell ref="Y147:Z147"/>
    <mergeCell ref="G148:H148"/>
    <mergeCell ref="J148:K148"/>
    <mergeCell ref="M148:N148"/>
    <mergeCell ref="P148:Q148"/>
    <mergeCell ref="S148:T148"/>
    <mergeCell ref="V148:W148"/>
    <mergeCell ref="Y148:Z148"/>
    <mergeCell ref="G147:H147"/>
    <mergeCell ref="J147:K147"/>
    <mergeCell ref="M147:N147"/>
    <mergeCell ref="P147:Q147"/>
    <mergeCell ref="S147:T147"/>
    <mergeCell ref="A43:C43"/>
    <mergeCell ref="G78:H78"/>
    <mergeCell ref="G79:H79"/>
    <mergeCell ref="J78:K78"/>
    <mergeCell ref="D73:D74"/>
    <mergeCell ref="G84:H84"/>
    <mergeCell ref="M78:N78"/>
    <mergeCell ref="P78:Q78"/>
    <mergeCell ref="S78:T78"/>
    <mergeCell ref="J79:K79"/>
    <mergeCell ref="M79:N79"/>
    <mergeCell ref="P79:Q79"/>
    <mergeCell ref="S79:T79"/>
    <mergeCell ref="G81:H81"/>
    <mergeCell ref="J81:K81"/>
    <mergeCell ref="M81:N81"/>
    <mergeCell ref="P81:Q81"/>
    <mergeCell ref="S81:T81"/>
    <mergeCell ref="G82:H82"/>
    <mergeCell ref="J82:K82"/>
    <mergeCell ref="M82:N82"/>
    <mergeCell ref="P82:Q82"/>
    <mergeCell ref="S82:T82"/>
    <mergeCell ref="E73:E74"/>
    <mergeCell ref="S13:U13"/>
    <mergeCell ref="Y97:AA97"/>
    <mergeCell ref="V13:X13"/>
    <mergeCell ref="Y13:AA13"/>
    <mergeCell ref="P97:R97"/>
    <mergeCell ref="S97:U97"/>
    <mergeCell ref="V97:X97"/>
    <mergeCell ref="Y79:Z79"/>
    <mergeCell ref="V81:W81"/>
    <mergeCell ref="Y81:Z81"/>
    <mergeCell ref="V82:W82"/>
    <mergeCell ref="Y82:Z82"/>
    <mergeCell ref="V87:W87"/>
    <mergeCell ref="V88:W88"/>
    <mergeCell ref="Y87:Z87"/>
    <mergeCell ref="Y88:Z88"/>
    <mergeCell ref="V78:W78"/>
    <mergeCell ref="Y78:Z78"/>
    <mergeCell ref="V79:W79"/>
    <mergeCell ref="S87:T87"/>
    <mergeCell ref="S88:T88"/>
    <mergeCell ref="P13:R13"/>
    <mergeCell ref="D7:F7"/>
    <mergeCell ref="A83:B83"/>
    <mergeCell ref="D78:D79"/>
    <mergeCell ref="A97:C97"/>
    <mergeCell ref="A108:C108"/>
    <mergeCell ref="A119:C119"/>
    <mergeCell ref="A57:C57"/>
    <mergeCell ref="E28:G28"/>
    <mergeCell ref="G90:H90"/>
    <mergeCell ref="G91:H91"/>
    <mergeCell ref="D97:F97"/>
    <mergeCell ref="G97:I97"/>
    <mergeCell ref="J97:L97"/>
    <mergeCell ref="M97:O97"/>
    <mergeCell ref="A13:C13"/>
    <mergeCell ref="D13:F13"/>
    <mergeCell ref="G13:I13"/>
    <mergeCell ref="J13:L13"/>
    <mergeCell ref="M13:O13"/>
    <mergeCell ref="A28:C28"/>
    <mergeCell ref="Y84:Z84"/>
    <mergeCell ref="G85:H85"/>
    <mergeCell ref="J85:K85"/>
    <mergeCell ref="M85:N85"/>
    <mergeCell ref="P85:Q85"/>
    <mergeCell ref="S85:T85"/>
    <mergeCell ref="V85:W85"/>
    <mergeCell ref="Y85:Z85"/>
    <mergeCell ref="J84:K84"/>
    <mergeCell ref="M84:N84"/>
    <mergeCell ref="P84:Q84"/>
    <mergeCell ref="S84:T84"/>
    <mergeCell ref="V84:W84"/>
    <mergeCell ref="S90:T90"/>
    <mergeCell ref="V90:W90"/>
    <mergeCell ref="Y90:Z90"/>
    <mergeCell ref="J91:K91"/>
    <mergeCell ref="M91:N91"/>
    <mergeCell ref="P91:Q91"/>
    <mergeCell ref="S91:T91"/>
    <mergeCell ref="V91:W91"/>
    <mergeCell ref="Y91:Z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A280-F62D-4EE6-8615-2997385A2B43}">
  <dimension ref="A1:AR161"/>
  <sheetViews>
    <sheetView workbookViewId="0">
      <selection sqref="A1:B1"/>
    </sheetView>
  </sheetViews>
  <sheetFormatPr defaultColWidth="8.7265625" defaultRowHeight="14.5" x14ac:dyDescent="0.35"/>
  <cols>
    <col min="1" max="1" width="13.453125" style="1" customWidth="1"/>
    <col min="2" max="2" width="11.453125" style="1" customWidth="1"/>
    <col min="3" max="3" width="9.54296875" style="1" customWidth="1"/>
    <col min="4" max="4" width="10.1796875" style="1" customWidth="1"/>
    <col min="5" max="5" width="10.81640625" style="1" bestFit="1" customWidth="1"/>
    <col min="6" max="16384" width="8.7265625" style="1"/>
  </cols>
  <sheetData>
    <row r="1" spans="1:44" x14ac:dyDescent="0.35">
      <c r="A1" s="74" t="s">
        <v>98</v>
      </c>
      <c r="B1" s="75">
        <v>299792458</v>
      </c>
      <c r="D1" s="80" t="s">
        <v>99</v>
      </c>
      <c r="E1" s="75">
        <f>B1/(2*B2)</f>
        <v>1498962290</v>
      </c>
    </row>
    <row r="2" spans="1:44" x14ac:dyDescent="0.35">
      <c r="A2" s="78" t="s">
        <v>100</v>
      </c>
      <c r="B2" s="79">
        <v>0.1</v>
      </c>
      <c r="D2" s="76" t="s">
        <v>101</v>
      </c>
      <c r="E2" s="81">
        <f>PI()*SQRT(B3)/(1-B3)</f>
        <v>14.049629462081455</v>
      </c>
    </row>
    <row r="3" spans="1:44" x14ac:dyDescent="0.35">
      <c r="A3" s="76" t="s">
        <v>102</v>
      </c>
      <c r="B3" s="77">
        <v>0.8</v>
      </c>
    </row>
    <row r="5" spans="1:44" x14ac:dyDescent="0.35">
      <c r="A5" s="74" t="s">
        <v>103</v>
      </c>
      <c r="B5" s="75">
        <v>614</v>
      </c>
    </row>
    <row r="6" spans="1:44" x14ac:dyDescent="0.35">
      <c r="A6" s="76" t="s">
        <v>104</v>
      </c>
      <c r="B6" s="77">
        <v>320</v>
      </c>
    </row>
    <row r="7" spans="1:44" ht="15" thickBot="1" x14ac:dyDescent="0.4"/>
    <row r="8" spans="1:44" ht="15" thickBot="1" x14ac:dyDescent="0.4">
      <c r="A8" s="201" t="s">
        <v>105</v>
      </c>
      <c r="B8" s="201"/>
      <c r="C8" s="201"/>
      <c r="D8" s="201"/>
      <c r="E8"/>
      <c r="F8" s="206" t="s">
        <v>106</v>
      </c>
      <c r="G8" s="207"/>
      <c r="H8" s="207"/>
      <c r="I8" s="208"/>
      <c r="J8"/>
      <c r="K8" s="202" t="s">
        <v>107</v>
      </c>
      <c r="L8" s="202"/>
      <c r="M8"/>
      <c r="N8" s="203" t="s">
        <v>108</v>
      </c>
      <c r="O8" s="203"/>
      <c r="P8"/>
      <c r="Q8" s="209" t="s">
        <v>109</v>
      </c>
      <c r="R8" s="209"/>
      <c r="S8"/>
      <c r="T8" s="210" t="s">
        <v>110</v>
      </c>
      <c r="U8" s="210"/>
      <c r="V8"/>
      <c r="W8" s="211" t="s">
        <v>111</v>
      </c>
      <c r="X8" s="211"/>
      <c r="Y8"/>
      <c r="Z8" s="212" t="s">
        <v>112</v>
      </c>
      <c r="AA8" s="212"/>
      <c r="AB8"/>
      <c r="AC8" s="213" t="s">
        <v>113</v>
      </c>
      <c r="AD8" s="213"/>
      <c r="AE8" s="213"/>
      <c r="AF8" s="213"/>
      <c r="AG8"/>
      <c r="AH8" s="214" t="s">
        <v>114</v>
      </c>
      <c r="AI8" s="214"/>
      <c r="AJ8"/>
      <c r="AK8" s="204" t="s">
        <v>115</v>
      </c>
      <c r="AL8" s="204"/>
      <c r="AM8" s="204"/>
      <c r="AN8" s="204"/>
      <c r="AO8"/>
      <c r="AP8" s="205" t="s">
        <v>116</v>
      </c>
      <c r="AQ8" s="205"/>
      <c r="AR8"/>
    </row>
    <row r="9" spans="1:44" ht="15" thickBot="1" x14ac:dyDescent="0.4">
      <c r="A9" s="58" t="s">
        <v>117</v>
      </c>
      <c r="B9" s="59" t="s">
        <v>118</v>
      </c>
      <c r="C9" t="s">
        <v>119</v>
      </c>
      <c r="D9" t="s">
        <v>120</v>
      </c>
      <c r="E9"/>
      <c r="F9" s="72" t="s">
        <v>117</v>
      </c>
      <c r="G9" s="73" t="s">
        <v>118</v>
      </c>
      <c r="H9"/>
      <c r="I9"/>
      <c r="J9"/>
      <c r="K9" s="58" t="s">
        <v>117</v>
      </c>
      <c r="L9" s="59" t="s">
        <v>118</v>
      </c>
      <c r="M9"/>
      <c r="N9" s="58" t="s">
        <v>117</v>
      </c>
      <c r="O9" s="59" t="s">
        <v>118</v>
      </c>
      <c r="P9"/>
      <c r="Q9" s="58" t="s">
        <v>117</v>
      </c>
      <c r="R9" s="59" t="s">
        <v>118</v>
      </c>
      <c r="S9"/>
      <c r="T9" s="58" t="s">
        <v>117</v>
      </c>
      <c r="U9" s="59" t="s">
        <v>118</v>
      </c>
      <c r="V9"/>
      <c r="W9" s="58" t="s">
        <v>117</v>
      </c>
      <c r="X9" s="59" t="s">
        <v>118</v>
      </c>
      <c r="Y9"/>
      <c r="Z9" s="58" t="s">
        <v>117</v>
      </c>
      <c r="AA9" s="59" t="s">
        <v>118</v>
      </c>
      <c r="AB9"/>
      <c r="AC9" s="58" t="s">
        <v>117</v>
      </c>
      <c r="AD9" s="59" t="s">
        <v>118</v>
      </c>
      <c r="AE9" t="s">
        <v>119</v>
      </c>
      <c r="AF9" t="s">
        <v>120</v>
      </c>
      <c r="AG9"/>
      <c r="AH9" s="58" t="s">
        <v>117</v>
      </c>
      <c r="AI9" s="59" t="s">
        <v>118</v>
      </c>
      <c r="AJ9"/>
      <c r="AK9" s="58" t="s">
        <v>117</v>
      </c>
      <c r="AL9" s="59" t="s">
        <v>118</v>
      </c>
      <c r="AM9" t="s">
        <v>119</v>
      </c>
      <c r="AN9" t="s">
        <v>120</v>
      </c>
      <c r="AO9"/>
      <c r="AP9" s="58" t="s">
        <v>117</v>
      </c>
      <c r="AQ9" s="59" t="s">
        <v>118</v>
      </c>
      <c r="AR9"/>
    </row>
    <row r="10" spans="1:44" x14ac:dyDescent="0.35">
      <c r="A10" s="57">
        <v>9.06</v>
      </c>
      <c r="B10" s="2">
        <v>0.77</v>
      </c>
      <c r="C10" s="60" t="s">
        <v>121</v>
      </c>
      <c r="D10" s="60" t="s">
        <v>122</v>
      </c>
      <c r="E10"/>
      <c r="F10" s="61">
        <v>0.51</v>
      </c>
      <c r="G10" s="62">
        <v>0.64</v>
      </c>
      <c r="H10" s="60" t="s">
        <v>121</v>
      </c>
      <c r="I10" s="60" t="s">
        <v>122</v>
      </c>
      <c r="J10"/>
      <c r="K10" s="61">
        <v>9.7100000000000009</v>
      </c>
      <c r="L10" s="62">
        <v>0.54</v>
      </c>
      <c r="M10"/>
      <c r="N10" s="61">
        <v>0.67</v>
      </c>
      <c r="O10" s="62">
        <v>0.54</v>
      </c>
      <c r="P10"/>
      <c r="Q10" s="61">
        <v>0.13</v>
      </c>
      <c r="R10" s="62">
        <v>0.88</v>
      </c>
      <c r="S10"/>
      <c r="T10" s="61">
        <v>8.73</v>
      </c>
      <c r="U10" s="62">
        <v>0.89</v>
      </c>
      <c r="V10"/>
      <c r="W10" s="63">
        <v>8.66</v>
      </c>
      <c r="X10" s="64">
        <v>0.97</v>
      </c>
      <c r="Y10"/>
      <c r="Z10" s="61">
        <v>0.12</v>
      </c>
      <c r="AA10" s="62">
        <v>0.86</v>
      </c>
      <c r="AB10"/>
      <c r="AC10" s="61">
        <v>9.43</v>
      </c>
      <c r="AD10" s="62">
        <v>0.63</v>
      </c>
      <c r="AE10" s="60" t="s">
        <v>121</v>
      </c>
      <c r="AF10" s="60" t="s">
        <v>122</v>
      </c>
      <c r="AG10"/>
      <c r="AH10" s="61">
        <v>0.41</v>
      </c>
      <c r="AI10" s="62">
        <v>0.6</v>
      </c>
      <c r="AJ10"/>
      <c r="AK10" s="61">
        <v>0.01</v>
      </c>
      <c r="AL10" s="62">
        <v>0.63</v>
      </c>
      <c r="AM10" s="60" t="s">
        <v>121</v>
      </c>
      <c r="AN10" s="60" t="s">
        <v>122</v>
      </c>
      <c r="AO10"/>
      <c r="AP10" s="61">
        <v>8.81</v>
      </c>
      <c r="AQ10" s="62">
        <v>0.62</v>
      </c>
      <c r="AR10"/>
    </row>
    <row r="11" spans="1:44" x14ac:dyDescent="0.35">
      <c r="A11" s="56">
        <v>8.99</v>
      </c>
      <c r="B11" s="2">
        <v>1</v>
      </c>
      <c r="C11" s="60" t="s">
        <v>121</v>
      </c>
      <c r="D11" s="60" t="s">
        <v>122</v>
      </c>
      <c r="E11"/>
      <c r="F11" s="65">
        <v>0.59</v>
      </c>
      <c r="G11" s="62">
        <v>0.77</v>
      </c>
      <c r="H11" s="60" t="s">
        <v>121</v>
      </c>
      <c r="I11" s="60" t="s">
        <v>122</v>
      </c>
      <c r="J11"/>
      <c r="K11" s="65">
        <v>9.64</v>
      </c>
      <c r="L11" s="62">
        <v>0.68</v>
      </c>
      <c r="M11"/>
      <c r="N11" s="65">
        <v>0.74</v>
      </c>
      <c r="O11" s="62">
        <v>0.63</v>
      </c>
      <c r="P11"/>
      <c r="Q11" s="65">
        <v>0.2</v>
      </c>
      <c r="R11" s="62">
        <v>1.1000000000000001</v>
      </c>
      <c r="S11"/>
      <c r="T11" s="65">
        <v>8.61</v>
      </c>
      <c r="U11" s="62">
        <v>1.08</v>
      </c>
      <c r="V11"/>
      <c r="W11" s="66">
        <v>8.61</v>
      </c>
      <c r="X11" s="64">
        <v>1.39</v>
      </c>
      <c r="Y11"/>
      <c r="Z11" s="65">
        <v>0.2</v>
      </c>
      <c r="AA11" s="62">
        <v>1.06</v>
      </c>
      <c r="AB11"/>
      <c r="AC11" s="65">
        <v>9.2899999999999991</v>
      </c>
      <c r="AD11" s="62">
        <v>0.81</v>
      </c>
      <c r="AE11" s="60" t="s">
        <v>121</v>
      </c>
      <c r="AF11" s="60" t="s">
        <v>122</v>
      </c>
      <c r="AG11"/>
      <c r="AH11" s="65">
        <v>0.49</v>
      </c>
      <c r="AI11" s="62">
        <v>0.69</v>
      </c>
      <c r="AJ11"/>
      <c r="AK11" s="65">
        <v>0.04</v>
      </c>
      <c r="AL11" s="62">
        <v>0.97</v>
      </c>
      <c r="AM11" s="60" t="s">
        <v>121</v>
      </c>
      <c r="AN11" s="60" t="s">
        <v>122</v>
      </c>
      <c r="AO11"/>
      <c r="AP11" s="67">
        <v>8.76</v>
      </c>
      <c r="AQ11" s="62">
        <v>0.7</v>
      </c>
      <c r="AR11"/>
    </row>
    <row r="12" spans="1:44" x14ac:dyDescent="0.35">
      <c r="A12" s="56">
        <v>8.99</v>
      </c>
      <c r="B12" s="2">
        <v>1.25</v>
      </c>
      <c r="C12" s="60" t="s">
        <v>121</v>
      </c>
      <c r="D12" s="60" t="s">
        <v>122</v>
      </c>
      <c r="E12"/>
      <c r="F12" s="65">
        <v>0.67</v>
      </c>
      <c r="G12" s="62">
        <v>0.94</v>
      </c>
      <c r="H12" s="60" t="s">
        <v>121</v>
      </c>
      <c r="I12" s="60" t="s">
        <v>122</v>
      </c>
      <c r="J12"/>
      <c r="K12" s="65">
        <v>9.64</v>
      </c>
      <c r="L12" s="62">
        <v>0.88</v>
      </c>
      <c r="M12"/>
      <c r="N12" s="65">
        <v>0.91</v>
      </c>
      <c r="O12" s="62">
        <v>0.75</v>
      </c>
      <c r="P12"/>
      <c r="Q12" s="65">
        <v>0.28999999999999998</v>
      </c>
      <c r="R12" s="62">
        <v>1.44</v>
      </c>
      <c r="S12"/>
      <c r="T12" s="65">
        <v>8.61</v>
      </c>
      <c r="U12" s="62">
        <v>1.39</v>
      </c>
      <c r="V12"/>
      <c r="W12" s="66">
        <v>8.5399999999999991</v>
      </c>
      <c r="X12" s="64">
        <v>2</v>
      </c>
      <c r="Y12"/>
      <c r="Z12" s="65">
        <v>0.28000000000000003</v>
      </c>
      <c r="AA12" s="62">
        <v>1.32</v>
      </c>
      <c r="AB12"/>
      <c r="AC12" s="65">
        <v>9.2899999999999991</v>
      </c>
      <c r="AD12" s="62">
        <v>1.08</v>
      </c>
      <c r="AE12" s="60" t="s">
        <v>121</v>
      </c>
      <c r="AF12" s="60" t="s">
        <v>122</v>
      </c>
      <c r="AG12"/>
      <c r="AH12" s="65">
        <v>0.56999999999999995</v>
      </c>
      <c r="AI12" s="62">
        <v>0.72</v>
      </c>
      <c r="AJ12"/>
      <c r="AK12" s="65">
        <v>0.12</v>
      </c>
      <c r="AL12" s="62">
        <v>1.21</v>
      </c>
      <c r="AM12" s="60" t="s">
        <v>121</v>
      </c>
      <c r="AN12" s="60" t="s">
        <v>122</v>
      </c>
      <c r="AO12"/>
      <c r="AP12" s="65">
        <v>8.6999999999999993</v>
      </c>
      <c r="AQ12" s="62">
        <v>0.84</v>
      </c>
      <c r="AR12"/>
    </row>
    <row r="13" spans="1:44" x14ac:dyDescent="0.35">
      <c r="A13" s="56">
        <v>8.92</v>
      </c>
      <c r="B13" s="2">
        <v>1.44</v>
      </c>
      <c r="C13" s="60" t="s">
        <v>121</v>
      </c>
      <c r="D13" s="60" t="s">
        <v>122</v>
      </c>
      <c r="E13"/>
      <c r="F13" s="65">
        <v>0.74</v>
      </c>
      <c r="G13" s="62">
        <v>1.19</v>
      </c>
      <c r="H13" s="60" t="s">
        <v>121</v>
      </c>
      <c r="I13" s="60" t="s">
        <v>122</v>
      </c>
      <c r="J13"/>
      <c r="K13" s="65">
        <v>9.57</v>
      </c>
      <c r="L13" s="62">
        <v>1.21</v>
      </c>
      <c r="M13"/>
      <c r="N13" s="65">
        <v>0.91</v>
      </c>
      <c r="O13" s="62">
        <v>0.9</v>
      </c>
      <c r="P13"/>
      <c r="Q13" s="65">
        <v>0.38</v>
      </c>
      <c r="R13" s="62">
        <v>1.92</v>
      </c>
      <c r="S13"/>
      <c r="T13" s="65">
        <v>8.5399999999999991</v>
      </c>
      <c r="U13" s="62">
        <v>1.39</v>
      </c>
      <c r="V13"/>
      <c r="W13" s="66">
        <v>8.48</v>
      </c>
      <c r="X13" s="64">
        <v>2.58</v>
      </c>
      <c r="Y13"/>
      <c r="Z13" s="65">
        <v>0.35</v>
      </c>
      <c r="AA13" s="62">
        <v>1.67</v>
      </c>
      <c r="AB13"/>
      <c r="AC13" s="65">
        <v>9.2200000000000006</v>
      </c>
      <c r="AD13" s="62">
        <v>1.46</v>
      </c>
      <c r="AE13" s="60" t="s">
        <v>121</v>
      </c>
      <c r="AF13" s="60" t="s">
        <v>122</v>
      </c>
      <c r="AG13"/>
      <c r="AH13" s="65">
        <v>0.65</v>
      </c>
      <c r="AI13" s="62">
        <v>0.76</v>
      </c>
      <c r="AJ13"/>
      <c r="AK13" s="65">
        <v>0.2</v>
      </c>
      <c r="AL13" s="62">
        <v>1.22</v>
      </c>
      <c r="AM13" s="60" t="s">
        <v>121</v>
      </c>
      <c r="AN13" s="60" t="s">
        <v>122</v>
      </c>
      <c r="AO13"/>
      <c r="AP13" s="65">
        <v>8.6300000000000008</v>
      </c>
      <c r="AQ13" s="62">
        <v>1.04</v>
      </c>
      <c r="AR13"/>
    </row>
    <row r="14" spans="1:44" x14ac:dyDescent="0.35">
      <c r="A14" s="56">
        <v>8.85</v>
      </c>
      <c r="B14" s="2">
        <v>1.49</v>
      </c>
      <c r="C14" s="60" t="s">
        <v>121</v>
      </c>
      <c r="D14" s="60" t="s">
        <v>122</v>
      </c>
      <c r="E14"/>
      <c r="F14" s="65">
        <v>0.82</v>
      </c>
      <c r="G14" s="62">
        <v>1.49</v>
      </c>
      <c r="H14" s="60" t="s">
        <v>121</v>
      </c>
      <c r="I14" s="60" t="s">
        <v>122</v>
      </c>
      <c r="J14"/>
      <c r="K14" s="65">
        <v>9.51</v>
      </c>
      <c r="L14" s="62">
        <v>1.68</v>
      </c>
      <c r="M14"/>
      <c r="N14" s="65">
        <v>0.98</v>
      </c>
      <c r="O14" s="62">
        <v>1.0900000000000001</v>
      </c>
      <c r="P14"/>
      <c r="Q14" s="65">
        <v>0.46</v>
      </c>
      <c r="R14" s="62">
        <v>2.73</v>
      </c>
      <c r="S14"/>
      <c r="T14" s="65">
        <v>8.48</v>
      </c>
      <c r="U14" s="62">
        <v>1.79</v>
      </c>
      <c r="V14"/>
      <c r="W14" s="66">
        <v>8.48</v>
      </c>
      <c r="X14" s="64">
        <v>3.17</v>
      </c>
      <c r="Y14"/>
      <c r="Z14" s="65">
        <v>0.43</v>
      </c>
      <c r="AA14" s="62">
        <v>2.23</v>
      </c>
      <c r="AB14"/>
      <c r="AC14" s="65">
        <v>9.15</v>
      </c>
      <c r="AD14" s="62">
        <v>1.46</v>
      </c>
      <c r="AE14" s="60" t="s">
        <v>121</v>
      </c>
      <c r="AF14" s="60" t="s">
        <v>122</v>
      </c>
      <c r="AG14"/>
      <c r="AH14" s="65">
        <v>0.73</v>
      </c>
      <c r="AI14" s="62">
        <v>0.81</v>
      </c>
      <c r="AJ14"/>
      <c r="AK14" s="65">
        <v>0.28000000000000003</v>
      </c>
      <c r="AL14" s="62">
        <v>1.5</v>
      </c>
      <c r="AM14" s="60" t="s">
        <v>121</v>
      </c>
      <c r="AN14" s="60" t="s">
        <v>122</v>
      </c>
      <c r="AO14"/>
      <c r="AP14" s="65">
        <v>8.57</v>
      </c>
      <c r="AQ14" s="62">
        <v>1.04</v>
      </c>
      <c r="AR14"/>
    </row>
    <row r="15" spans="1:44" x14ac:dyDescent="0.35">
      <c r="A15" s="56">
        <v>8.7899999999999991</v>
      </c>
      <c r="B15" s="2">
        <v>1.38</v>
      </c>
      <c r="C15" s="60" t="s">
        <v>121</v>
      </c>
      <c r="D15" s="60" t="s">
        <v>122</v>
      </c>
      <c r="E15"/>
      <c r="F15" s="65">
        <v>0.91</v>
      </c>
      <c r="G15" s="62">
        <v>1.86</v>
      </c>
      <c r="H15" s="60" t="s">
        <v>121</v>
      </c>
      <c r="I15" s="60" t="s">
        <v>122</v>
      </c>
      <c r="J15"/>
      <c r="K15" s="65">
        <v>9.44</v>
      </c>
      <c r="L15" s="62">
        <v>2.27</v>
      </c>
      <c r="M15"/>
      <c r="N15" s="65">
        <v>1.06</v>
      </c>
      <c r="O15" s="62">
        <v>1.0900000000000001</v>
      </c>
      <c r="P15"/>
      <c r="Q15" s="65">
        <v>0.55000000000000004</v>
      </c>
      <c r="R15" s="62">
        <v>2.73</v>
      </c>
      <c r="S15"/>
      <c r="T15" s="65">
        <v>8.42</v>
      </c>
      <c r="U15" s="62">
        <v>2.38</v>
      </c>
      <c r="V15"/>
      <c r="W15" s="66">
        <v>8.43</v>
      </c>
      <c r="X15" s="64">
        <v>3.98</v>
      </c>
      <c r="Y15"/>
      <c r="Z15" s="65">
        <v>0.51</v>
      </c>
      <c r="AA15" s="62">
        <v>3.11</v>
      </c>
      <c r="AB15"/>
      <c r="AC15" s="65">
        <v>9.09</v>
      </c>
      <c r="AD15" s="62">
        <v>1.83</v>
      </c>
      <c r="AE15" s="60" t="s">
        <v>121</v>
      </c>
      <c r="AF15" s="60" t="s">
        <v>122</v>
      </c>
      <c r="AG15"/>
      <c r="AH15" s="65">
        <v>0.81</v>
      </c>
      <c r="AI15" s="62">
        <v>0.93</v>
      </c>
      <c r="AJ15"/>
      <c r="AK15" s="65">
        <v>0.35</v>
      </c>
      <c r="AL15" s="62">
        <v>1.82</v>
      </c>
      <c r="AM15" s="60" t="s">
        <v>121</v>
      </c>
      <c r="AN15" s="60" t="s">
        <v>122</v>
      </c>
      <c r="AO15"/>
      <c r="AP15" s="65">
        <v>8.52</v>
      </c>
      <c r="AQ15" s="62">
        <v>1.33</v>
      </c>
      <c r="AR15"/>
    </row>
    <row r="16" spans="1:44" x14ac:dyDescent="0.35">
      <c r="A16" s="56">
        <v>8.7100000000000009</v>
      </c>
      <c r="B16" s="2">
        <v>1.21</v>
      </c>
      <c r="C16" s="60" t="s">
        <v>121</v>
      </c>
      <c r="D16" s="60" t="s">
        <v>122</v>
      </c>
      <c r="E16"/>
      <c r="F16" s="65">
        <v>0.98</v>
      </c>
      <c r="G16" s="62">
        <v>2.4</v>
      </c>
      <c r="H16" s="60" t="s">
        <v>121</v>
      </c>
      <c r="I16" s="60" t="s">
        <v>122</v>
      </c>
      <c r="J16"/>
      <c r="K16" s="65">
        <v>9.3699999999999992</v>
      </c>
      <c r="L16" s="62">
        <v>2.27</v>
      </c>
      <c r="M16"/>
      <c r="N16" s="65">
        <v>1.1399999999999999</v>
      </c>
      <c r="O16" s="62">
        <v>1.34</v>
      </c>
      <c r="P16"/>
      <c r="Q16" s="65">
        <v>0.63</v>
      </c>
      <c r="R16" s="62">
        <v>3.96</v>
      </c>
      <c r="S16"/>
      <c r="T16" s="65">
        <v>8.36</v>
      </c>
      <c r="U16" s="62">
        <v>3.18</v>
      </c>
      <c r="V16"/>
      <c r="W16" s="66">
        <v>8.3699999999999992</v>
      </c>
      <c r="X16" s="64">
        <v>4.78</v>
      </c>
      <c r="Y16"/>
      <c r="Z16" s="65">
        <v>0.59</v>
      </c>
      <c r="AA16" s="62">
        <v>4.25</v>
      </c>
      <c r="AB16"/>
      <c r="AC16" s="65">
        <v>9.02</v>
      </c>
      <c r="AD16" s="62">
        <v>1.96</v>
      </c>
      <c r="AE16" s="60" t="s">
        <v>121</v>
      </c>
      <c r="AF16" s="60" t="s">
        <v>122</v>
      </c>
      <c r="AG16"/>
      <c r="AH16" s="65">
        <v>0.81</v>
      </c>
      <c r="AI16" s="62">
        <v>1.1299999999999999</v>
      </c>
      <c r="AJ16"/>
      <c r="AK16" s="65">
        <v>0.43</v>
      </c>
      <c r="AL16" s="62">
        <v>1.86</v>
      </c>
      <c r="AM16" s="60" t="s">
        <v>121</v>
      </c>
      <c r="AN16" s="60" t="s">
        <v>122</v>
      </c>
      <c r="AO16"/>
      <c r="AP16" s="65">
        <v>8.4600000000000009</v>
      </c>
      <c r="AQ16" s="62">
        <v>1.76</v>
      </c>
      <c r="AR16"/>
    </row>
    <row r="17" spans="1:44" x14ac:dyDescent="0.35">
      <c r="A17" s="56">
        <v>8.65</v>
      </c>
      <c r="B17" s="2">
        <v>1.21</v>
      </c>
      <c r="C17" s="60" t="s">
        <v>121</v>
      </c>
      <c r="D17" s="60" t="s">
        <v>122</v>
      </c>
      <c r="E17"/>
      <c r="F17" s="65">
        <v>1.06</v>
      </c>
      <c r="G17" s="62">
        <v>3.21</v>
      </c>
      <c r="H17" s="60" t="s">
        <v>121</v>
      </c>
      <c r="I17" s="60" t="s">
        <v>122</v>
      </c>
      <c r="J17"/>
      <c r="K17" s="65">
        <v>9.2899999999999991</v>
      </c>
      <c r="L17" s="62">
        <v>2.85</v>
      </c>
      <c r="M17"/>
      <c r="N17" s="65">
        <v>1.22</v>
      </c>
      <c r="O17" s="62">
        <v>1.7</v>
      </c>
      <c r="P17"/>
      <c r="Q17" s="65">
        <v>0.71</v>
      </c>
      <c r="R17" s="62">
        <v>5.22</v>
      </c>
      <c r="S17"/>
      <c r="T17" s="65">
        <v>8.3000000000000007</v>
      </c>
      <c r="U17" s="62">
        <v>4.04</v>
      </c>
      <c r="V17"/>
      <c r="W17" s="66">
        <v>8.3000000000000007</v>
      </c>
      <c r="X17" s="64">
        <v>5.08</v>
      </c>
      <c r="Y17"/>
      <c r="Z17" s="65">
        <v>0.67</v>
      </c>
      <c r="AA17" s="62">
        <v>5.2</v>
      </c>
      <c r="AB17"/>
      <c r="AC17" s="65">
        <v>8.9499999999999993</v>
      </c>
      <c r="AD17" s="62">
        <v>1.71</v>
      </c>
      <c r="AE17" s="60" t="s">
        <v>121</v>
      </c>
      <c r="AF17" s="60" t="s">
        <v>122</v>
      </c>
      <c r="AG17"/>
      <c r="AH17" s="65">
        <v>0.89</v>
      </c>
      <c r="AI17" s="62">
        <v>1.41</v>
      </c>
      <c r="AJ17"/>
      <c r="AK17" s="65">
        <v>0.52</v>
      </c>
      <c r="AL17" s="62">
        <v>1.6</v>
      </c>
      <c r="AM17" s="60" t="s">
        <v>121</v>
      </c>
      <c r="AN17" s="60" t="s">
        <v>122</v>
      </c>
      <c r="AO17"/>
      <c r="AP17" s="65">
        <v>8.39</v>
      </c>
      <c r="AQ17" s="62">
        <v>2.5</v>
      </c>
      <c r="AR17"/>
    </row>
    <row r="18" spans="1:44" x14ac:dyDescent="0.35">
      <c r="A18" s="56">
        <v>8.58</v>
      </c>
      <c r="B18" s="2">
        <v>1.08</v>
      </c>
      <c r="C18" s="60" t="s">
        <v>121</v>
      </c>
      <c r="D18" s="60" t="s">
        <v>122</v>
      </c>
      <c r="E18"/>
      <c r="F18" s="65">
        <v>1.1399999999999999</v>
      </c>
      <c r="G18" s="62">
        <v>4.51</v>
      </c>
      <c r="H18" s="60" t="s">
        <v>121</v>
      </c>
      <c r="I18" s="60" t="s">
        <v>122</v>
      </c>
      <c r="J18"/>
      <c r="K18" s="65">
        <v>9.2200000000000006</v>
      </c>
      <c r="L18" s="62">
        <v>3.18</v>
      </c>
      <c r="M18"/>
      <c r="N18" s="65">
        <v>1.3</v>
      </c>
      <c r="O18" s="62">
        <v>2.2400000000000002</v>
      </c>
      <c r="P18"/>
      <c r="Q18" s="65">
        <v>0.8</v>
      </c>
      <c r="R18" s="62">
        <v>5.57</v>
      </c>
      <c r="S18"/>
      <c r="T18" s="65">
        <v>8.23</v>
      </c>
      <c r="U18" s="62">
        <v>4.71</v>
      </c>
      <c r="V18"/>
      <c r="W18" s="66">
        <v>8.24</v>
      </c>
      <c r="X18" s="64">
        <v>4.87</v>
      </c>
      <c r="Y18"/>
      <c r="Z18" s="65">
        <v>0.75</v>
      </c>
      <c r="AA18" s="62">
        <v>5.24</v>
      </c>
      <c r="AB18"/>
      <c r="AC18" s="65">
        <v>8.8800000000000008</v>
      </c>
      <c r="AD18" s="62">
        <v>1.39</v>
      </c>
      <c r="AE18" s="60" t="s">
        <v>121</v>
      </c>
      <c r="AF18" s="60" t="s">
        <v>122</v>
      </c>
      <c r="AG18"/>
      <c r="AH18" s="65">
        <v>0.96</v>
      </c>
      <c r="AI18" s="62">
        <v>1.83</v>
      </c>
      <c r="AJ18"/>
      <c r="AK18" s="65">
        <v>0.59</v>
      </c>
      <c r="AL18" s="62">
        <v>1.28</v>
      </c>
      <c r="AM18" s="60" t="s">
        <v>121</v>
      </c>
      <c r="AN18" s="60" t="s">
        <v>122</v>
      </c>
      <c r="AO18"/>
      <c r="AP18" s="65">
        <v>8.34</v>
      </c>
      <c r="AQ18" s="62">
        <v>3.73</v>
      </c>
      <c r="AR18"/>
    </row>
    <row r="19" spans="1:44" x14ac:dyDescent="0.35">
      <c r="A19" s="56">
        <v>8.52</v>
      </c>
      <c r="B19" s="2">
        <v>1.06</v>
      </c>
      <c r="C19" s="60" t="s">
        <v>121</v>
      </c>
      <c r="D19" s="60" t="s">
        <v>122</v>
      </c>
      <c r="E19"/>
      <c r="F19" s="65">
        <v>1.22</v>
      </c>
      <c r="G19" s="62">
        <v>6.31</v>
      </c>
      <c r="H19" s="60" t="s">
        <v>121</v>
      </c>
      <c r="I19" s="60" t="s">
        <v>122</v>
      </c>
      <c r="J19"/>
      <c r="K19" s="65">
        <v>9.15</v>
      </c>
      <c r="L19" s="62">
        <v>3.08</v>
      </c>
      <c r="M19"/>
      <c r="N19" s="65">
        <v>1.38</v>
      </c>
      <c r="O19" s="62">
        <v>3.09</v>
      </c>
      <c r="P19"/>
      <c r="Q19" s="65">
        <v>0.89</v>
      </c>
      <c r="R19" s="62">
        <v>4.59</v>
      </c>
      <c r="S19"/>
      <c r="T19" s="65">
        <v>8.18</v>
      </c>
      <c r="U19" s="62">
        <v>4.82</v>
      </c>
      <c r="V19"/>
      <c r="W19" s="66">
        <v>8.19</v>
      </c>
      <c r="X19" s="64">
        <v>4.25</v>
      </c>
      <c r="Y19"/>
      <c r="Z19" s="65">
        <v>0.83</v>
      </c>
      <c r="AA19" s="62">
        <v>4.4000000000000004</v>
      </c>
      <c r="AB19"/>
      <c r="AC19" s="65">
        <v>8.81</v>
      </c>
      <c r="AD19" s="62">
        <v>1.2</v>
      </c>
      <c r="AE19" s="60" t="s">
        <v>121</v>
      </c>
      <c r="AF19" s="60" t="s">
        <v>122</v>
      </c>
      <c r="AG19"/>
      <c r="AH19" s="65">
        <v>1.04</v>
      </c>
      <c r="AI19" s="62">
        <v>2.5</v>
      </c>
      <c r="AJ19"/>
      <c r="AK19" s="65">
        <v>0.68</v>
      </c>
      <c r="AL19" s="62">
        <v>1.21</v>
      </c>
      <c r="AM19" s="60" t="s">
        <v>121</v>
      </c>
      <c r="AN19" s="60" t="s">
        <v>122</v>
      </c>
      <c r="AO19"/>
      <c r="AP19" s="65">
        <v>8.2799999999999994</v>
      </c>
      <c r="AQ19" s="62">
        <v>5.25</v>
      </c>
      <c r="AR19"/>
    </row>
    <row r="20" spans="1:44" x14ac:dyDescent="0.35">
      <c r="A20" s="56">
        <v>8.4499999999999993</v>
      </c>
      <c r="B20" s="2">
        <v>1.19</v>
      </c>
      <c r="C20" s="60" t="s">
        <v>121</v>
      </c>
      <c r="D20" s="60" t="s">
        <v>122</v>
      </c>
      <c r="E20"/>
      <c r="F20" s="65">
        <v>1.3</v>
      </c>
      <c r="G20" s="62">
        <v>8.1</v>
      </c>
      <c r="H20" s="60" t="s">
        <v>121</v>
      </c>
      <c r="I20" s="60" t="s">
        <v>122</v>
      </c>
      <c r="J20"/>
      <c r="K20" s="65">
        <v>9.09</v>
      </c>
      <c r="L20" s="62">
        <v>2.63</v>
      </c>
      <c r="M20"/>
      <c r="N20" s="65">
        <v>1.46</v>
      </c>
      <c r="O20" s="62">
        <v>4.38</v>
      </c>
      <c r="P20"/>
      <c r="Q20" s="65">
        <v>0.97</v>
      </c>
      <c r="R20" s="62">
        <v>3.21</v>
      </c>
      <c r="S20"/>
      <c r="T20" s="65">
        <v>8.1199999999999992</v>
      </c>
      <c r="U20" s="62">
        <v>4.29</v>
      </c>
      <c r="V20"/>
      <c r="W20" s="66">
        <v>8.1300000000000008</v>
      </c>
      <c r="X20" s="64">
        <v>4.25</v>
      </c>
      <c r="Y20"/>
      <c r="Z20" s="65">
        <v>0.91</v>
      </c>
      <c r="AA20" s="62">
        <v>3.29</v>
      </c>
      <c r="AB20"/>
      <c r="AC20" s="65">
        <v>8.74</v>
      </c>
      <c r="AD20" s="62">
        <v>1.1100000000000001</v>
      </c>
      <c r="AE20" s="60" t="s">
        <v>121</v>
      </c>
      <c r="AF20" s="60" t="s">
        <v>122</v>
      </c>
      <c r="AG20"/>
      <c r="AH20" s="65">
        <v>1.1299999999999999</v>
      </c>
      <c r="AI20" s="62">
        <v>3.5</v>
      </c>
      <c r="AJ20"/>
      <c r="AK20" s="65">
        <v>0.76</v>
      </c>
      <c r="AL20" s="62">
        <v>1.25</v>
      </c>
      <c r="AM20" s="60" t="s">
        <v>121</v>
      </c>
      <c r="AN20" s="60" t="s">
        <v>122</v>
      </c>
      <c r="AO20"/>
      <c r="AP20" s="65">
        <v>8.2100000000000009</v>
      </c>
      <c r="AQ20" s="62">
        <v>6.51</v>
      </c>
      <c r="AR20"/>
    </row>
    <row r="21" spans="1:44" x14ac:dyDescent="0.35">
      <c r="A21" s="56">
        <v>8.3800000000000008</v>
      </c>
      <c r="B21" s="2">
        <v>1.48</v>
      </c>
      <c r="C21" s="60" t="s">
        <v>121</v>
      </c>
      <c r="D21" s="60" t="s">
        <v>122</v>
      </c>
      <c r="E21"/>
      <c r="F21" s="65">
        <v>1.38</v>
      </c>
      <c r="G21" s="62">
        <v>8.98</v>
      </c>
      <c r="H21" s="60" t="s">
        <v>121</v>
      </c>
      <c r="I21" s="60" t="s">
        <v>122</v>
      </c>
      <c r="J21"/>
      <c r="K21" s="65">
        <v>9.02</v>
      </c>
      <c r="L21" s="62">
        <v>2.0699999999999998</v>
      </c>
      <c r="M21"/>
      <c r="N21" s="65">
        <v>1.54</v>
      </c>
      <c r="O21" s="62">
        <v>6.03</v>
      </c>
      <c r="P21"/>
      <c r="Q21" s="65">
        <v>1.05</v>
      </c>
      <c r="R21" s="62">
        <v>2.2200000000000002</v>
      </c>
      <c r="S21"/>
      <c r="T21" s="65">
        <v>8.0500000000000007</v>
      </c>
      <c r="U21" s="62">
        <v>3.48</v>
      </c>
      <c r="V21"/>
      <c r="W21" s="66">
        <v>8.06</v>
      </c>
      <c r="X21" s="64">
        <v>3.44</v>
      </c>
      <c r="Y21"/>
      <c r="Z21" s="65">
        <v>0.99</v>
      </c>
      <c r="AA21" s="62">
        <v>2.38</v>
      </c>
      <c r="AB21"/>
      <c r="AC21" s="65">
        <v>8.68</v>
      </c>
      <c r="AD21" s="62">
        <v>1.1399999999999999</v>
      </c>
      <c r="AE21" s="60" t="s">
        <v>121</v>
      </c>
      <c r="AF21" s="60" t="s">
        <v>122</v>
      </c>
      <c r="AG21"/>
      <c r="AH21" s="65">
        <v>1.21</v>
      </c>
      <c r="AI21" s="62">
        <v>3.5</v>
      </c>
      <c r="AJ21"/>
      <c r="AK21" s="65">
        <v>0.83</v>
      </c>
      <c r="AL21" s="62">
        <v>1.44</v>
      </c>
      <c r="AM21" s="60" t="s">
        <v>121</v>
      </c>
      <c r="AN21" s="60" t="s">
        <v>122</v>
      </c>
      <c r="AO21"/>
      <c r="AP21" s="65">
        <v>8.15</v>
      </c>
      <c r="AQ21" s="62">
        <v>7.26</v>
      </c>
      <c r="AR21"/>
    </row>
    <row r="22" spans="1:44" x14ac:dyDescent="0.35">
      <c r="A22" s="56">
        <v>8.31</v>
      </c>
      <c r="B22" s="2">
        <v>1.88</v>
      </c>
      <c r="C22" s="60" t="s">
        <v>121</v>
      </c>
      <c r="D22" s="60" t="s">
        <v>122</v>
      </c>
      <c r="E22"/>
      <c r="F22" s="65">
        <v>1.38</v>
      </c>
      <c r="G22" s="62">
        <v>8.2899999999999991</v>
      </c>
      <c r="H22" s="60" t="s">
        <v>121</v>
      </c>
      <c r="I22" s="60" t="s">
        <v>122</v>
      </c>
      <c r="J22"/>
      <c r="K22" s="65">
        <v>8.9499999999999993</v>
      </c>
      <c r="L22" s="62">
        <v>1.66</v>
      </c>
      <c r="M22"/>
      <c r="N22" s="65">
        <v>1.61</v>
      </c>
      <c r="O22" s="62">
        <v>6.88</v>
      </c>
      <c r="P22"/>
      <c r="Q22" s="65">
        <v>1.1399999999999999</v>
      </c>
      <c r="R22" s="62">
        <v>1.72</v>
      </c>
      <c r="S22"/>
      <c r="T22" s="65">
        <v>7.99</v>
      </c>
      <c r="U22" s="62">
        <v>2.7</v>
      </c>
      <c r="V22"/>
      <c r="W22" s="66">
        <v>8.01</v>
      </c>
      <c r="X22" s="64">
        <v>2.63</v>
      </c>
      <c r="Y22"/>
      <c r="Z22" s="65">
        <v>1.06</v>
      </c>
      <c r="AA22" s="62">
        <v>1.84</v>
      </c>
      <c r="AB22"/>
      <c r="AC22" s="65">
        <v>8.61</v>
      </c>
      <c r="AD22" s="62">
        <v>1.24</v>
      </c>
      <c r="AE22" s="60" t="s">
        <v>121</v>
      </c>
      <c r="AF22" s="60" t="s">
        <v>122</v>
      </c>
      <c r="AG22"/>
      <c r="AH22" s="65">
        <v>1.28</v>
      </c>
      <c r="AI22" s="62">
        <v>4.99</v>
      </c>
      <c r="AJ22"/>
      <c r="AK22" s="65">
        <v>0.91</v>
      </c>
      <c r="AL22" s="62">
        <v>1.71</v>
      </c>
      <c r="AM22" s="60" t="s">
        <v>121</v>
      </c>
      <c r="AN22" s="60" t="s">
        <v>122</v>
      </c>
      <c r="AO22"/>
      <c r="AP22" s="65">
        <v>8.1</v>
      </c>
      <c r="AQ22" s="62">
        <v>7.27</v>
      </c>
      <c r="AR22"/>
    </row>
    <row r="23" spans="1:44" x14ac:dyDescent="0.35">
      <c r="A23" s="56">
        <v>8.24</v>
      </c>
      <c r="B23" s="2">
        <v>2.4700000000000002</v>
      </c>
      <c r="C23" s="60" t="s">
        <v>121</v>
      </c>
      <c r="D23" s="60" t="s">
        <v>122</v>
      </c>
      <c r="E23"/>
      <c r="F23" s="65">
        <v>1.46</v>
      </c>
      <c r="G23" s="62">
        <v>6.51</v>
      </c>
      <c r="H23" s="60" t="s">
        <v>121</v>
      </c>
      <c r="I23" s="60" t="s">
        <v>122</v>
      </c>
      <c r="J23"/>
      <c r="K23" s="65">
        <v>8.8800000000000008</v>
      </c>
      <c r="L23" s="62">
        <v>1.44</v>
      </c>
      <c r="M23"/>
      <c r="N23" s="65">
        <v>1.7</v>
      </c>
      <c r="O23" s="62">
        <v>5.97</v>
      </c>
      <c r="P23"/>
      <c r="Q23" s="65">
        <v>1.23</v>
      </c>
      <c r="R23" s="62">
        <v>1.52</v>
      </c>
      <c r="S23"/>
      <c r="T23" s="65">
        <v>7.93</v>
      </c>
      <c r="U23" s="62">
        <v>2.14</v>
      </c>
      <c r="V23"/>
      <c r="W23" s="66">
        <v>7.95</v>
      </c>
      <c r="X23" s="64">
        <v>2.0499999999999998</v>
      </c>
      <c r="Y23"/>
      <c r="Z23" s="65">
        <v>1.1499999999999999</v>
      </c>
      <c r="AA23" s="62">
        <v>1.58</v>
      </c>
      <c r="AB23"/>
      <c r="AC23" s="65">
        <v>8.5399999999999991</v>
      </c>
      <c r="AD23" s="62">
        <v>1.44</v>
      </c>
      <c r="AE23" s="60" t="s">
        <v>121</v>
      </c>
      <c r="AF23" s="60" t="s">
        <v>122</v>
      </c>
      <c r="AG23"/>
      <c r="AH23" s="65">
        <v>1.36</v>
      </c>
      <c r="AI23" s="62">
        <v>6.7</v>
      </c>
      <c r="AJ23"/>
      <c r="AK23" s="65">
        <v>0.91</v>
      </c>
      <c r="AL23" s="62">
        <v>2.08</v>
      </c>
      <c r="AM23" s="60" t="s">
        <v>121</v>
      </c>
      <c r="AN23" s="60" t="s">
        <v>122</v>
      </c>
      <c r="AO23"/>
      <c r="AP23" s="65">
        <v>8.0399999999999991</v>
      </c>
      <c r="AQ23" s="62">
        <v>6.57</v>
      </c>
      <c r="AR23"/>
    </row>
    <row r="24" spans="1:44" x14ac:dyDescent="0.35">
      <c r="A24" s="56">
        <v>8.18</v>
      </c>
      <c r="B24" s="2">
        <v>3.38</v>
      </c>
      <c r="C24" s="60" t="s">
        <v>121</v>
      </c>
      <c r="D24" s="60" t="s">
        <v>122</v>
      </c>
      <c r="E24"/>
      <c r="F24" s="65">
        <v>1.54</v>
      </c>
      <c r="G24" s="62">
        <v>4.55</v>
      </c>
      <c r="H24" s="60" t="s">
        <v>121</v>
      </c>
      <c r="I24" s="60" t="s">
        <v>122</v>
      </c>
      <c r="J24"/>
      <c r="K24" s="65">
        <v>8.81</v>
      </c>
      <c r="L24" s="62">
        <v>1.39</v>
      </c>
      <c r="M24"/>
      <c r="N24" s="65">
        <v>1.77</v>
      </c>
      <c r="O24" s="62">
        <v>4.33</v>
      </c>
      <c r="P24"/>
      <c r="Q24" s="65">
        <v>1.31</v>
      </c>
      <c r="R24" s="62">
        <v>1.5</v>
      </c>
      <c r="S24"/>
      <c r="T24" s="65">
        <v>7.87</v>
      </c>
      <c r="U24" s="62">
        <v>1.79</v>
      </c>
      <c r="V24"/>
      <c r="W24" s="66">
        <v>7.88</v>
      </c>
      <c r="X24" s="64">
        <v>1.7</v>
      </c>
      <c r="Y24"/>
      <c r="Z24" s="65">
        <v>1.23</v>
      </c>
      <c r="AA24" s="62">
        <v>1.52</v>
      </c>
      <c r="AB24"/>
      <c r="AC24" s="65">
        <v>8.4700000000000006</v>
      </c>
      <c r="AD24" s="62">
        <v>1.77</v>
      </c>
      <c r="AE24" s="60" t="s">
        <v>121</v>
      </c>
      <c r="AF24" s="60" t="s">
        <v>122</v>
      </c>
      <c r="AG24"/>
      <c r="AH24" s="65">
        <v>1.45</v>
      </c>
      <c r="AI24" s="62">
        <v>7.74</v>
      </c>
      <c r="AJ24"/>
      <c r="AK24" s="65">
        <v>0.99</v>
      </c>
      <c r="AL24" s="62">
        <v>2.65</v>
      </c>
      <c r="AM24" s="60" t="s">
        <v>121</v>
      </c>
      <c r="AN24" s="60" t="s">
        <v>122</v>
      </c>
      <c r="AO24"/>
      <c r="AP24" s="65">
        <v>7.97</v>
      </c>
      <c r="AQ24" s="62">
        <v>5.42</v>
      </c>
      <c r="AR24"/>
    </row>
    <row r="25" spans="1:44" x14ac:dyDescent="0.35">
      <c r="A25" s="56">
        <v>8.11</v>
      </c>
      <c r="B25" s="2">
        <v>4.6900000000000004</v>
      </c>
      <c r="C25" s="60" t="s">
        <v>121</v>
      </c>
      <c r="D25" s="60" t="s">
        <v>122</v>
      </c>
      <c r="E25"/>
      <c r="F25" s="65">
        <v>1.62</v>
      </c>
      <c r="G25" s="62">
        <v>2.99</v>
      </c>
      <c r="H25" s="60" t="s">
        <v>121</v>
      </c>
      <c r="I25" s="60" t="s">
        <v>122</v>
      </c>
      <c r="J25"/>
      <c r="K25" s="65">
        <v>8.74</v>
      </c>
      <c r="L25" s="62">
        <v>1.46</v>
      </c>
      <c r="M25"/>
      <c r="N25" s="65">
        <v>1.85</v>
      </c>
      <c r="O25" s="62">
        <v>2.96</v>
      </c>
      <c r="P25"/>
      <c r="Q25" s="65">
        <v>1.4</v>
      </c>
      <c r="R25" s="62">
        <v>1.65</v>
      </c>
      <c r="S25"/>
      <c r="T25" s="65">
        <v>7.8</v>
      </c>
      <c r="U25" s="62">
        <v>1.61</v>
      </c>
      <c r="V25"/>
      <c r="W25" s="66">
        <v>7.83</v>
      </c>
      <c r="X25" s="64">
        <v>1.53</v>
      </c>
      <c r="Y25"/>
      <c r="Z25" s="65">
        <v>1.23</v>
      </c>
      <c r="AA25" s="62">
        <v>1.62</v>
      </c>
      <c r="AB25"/>
      <c r="AC25" s="65">
        <v>8.4</v>
      </c>
      <c r="AD25" s="62">
        <v>2.37</v>
      </c>
      <c r="AE25" s="60" t="s">
        <v>121</v>
      </c>
      <c r="AF25" s="60" t="s">
        <v>122</v>
      </c>
      <c r="AG25"/>
      <c r="AH25" s="65">
        <v>1.52</v>
      </c>
      <c r="AI25" s="62">
        <v>7.3</v>
      </c>
      <c r="AJ25"/>
      <c r="AK25" s="65">
        <v>1.07</v>
      </c>
      <c r="AL25" s="62">
        <v>3.64</v>
      </c>
      <c r="AM25" s="60" t="s">
        <v>121</v>
      </c>
      <c r="AN25" s="60" t="s">
        <v>122</v>
      </c>
      <c r="AO25"/>
      <c r="AP25" s="65">
        <v>7.92</v>
      </c>
      <c r="AQ25" s="62">
        <v>4.25</v>
      </c>
      <c r="AR25"/>
    </row>
    <row r="26" spans="1:44" x14ac:dyDescent="0.35">
      <c r="A26" s="56">
        <v>8.0399999999999991</v>
      </c>
      <c r="B26" s="2">
        <v>6.29</v>
      </c>
      <c r="C26" s="60" t="s">
        <v>121</v>
      </c>
      <c r="D26" s="60" t="s">
        <v>122</v>
      </c>
      <c r="E26"/>
      <c r="F26" s="65">
        <v>1.7</v>
      </c>
      <c r="G26" s="62">
        <v>1.98</v>
      </c>
      <c r="H26" s="60" t="s">
        <v>121</v>
      </c>
      <c r="I26" s="60" t="s">
        <v>122</v>
      </c>
      <c r="J26"/>
      <c r="K26" s="65">
        <v>8.67</v>
      </c>
      <c r="L26" s="62">
        <v>1.65</v>
      </c>
      <c r="M26"/>
      <c r="N26" s="65">
        <v>1.93</v>
      </c>
      <c r="O26" s="62">
        <v>2.1</v>
      </c>
      <c r="P26"/>
      <c r="Q26" s="65">
        <v>1.48</v>
      </c>
      <c r="R26" s="62">
        <v>1.99</v>
      </c>
      <c r="S26"/>
      <c r="T26" s="65">
        <v>7.74</v>
      </c>
      <c r="U26" s="62">
        <v>1.56</v>
      </c>
      <c r="V26"/>
      <c r="W26" s="66">
        <v>7.76</v>
      </c>
      <c r="X26" s="64">
        <v>1.5</v>
      </c>
      <c r="Y26"/>
      <c r="Z26" s="65">
        <v>1.3</v>
      </c>
      <c r="AA26" s="62">
        <v>1.9</v>
      </c>
      <c r="AB26"/>
      <c r="AC26" s="65">
        <v>8.34</v>
      </c>
      <c r="AD26" s="62">
        <v>3.3</v>
      </c>
      <c r="AE26" s="60" t="s">
        <v>121</v>
      </c>
      <c r="AF26" s="60" t="s">
        <v>122</v>
      </c>
      <c r="AG26"/>
      <c r="AH26" s="65">
        <v>1.6</v>
      </c>
      <c r="AI26" s="62">
        <v>5.74</v>
      </c>
      <c r="AJ26"/>
      <c r="AK26" s="65">
        <v>1.1499999999999999</v>
      </c>
      <c r="AL26" s="62">
        <v>5.14</v>
      </c>
      <c r="AM26" s="60" t="s">
        <v>121</v>
      </c>
      <c r="AN26" s="60" t="s">
        <v>122</v>
      </c>
      <c r="AO26"/>
      <c r="AP26" s="65">
        <v>7.86</v>
      </c>
      <c r="AQ26" s="62">
        <v>3.26</v>
      </c>
      <c r="AR26"/>
    </row>
    <row r="27" spans="1:44" x14ac:dyDescent="0.35">
      <c r="A27" s="56">
        <v>7.97</v>
      </c>
      <c r="B27" s="2">
        <v>7.73</v>
      </c>
      <c r="C27" s="60" t="s">
        <v>121</v>
      </c>
      <c r="D27" s="60" t="s">
        <v>122</v>
      </c>
      <c r="E27"/>
      <c r="F27" s="65">
        <v>1.77</v>
      </c>
      <c r="G27" s="62">
        <v>1.98</v>
      </c>
      <c r="H27" s="60" t="s">
        <v>121</v>
      </c>
      <c r="I27" s="60" t="s">
        <v>122</v>
      </c>
      <c r="J27"/>
      <c r="K27" s="65">
        <v>8.6</v>
      </c>
      <c r="L27" s="62">
        <v>2</v>
      </c>
      <c r="M27"/>
      <c r="N27" s="65">
        <v>2.0099999999999998</v>
      </c>
      <c r="O27" s="62">
        <v>1.62</v>
      </c>
      <c r="P27"/>
      <c r="Q27" s="65">
        <v>1.56</v>
      </c>
      <c r="R27" s="62">
        <v>2.58</v>
      </c>
      <c r="S27"/>
      <c r="T27" s="65">
        <v>7.68</v>
      </c>
      <c r="U27" s="62">
        <v>1.63</v>
      </c>
      <c r="V27"/>
      <c r="W27" s="66">
        <v>7.71</v>
      </c>
      <c r="X27" s="64">
        <v>1.62</v>
      </c>
      <c r="Y27"/>
      <c r="Z27" s="65">
        <v>1.39</v>
      </c>
      <c r="AA27" s="62">
        <v>2.37</v>
      </c>
      <c r="AB27"/>
      <c r="AC27" s="65">
        <v>8.27</v>
      </c>
      <c r="AD27" s="62">
        <v>4.58</v>
      </c>
      <c r="AE27" s="60" t="s">
        <v>121</v>
      </c>
      <c r="AF27" s="60" t="s">
        <v>122</v>
      </c>
      <c r="AG27"/>
      <c r="AH27" s="65">
        <v>1.68</v>
      </c>
      <c r="AI27" s="62">
        <v>3.96</v>
      </c>
      <c r="AJ27"/>
      <c r="AK27" s="65">
        <v>1.23</v>
      </c>
      <c r="AL27" s="62">
        <v>6.84</v>
      </c>
      <c r="AM27" s="60" t="s">
        <v>121</v>
      </c>
      <c r="AN27" s="60" t="s">
        <v>122</v>
      </c>
      <c r="AO27"/>
      <c r="AP27" s="65">
        <v>7.79</v>
      </c>
      <c r="AQ27" s="62">
        <v>2.54</v>
      </c>
      <c r="AR27"/>
    </row>
    <row r="28" spans="1:44" x14ac:dyDescent="0.35">
      <c r="A28" s="56">
        <v>7.91</v>
      </c>
      <c r="B28" s="2">
        <v>8.4600000000000009</v>
      </c>
      <c r="C28" s="60" t="s">
        <v>121</v>
      </c>
      <c r="D28" s="60" t="s">
        <v>122</v>
      </c>
      <c r="E28"/>
      <c r="F28" s="65">
        <v>1.85</v>
      </c>
      <c r="G28" s="62">
        <v>1.44</v>
      </c>
      <c r="H28" s="60" t="s">
        <v>121</v>
      </c>
      <c r="I28" s="60" t="s">
        <v>122</v>
      </c>
      <c r="J28"/>
      <c r="K28" s="65">
        <v>8.5299999999999994</v>
      </c>
      <c r="L28" s="62">
        <v>2.58</v>
      </c>
      <c r="M28"/>
      <c r="N28" s="65">
        <v>2.08</v>
      </c>
      <c r="O28" s="62">
        <v>1.41</v>
      </c>
      <c r="P28"/>
      <c r="Q28" s="65">
        <v>1.65</v>
      </c>
      <c r="R28" s="62">
        <v>3.4</v>
      </c>
      <c r="S28"/>
      <c r="T28" s="65">
        <v>7.62</v>
      </c>
      <c r="U28" s="62">
        <v>1.83</v>
      </c>
      <c r="V28"/>
      <c r="W28" s="66">
        <v>7.64</v>
      </c>
      <c r="X28" s="64">
        <v>1.97</v>
      </c>
      <c r="Y28"/>
      <c r="Z28" s="65">
        <v>1.47</v>
      </c>
      <c r="AA28" s="62">
        <v>3.15</v>
      </c>
      <c r="AB28"/>
      <c r="AC28" s="65">
        <v>8.2100000000000009</v>
      </c>
      <c r="AD28" s="62">
        <v>6</v>
      </c>
      <c r="AE28" s="60" t="s">
        <v>121</v>
      </c>
      <c r="AF28" s="60" t="s">
        <v>122</v>
      </c>
      <c r="AG28"/>
      <c r="AH28" s="65">
        <v>1.76</v>
      </c>
      <c r="AI28" s="62">
        <v>2.67</v>
      </c>
      <c r="AJ28"/>
      <c r="AK28" s="65">
        <v>1.31</v>
      </c>
      <c r="AL28" s="62">
        <v>6.84</v>
      </c>
      <c r="AM28" s="60" t="s">
        <v>121</v>
      </c>
      <c r="AN28" s="60" t="s">
        <v>122</v>
      </c>
      <c r="AO28"/>
      <c r="AP28" s="65">
        <v>7.74</v>
      </c>
      <c r="AQ28" s="62">
        <v>2.08</v>
      </c>
      <c r="AR28"/>
    </row>
    <row r="29" spans="1:44" x14ac:dyDescent="0.35">
      <c r="A29" s="56">
        <v>7.83</v>
      </c>
      <c r="B29" s="2">
        <v>8.32</v>
      </c>
      <c r="C29" s="60" t="s">
        <v>121</v>
      </c>
      <c r="D29" s="60" t="s">
        <v>122</v>
      </c>
      <c r="E29"/>
      <c r="F29" s="65">
        <v>1.94</v>
      </c>
      <c r="G29" s="62">
        <v>1.1599999999999999</v>
      </c>
      <c r="H29" s="60" t="s">
        <v>121</v>
      </c>
      <c r="I29" s="60" t="s">
        <v>122</v>
      </c>
      <c r="J29"/>
      <c r="K29" s="65">
        <v>8.4600000000000009</v>
      </c>
      <c r="L29" s="62">
        <v>3.5</v>
      </c>
      <c r="M29"/>
      <c r="N29" s="65">
        <v>2.17</v>
      </c>
      <c r="O29" s="62">
        <v>1.39</v>
      </c>
      <c r="P29"/>
      <c r="Q29" s="65">
        <v>1.74</v>
      </c>
      <c r="R29" s="62">
        <v>4.21</v>
      </c>
      <c r="S29"/>
      <c r="T29" s="65">
        <v>7.55</v>
      </c>
      <c r="U29" s="62">
        <v>2.23</v>
      </c>
      <c r="V29"/>
      <c r="W29" s="66">
        <v>7.58</v>
      </c>
      <c r="X29" s="64">
        <v>2.58</v>
      </c>
      <c r="Y29"/>
      <c r="Z29" s="65">
        <v>1.54</v>
      </c>
      <c r="AA29" s="62">
        <v>4.04</v>
      </c>
      <c r="AB29"/>
      <c r="AC29" s="65">
        <v>8.1300000000000008</v>
      </c>
      <c r="AD29" s="62">
        <v>7.14</v>
      </c>
      <c r="AE29" s="60" t="s">
        <v>121</v>
      </c>
      <c r="AF29" s="60" t="s">
        <v>122</v>
      </c>
      <c r="AG29"/>
      <c r="AH29" s="65">
        <v>1.84</v>
      </c>
      <c r="AI29" s="62">
        <v>1.88</v>
      </c>
      <c r="AJ29"/>
      <c r="AK29" s="65">
        <v>1.39</v>
      </c>
      <c r="AL29" s="62">
        <v>8.1300000000000008</v>
      </c>
      <c r="AM29" s="60" t="s">
        <v>121</v>
      </c>
      <c r="AN29" s="60" t="s">
        <v>122</v>
      </c>
      <c r="AO29"/>
      <c r="AP29" s="65">
        <v>7.67</v>
      </c>
      <c r="AQ29" s="62">
        <v>1.77</v>
      </c>
      <c r="AR29"/>
    </row>
    <row r="30" spans="1:44" x14ac:dyDescent="0.35">
      <c r="A30" s="56">
        <v>7.76</v>
      </c>
      <c r="B30" s="2">
        <v>6.8</v>
      </c>
      <c r="C30" s="60" t="s">
        <v>121</v>
      </c>
      <c r="D30" s="60" t="s">
        <v>122</v>
      </c>
      <c r="E30"/>
      <c r="F30" s="65">
        <v>2.0099999999999998</v>
      </c>
      <c r="G30" s="62">
        <v>1.02</v>
      </c>
      <c r="H30" s="60" t="s">
        <v>121</v>
      </c>
      <c r="I30" s="60" t="s">
        <v>122</v>
      </c>
      <c r="J30"/>
      <c r="K30" s="65">
        <v>8.39</v>
      </c>
      <c r="L30" s="62">
        <v>4.88</v>
      </c>
      <c r="M30"/>
      <c r="N30" s="65">
        <v>2.25</v>
      </c>
      <c r="O30" s="62">
        <v>1.51</v>
      </c>
      <c r="P30"/>
      <c r="Q30" s="65">
        <v>1.82</v>
      </c>
      <c r="R30" s="62">
        <v>4.4400000000000004</v>
      </c>
      <c r="S30"/>
      <c r="T30" s="65">
        <v>7.49</v>
      </c>
      <c r="U30" s="62">
        <v>2.88</v>
      </c>
      <c r="V30"/>
      <c r="W30" s="66">
        <v>7.52</v>
      </c>
      <c r="X30" s="64">
        <v>3.48</v>
      </c>
      <c r="Y30"/>
      <c r="Z30" s="65">
        <v>1.63</v>
      </c>
      <c r="AA30" s="62">
        <v>4.62</v>
      </c>
      <c r="AB30"/>
      <c r="AC30" s="65">
        <v>8.07</v>
      </c>
      <c r="AD30" s="62">
        <v>7.54</v>
      </c>
      <c r="AE30" s="60" t="s">
        <v>121</v>
      </c>
      <c r="AF30" s="60" t="s">
        <v>122</v>
      </c>
      <c r="AG30"/>
      <c r="AH30" s="65">
        <v>1.92</v>
      </c>
      <c r="AI30" s="62">
        <v>1.43</v>
      </c>
      <c r="AJ30"/>
      <c r="AK30" s="65">
        <v>1.47</v>
      </c>
      <c r="AL30" s="62">
        <v>7.93</v>
      </c>
      <c r="AM30" s="60" t="s">
        <v>121</v>
      </c>
      <c r="AN30" s="60" t="s">
        <v>122</v>
      </c>
      <c r="AO30"/>
      <c r="AP30" s="65">
        <v>7.61</v>
      </c>
      <c r="AQ30" s="62">
        <v>1.59</v>
      </c>
      <c r="AR30"/>
    </row>
    <row r="31" spans="1:44" x14ac:dyDescent="0.35">
      <c r="A31" s="56">
        <v>7.7</v>
      </c>
      <c r="B31" s="2">
        <v>4.78</v>
      </c>
      <c r="C31" s="60" t="s">
        <v>121</v>
      </c>
      <c r="D31" s="60" t="s">
        <v>122</v>
      </c>
      <c r="E31"/>
      <c r="F31" s="65">
        <v>2.09</v>
      </c>
      <c r="G31" s="62">
        <v>1</v>
      </c>
      <c r="H31" s="60" t="s">
        <v>121</v>
      </c>
      <c r="I31" s="60" t="s">
        <v>122</v>
      </c>
      <c r="J31"/>
      <c r="K31" s="65">
        <v>8.32</v>
      </c>
      <c r="L31" s="62">
        <v>6.33</v>
      </c>
      <c r="M31"/>
      <c r="N31" s="65">
        <v>2.33</v>
      </c>
      <c r="O31" s="62">
        <v>1.8</v>
      </c>
      <c r="P31"/>
      <c r="Q31" s="65">
        <v>1.91</v>
      </c>
      <c r="R31" s="62">
        <v>3.81</v>
      </c>
      <c r="S31"/>
      <c r="T31" s="65">
        <v>7.43</v>
      </c>
      <c r="U31" s="62">
        <v>3.74</v>
      </c>
      <c r="V31"/>
      <c r="W31" s="66">
        <v>7.46</v>
      </c>
      <c r="X31" s="64">
        <v>4.5599999999999996</v>
      </c>
      <c r="Y31"/>
      <c r="Z31" s="65">
        <v>1.7</v>
      </c>
      <c r="AA31" s="62">
        <v>4.62</v>
      </c>
      <c r="AB31"/>
      <c r="AC31" s="65">
        <v>8</v>
      </c>
      <c r="AD31" s="62">
        <v>6.91</v>
      </c>
      <c r="AE31" s="60" t="s">
        <v>121</v>
      </c>
      <c r="AF31" s="60" t="s">
        <v>122</v>
      </c>
      <c r="AG31"/>
      <c r="AH31" s="65">
        <v>2</v>
      </c>
      <c r="AI31" s="62">
        <v>1.21</v>
      </c>
      <c r="AJ31"/>
      <c r="AK31" s="65">
        <v>1.55</v>
      </c>
      <c r="AL31" s="62">
        <v>6.38</v>
      </c>
      <c r="AM31" s="60" t="s">
        <v>121</v>
      </c>
      <c r="AN31" s="60" t="s">
        <v>122</v>
      </c>
      <c r="AO31"/>
      <c r="AP31" s="65">
        <v>7.55</v>
      </c>
      <c r="AQ31" s="62">
        <v>1.5</v>
      </c>
      <c r="AR31"/>
    </row>
    <row r="32" spans="1:44" x14ac:dyDescent="0.35">
      <c r="A32" s="56">
        <v>7.63</v>
      </c>
      <c r="B32" s="2">
        <v>3.58</v>
      </c>
      <c r="C32" s="60" t="s">
        <v>121</v>
      </c>
      <c r="D32" s="60" t="s">
        <v>122</v>
      </c>
      <c r="E32"/>
      <c r="F32" s="65">
        <v>2.17</v>
      </c>
      <c r="G32" s="62">
        <v>1.08</v>
      </c>
      <c r="H32" s="60" t="s">
        <v>121</v>
      </c>
      <c r="I32" s="60" t="s">
        <v>122</v>
      </c>
      <c r="J32"/>
      <c r="K32" s="65">
        <v>8.26</v>
      </c>
      <c r="L32" s="62">
        <v>6.75</v>
      </c>
      <c r="M32"/>
      <c r="N32" s="65">
        <v>2.4</v>
      </c>
      <c r="O32" s="62">
        <v>2.2599999999999998</v>
      </c>
      <c r="P32"/>
      <c r="Q32" s="65">
        <v>1.99</v>
      </c>
      <c r="R32" s="62">
        <v>2.78</v>
      </c>
      <c r="S32"/>
      <c r="T32" s="65">
        <v>7.37</v>
      </c>
      <c r="U32" s="62">
        <v>4.67</v>
      </c>
      <c r="V32"/>
      <c r="W32" s="66">
        <v>7.4</v>
      </c>
      <c r="X32" s="64">
        <v>5.38</v>
      </c>
      <c r="Y32"/>
      <c r="Z32" s="65">
        <v>1.78</v>
      </c>
      <c r="AA32" s="62">
        <v>4.42</v>
      </c>
      <c r="AB32"/>
      <c r="AC32" s="65">
        <v>7.93</v>
      </c>
      <c r="AD32" s="62">
        <v>5.63</v>
      </c>
      <c r="AE32" s="60" t="s">
        <v>121</v>
      </c>
      <c r="AF32" s="60" t="s">
        <v>122</v>
      </c>
      <c r="AG32"/>
      <c r="AH32" s="65">
        <v>2.08</v>
      </c>
      <c r="AI32" s="62">
        <v>1.1299999999999999</v>
      </c>
      <c r="AJ32"/>
      <c r="AK32" s="65">
        <v>1.63</v>
      </c>
      <c r="AL32" s="62">
        <v>4.42</v>
      </c>
      <c r="AM32" s="60" t="s">
        <v>121</v>
      </c>
      <c r="AN32" s="60" t="s">
        <v>122</v>
      </c>
      <c r="AO32"/>
      <c r="AP32" s="65">
        <v>7.49</v>
      </c>
      <c r="AQ32" s="62">
        <v>1.53</v>
      </c>
      <c r="AR32"/>
    </row>
    <row r="33" spans="1:44" x14ac:dyDescent="0.35">
      <c r="A33" s="56">
        <v>7.56</v>
      </c>
      <c r="B33" s="2">
        <v>2.6</v>
      </c>
      <c r="C33" s="60" t="s">
        <v>121</v>
      </c>
      <c r="D33" s="60" t="s">
        <v>122</v>
      </c>
      <c r="E33"/>
      <c r="F33" s="65">
        <v>2.25</v>
      </c>
      <c r="G33" s="62">
        <v>1.21</v>
      </c>
      <c r="H33" s="60" t="s">
        <v>121</v>
      </c>
      <c r="I33" s="60" t="s">
        <v>122</v>
      </c>
      <c r="J33"/>
      <c r="K33" s="65">
        <v>8.19</v>
      </c>
      <c r="L33" s="62">
        <v>5.8</v>
      </c>
      <c r="M33"/>
      <c r="N33" s="65">
        <v>2.48</v>
      </c>
      <c r="O33" s="62">
        <v>2.88</v>
      </c>
      <c r="P33"/>
      <c r="Q33" s="65">
        <v>2.0699999999999998</v>
      </c>
      <c r="R33" s="62">
        <v>1.86</v>
      </c>
      <c r="S33"/>
      <c r="T33" s="65">
        <v>7.3</v>
      </c>
      <c r="U33" s="62">
        <v>5.32</v>
      </c>
      <c r="V33"/>
      <c r="W33" s="66">
        <v>7.34</v>
      </c>
      <c r="X33" s="64">
        <v>5.5</v>
      </c>
      <c r="Y33"/>
      <c r="Z33" s="65">
        <v>1.86</v>
      </c>
      <c r="AA33" s="62">
        <v>3.54</v>
      </c>
      <c r="AB33"/>
      <c r="AC33" s="65">
        <v>7.87</v>
      </c>
      <c r="AD33" s="62">
        <v>4.13</v>
      </c>
      <c r="AE33" s="60" t="s">
        <v>121</v>
      </c>
      <c r="AF33" s="60" t="s">
        <v>122</v>
      </c>
      <c r="AG33"/>
      <c r="AH33" s="65">
        <v>2.15</v>
      </c>
      <c r="AI33" s="62">
        <v>1.18</v>
      </c>
      <c r="AJ33"/>
      <c r="AK33" s="65">
        <v>1.71</v>
      </c>
      <c r="AL33" s="62">
        <v>2.88</v>
      </c>
      <c r="AM33" s="60" t="s">
        <v>121</v>
      </c>
      <c r="AN33" s="60" t="s">
        <v>122</v>
      </c>
      <c r="AO33"/>
      <c r="AP33" s="65">
        <v>7.43</v>
      </c>
      <c r="AQ33" s="62">
        <v>1.69</v>
      </c>
      <c r="AR33"/>
    </row>
    <row r="34" spans="1:44" x14ac:dyDescent="0.35">
      <c r="A34" s="56">
        <v>7.49</v>
      </c>
      <c r="B34" s="2">
        <v>1.93</v>
      </c>
      <c r="C34" s="60" t="s">
        <v>121</v>
      </c>
      <c r="D34" s="60" t="s">
        <v>122</v>
      </c>
      <c r="E34"/>
      <c r="F34" s="65">
        <v>2.33</v>
      </c>
      <c r="G34" s="62">
        <v>1.27</v>
      </c>
      <c r="H34" s="60" t="s">
        <v>121</v>
      </c>
      <c r="I34" s="60" t="s">
        <v>122</v>
      </c>
      <c r="J34"/>
      <c r="K34" s="65">
        <v>8.1199999999999992</v>
      </c>
      <c r="L34" s="62">
        <v>4.33</v>
      </c>
      <c r="M34"/>
      <c r="N34" s="65">
        <v>2.56</v>
      </c>
      <c r="O34" s="62">
        <v>3.23</v>
      </c>
      <c r="P34"/>
      <c r="Q34" s="65">
        <v>2.15</v>
      </c>
      <c r="R34" s="62">
        <v>1.25</v>
      </c>
      <c r="S34"/>
      <c r="T34" s="65">
        <v>7.25</v>
      </c>
      <c r="U34" s="62">
        <v>5.41</v>
      </c>
      <c r="V34"/>
      <c r="W34" s="66">
        <v>7.28</v>
      </c>
      <c r="X34" s="64">
        <v>4.91</v>
      </c>
      <c r="Y34"/>
      <c r="Z34" s="65">
        <v>1.94</v>
      </c>
      <c r="AA34" s="62">
        <v>2.5</v>
      </c>
      <c r="AB34"/>
      <c r="AC34" s="65">
        <v>7.79</v>
      </c>
      <c r="AD34" s="62">
        <v>2.73</v>
      </c>
      <c r="AE34" s="60" t="s">
        <v>121</v>
      </c>
      <c r="AF34" s="60" t="s">
        <v>122</v>
      </c>
      <c r="AG34"/>
      <c r="AH34" s="65">
        <v>2.23</v>
      </c>
      <c r="AI34" s="62">
        <v>1.39</v>
      </c>
      <c r="AJ34"/>
      <c r="AK34" s="65">
        <v>1.78</v>
      </c>
      <c r="AL34" s="62">
        <v>1.88</v>
      </c>
      <c r="AM34" s="60" t="s">
        <v>121</v>
      </c>
      <c r="AN34" s="60" t="s">
        <v>122</v>
      </c>
      <c r="AO34"/>
      <c r="AP34" s="65">
        <v>7.37</v>
      </c>
      <c r="AQ34" s="62">
        <v>1.97</v>
      </c>
      <c r="AR34"/>
    </row>
    <row r="35" spans="1:44" x14ac:dyDescent="0.35">
      <c r="A35" s="56">
        <v>7.42</v>
      </c>
      <c r="B35" s="2">
        <v>1.44</v>
      </c>
      <c r="C35" s="60" t="s">
        <v>121</v>
      </c>
      <c r="D35" s="60" t="s">
        <v>122</v>
      </c>
      <c r="E35"/>
      <c r="F35" s="65">
        <v>2.4</v>
      </c>
      <c r="G35" s="62">
        <v>1.1499999999999999</v>
      </c>
      <c r="H35" s="60" t="s">
        <v>121</v>
      </c>
      <c r="I35" s="60" t="s">
        <v>122</v>
      </c>
      <c r="J35"/>
      <c r="K35" s="65">
        <v>8.0399999999999991</v>
      </c>
      <c r="L35" s="62">
        <v>3.11</v>
      </c>
      <c r="M35"/>
      <c r="N35" s="65">
        <v>2.64</v>
      </c>
      <c r="O35" s="62">
        <v>2.82</v>
      </c>
      <c r="P35"/>
      <c r="Q35" s="65">
        <v>2.2400000000000002</v>
      </c>
      <c r="R35" s="62">
        <v>0.9</v>
      </c>
      <c r="S35"/>
      <c r="T35" s="65">
        <v>7.18</v>
      </c>
      <c r="U35" s="62">
        <v>4.88</v>
      </c>
      <c r="V35"/>
      <c r="W35" s="66">
        <v>7.22</v>
      </c>
      <c r="X35" s="64">
        <v>4.04</v>
      </c>
      <c r="Y35"/>
      <c r="Z35" s="65">
        <v>2.02</v>
      </c>
      <c r="AA35" s="62">
        <v>1.7</v>
      </c>
      <c r="AB35"/>
      <c r="AC35" s="65">
        <v>7.73</v>
      </c>
      <c r="AD35" s="62">
        <v>2</v>
      </c>
      <c r="AE35" s="60" t="s">
        <v>121</v>
      </c>
      <c r="AF35" s="60" t="s">
        <v>122</v>
      </c>
      <c r="AG35"/>
      <c r="AH35" s="65">
        <v>2.31</v>
      </c>
      <c r="AI35" s="62">
        <v>1.68</v>
      </c>
      <c r="AJ35"/>
      <c r="AK35" s="65">
        <v>1.86</v>
      </c>
      <c r="AL35" s="62">
        <v>1.34</v>
      </c>
      <c r="AM35" s="60" t="s">
        <v>121</v>
      </c>
      <c r="AN35" s="60" t="s">
        <v>122</v>
      </c>
      <c r="AO35"/>
      <c r="AP35" s="65">
        <v>7.31</v>
      </c>
      <c r="AQ35" s="62">
        <v>2.39</v>
      </c>
      <c r="AR35"/>
    </row>
    <row r="36" spans="1:44" x14ac:dyDescent="0.35">
      <c r="A36" s="56">
        <v>7.36</v>
      </c>
      <c r="B36" s="2">
        <v>1.1000000000000001</v>
      </c>
      <c r="C36" s="60" t="s">
        <v>121</v>
      </c>
      <c r="D36" s="60" t="s">
        <v>122</v>
      </c>
      <c r="E36"/>
      <c r="F36" s="65">
        <v>2.48</v>
      </c>
      <c r="G36" s="62">
        <v>0.89</v>
      </c>
      <c r="H36" s="60" t="s">
        <v>121</v>
      </c>
      <c r="I36" s="60" t="s">
        <v>122</v>
      </c>
      <c r="J36"/>
      <c r="K36" s="65">
        <v>7.97</v>
      </c>
      <c r="L36" s="62">
        <v>2.2599999999999998</v>
      </c>
      <c r="M36"/>
      <c r="N36" s="65">
        <v>2.72</v>
      </c>
      <c r="O36" s="62">
        <v>2.02</v>
      </c>
      <c r="P36"/>
      <c r="Q36" s="65">
        <v>2.33</v>
      </c>
      <c r="R36" s="62">
        <v>0.69</v>
      </c>
      <c r="S36"/>
      <c r="T36" s="65">
        <v>7.12</v>
      </c>
      <c r="U36" s="62">
        <v>3.96</v>
      </c>
      <c r="V36"/>
      <c r="W36" s="66">
        <v>7.16</v>
      </c>
      <c r="X36" s="64">
        <v>3.18</v>
      </c>
      <c r="Y36"/>
      <c r="Z36" s="65">
        <v>2.1</v>
      </c>
      <c r="AA36" s="62">
        <v>1.2</v>
      </c>
      <c r="AB36"/>
      <c r="AC36" s="65">
        <v>7.66</v>
      </c>
      <c r="AD36" s="62">
        <v>1.61</v>
      </c>
      <c r="AE36" s="60" t="s">
        <v>121</v>
      </c>
      <c r="AF36" s="60" t="s">
        <v>122</v>
      </c>
      <c r="AG36"/>
      <c r="AH36" s="65">
        <v>2.39</v>
      </c>
      <c r="AI36" s="62">
        <v>1.84</v>
      </c>
      <c r="AJ36"/>
      <c r="AK36" s="65">
        <v>1.94</v>
      </c>
      <c r="AL36" s="62">
        <v>1.04</v>
      </c>
      <c r="AM36" s="60" t="s">
        <v>121</v>
      </c>
      <c r="AN36" s="60" t="s">
        <v>122</v>
      </c>
      <c r="AO36"/>
      <c r="AP36" s="65">
        <v>7.25</v>
      </c>
      <c r="AQ36" s="62">
        <v>2.83</v>
      </c>
      <c r="AR36"/>
    </row>
    <row r="37" spans="1:44" x14ac:dyDescent="0.35">
      <c r="A37" s="56">
        <v>7.29</v>
      </c>
      <c r="B37" s="2">
        <v>0.88</v>
      </c>
      <c r="C37" s="60" t="s">
        <v>121</v>
      </c>
      <c r="D37" s="60" t="s">
        <v>122</v>
      </c>
      <c r="E37"/>
      <c r="F37" s="65">
        <v>2.56</v>
      </c>
      <c r="G37" s="62">
        <v>0.64</v>
      </c>
      <c r="H37" s="60" t="s">
        <v>121</v>
      </c>
      <c r="I37" s="60" t="s">
        <v>122</v>
      </c>
      <c r="J37"/>
      <c r="K37" s="65">
        <v>7.91</v>
      </c>
      <c r="L37" s="62">
        <v>1.7</v>
      </c>
      <c r="M37"/>
      <c r="N37" s="65">
        <v>2.8</v>
      </c>
      <c r="O37" s="62">
        <v>1.35</v>
      </c>
      <c r="P37"/>
      <c r="Q37" s="65">
        <v>2.41</v>
      </c>
      <c r="R37" s="62">
        <v>0.55000000000000004</v>
      </c>
      <c r="S37"/>
      <c r="T37" s="65">
        <v>7.06</v>
      </c>
      <c r="U37" s="62">
        <v>2.98</v>
      </c>
      <c r="V37"/>
      <c r="W37" s="66">
        <v>7.1</v>
      </c>
      <c r="X37" s="64">
        <v>2.44</v>
      </c>
      <c r="Y37"/>
      <c r="Z37" s="65">
        <v>2.17</v>
      </c>
      <c r="AA37" s="62">
        <v>0.89</v>
      </c>
      <c r="AB37"/>
      <c r="AC37" s="65">
        <v>7.59</v>
      </c>
      <c r="AD37" s="62">
        <v>1.29</v>
      </c>
      <c r="AE37" s="60" t="s">
        <v>121</v>
      </c>
      <c r="AF37" s="60" t="s">
        <v>122</v>
      </c>
      <c r="AG37"/>
      <c r="AH37" s="65">
        <v>2.46</v>
      </c>
      <c r="AI37" s="62">
        <v>1.69</v>
      </c>
      <c r="AJ37"/>
      <c r="AK37" s="65">
        <v>2.02</v>
      </c>
      <c r="AL37" s="62">
        <v>0.85</v>
      </c>
      <c r="AM37" s="60" t="s">
        <v>121</v>
      </c>
      <c r="AN37" s="60" t="s">
        <v>122</v>
      </c>
      <c r="AO37"/>
      <c r="AP37" s="65">
        <v>7.19</v>
      </c>
      <c r="AQ37" s="62">
        <v>3.19</v>
      </c>
      <c r="AR37"/>
    </row>
    <row r="38" spans="1:44" x14ac:dyDescent="0.35">
      <c r="A38" s="56">
        <v>7.22</v>
      </c>
      <c r="B38" s="2">
        <v>0.72</v>
      </c>
      <c r="C38" s="60" t="s">
        <v>121</v>
      </c>
      <c r="D38" s="60" t="s">
        <v>122</v>
      </c>
      <c r="E38"/>
      <c r="F38" s="65">
        <v>2.65</v>
      </c>
      <c r="G38" s="62">
        <v>0.49</v>
      </c>
      <c r="H38" s="60" t="s">
        <v>121</v>
      </c>
      <c r="I38" s="60" t="s">
        <v>122</v>
      </c>
      <c r="J38"/>
      <c r="K38" s="65">
        <v>7.83</v>
      </c>
      <c r="L38" s="62">
        <v>1.31</v>
      </c>
      <c r="M38"/>
      <c r="N38" s="65">
        <v>2.88</v>
      </c>
      <c r="O38" s="62">
        <v>0.94</v>
      </c>
      <c r="P38"/>
      <c r="Q38" s="65">
        <v>2.5</v>
      </c>
      <c r="R38" s="62">
        <v>0.46</v>
      </c>
      <c r="S38"/>
      <c r="T38" s="65">
        <v>7</v>
      </c>
      <c r="U38" s="62">
        <v>2.23</v>
      </c>
      <c r="V38"/>
      <c r="W38" s="66">
        <v>7.04</v>
      </c>
      <c r="X38" s="64">
        <v>1.87</v>
      </c>
      <c r="Y38"/>
      <c r="Z38" s="65">
        <v>2.25</v>
      </c>
      <c r="AA38" s="62">
        <v>0.69</v>
      </c>
      <c r="AB38"/>
      <c r="AC38" s="65">
        <v>7.52</v>
      </c>
      <c r="AD38" s="62">
        <v>1.04</v>
      </c>
      <c r="AE38" s="60" t="s">
        <v>121</v>
      </c>
      <c r="AF38" s="60" t="s">
        <v>122</v>
      </c>
      <c r="AG38"/>
      <c r="AH38" s="65">
        <v>2.5499999999999998</v>
      </c>
      <c r="AI38" s="62">
        <v>1.31</v>
      </c>
      <c r="AJ38"/>
      <c r="AK38" s="65">
        <v>2.1</v>
      </c>
      <c r="AL38" s="62">
        <v>0.72</v>
      </c>
      <c r="AM38" s="60" t="s">
        <v>121</v>
      </c>
      <c r="AN38" s="60" t="s">
        <v>122</v>
      </c>
      <c r="AO38"/>
      <c r="AP38" s="65">
        <v>7.13</v>
      </c>
      <c r="AQ38" s="62">
        <v>3.32</v>
      </c>
      <c r="AR38"/>
    </row>
    <row r="39" spans="1:44" x14ac:dyDescent="0.35">
      <c r="A39" s="56">
        <v>7.16</v>
      </c>
      <c r="B39" s="2">
        <v>0.62</v>
      </c>
      <c r="C39" s="60" t="s">
        <v>121</v>
      </c>
      <c r="D39" s="60" t="s">
        <v>122</v>
      </c>
      <c r="E39"/>
      <c r="F39" s="65">
        <v>2.73</v>
      </c>
      <c r="G39" s="62">
        <v>0.4</v>
      </c>
      <c r="H39" s="60" t="s">
        <v>121</v>
      </c>
      <c r="I39" s="60" t="s">
        <v>122</v>
      </c>
      <c r="J39"/>
      <c r="K39" s="65">
        <v>7.77</v>
      </c>
      <c r="L39" s="62">
        <v>1.05</v>
      </c>
      <c r="M39"/>
      <c r="N39" s="65">
        <v>2.96</v>
      </c>
      <c r="O39" s="62">
        <v>0.67</v>
      </c>
      <c r="P39"/>
      <c r="Q39" s="65">
        <v>2.58</v>
      </c>
      <c r="R39" s="62">
        <v>0.4</v>
      </c>
      <c r="S39"/>
      <c r="T39" s="65">
        <v>6.93</v>
      </c>
      <c r="U39" s="62">
        <v>1.71</v>
      </c>
      <c r="V39"/>
      <c r="W39" s="66">
        <v>6.98</v>
      </c>
      <c r="X39" s="64">
        <v>1.47</v>
      </c>
      <c r="Y39"/>
      <c r="Z39" s="65">
        <v>2.33</v>
      </c>
      <c r="AA39" s="62">
        <v>0.56000000000000005</v>
      </c>
      <c r="AB39"/>
      <c r="AC39" s="65">
        <v>7.46</v>
      </c>
      <c r="AD39" s="62">
        <v>0.9</v>
      </c>
      <c r="AE39" s="60" t="s">
        <v>121</v>
      </c>
      <c r="AF39" s="60" t="s">
        <v>122</v>
      </c>
      <c r="AG39"/>
      <c r="AH39" s="65">
        <v>2.63</v>
      </c>
      <c r="AI39" s="62">
        <v>0.94</v>
      </c>
      <c r="AJ39"/>
      <c r="AK39" s="65">
        <v>2.1800000000000002</v>
      </c>
      <c r="AL39" s="62">
        <v>0.65</v>
      </c>
      <c r="AM39" s="60" t="s">
        <v>121</v>
      </c>
      <c r="AN39" s="60" t="s">
        <v>122</v>
      </c>
      <c r="AO39"/>
      <c r="AP39" s="65">
        <v>7.07</v>
      </c>
      <c r="AQ39" s="62">
        <v>3.15</v>
      </c>
      <c r="AR39"/>
    </row>
    <row r="40" spans="1:44" x14ac:dyDescent="0.35">
      <c r="A40" s="56">
        <v>7.08</v>
      </c>
      <c r="B40" s="2">
        <v>0.53</v>
      </c>
      <c r="C40" s="60" t="s">
        <v>121</v>
      </c>
      <c r="D40" s="60" t="s">
        <v>122</v>
      </c>
      <c r="E40"/>
      <c r="F40" s="65">
        <v>2.81</v>
      </c>
      <c r="G40" s="62">
        <v>0.34</v>
      </c>
      <c r="H40" s="60" t="s">
        <v>121</v>
      </c>
      <c r="I40" s="60" t="s">
        <v>122</v>
      </c>
      <c r="J40"/>
      <c r="K40" s="65">
        <v>7.7</v>
      </c>
      <c r="L40" s="62">
        <v>0.87</v>
      </c>
      <c r="M40"/>
      <c r="N40" s="65">
        <v>3.04</v>
      </c>
      <c r="O40" s="62">
        <v>0.52</v>
      </c>
      <c r="P40"/>
      <c r="Q40" s="65">
        <v>2.67</v>
      </c>
      <c r="R40" s="62">
        <v>0.35</v>
      </c>
      <c r="S40"/>
      <c r="T40" s="65">
        <v>6.88</v>
      </c>
      <c r="U40" s="62">
        <v>1.35</v>
      </c>
      <c r="V40"/>
      <c r="W40" s="66">
        <v>6.92</v>
      </c>
      <c r="X40" s="64">
        <v>1.19</v>
      </c>
      <c r="Y40"/>
      <c r="Z40" s="65">
        <v>2.41</v>
      </c>
      <c r="AA40" s="62">
        <v>0.47</v>
      </c>
      <c r="AB40"/>
      <c r="AC40" s="65">
        <v>7.38</v>
      </c>
      <c r="AD40" s="62">
        <v>0.83</v>
      </c>
      <c r="AE40" s="60" t="s">
        <v>121</v>
      </c>
      <c r="AF40" s="60" t="s">
        <v>122</v>
      </c>
      <c r="AG40"/>
      <c r="AH40" s="65">
        <v>2.71</v>
      </c>
      <c r="AI40" s="62">
        <v>0.69</v>
      </c>
      <c r="AJ40"/>
      <c r="AK40" s="65">
        <v>2.25</v>
      </c>
      <c r="AL40" s="62">
        <v>0.6</v>
      </c>
      <c r="AM40" s="60" t="s">
        <v>121</v>
      </c>
      <c r="AN40" s="60" t="s">
        <v>122</v>
      </c>
      <c r="AO40"/>
      <c r="AP40" s="65">
        <v>7.01</v>
      </c>
      <c r="AQ40" s="62">
        <v>2.66</v>
      </c>
      <c r="AR40"/>
    </row>
    <row r="41" spans="1:44" x14ac:dyDescent="0.35">
      <c r="A41" s="56">
        <v>7.01</v>
      </c>
      <c r="B41" s="2">
        <v>0.46</v>
      </c>
      <c r="C41" s="60" t="s">
        <v>121</v>
      </c>
      <c r="D41" s="60" t="s">
        <v>122</v>
      </c>
      <c r="E41"/>
      <c r="F41" s="65">
        <v>2.88</v>
      </c>
      <c r="G41" s="62">
        <v>0.32</v>
      </c>
      <c r="H41" s="60" t="s">
        <v>121</v>
      </c>
      <c r="I41" s="60" t="s">
        <v>122</v>
      </c>
      <c r="J41"/>
      <c r="K41" s="65">
        <v>7.63</v>
      </c>
      <c r="L41" s="62">
        <v>0.74</v>
      </c>
      <c r="M41"/>
      <c r="N41" s="65">
        <v>3.12</v>
      </c>
      <c r="O41" s="62">
        <v>0.42</v>
      </c>
      <c r="P41"/>
      <c r="Q41" s="65">
        <v>2.75</v>
      </c>
      <c r="R41" s="62">
        <v>0.32</v>
      </c>
      <c r="S41"/>
      <c r="T41" s="65">
        <v>6.81</v>
      </c>
      <c r="U41" s="62">
        <v>1.0900000000000001</v>
      </c>
      <c r="V41"/>
      <c r="W41" s="66">
        <v>6.87</v>
      </c>
      <c r="X41" s="64">
        <v>0.98</v>
      </c>
      <c r="Y41"/>
      <c r="Z41" s="65">
        <v>2.4900000000000002</v>
      </c>
      <c r="AA41" s="62">
        <v>0.4</v>
      </c>
      <c r="AB41"/>
      <c r="AC41" s="65">
        <v>7.32</v>
      </c>
      <c r="AD41" s="62">
        <v>0.83</v>
      </c>
      <c r="AE41" s="60" t="s">
        <v>121</v>
      </c>
      <c r="AF41" s="60" t="s">
        <v>122</v>
      </c>
      <c r="AG41"/>
      <c r="AH41" s="65">
        <v>2.79</v>
      </c>
      <c r="AI41" s="62">
        <v>0.53</v>
      </c>
      <c r="AJ41"/>
      <c r="AK41" s="65">
        <v>2.33</v>
      </c>
      <c r="AL41" s="62">
        <v>0.56000000000000005</v>
      </c>
      <c r="AM41" s="60" t="s">
        <v>121</v>
      </c>
      <c r="AN41" s="60" t="s">
        <v>122</v>
      </c>
      <c r="AO41"/>
      <c r="AP41" s="65">
        <v>6.95</v>
      </c>
      <c r="AQ41" s="62">
        <v>2.06</v>
      </c>
      <c r="AR41"/>
    </row>
    <row r="42" spans="1:44" x14ac:dyDescent="0.35">
      <c r="A42" s="56">
        <v>6.95</v>
      </c>
      <c r="B42" s="2">
        <v>0.41</v>
      </c>
      <c r="C42" s="60" t="s">
        <v>121</v>
      </c>
      <c r="D42" s="60" t="s">
        <v>122</v>
      </c>
      <c r="E42"/>
      <c r="F42" s="65">
        <v>2.96</v>
      </c>
      <c r="G42" s="62">
        <v>0.28000000000000003</v>
      </c>
      <c r="H42" s="60" t="s">
        <v>121</v>
      </c>
      <c r="I42" s="60" t="s">
        <v>122</v>
      </c>
      <c r="J42"/>
      <c r="K42" s="65">
        <v>7.55</v>
      </c>
      <c r="L42" s="62">
        <v>0.66</v>
      </c>
      <c r="M42"/>
      <c r="N42" s="65">
        <v>3.19</v>
      </c>
      <c r="O42" s="62">
        <v>0.36</v>
      </c>
      <c r="P42"/>
      <c r="Q42" s="65">
        <v>2.83</v>
      </c>
      <c r="R42" s="62">
        <v>0.3</v>
      </c>
      <c r="S42"/>
      <c r="T42" s="65">
        <v>6.75</v>
      </c>
      <c r="U42" s="62">
        <v>0.89</v>
      </c>
      <c r="V42"/>
      <c r="W42" s="66">
        <v>6.8</v>
      </c>
      <c r="X42" s="64">
        <v>0.82</v>
      </c>
      <c r="Y42"/>
      <c r="Z42" s="65">
        <v>2.58</v>
      </c>
      <c r="AA42" s="62">
        <v>0.35</v>
      </c>
      <c r="AB42"/>
      <c r="AC42" s="65">
        <v>7.25</v>
      </c>
      <c r="AD42" s="62">
        <v>0.84</v>
      </c>
      <c r="AE42" s="60" t="s">
        <v>121</v>
      </c>
      <c r="AF42" s="60" t="s">
        <v>122</v>
      </c>
      <c r="AG42"/>
      <c r="AH42" s="65">
        <v>2.87</v>
      </c>
      <c r="AI42" s="62">
        <v>0.42</v>
      </c>
      <c r="AJ42"/>
      <c r="AK42" s="65">
        <v>2.42</v>
      </c>
      <c r="AL42" s="62">
        <v>0.51</v>
      </c>
      <c r="AM42" s="60" t="s">
        <v>121</v>
      </c>
      <c r="AN42" s="60" t="s">
        <v>122</v>
      </c>
      <c r="AO42"/>
      <c r="AP42" s="65">
        <v>6.89</v>
      </c>
      <c r="AQ42" s="62">
        <v>1.58</v>
      </c>
      <c r="AR42"/>
    </row>
    <row r="43" spans="1:44" x14ac:dyDescent="0.35">
      <c r="A43" s="56">
        <v>6.88</v>
      </c>
      <c r="B43" s="2">
        <v>0.36</v>
      </c>
      <c r="C43" s="60" t="s">
        <v>121</v>
      </c>
      <c r="D43" s="60" t="s">
        <v>122</v>
      </c>
      <c r="E43"/>
      <c r="F43" s="65">
        <v>3.04</v>
      </c>
      <c r="G43" s="62">
        <v>0.26</v>
      </c>
      <c r="H43" s="60" t="s">
        <v>121</v>
      </c>
      <c r="I43" s="60" t="s">
        <v>122</v>
      </c>
      <c r="J43"/>
      <c r="K43" s="65">
        <v>7.49</v>
      </c>
      <c r="L43" s="62">
        <v>0.61</v>
      </c>
      <c r="M43"/>
      <c r="N43" s="65">
        <v>3.27</v>
      </c>
      <c r="O43" s="62">
        <v>0.33</v>
      </c>
      <c r="P43"/>
      <c r="Q43" s="65">
        <v>2.92</v>
      </c>
      <c r="R43" s="62">
        <v>0.28000000000000003</v>
      </c>
      <c r="S43"/>
      <c r="T43" s="65">
        <v>6.69</v>
      </c>
      <c r="U43" s="62">
        <v>0.72</v>
      </c>
      <c r="V43"/>
      <c r="W43" s="66">
        <v>6.74</v>
      </c>
      <c r="X43" s="64">
        <v>0.7</v>
      </c>
      <c r="Y43"/>
      <c r="Z43" s="65">
        <v>2.65</v>
      </c>
      <c r="AA43" s="62">
        <v>0.32</v>
      </c>
      <c r="AB43"/>
      <c r="AC43" s="65">
        <v>7.18</v>
      </c>
      <c r="AD43" s="62">
        <v>0.86</v>
      </c>
      <c r="AE43" s="60" t="s">
        <v>121</v>
      </c>
      <c r="AF43" s="60" t="s">
        <v>122</v>
      </c>
      <c r="AG43"/>
      <c r="AH43" s="65">
        <v>2.94</v>
      </c>
      <c r="AI43" s="62">
        <v>0.36</v>
      </c>
      <c r="AJ43"/>
      <c r="AK43" s="65">
        <v>2.5</v>
      </c>
      <c r="AL43" s="62">
        <v>0.45</v>
      </c>
      <c r="AM43" s="60" t="s">
        <v>121</v>
      </c>
      <c r="AN43" s="60" t="s">
        <v>122</v>
      </c>
      <c r="AO43"/>
      <c r="AP43" s="65">
        <v>6.83</v>
      </c>
      <c r="AQ43" s="62">
        <v>1.27</v>
      </c>
      <c r="AR43"/>
    </row>
    <row r="44" spans="1:44" x14ac:dyDescent="0.35">
      <c r="A44" s="56">
        <v>6.82</v>
      </c>
      <c r="B44" s="2">
        <v>0.33</v>
      </c>
      <c r="C44" s="60" t="s">
        <v>121</v>
      </c>
      <c r="D44" s="60" t="s">
        <v>122</v>
      </c>
      <c r="E44"/>
      <c r="F44" s="65">
        <v>3.12</v>
      </c>
      <c r="G44" s="62">
        <v>0.24</v>
      </c>
      <c r="H44" s="60" t="s">
        <v>121</v>
      </c>
      <c r="I44" s="60" t="s">
        <v>122</v>
      </c>
      <c r="J44"/>
      <c r="K44" s="65">
        <v>7.42</v>
      </c>
      <c r="L44" s="62">
        <v>0.57999999999999996</v>
      </c>
      <c r="M44"/>
      <c r="N44" s="65">
        <v>3.35</v>
      </c>
      <c r="O44" s="62">
        <v>0.28999999999999998</v>
      </c>
      <c r="P44"/>
      <c r="Q44" s="65">
        <v>3</v>
      </c>
      <c r="R44" s="62">
        <v>0.27</v>
      </c>
      <c r="S44"/>
      <c r="T44" s="65">
        <v>6.63</v>
      </c>
      <c r="U44" s="62">
        <v>0.6</v>
      </c>
      <c r="V44"/>
      <c r="W44" s="66">
        <v>6.68</v>
      </c>
      <c r="X44" s="64">
        <v>0.6</v>
      </c>
      <c r="Y44"/>
      <c r="Z44" s="65">
        <v>2.73</v>
      </c>
      <c r="AA44" s="62">
        <v>0.3</v>
      </c>
      <c r="AB44"/>
      <c r="AC44" s="65">
        <v>7.12</v>
      </c>
      <c r="AD44" s="62">
        <v>0.88</v>
      </c>
      <c r="AE44" s="60" t="s">
        <v>121</v>
      </c>
      <c r="AF44" s="60" t="s">
        <v>122</v>
      </c>
      <c r="AG44"/>
      <c r="AH44" s="65">
        <v>3.02</v>
      </c>
      <c r="AI44" s="62">
        <v>0.32</v>
      </c>
      <c r="AJ44"/>
      <c r="AK44" s="65">
        <v>2.58</v>
      </c>
      <c r="AL44" s="62">
        <v>0.38</v>
      </c>
      <c r="AM44" s="60" t="s">
        <v>121</v>
      </c>
      <c r="AN44" s="60" t="s">
        <v>122</v>
      </c>
      <c r="AO44"/>
      <c r="AP44" s="65">
        <v>6.77</v>
      </c>
      <c r="AQ44" s="62">
        <v>1.03</v>
      </c>
      <c r="AR44"/>
    </row>
    <row r="45" spans="1:44" x14ac:dyDescent="0.35">
      <c r="A45" s="56">
        <v>6.75</v>
      </c>
      <c r="B45" s="2">
        <v>0.3</v>
      </c>
      <c r="C45" s="60" t="s">
        <v>121</v>
      </c>
      <c r="D45" s="60" t="s">
        <v>122</v>
      </c>
      <c r="E45"/>
      <c r="F45" s="65">
        <v>3.19</v>
      </c>
      <c r="G45" s="62">
        <v>0.24</v>
      </c>
      <c r="H45" s="60" t="s">
        <v>121</v>
      </c>
      <c r="I45" s="60" t="s">
        <v>122</v>
      </c>
      <c r="J45"/>
      <c r="K45" s="65">
        <v>7.35</v>
      </c>
      <c r="L45" s="62">
        <v>0.55000000000000004</v>
      </c>
      <c r="M45"/>
      <c r="N45" s="65">
        <v>3.42</v>
      </c>
      <c r="O45" s="62">
        <v>0.28000000000000003</v>
      </c>
      <c r="P45"/>
      <c r="Q45" s="65">
        <v>3.09</v>
      </c>
      <c r="R45" s="62">
        <v>0.26</v>
      </c>
      <c r="S45"/>
      <c r="T45" s="65">
        <v>6.57</v>
      </c>
      <c r="U45" s="62">
        <v>0.52</v>
      </c>
      <c r="V45"/>
      <c r="W45" s="66">
        <v>6.62</v>
      </c>
      <c r="X45" s="64">
        <v>0.53</v>
      </c>
      <c r="Y45"/>
      <c r="Z45" s="65">
        <v>2.81</v>
      </c>
      <c r="AA45" s="62">
        <v>0.28000000000000003</v>
      </c>
      <c r="AB45"/>
      <c r="AC45" s="65">
        <v>7.05</v>
      </c>
      <c r="AD45" s="62">
        <v>0.74</v>
      </c>
      <c r="AE45" s="60" t="s">
        <v>121</v>
      </c>
      <c r="AF45" s="60" t="s">
        <v>122</v>
      </c>
      <c r="AG45"/>
      <c r="AH45" s="65">
        <v>3.1</v>
      </c>
      <c r="AI45" s="62">
        <v>0.28999999999999998</v>
      </c>
      <c r="AJ45"/>
      <c r="AK45" s="65">
        <v>2.65</v>
      </c>
      <c r="AL45" s="62">
        <v>0.34</v>
      </c>
      <c r="AM45" s="60" t="s">
        <v>121</v>
      </c>
      <c r="AN45" s="60" t="s">
        <v>122</v>
      </c>
      <c r="AO45"/>
      <c r="AP45" s="65">
        <v>6.71</v>
      </c>
      <c r="AQ45" s="62">
        <v>0.84</v>
      </c>
      <c r="AR45"/>
    </row>
    <row r="46" spans="1:44" x14ac:dyDescent="0.35">
      <c r="A46" s="56">
        <v>6.68</v>
      </c>
      <c r="B46" s="2">
        <v>0.28000000000000003</v>
      </c>
      <c r="C46" s="60" t="s">
        <v>121</v>
      </c>
      <c r="D46" s="60" t="s">
        <v>122</v>
      </c>
      <c r="E46"/>
      <c r="F46" s="65">
        <v>3.27</v>
      </c>
      <c r="G46" s="62">
        <v>0.23</v>
      </c>
      <c r="H46" s="60" t="s">
        <v>121</v>
      </c>
      <c r="I46" s="60" t="s">
        <v>122</v>
      </c>
      <c r="J46"/>
      <c r="K46" s="65">
        <v>7.28</v>
      </c>
      <c r="L46" s="62">
        <v>0.49</v>
      </c>
      <c r="M46"/>
      <c r="N46" s="65">
        <v>3.5</v>
      </c>
      <c r="O46" s="62">
        <v>0.27</v>
      </c>
      <c r="P46"/>
      <c r="Q46" s="65">
        <v>3.17</v>
      </c>
      <c r="R46" s="62">
        <v>0.26</v>
      </c>
      <c r="S46"/>
      <c r="T46" s="65">
        <v>6.5</v>
      </c>
      <c r="U46" s="62">
        <v>0.46</v>
      </c>
      <c r="V46"/>
      <c r="W46" s="66">
        <v>6.56</v>
      </c>
      <c r="X46" s="64">
        <v>0.47</v>
      </c>
      <c r="Y46"/>
      <c r="Z46" s="65">
        <v>2.88</v>
      </c>
      <c r="AA46" s="62">
        <v>0.28000000000000003</v>
      </c>
      <c r="AB46"/>
      <c r="AC46" s="65">
        <v>6.98</v>
      </c>
      <c r="AD46" s="62">
        <v>0.56000000000000005</v>
      </c>
      <c r="AE46" s="60" t="s">
        <v>121</v>
      </c>
      <c r="AF46" s="60" t="s">
        <v>122</v>
      </c>
      <c r="AG46"/>
      <c r="AH46" s="65">
        <v>3.18</v>
      </c>
      <c r="AI46" s="62">
        <v>0.27</v>
      </c>
      <c r="AJ46"/>
      <c r="AK46" s="65">
        <v>2.73</v>
      </c>
      <c r="AL46" s="62">
        <v>0.3</v>
      </c>
      <c r="AM46" s="60" t="s">
        <v>121</v>
      </c>
      <c r="AN46" s="60" t="s">
        <v>122</v>
      </c>
      <c r="AO46"/>
      <c r="AP46" s="65">
        <v>6.65</v>
      </c>
      <c r="AQ46" s="62">
        <v>0.69</v>
      </c>
      <c r="AR46"/>
    </row>
    <row r="47" spans="1:44" x14ac:dyDescent="0.35">
      <c r="A47" s="56">
        <v>6.61</v>
      </c>
      <c r="B47" s="2">
        <v>0.26</v>
      </c>
      <c r="C47" s="60" t="s">
        <v>121</v>
      </c>
      <c r="D47" s="60" t="s">
        <v>122</v>
      </c>
      <c r="E47"/>
      <c r="F47" s="65">
        <v>3.35</v>
      </c>
      <c r="G47" s="62">
        <v>0.23</v>
      </c>
      <c r="H47" s="60" t="s">
        <v>121</v>
      </c>
      <c r="I47" s="60" t="s">
        <v>122</v>
      </c>
      <c r="J47"/>
      <c r="K47" s="65">
        <v>7.21</v>
      </c>
      <c r="L47" s="62">
        <v>0.43</v>
      </c>
      <c r="M47"/>
      <c r="N47" s="65">
        <v>3.58</v>
      </c>
      <c r="O47" s="62">
        <v>0.26</v>
      </c>
      <c r="P47"/>
      <c r="Q47" s="65">
        <v>3.25</v>
      </c>
      <c r="R47" s="62">
        <v>0.27</v>
      </c>
      <c r="S47"/>
      <c r="T47" s="65">
        <v>6.44</v>
      </c>
      <c r="U47" s="62">
        <v>0.41</v>
      </c>
      <c r="V47"/>
      <c r="W47" s="66">
        <v>6.5</v>
      </c>
      <c r="X47" s="64">
        <v>0.43</v>
      </c>
      <c r="Y47"/>
      <c r="Z47" s="65">
        <v>2.97</v>
      </c>
      <c r="AA47" s="62">
        <v>0.27</v>
      </c>
      <c r="AB47"/>
      <c r="AC47" s="65">
        <v>6.92</v>
      </c>
      <c r="AD47" s="62">
        <v>0.46</v>
      </c>
      <c r="AE47" s="60" t="s">
        <v>121</v>
      </c>
      <c r="AF47" s="60" t="s">
        <v>122</v>
      </c>
      <c r="AG47"/>
      <c r="AH47" s="65">
        <v>3.25</v>
      </c>
      <c r="AI47" s="62">
        <v>0.26</v>
      </c>
      <c r="AJ47"/>
      <c r="AK47" s="65">
        <v>2.81</v>
      </c>
      <c r="AL47" s="62">
        <v>0.28000000000000003</v>
      </c>
      <c r="AM47" s="60" t="s">
        <v>121</v>
      </c>
      <c r="AN47" s="60" t="s">
        <v>122</v>
      </c>
      <c r="AO47"/>
      <c r="AP47" s="65">
        <v>6.59</v>
      </c>
      <c r="AQ47" s="62">
        <v>0.56000000000000005</v>
      </c>
      <c r="AR47"/>
    </row>
    <row r="48" spans="1:44" x14ac:dyDescent="0.35">
      <c r="A48" s="56">
        <v>6.54</v>
      </c>
      <c r="B48" s="2">
        <v>0.24</v>
      </c>
      <c r="C48" s="60" t="s">
        <v>121</v>
      </c>
      <c r="D48" s="60" t="s">
        <v>122</v>
      </c>
      <c r="E48"/>
      <c r="F48" s="65">
        <v>3.44</v>
      </c>
      <c r="G48" s="62">
        <v>0.23</v>
      </c>
      <c r="H48" s="60" t="s">
        <v>121</v>
      </c>
      <c r="I48" s="60" t="s">
        <v>122</v>
      </c>
      <c r="J48"/>
      <c r="K48" s="65">
        <v>7.14</v>
      </c>
      <c r="L48" s="62">
        <v>0.38</v>
      </c>
      <c r="M48"/>
      <c r="N48" s="65">
        <v>3.66</v>
      </c>
      <c r="O48" s="62">
        <v>0.26</v>
      </c>
      <c r="P48"/>
      <c r="Q48" s="65">
        <v>3.34</v>
      </c>
      <c r="R48" s="62">
        <v>0.28000000000000003</v>
      </c>
      <c r="S48"/>
      <c r="T48" s="65">
        <v>6.38</v>
      </c>
      <c r="U48" s="62">
        <v>0.38</v>
      </c>
      <c r="V48"/>
      <c r="W48" s="66">
        <v>6.44</v>
      </c>
      <c r="X48" s="64">
        <v>0.39</v>
      </c>
      <c r="Y48"/>
      <c r="Z48" s="65">
        <v>3.04</v>
      </c>
      <c r="AA48" s="62">
        <v>0.27</v>
      </c>
      <c r="AB48"/>
      <c r="AC48" s="65">
        <v>6.84</v>
      </c>
      <c r="AD48" s="62">
        <v>0.4</v>
      </c>
      <c r="AE48" s="60" t="s">
        <v>121</v>
      </c>
      <c r="AF48" s="60" t="s">
        <v>122</v>
      </c>
      <c r="AG48"/>
      <c r="AH48" s="65">
        <v>3.33</v>
      </c>
      <c r="AI48" s="62">
        <v>0.26</v>
      </c>
      <c r="AJ48"/>
      <c r="AK48" s="65">
        <v>2.89</v>
      </c>
      <c r="AL48" s="62">
        <v>0.28000000000000003</v>
      </c>
      <c r="AM48" s="60" t="s">
        <v>121</v>
      </c>
      <c r="AN48" s="60" t="s">
        <v>122</v>
      </c>
      <c r="AO48"/>
      <c r="AP48" s="65">
        <v>6.53</v>
      </c>
      <c r="AQ48" s="62">
        <v>0.48</v>
      </c>
      <c r="AR48"/>
    </row>
    <row r="49" spans="1:44" x14ac:dyDescent="0.35">
      <c r="A49" s="56">
        <v>6.47</v>
      </c>
      <c r="B49" s="2">
        <v>0.23</v>
      </c>
      <c r="C49" s="60" t="s">
        <v>121</v>
      </c>
      <c r="D49" s="60" t="s">
        <v>122</v>
      </c>
      <c r="E49"/>
      <c r="F49" s="65">
        <v>3.51</v>
      </c>
      <c r="G49" s="62">
        <v>0.24</v>
      </c>
      <c r="H49" s="60" t="s">
        <v>121</v>
      </c>
      <c r="I49" s="60" t="s">
        <v>122</v>
      </c>
      <c r="J49"/>
      <c r="K49" s="65">
        <v>7.07</v>
      </c>
      <c r="L49" s="62">
        <v>0.34</v>
      </c>
      <c r="M49"/>
      <c r="N49" s="65">
        <v>3.74</v>
      </c>
      <c r="O49" s="62">
        <v>0.26</v>
      </c>
      <c r="P49"/>
      <c r="Q49" s="65">
        <v>3.42</v>
      </c>
      <c r="R49" s="62">
        <v>0.3</v>
      </c>
      <c r="S49"/>
      <c r="T49" s="65">
        <v>6.32</v>
      </c>
      <c r="U49" s="62">
        <v>0.35</v>
      </c>
      <c r="V49"/>
      <c r="W49" s="66">
        <v>6.38</v>
      </c>
      <c r="X49" s="64">
        <v>0.35</v>
      </c>
      <c r="Y49"/>
      <c r="Z49" s="65">
        <v>3.13</v>
      </c>
      <c r="AA49" s="62">
        <v>0.27</v>
      </c>
      <c r="AB49"/>
      <c r="AC49" s="65">
        <v>6.78</v>
      </c>
      <c r="AD49" s="62">
        <v>0.34</v>
      </c>
      <c r="AE49" s="60" t="s">
        <v>121</v>
      </c>
      <c r="AF49" s="60" t="s">
        <v>122</v>
      </c>
      <c r="AG49"/>
      <c r="AH49" s="65">
        <v>3.42</v>
      </c>
      <c r="AI49" s="62">
        <v>0.27</v>
      </c>
      <c r="AJ49"/>
      <c r="AK49" s="65">
        <v>2.97</v>
      </c>
      <c r="AL49" s="62">
        <v>0.27</v>
      </c>
      <c r="AM49" s="60" t="s">
        <v>121</v>
      </c>
      <c r="AN49" s="60" t="s">
        <v>122</v>
      </c>
      <c r="AO49"/>
      <c r="AP49" s="65">
        <v>6.47</v>
      </c>
      <c r="AQ49" s="62">
        <v>0.41</v>
      </c>
      <c r="AR49"/>
    </row>
    <row r="50" spans="1:44" x14ac:dyDescent="0.35">
      <c r="A50" s="56">
        <v>6.41</v>
      </c>
      <c r="B50" s="2">
        <v>0.23</v>
      </c>
      <c r="C50" s="60" t="s">
        <v>121</v>
      </c>
      <c r="D50" s="60" t="s">
        <v>122</v>
      </c>
      <c r="E50"/>
      <c r="F50" s="65">
        <v>3.59</v>
      </c>
      <c r="G50" s="62">
        <v>0.24</v>
      </c>
      <c r="H50" s="60" t="s">
        <v>121</v>
      </c>
      <c r="I50" s="60" t="s">
        <v>122</v>
      </c>
      <c r="J50"/>
      <c r="K50" s="65">
        <v>7</v>
      </c>
      <c r="L50" s="62">
        <v>0.31</v>
      </c>
      <c r="M50"/>
      <c r="N50" s="65">
        <v>3.82</v>
      </c>
      <c r="O50" s="62">
        <v>0.27</v>
      </c>
      <c r="P50"/>
      <c r="Q50" s="65">
        <v>3.51</v>
      </c>
      <c r="R50" s="62">
        <v>0.33</v>
      </c>
      <c r="S50"/>
      <c r="T50" s="65">
        <v>6.25</v>
      </c>
      <c r="U50" s="62">
        <v>0.33</v>
      </c>
      <c r="V50"/>
      <c r="W50" s="66">
        <v>6.32</v>
      </c>
      <c r="X50" s="64">
        <v>0.33</v>
      </c>
      <c r="Y50"/>
      <c r="Z50" s="65">
        <v>3.21</v>
      </c>
      <c r="AA50" s="62">
        <v>0.28000000000000003</v>
      </c>
      <c r="AB50"/>
      <c r="AC50" s="65">
        <v>6.71</v>
      </c>
      <c r="AD50" s="62">
        <v>0.31</v>
      </c>
      <c r="AE50" s="60" t="s">
        <v>121</v>
      </c>
      <c r="AF50" s="60" t="s">
        <v>122</v>
      </c>
      <c r="AG50"/>
      <c r="AH50" s="65">
        <v>3.5</v>
      </c>
      <c r="AI50" s="62">
        <v>0.27</v>
      </c>
      <c r="AJ50"/>
      <c r="AK50" s="65">
        <v>3.05</v>
      </c>
      <c r="AL50" s="62">
        <v>0.25</v>
      </c>
      <c r="AM50" s="60" t="s">
        <v>121</v>
      </c>
      <c r="AN50" s="60" t="s">
        <v>122</v>
      </c>
      <c r="AO50"/>
      <c r="AP50" s="65">
        <v>6.41</v>
      </c>
      <c r="AQ50" s="62">
        <v>0.37</v>
      </c>
      <c r="AR50"/>
    </row>
    <row r="51" spans="1:44" x14ac:dyDescent="0.35">
      <c r="A51" s="56">
        <v>6.34</v>
      </c>
      <c r="B51" s="2">
        <v>0.23</v>
      </c>
      <c r="C51" s="60" t="s">
        <v>121</v>
      </c>
      <c r="D51" s="60" t="s">
        <v>122</v>
      </c>
      <c r="E51"/>
      <c r="F51" s="65">
        <v>3.67</v>
      </c>
      <c r="G51" s="62">
        <v>0.26</v>
      </c>
      <c r="H51" s="60" t="s">
        <v>121</v>
      </c>
      <c r="I51" s="60" t="s">
        <v>122</v>
      </c>
      <c r="J51"/>
      <c r="K51" s="65">
        <v>6.93</v>
      </c>
      <c r="L51" s="62">
        <v>0.28999999999999998</v>
      </c>
      <c r="M51"/>
      <c r="N51" s="65">
        <v>3.9</v>
      </c>
      <c r="O51" s="62">
        <v>0.28000000000000003</v>
      </c>
      <c r="P51"/>
      <c r="Q51" s="65">
        <v>3.6</v>
      </c>
      <c r="R51" s="62">
        <v>0.36</v>
      </c>
      <c r="S51"/>
      <c r="T51" s="65">
        <v>6.19</v>
      </c>
      <c r="U51" s="62">
        <v>0.31</v>
      </c>
      <c r="V51"/>
      <c r="W51" s="66">
        <v>6.26</v>
      </c>
      <c r="X51" s="64">
        <v>0.31</v>
      </c>
      <c r="Y51"/>
      <c r="Z51" s="65">
        <v>3.29</v>
      </c>
      <c r="AA51" s="62">
        <v>0.28999999999999998</v>
      </c>
      <c r="AB51"/>
      <c r="AC51" s="65">
        <v>6.64</v>
      </c>
      <c r="AD51" s="62">
        <v>0.28999999999999998</v>
      </c>
      <c r="AE51" s="60" t="s">
        <v>121</v>
      </c>
      <c r="AF51" s="60" t="s">
        <v>122</v>
      </c>
      <c r="AG51"/>
      <c r="AH51" s="65">
        <v>3.57</v>
      </c>
      <c r="AI51" s="62">
        <v>0.28000000000000003</v>
      </c>
      <c r="AJ51"/>
      <c r="AK51" s="65">
        <v>3.13</v>
      </c>
      <c r="AL51" s="62">
        <v>0.25</v>
      </c>
      <c r="AM51" s="60" t="s">
        <v>121</v>
      </c>
      <c r="AN51" s="60" t="s">
        <v>122</v>
      </c>
      <c r="AO51"/>
      <c r="AP51" s="65">
        <v>6.35</v>
      </c>
      <c r="AQ51" s="62">
        <v>0.34</v>
      </c>
      <c r="AR51"/>
    </row>
    <row r="52" spans="1:44" x14ac:dyDescent="0.35">
      <c r="A52" s="56">
        <v>6.27</v>
      </c>
      <c r="B52" s="2">
        <v>0.23</v>
      </c>
      <c r="C52" s="60" t="s">
        <v>121</v>
      </c>
      <c r="D52" s="60" t="s">
        <v>122</v>
      </c>
      <c r="E52"/>
      <c r="F52" s="65">
        <v>3.75</v>
      </c>
      <c r="G52" s="62">
        <v>0.27</v>
      </c>
      <c r="H52" s="60" t="s">
        <v>121</v>
      </c>
      <c r="I52" s="60" t="s">
        <v>122</v>
      </c>
      <c r="J52"/>
      <c r="K52" s="65">
        <v>6.87</v>
      </c>
      <c r="L52" s="62">
        <v>0.28000000000000003</v>
      </c>
      <c r="M52"/>
      <c r="N52" s="65">
        <v>3.98</v>
      </c>
      <c r="O52" s="62">
        <v>0.28999999999999998</v>
      </c>
      <c r="P52"/>
      <c r="Q52" s="65">
        <v>3.67</v>
      </c>
      <c r="R52" s="62">
        <v>0.41</v>
      </c>
      <c r="S52"/>
      <c r="T52" s="65">
        <v>6.13</v>
      </c>
      <c r="U52" s="62">
        <v>0.28999999999999998</v>
      </c>
      <c r="V52"/>
      <c r="W52" s="66">
        <v>6.2</v>
      </c>
      <c r="X52" s="64">
        <v>0.28999999999999998</v>
      </c>
      <c r="Y52"/>
      <c r="Z52" s="65">
        <v>3.36</v>
      </c>
      <c r="AA52" s="62">
        <v>0.31</v>
      </c>
      <c r="AB52"/>
      <c r="AC52" s="65">
        <v>6.58</v>
      </c>
      <c r="AD52" s="62">
        <v>0.28000000000000003</v>
      </c>
      <c r="AE52" s="60" t="s">
        <v>121</v>
      </c>
      <c r="AF52" s="60" t="s">
        <v>122</v>
      </c>
      <c r="AG52"/>
      <c r="AH52" s="65">
        <v>3.65</v>
      </c>
      <c r="AI52" s="62">
        <v>0.28999999999999998</v>
      </c>
      <c r="AJ52"/>
      <c r="AK52" s="65">
        <v>3.21</v>
      </c>
      <c r="AL52" s="62">
        <v>0.26</v>
      </c>
      <c r="AM52" s="60" t="s">
        <v>121</v>
      </c>
      <c r="AN52" s="60" t="s">
        <v>122</v>
      </c>
      <c r="AO52"/>
      <c r="AP52" s="65">
        <v>6.29</v>
      </c>
      <c r="AQ52" s="62">
        <v>0.33</v>
      </c>
      <c r="AR52"/>
    </row>
    <row r="53" spans="1:44" x14ac:dyDescent="0.35">
      <c r="A53" s="56">
        <v>6.2</v>
      </c>
      <c r="B53" s="2">
        <v>0.23</v>
      </c>
      <c r="C53" s="60" t="s">
        <v>121</v>
      </c>
      <c r="D53" s="60" t="s">
        <v>122</v>
      </c>
      <c r="E53"/>
      <c r="F53" s="65">
        <v>3.83</v>
      </c>
      <c r="G53" s="62">
        <v>0.28999999999999998</v>
      </c>
      <c r="H53" s="60" t="s">
        <v>121</v>
      </c>
      <c r="I53" s="60" t="s">
        <v>122</v>
      </c>
      <c r="J53"/>
      <c r="K53" s="65">
        <v>6.79</v>
      </c>
      <c r="L53" s="62">
        <v>0.27</v>
      </c>
      <c r="M53"/>
      <c r="N53" s="65">
        <v>4.05</v>
      </c>
      <c r="O53" s="62">
        <v>0.32</v>
      </c>
      <c r="P53"/>
      <c r="Q53" s="65">
        <v>3.76</v>
      </c>
      <c r="R53" s="62">
        <v>0.48</v>
      </c>
      <c r="S53"/>
      <c r="T53" s="65">
        <v>6.07</v>
      </c>
      <c r="U53" s="62">
        <v>0.28000000000000003</v>
      </c>
      <c r="V53"/>
      <c r="W53" s="66">
        <v>6.14</v>
      </c>
      <c r="X53" s="64">
        <v>0.28000000000000003</v>
      </c>
      <c r="Y53"/>
      <c r="Z53" s="65">
        <v>3.44</v>
      </c>
      <c r="AA53" s="62">
        <v>0.34</v>
      </c>
      <c r="AB53"/>
      <c r="AC53" s="65">
        <v>6.51</v>
      </c>
      <c r="AD53" s="62">
        <v>0.27</v>
      </c>
      <c r="AE53" s="60" t="s">
        <v>121</v>
      </c>
      <c r="AF53" s="60" t="s">
        <v>122</v>
      </c>
      <c r="AG53"/>
      <c r="AH53" s="65">
        <v>3.73</v>
      </c>
      <c r="AI53" s="62">
        <v>0.32</v>
      </c>
      <c r="AJ53"/>
      <c r="AK53" s="65">
        <v>3.29</v>
      </c>
      <c r="AL53" s="62">
        <v>0.28000000000000003</v>
      </c>
      <c r="AM53" s="60" t="s">
        <v>121</v>
      </c>
      <c r="AN53" s="60" t="s">
        <v>122</v>
      </c>
      <c r="AO53"/>
      <c r="AP53" s="65">
        <v>6.23</v>
      </c>
      <c r="AQ53" s="62">
        <v>0.3</v>
      </c>
      <c r="AR53"/>
    </row>
    <row r="54" spans="1:44" x14ac:dyDescent="0.35">
      <c r="A54" s="56">
        <v>6.13</v>
      </c>
      <c r="B54" s="2">
        <v>0.23</v>
      </c>
      <c r="C54" s="60" t="s">
        <v>121</v>
      </c>
      <c r="D54" s="60" t="s">
        <v>122</v>
      </c>
      <c r="E54"/>
      <c r="F54" s="65">
        <v>3.91</v>
      </c>
      <c r="G54" s="62">
        <v>0.33</v>
      </c>
      <c r="H54" s="60" t="s">
        <v>121</v>
      </c>
      <c r="I54" s="60" t="s">
        <v>122</v>
      </c>
      <c r="J54"/>
      <c r="K54" s="65">
        <v>6.72</v>
      </c>
      <c r="L54" s="62">
        <v>0.27</v>
      </c>
      <c r="M54"/>
      <c r="N54" s="65">
        <v>4.13</v>
      </c>
      <c r="O54" s="62">
        <v>0.35</v>
      </c>
      <c r="P54"/>
      <c r="Q54" s="65">
        <v>3.85</v>
      </c>
      <c r="R54" s="62">
        <v>0.57999999999999996</v>
      </c>
      <c r="S54"/>
      <c r="T54" s="65">
        <v>6</v>
      </c>
      <c r="U54" s="62">
        <v>0.28000000000000003</v>
      </c>
      <c r="V54"/>
      <c r="W54" s="66">
        <v>6.08</v>
      </c>
      <c r="X54" s="64">
        <v>0.28000000000000003</v>
      </c>
      <c r="Y54"/>
      <c r="Z54" s="65">
        <v>3.52</v>
      </c>
      <c r="AA54" s="62">
        <v>0.37</v>
      </c>
      <c r="AB54"/>
      <c r="AC54" s="65">
        <v>6.44</v>
      </c>
      <c r="AD54" s="62">
        <v>0.26</v>
      </c>
      <c r="AE54" s="60" t="s">
        <v>121</v>
      </c>
      <c r="AF54" s="60" t="s">
        <v>122</v>
      </c>
      <c r="AG54"/>
      <c r="AH54" s="65">
        <v>3.81</v>
      </c>
      <c r="AI54" s="62">
        <v>0.35</v>
      </c>
      <c r="AJ54"/>
      <c r="AK54" s="65">
        <v>3.37</v>
      </c>
      <c r="AL54" s="62">
        <v>0.3</v>
      </c>
      <c r="AM54" s="60" t="s">
        <v>121</v>
      </c>
      <c r="AN54" s="60" t="s">
        <v>122</v>
      </c>
      <c r="AO54"/>
      <c r="AP54" s="65">
        <v>6.17</v>
      </c>
      <c r="AQ54" s="62">
        <v>0.28999999999999998</v>
      </c>
      <c r="AR54"/>
    </row>
    <row r="55" spans="1:44" x14ac:dyDescent="0.35">
      <c r="A55" s="56">
        <v>6.07</v>
      </c>
      <c r="B55" s="2">
        <v>0.25</v>
      </c>
      <c r="C55" s="60" t="s">
        <v>121</v>
      </c>
      <c r="D55" s="60" t="s">
        <v>122</v>
      </c>
      <c r="E55"/>
      <c r="F55" s="65">
        <v>3.98</v>
      </c>
      <c r="G55" s="62">
        <v>0.38</v>
      </c>
      <c r="H55" s="60" t="s">
        <v>121</v>
      </c>
      <c r="I55" s="60" t="s">
        <v>122</v>
      </c>
      <c r="J55"/>
      <c r="K55" s="65">
        <v>6.66</v>
      </c>
      <c r="L55" s="62">
        <v>0.26</v>
      </c>
      <c r="M55"/>
      <c r="N55" s="65">
        <v>4.21</v>
      </c>
      <c r="O55" s="62">
        <v>0.4</v>
      </c>
      <c r="P55"/>
      <c r="Q55" s="65">
        <v>3.94</v>
      </c>
      <c r="R55" s="62">
        <v>0.73</v>
      </c>
      <c r="S55"/>
      <c r="T55" s="65">
        <v>5.95</v>
      </c>
      <c r="U55" s="62">
        <v>0.27</v>
      </c>
      <c r="V55"/>
      <c r="W55" s="66">
        <v>6.02</v>
      </c>
      <c r="X55" s="64">
        <v>0.27</v>
      </c>
      <c r="Y55"/>
      <c r="Z55" s="65">
        <v>3.6</v>
      </c>
      <c r="AA55" s="62">
        <v>0.41</v>
      </c>
      <c r="AB55"/>
      <c r="AC55" s="65">
        <v>6.37</v>
      </c>
      <c r="AD55" s="62">
        <v>0.26</v>
      </c>
      <c r="AE55" s="60" t="s">
        <v>121</v>
      </c>
      <c r="AF55" s="60" t="s">
        <v>122</v>
      </c>
      <c r="AG55"/>
      <c r="AH55" s="65">
        <v>3.89</v>
      </c>
      <c r="AI55" s="62">
        <v>0.43</v>
      </c>
      <c r="AJ55"/>
      <c r="AK55" s="65">
        <v>3.44</v>
      </c>
      <c r="AL55" s="62">
        <v>0.33</v>
      </c>
      <c r="AM55" s="60" t="s">
        <v>121</v>
      </c>
      <c r="AN55" s="60" t="s">
        <v>122</v>
      </c>
      <c r="AO55"/>
      <c r="AP55" s="65">
        <v>6.11</v>
      </c>
      <c r="AQ55" s="62">
        <v>0.28000000000000003</v>
      </c>
      <c r="AR55"/>
    </row>
    <row r="56" spans="1:44" x14ac:dyDescent="0.35">
      <c r="A56" s="56">
        <v>6</v>
      </c>
      <c r="B56" s="2">
        <v>0.27</v>
      </c>
      <c r="C56" s="60" t="s">
        <v>121</v>
      </c>
      <c r="D56" s="60" t="s">
        <v>122</v>
      </c>
      <c r="E56"/>
      <c r="F56" s="65">
        <v>4.07</v>
      </c>
      <c r="G56" s="62">
        <v>0.43</v>
      </c>
      <c r="H56" s="60" t="s">
        <v>121</v>
      </c>
      <c r="I56" s="60" t="s">
        <v>122</v>
      </c>
      <c r="J56"/>
      <c r="K56" s="65">
        <v>6.58</v>
      </c>
      <c r="L56" s="62">
        <v>0.26</v>
      </c>
      <c r="M56"/>
      <c r="N56" s="65">
        <v>4.29</v>
      </c>
      <c r="O56" s="62">
        <v>0.47</v>
      </c>
      <c r="P56"/>
      <c r="Q56" s="65">
        <v>4.01</v>
      </c>
      <c r="R56" s="62">
        <v>0.94</v>
      </c>
      <c r="S56"/>
      <c r="T56" s="65">
        <v>5.88</v>
      </c>
      <c r="U56" s="62">
        <v>0.27</v>
      </c>
      <c r="V56"/>
      <c r="W56" s="66">
        <v>5.96</v>
      </c>
      <c r="X56" s="64">
        <v>0.27</v>
      </c>
      <c r="Y56"/>
      <c r="Z56" s="65">
        <v>3.67</v>
      </c>
      <c r="AA56" s="62">
        <v>0.47</v>
      </c>
      <c r="AB56"/>
      <c r="AC56" s="65">
        <v>6.3</v>
      </c>
      <c r="AD56" s="62">
        <v>0.27</v>
      </c>
      <c r="AE56" s="60" t="s">
        <v>121</v>
      </c>
      <c r="AF56" s="60" t="s">
        <v>122</v>
      </c>
      <c r="AG56"/>
      <c r="AH56" s="65">
        <v>3.97</v>
      </c>
      <c r="AI56" s="62">
        <v>0.56000000000000005</v>
      </c>
      <c r="AJ56"/>
      <c r="AK56" s="65">
        <v>3.52</v>
      </c>
      <c r="AL56" s="62">
        <v>0.36</v>
      </c>
      <c r="AM56" s="60" t="s">
        <v>121</v>
      </c>
      <c r="AN56" s="60" t="s">
        <v>122</v>
      </c>
      <c r="AO56"/>
      <c r="AP56" s="65">
        <v>6.05</v>
      </c>
      <c r="AQ56" s="62">
        <v>0.28000000000000003</v>
      </c>
      <c r="AR56"/>
    </row>
    <row r="57" spans="1:44" x14ac:dyDescent="0.35">
      <c r="A57" s="56">
        <v>5.93</v>
      </c>
      <c r="B57" s="2">
        <v>0.28999999999999998</v>
      </c>
      <c r="C57" s="60" t="s">
        <v>121</v>
      </c>
      <c r="D57" s="60" t="s">
        <v>122</v>
      </c>
      <c r="E57"/>
      <c r="F57" s="65">
        <v>4.1399999999999997</v>
      </c>
      <c r="G57" s="62">
        <v>0.52</v>
      </c>
      <c r="H57" s="60" t="s">
        <v>121</v>
      </c>
      <c r="I57" s="60" t="s">
        <v>122</v>
      </c>
      <c r="J57"/>
      <c r="K57" s="65">
        <v>6.51</v>
      </c>
      <c r="L57" s="62">
        <v>0.27</v>
      </c>
      <c r="M57"/>
      <c r="N57" s="65">
        <v>4.37</v>
      </c>
      <c r="O57" s="62">
        <v>0.53</v>
      </c>
      <c r="P57"/>
      <c r="Q57" s="65">
        <v>4.0999999999999996</v>
      </c>
      <c r="R57" s="62">
        <v>1.23</v>
      </c>
      <c r="S57"/>
      <c r="T57" s="65">
        <v>5.82</v>
      </c>
      <c r="U57" s="62">
        <v>0.27</v>
      </c>
      <c r="V57"/>
      <c r="W57" s="66">
        <v>5.9</v>
      </c>
      <c r="X57" s="64">
        <v>0.27</v>
      </c>
      <c r="Y57"/>
      <c r="Z57" s="65">
        <v>3.75</v>
      </c>
      <c r="AA57" s="62">
        <v>0.55000000000000004</v>
      </c>
      <c r="AB57"/>
      <c r="AC57" s="65">
        <v>6.24</v>
      </c>
      <c r="AD57" s="62">
        <v>0.27</v>
      </c>
      <c r="AE57" s="60" t="s">
        <v>121</v>
      </c>
      <c r="AF57" s="60" t="s">
        <v>122</v>
      </c>
      <c r="AG57"/>
      <c r="AH57" s="65">
        <v>4.04</v>
      </c>
      <c r="AI57" s="62">
        <v>0.74</v>
      </c>
      <c r="AJ57"/>
      <c r="AK57" s="65">
        <v>3.6</v>
      </c>
      <c r="AL57" s="62">
        <v>0.4</v>
      </c>
      <c r="AM57" s="60" t="s">
        <v>121</v>
      </c>
      <c r="AN57" s="60" t="s">
        <v>122</v>
      </c>
      <c r="AO57"/>
      <c r="AP57" s="65">
        <v>5.99</v>
      </c>
      <c r="AQ57" s="62">
        <v>0.27</v>
      </c>
      <c r="AR57"/>
    </row>
    <row r="58" spans="1:44" x14ac:dyDescent="0.35">
      <c r="A58" s="56">
        <v>5.86</v>
      </c>
      <c r="B58" s="2">
        <v>0.34</v>
      </c>
      <c r="C58" s="60" t="s">
        <v>121</v>
      </c>
      <c r="D58" s="60" t="s">
        <v>122</v>
      </c>
      <c r="E58"/>
      <c r="F58" s="65">
        <v>4.22</v>
      </c>
      <c r="G58" s="62">
        <v>0.62</v>
      </c>
      <c r="H58" s="60" t="s">
        <v>121</v>
      </c>
      <c r="I58" s="60" t="s">
        <v>122</v>
      </c>
      <c r="J58"/>
      <c r="K58" s="65">
        <v>6.45</v>
      </c>
      <c r="L58" s="62">
        <v>0.28000000000000003</v>
      </c>
      <c r="M58"/>
      <c r="N58" s="65">
        <v>4.45</v>
      </c>
      <c r="O58" s="62">
        <v>0.62</v>
      </c>
      <c r="P58"/>
      <c r="Q58" s="65">
        <v>4.18</v>
      </c>
      <c r="R58" s="62">
        <v>1.69</v>
      </c>
      <c r="S58"/>
      <c r="T58" s="65">
        <v>5.76</v>
      </c>
      <c r="U58" s="62">
        <v>0.27</v>
      </c>
      <c r="V58"/>
      <c r="W58" s="66">
        <v>5.84</v>
      </c>
      <c r="X58" s="64">
        <v>0.27</v>
      </c>
      <c r="Y58"/>
      <c r="Z58" s="65">
        <v>3.83</v>
      </c>
      <c r="AA58" s="62">
        <v>0.67</v>
      </c>
      <c r="AB58"/>
      <c r="AC58" s="65">
        <v>6.17</v>
      </c>
      <c r="AD58" s="62">
        <v>0.28000000000000003</v>
      </c>
      <c r="AE58" s="60" t="s">
        <v>121</v>
      </c>
      <c r="AF58" s="60" t="s">
        <v>122</v>
      </c>
      <c r="AG58"/>
      <c r="AH58" s="65">
        <v>4.13</v>
      </c>
      <c r="AI58" s="62">
        <v>0.89</v>
      </c>
      <c r="AJ58"/>
      <c r="AK58" s="65">
        <v>3.68</v>
      </c>
      <c r="AL58" s="62">
        <v>0.47</v>
      </c>
      <c r="AM58" s="60" t="s">
        <v>121</v>
      </c>
      <c r="AN58" s="60" t="s">
        <v>122</v>
      </c>
      <c r="AO58"/>
      <c r="AP58" s="65">
        <v>5.93</v>
      </c>
      <c r="AQ58" s="62">
        <v>0.26</v>
      </c>
      <c r="AR58"/>
    </row>
    <row r="59" spans="1:44" x14ac:dyDescent="0.35">
      <c r="A59" s="56">
        <v>5.79</v>
      </c>
      <c r="B59" s="2">
        <v>0.39</v>
      </c>
      <c r="C59" s="60" t="s">
        <v>121</v>
      </c>
      <c r="D59" s="60" t="s">
        <v>122</v>
      </c>
      <c r="E59"/>
      <c r="F59" s="65">
        <v>4.3</v>
      </c>
      <c r="G59" s="62">
        <v>0.76</v>
      </c>
      <c r="H59" s="60" t="s">
        <v>121</v>
      </c>
      <c r="I59" s="60" t="s">
        <v>122</v>
      </c>
      <c r="J59"/>
      <c r="K59" s="65">
        <v>6.38</v>
      </c>
      <c r="L59" s="62">
        <v>0.3</v>
      </c>
      <c r="M59"/>
      <c r="N59" s="65">
        <v>4.53</v>
      </c>
      <c r="O59" s="62">
        <v>0.75</v>
      </c>
      <c r="P59"/>
      <c r="Q59" s="65">
        <v>4.2699999999999996</v>
      </c>
      <c r="R59" s="62">
        <v>2.48</v>
      </c>
      <c r="S59"/>
      <c r="T59" s="65">
        <v>5.7</v>
      </c>
      <c r="U59" s="62">
        <v>0.27</v>
      </c>
      <c r="V59"/>
      <c r="W59" s="66">
        <v>5.78</v>
      </c>
      <c r="X59" s="64">
        <v>0.28000000000000003</v>
      </c>
      <c r="Y59"/>
      <c r="Z59" s="65">
        <v>3.92</v>
      </c>
      <c r="AA59" s="62">
        <v>0.84</v>
      </c>
      <c r="AB59"/>
      <c r="AC59" s="65">
        <v>6.1</v>
      </c>
      <c r="AD59" s="62">
        <v>0.3</v>
      </c>
      <c r="AE59" s="60" t="s">
        <v>121</v>
      </c>
      <c r="AF59" s="60" t="s">
        <v>122</v>
      </c>
      <c r="AG59"/>
      <c r="AH59" s="65">
        <v>4.21</v>
      </c>
      <c r="AI59" s="62">
        <v>0.91</v>
      </c>
      <c r="AJ59"/>
      <c r="AK59" s="65">
        <v>3.76</v>
      </c>
      <c r="AL59" s="62">
        <v>0.59</v>
      </c>
      <c r="AM59" s="60" t="s">
        <v>121</v>
      </c>
      <c r="AN59" s="60" t="s">
        <v>122</v>
      </c>
      <c r="AO59"/>
      <c r="AP59" s="65">
        <v>5.87</v>
      </c>
      <c r="AQ59" s="62">
        <v>0.26</v>
      </c>
      <c r="AR59"/>
    </row>
    <row r="60" spans="1:44" x14ac:dyDescent="0.35">
      <c r="A60" s="56">
        <v>5.72</v>
      </c>
      <c r="B60" s="2">
        <v>0.47</v>
      </c>
      <c r="C60" s="60" t="s">
        <v>121</v>
      </c>
      <c r="D60" s="60" t="s">
        <v>122</v>
      </c>
      <c r="E60"/>
      <c r="F60" s="65">
        <v>4.38</v>
      </c>
      <c r="G60" s="62">
        <v>0.95</v>
      </c>
      <c r="H60" s="60" t="s">
        <v>121</v>
      </c>
      <c r="I60" s="60" t="s">
        <v>122</v>
      </c>
      <c r="J60"/>
      <c r="K60" s="65">
        <v>6.3</v>
      </c>
      <c r="L60" s="62">
        <v>0.33</v>
      </c>
      <c r="M60"/>
      <c r="N60" s="65">
        <v>4.6100000000000003</v>
      </c>
      <c r="O60" s="62">
        <v>0.91</v>
      </c>
      <c r="P60"/>
      <c r="Q60" s="65">
        <v>4.3600000000000003</v>
      </c>
      <c r="R60" s="62">
        <v>3.75</v>
      </c>
      <c r="S60"/>
      <c r="T60" s="65">
        <v>5.7</v>
      </c>
      <c r="U60" s="62">
        <v>0.28000000000000003</v>
      </c>
      <c r="V60"/>
      <c r="W60" s="66">
        <v>5.72</v>
      </c>
      <c r="X60" s="64">
        <v>0.28000000000000003</v>
      </c>
      <c r="Y60"/>
      <c r="Z60" s="65">
        <v>4</v>
      </c>
      <c r="AA60" s="62">
        <v>1.1000000000000001</v>
      </c>
      <c r="AB60"/>
      <c r="AC60" s="65">
        <v>6.03</v>
      </c>
      <c r="AD60" s="62">
        <v>0.33</v>
      </c>
      <c r="AE60" s="60" t="s">
        <v>121</v>
      </c>
      <c r="AF60" s="60" t="s">
        <v>122</v>
      </c>
      <c r="AG60"/>
      <c r="AH60" s="65">
        <v>4.28</v>
      </c>
      <c r="AI60" s="62">
        <v>0.86</v>
      </c>
      <c r="AJ60"/>
      <c r="AK60" s="65">
        <v>3.84</v>
      </c>
      <c r="AL60" s="62">
        <v>0.85</v>
      </c>
      <c r="AM60" s="60" t="s">
        <v>121</v>
      </c>
      <c r="AN60" s="60" t="s">
        <v>122</v>
      </c>
      <c r="AO60"/>
      <c r="AP60" s="65">
        <v>5.81</v>
      </c>
      <c r="AQ60" s="62">
        <v>0.26</v>
      </c>
      <c r="AR60"/>
    </row>
    <row r="61" spans="1:44" x14ac:dyDescent="0.35">
      <c r="A61" s="56">
        <v>5.66</v>
      </c>
      <c r="B61" s="2">
        <v>0.59</v>
      </c>
      <c r="C61" s="60" t="s">
        <v>121</v>
      </c>
      <c r="D61" s="60" t="s">
        <v>122</v>
      </c>
      <c r="E61"/>
      <c r="F61" s="65">
        <v>4.46</v>
      </c>
      <c r="G61" s="62">
        <v>1.23</v>
      </c>
      <c r="H61" s="60" t="s">
        <v>121</v>
      </c>
      <c r="I61" s="60" t="s">
        <v>122</v>
      </c>
      <c r="J61"/>
      <c r="K61" s="65">
        <v>6.24</v>
      </c>
      <c r="L61" s="62">
        <v>0.36</v>
      </c>
      <c r="M61"/>
      <c r="N61" s="65">
        <v>4.68</v>
      </c>
      <c r="O61" s="62">
        <v>1.1100000000000001</v>
      </c>
      <c r="P61"/>
      <c r="Q61" s="65">
        <v>4.4400000000000004</v>
      </c>
      <c r="R61" s="62">
        <v>5.19</v>
      </c>
      <c r="S61"/>
      <c r="T61" s="65">
        <v>5.63</v>
      </c>
      <c r="U61" s="62">
        <v>0.28999999999999998</v>
      </c>
      <c r="V61"/>
      <c r="W61" s="66">
        <v>5.66</v>
      </c>
      <c r="X61" s="64">
        <v>0.28999999999999998</v>
      </c>
      <c r="Y61"/>
      <c r="Z61" s="65">
        <v>4.08</v>
      </c>
      <c r="AA61" s="62">
        <v>1.48</v>
      </c>
      <c r="AB61"/>
      <c r="AC61" s="65">
        <v>5.96</v>
      </c>
      <c r="AD61" s="62">
        <v>0.35</v>
      </c>
      <c r="AE61" s="60" t="s">
        <v>121</v>
      </c>
      <c r="AF61" s="60" t="s">
        <v>122</v>
      </c>
      <c r="AG61"/>
      <c r="AH61" s="65">
        <v>4.3600000000000003</v>
      </c>
      <c r="AI61" s="62">
        <v>0.84</v>
      </c>
      <c r="AJ61"/>
      <c r="AK61" s="65">
        <v>3.92</v>
      </c>
      <c r="AL61" s="62">
        <v>1.34</v>
      </c>
      <c r="AM61" s="60" t="s">
        <v>121</v>
      </c>
      <c r="AN61" s="60" t="s">
        <v>122</v>
      </c>
      <c r="AO61"/>
      <c r="AP61" s="65">
        <v>5.75</v>
      </c>
      <c r="AQ61" s="62">
        <v>0.27</v>
      </c>
      <c r="AR61"/>
    </row>
    <row r="62" spans="1:44" x14ac:dyDescent="0.35">
      <c r="A62" s="56">
        <v>5.59</v>
      </c>
      <c r="B62" s="2">
        <v>0.77</v>
      </c>
      <c r="C62" s="60" t="s">
        <v>121</v>
      </c>
      <c r="D62" s="60" t="s">
        <v>122</v>
      </c>
      <c r="E62"/>
      <c r="F62" s="65">
        <v>4.54</v>
      </c>
      <c r="G62" s="62">
        <v>1.62</v>
      </c>
      <c r="H62" s="60" t="s">
        <v>121</v>
      </c>
      <c r="I62" s="60" t="s">
        <v>122</v>
      </c>
      <c r="J62"/>
      <c r="K62" s="65">
        <v>6.17</v>
      </c>
      <c r="L62" s="62">
        <v>0.42</v>
      </c>
      <c r="M62"/>
      <c r="N62" s="65">
        <v>4.68</v>
      </c>
      <c r="O62" s="62">
        <v>1.41</v>
      </c>
      <c r="P62"/>
      <c r="Q62" s="65">
        <v>4.5199999999999996</v>
      </c>
      <c r="R62" s="62">
        <v>5.52</v>
      </c>
      <c r="S62"/>
      <c r="T62" s="65">
        <v>5.58</v>
      </c>
      <c r="U62" s="62">
        <v>0.32</v>
      </c>
      <c r="V62"/>
      <c r="W62" s="66">
        <v>5.6</v>
      </c>
      <c r="X62" s="64">
        <v>0.31</v>
      </c>
      <c r="Y62"/>
      <c r="Z62" s="65">
        <v>4.16</v>
      </c>
      <c r="AA62" s="62">
        <v>2</v>
      </c>
      <c r="AB62"/>
      <c r="AC62" s="65">
        <v>5.96</v>
      </c>
      <c r="AD62" s="62">
        <v>0.4</v>
      </c>
      <c r="AE62" s="60" t="s">
        <v>121</v>
      </c>
      <c r="AF62" s="60" t="s">
        <v>122</v>
      </c>
      <c r="AG62"/>
      <c r="AH62" s="65">
        <v>4.4400000000000004</v>
      </c>
      <c r="AI62" s="62">
        <v>0.9</v>
      </c>
      <c r="AJ62"/>
      <c r="AK62" s="65">
        <v>4</v>
      </c>
      <c r="AL62" s="62">
        <v>2.04</v>
      </c>
      <c r="AM62" s="60" t="s">
        <v>121</v>
      </c>
      <c r="AN62" s="60" t="s">
        <v>122</v>
      </c>
      <c r="AO62"/>
      <c r="AP62" s="65">
        <v>5.75</v>
      </c>
      <c r="AQ62" s="62">
        <v>0.27</v>
      </c>
      <c r="AR62"/>
    </row>
    <row r="63" spans="1:44" x14ac:dyDescent="0.35">
      <c r="A63" s="56">
        <v>5.53</v>
      </c>
      <c r="B63" s="2">
        <v>0.98</v>
      </c>
      <c r="C63" s="60" t="s">
        <v>121</v>
      </c>
      <c r="D63" s="60" t="s">
        <v>122</v>
      </c>
      <c r="E63"/>
      <c r="F63" s="65">
        <v>4.62</v>
      </c>
      <c r="G63" s="62">
        <v>2.21</v>
      </c>
      <c r="H63" s="60" t="s">
        <v>121</v>
      </c>
      <c r="I63" s="60" t="s">
        <v>122</v>
      </c>
      <c r="J63"/>
      <c r="K63" s="65">
        <v>6.1</v>
      </c>
      <c r="L63" s="62">
        <v>0.51</v>
      </c>
      <c r="M63"/>
      <c r="N63" s="65">
        <v>4.76</v>
      </c>
      <c r="O63" s="62">
        <v>1.84</v>
      </c>
      <c r="P63"/>
      <c r="Q63" s="65">
        <v>4.5199999999999996</v>
      </c>
      <c r="R63" s="62">
        <v>4.38</v>
      </c>
      <c r="S63"/>
      <c r="T63" s="65">
        <v>5.51</v>
      </c>
      <c r="U63" s="62">
        <v>0.34</v>
      </c>
      <c r="V63"/>
      <c r="W63" s="66">
        <v>5.54</v>
      </c>
      <c r="X63" s="64">
        <v>0.33</v>
      </c>
      <c r="Y63"/>
      <c r="Z63" s="65">
        <v>4.2300000000000004</v>
      </c>
      <c r="AA63" s="62">
        <v>2.81</v>
      </c>
      <c r="AB63"/>
      <c r="AC63" s="65">
        <v>5.89</v>
      </c>
      <c r="AD63" s="62">
        <v>0.48</v>
      </c>
      <c r="AE63" s="60" t="s">
        <v>121</v>
      </c>
      <c r="AF63" s="60" t="s">
        <v>122</v>
      </c>
      <c r="AG63"/>
      <c r="AH63" s="65">
        <v>4.5199999999999996</v>
      </c>
      <c r="AI63" s="62">
        <v>1.04</v>
      </c>
      <c r="AJ63"/>
      <c r="AK63" s="65">
        <v>4.08</v>
      </c>
      <c r="AL63" s="62">
        <v>2.39</v>
      </c>
      <c r="AM63" s="60" t="s">
        <v>121</v>
      </c>
      <c r="AN63" s="60" t="s">
        <v>122</v>
      </c>
      <c r="AO63"/>
      <c r="AP63" s="65">
        <v>5.69</v>
      </c>
      <c r="AQ63" s="62">
        <v>0.28000000000000003</v>
      </c>
      <c r="AR63"/>
    </row>
    <row r="64" spans="1:44" x14ac:dyDescent="0.35">
      <c r="A64" s="56">
        <v>5.46</v>
      </c>
      <c r="B64" s="2">
        <v>1.25</v>
      </c>
      <c r="C64" s="60" t="s">
        <v>121</v>
      </c>
      <c r="D64" s="60" t="s">
        <v>122</v>
      </c>
      <c r="E64"/>
      <c r="F64" s="65">
        <v>4.7</v>
      </c>
      <c r="G64" s="62">
        <v>3.16</v>
      </c>
      <c r="H64" s="60" t="s">
        <v>121</v>
      </c>
      <c r="I64" s="60" t="s">
        <v>122</v>
      </c>
      <c r="J64"/>
      <c r="K64" s="65">
        <v>6.1</v>
      </c>
      <c r="L64" s="62">
        <v>0.64</v>
      </c>
      <c r="M64"/>
      <c r="N64" s="65">
        <v>4.84</v>
      </c>
      <c r="O64" s="62">
        <v>2.54</v>
      </c>
      <c r="P64"/>
      <c r="Q64" s="65">
        <v>4.6100000000000003</v>
      </c>
      <c r="R64" s="62">
        <v>3.08</v>
      </c>
      <c r="S64"/>
      <c r="T64" s="65">
        <v>5.45</v>
      </c>
      <c r="U64" s="62">
        <v>0.37</v>
      </c>
      <c r="V64"/>
      <c r="W64" s="66">
        <v>5.48</v>
      </c>
      <c r="X64" s="64">
        <v>0.34</v>
      </c>
      <c r="Y64"/>
      <c r="Z64" s="65">
        <v>4.3099999999999996</v>
      </c>
      <c r="AA64" s="62">
        <v>3.98</v>
      </c>
      <c r="AB64"/>
      <c r="AC64" s="65">
        <v>5.83</v>
      </c>
      <c r="AD64" s="62">
        <v>0.63</v>
      </c>
      <c r="AE64" s="60" t="s">
        <v>121</v>
      </c>
      <c r="AF64" s="60" t="s">
        <v>122</v>
      </c>
      <c r="AG64"/>
      <c r="AH64" s="65">
        <v>4.59</v>
      </c>
      <c r="AI64" s="62">
        <v>1.28</v>
      </c>
      <c r="AJ64"/>
      <c r="AK64" s="65">
        <v>4.16</v>
      </c>
      <c r="AL64" s="62">
        <v>2.04</v>
      </c>
      <c r="AM64" s="60" t="s">
        <v>121</v>
      </c>
      <c r="AN64" s="60" t="s">
        <v>122</v>
      </c>
      <c r="AO64"/>
      <c r="AP64" s="65">
        <v>5.63</v>
      </c>
      <c r="AQ64" s="62">
        <v>0.28999999999999998</v>
      </c>
      <c r="AR64"/>
    </row>
    <row r="65" spans="1:44" x14ac:dyDescent="0.35">
      <c r="A65" s="56">
        <v>5.46</v>
      </c>
      <c r="B65" s="2">
        <v>1.44</v>
      </c>
      <c r="C65" s="60" t="s">
        <v>121</v>
      </c>
      <c r="D65" s="60" t="s">
        <v>122</v>
      </c>
      <c r="E65"/>
      <c r="F65" s="65">
        <v>4.7699999999999996</v>
      </c>
      <c r="G65" s="62">
        <v>4.7300000000000004</v>
      </c>
      <c r="H65" s="60" t="s">
        <v>121</v>
      </c>
      <c r="I65" s="60" t="s">
        <v>122</v>
      </c>
      <c r="J65"/>
      <c r="K65" s="65">
        <v>6.03</v>
      </c>
      <c r="L65" s="62">
        <v>0.84</v>
      </c>
      <c r="M65"/>
      <c r="N65" s="65">
        <v>4.92</v>
      </c>
      <c r="O65" s="62">
        <v>3.68</v>
      </c>
      <c r="P65"/>
      <c r="Q65" s="65">
        <v>4.6900000000000004</v>
      </c>
      <c r="R65" s="62">
        <v>2.19</v>
      </c>
      <c r="S65"/>
      <c r="T65" s="65">
        <v>5.39</v>
      </c>
      <c r="U65" s="62">
        <v>0.41</v>
      </c>
      <c r="V65"/>
      <c r="W65" s="66">
        <v>5.42</v>
      </c>
      <c r="X65" s="64">
        <v>0.36</v>
      </c>
      <c r="Y65"/>
      <c r="Z65" s="65">
        <v>4.3899999999999997</v>
      </c>
      <c r="AA65" s="62">
        <v>5.13</v>
      </c>
      <c r="AB65"/>
      <c r="AC65" s="65">
        <v>5.76</v>
      </c>
      <c r="AD65" s="62">
        <v>0.82</v>
      </c>
      <c r="AE65" s="60" t="s">
        <v>121</v>
      </c>
      <c r="AF65" s="60" t="s">
        <v>122</v>
      </c>
      <c r="AG65"/>
      <c r="AH65" s="65">
        <v>4.67</v>
      </c>
      <c r="AI65" s="62">
        <v>1.68</v>
      </c>
      <c r="AJ65"/>
      <c r="AK65" s="65">
        <v>4.24</v>
      </c>
      <c r="AL65" s="62">
        <v>1.73</v>
      </c>
      <c r="AM65" s="60" t="s">
        <v>121</v>
      </c>
      <c r="AN65" s="60" t="s">
        <v>122</v>
      </c>
      <c r="AO65"/>
      <c r="AP65" s="65">
        <v>5.57</v>
      </c>
      <c r="AQ65" s="62">
        <v>0.31</v>
      </c>
      <c r="AR65"/>
    </row>
    <row r="66" spans="1:44" x14ac:dyDescent="0.35">
      <c r="A66" s="56">
        <v>5.39</v>
      </c>
      <c r="B66" s="2">
        <v>1.46</v>
      </c>
      <c r="C66" s="60" t="s">
        <v>121</v>
      </c>
      <c r="D66" s="60" t="s">
        <v>122</v>
      </c>
      <c r="E66"/>
      <c r="F66" s="65">
        <v>4.8499999999999996</v>
      </c>
      <c r="G66" s="62">
        <v>6.93</v>
      </c>
      <c r="H66" s="60" t="s">
        <v>121</v>
      </c>
      <c r="I66" s="60" t="s">
        <v>122</v>
      </c>
      <c r="J66"/>
      <c r="K66" s="65">
        <v>5.96</v>
      </c>
      <c r="L66" s="62">
        <v>1.1499999999999999</v>
      </c>
      <c r="M66"/>
      <c r="N66" s="65">
        <v>5</v>
      </c>
      <c r="O66" s="62">
        <v>5.29</v>
      </c>
      <c r="P66"/>
      <c r="Q66" s="65">
        <v>4.78</v>
      </c>
      <c r="R66" s="62">
        <v>1.7</v>
      </c>
      <c r="S66"/>
      <c r="T66" s="65">
        <v>5.33</v>
      </c>
      <c r="U66" s="62">
        <v>0.41</v>
      </c>
      <c r="V66"/>
      <c r="W66" s="66">
        <v>5.36</v>
      </c>
      <c r="X66" s="64">
        <v>0.39</v>
      </c>
      <c r="Y66"/>
      <c r="Z66" s="65">
        <v>4.47</v>
      </c>
      <c r="AA66" s="62">
        <v>5.46</v>
      </c>
      <c r="AB66"/>
      <c r="AC66" s="65">
        <v>5.7</v>
      </c>
      <c r="AD66" s="62">
        <v>1.0900000000000001</v>
      </c>
      <c r="AE66" s="60" t="s">
        <v>121</v>
      </c>
      <c r="AF66" s="60" t="s">
        <v>122</v>
      </c>
      <c r="AG66"/>
      <c r="AH66" s="65">
        <v>4.75</v>
      </c>
      <c r="AI66" s="62">
        <v>2.3199999999999998</v>
      </c>
      <c r="AJ66"/>
      <c r="AK66" s="65">
        <v>4.32</v>
      </c>
      <c r="AL66" s="62">
        <v>1.54</v>
      </c>
      <c r="AM66" s="60" t="s">
        <v>121</v>
      </c>
      <c r="AN66" s="60" t="s">
        <v>122</v>
      </c>
      <c r="AO66"/>
      <c r="AP66" s="65">
        <v>5.51</v>
      </c>
      <c r="AQ66" s="62">
        <v>0.34</v>
      </c>
      <c r="AR66"/>
    </row>
    <row r="67" spans="1:44" x14ac:dyDescent="0.35">
      <c r="A67" s="56">
        <v>5.32</v>
      </c>
      <c r="B67" s="2">
        <v>1.33</v>
      </c>
      <c r="C67" s="60" t="s">
        <v>121</v>
      </c>
      <c r="D67" s="60" t="s">
        <v>122</v>
      </c>
      <c r="E67"/>
      <c r="F67" s="65">
        <v>4.93</v>
      </c>
      <c r="G67" s="62">
        <v>8.85</v>
      </c>
      <c r="H67" s="60" t="s">
        <v>121</v>
      </c>
      <c r="I67" s="60" t="s">
        <v>122</v>
      </c>
      <c r="J67"/>
      <c r="K67" s="65">
        <v>5.89</v>
      </c>
      <c r="L67" s="62">
        <v>1.64</v>
      </c>
      <c r="M67"/>
      <c r="N67" s="65">
        <v>5.08</v>
      </c>
      <c r="O67" s="62">
        <v>5.29</v>
      </c>
      <c r="P67"/>
      <c r="Q67" s="65">
        <v>4.8600000000000003</v>
      </c>
      <c r="R67" s="62">
        <v>1.53</v>
      </c>
      <c r="S67"/>
      <c r="T67" s="65">
        <v>5.26</v>
      </c>
      <c r="U67" s="62">
        <v>0.47</v>
      </c>
      <c r="V67"/>
      <c r="W67" s="66">
        <v>5.36</v>
      </c>
      <c r="X67" s="64">
        <v>0.42</v>
      </c>
      <c r="Y67"/>
      <c r="Z67" s="65">
        <v>4.54</v>
      </c>
      <c r="AA67" s="62">
        <v>4.75</v>
      </c>
      <c r="AB67"/>
      <c r="AC67" s="65">
        <v>5.63</v>
      </c>
      <c r="AD67" s="62">
        <v>1.0900000000000001</v>
      </c>
      <c r="AE67" s="60" t="s">
        <v>121</v>
      </c>
      <c r="AF67" s="60" t="s">
        <v>122</v>
      </c>
      <c r="AG67"/>
      <c r="AH67" s="65">
        <v>4.83</v>
      </c>
      <c r="AI67" s="62">
        <v>3.29</v>
      </c>
      <c r="AJ67"/>
      <c r="AK67" s="65">
        <v>4.3899999999999997</v>
      </c>
      <c r="AL67" s="62">
        <v>1.36</v>
      </c>
      <c r="AM67" s="60" t="s">
        <v>121</v>
      </c>
      <c r="AN67" s="60" t="s">
        <v>122</v>
      </c>
      <c r="AO67"/>
      <c r="AP67" s="65">
        <v>5.45</v>
      </c>
      <c r="AQ67" s="62">
        <v>0.34</v>
      </c>
      <c r="AR67"/>
    </row>
    <row r="68" spans="1:44" x14ac:dyDescent="0.35">
      <c r="A68" s="56">
        <v>5.25</v>
      </c>
      <c r="B68" s="2">
        <v>1.1499999999999999</v>
      </c>
      <c r="C68" s="60" t="s">
        <v>121</v>
      </c>
      <c r="D68" s="60" t="s">
        <v>122</v>
      </c>
      <c r="E68"/>
      <c r="F68" s="65">
        <v>5.01</v>
      </c>
      <c r="G68" s="62">
        <v>8.9700000000000006</v>
      </c>
      <c r="H68" s="60" t="s">
        <v>121</v>
      </c>
      <c r="I68" s="60" t="s">
        <v>122</v>
      </c>
      <c r="J68"/>
      <c r="K68" s="65">
        <v>5.82</v>
      </c>
      <c r="L68" s="62">
        <v>2.27</v>
      </c>
      <c r="M68"/>
      <c r="N68" s="65">
        <v>5.17</v>
      </c>
      <c r="O68" s="62">
        <v>6.68</v>
      </c>
      <c r="P68"/>
      <c r="Q68" s="65">
        <v>4.95</v>
      </c>
      <c r="R68" s="62">
        <v>1.53</v>
      </c>
      <c r="S68"/>
      <c r="T68" s="65">
        <v>5.21</v>
      </c>
      <c r="U68" s="62">
        <v>0.53</v>
      </c>
      <c r="V68"/>
      <c r="W68" s="66">
        <v>5.3</v>
      </c>
      <c r="X68" s="64">
        <v>0.47</v>
      </c>
      <c r="Y68"/>
      <c r="Z68" s="65">
        <v>4.63</v>
      </c>
      <c r="AA68" s="62">
        <v>3.55</v>
      </c>
      <c r="AB68"/>
      <c r="AC68" s="65">
        <v>5.56</v>
      </c>
      <c r="AD68" s="62">
        <v>1.53</v>
      </c>
      <c r="AE68" s="60" t="s">
        <v>121</v>
      </c>
      <c r="AF68" s="60" t="s">
        <v>122</v>
      </c>
      <c r="AG68"/>
      <c r="AH68" s="65">
        <v>4.91</v>
      </c>
      <c r="AI68" s="62">
        <v>4.54</v>
      </c>
      <c r="AJ68"/>
      <c r="AK68" s="65">
        <v>4.47</v>
      </c>
      <c r="AL68" s="62">
        <v>1.35</v>
      </c>
      <c r="AM68" s="60" t="s">
        <v>121</v>
      </c>
      <c r="AN68" s="60" t="s">
        <v>122</v>
      </c>
      <c r="AO68"/>
      <c r="AP68" s="65">
        <v>5.39</v>
      </c>
      <c r="AQ68" s="62">
        <v>0.36</v>
      </c>
      <c r="AR68"/>
    </row>
    <row r="69" spans="1:44" x14ac:dyDescent="0.35">
      <c r="A69" s="56">
        <v>5.18</v>
      </c>
      <c r="B69" s="2">
        <v>1.04</v>
      </c>
      <c r="C69" s="60" t="s">
        <v>121</v>
      </c>
      <c r="D69" s="60" t="s">
        <v>122</v>
      </c>
      <c r="E69"/>
      <c r="F69" s="65">
        <v>5.09</v>
      </c>
      <c r="G69" s="62">
        <v>7.24</v>
      </c>
      <c r="H69" s="60" t="s">
        <v>121</v>
      </c>
      <c r="I69" s="60" t="s">
        <v>122</v>
      </c>
      <c r="J69"/>
      <c r="K69" s="65">
        <v>5.75</v>
      </c>
      <c r="L69" s="62">
        <v>2.27</v>
      </c>
      <c r="M69"/>
      <c r="N69" s="65">
        <v>5.24</v>
      </c>
      <c r="O69" s="62">
        <v>6.75</v>
      </c>
      <c r="P69"/>
      <c r="Q69" s="65">
        <v>5.03</v>
      </c>
      <c r="R69" s="62">
        <v>1.63</v>
      </c>
      <c r="S69"/>
      <c r="T69" s="65">
        <v>5.14</v>
      </c>
      <c r="U69" s="62">
        <v>0.61</v>
      </c>
      <c r="V69"/>
      <c r="W69" s="66">
        <v>5.24</v>
      </c>
      <c r="X69" s="64">
        <v>0.55000000000000004</v>
      </c>
      <c r="Y69"/>
      <c r="Z69" s="65">
        <v>4.71</v>
      </c>
      <c r="AA69" s="62">
        <v>2.54</v>
      </c>
      <c r="AB69"/>
      <c r="AC69" s="65">
        <v>5.49</v>
      </c>
      <c r="AD69" s="62">
        <v>1.81</v>
      </c>
      <c r="AE69" s="60" t="s">
        <v>121</v>
      </c>
      <c r="AF69" s="60" t="s">
        <v>122</v>
      </c>
      <c r="AG69"/>
      <c r="AH69" s="65">
        <v>4.91</v>
      </c>
      <c r="AI69" s="62">
        <v>6.13</v>
      </c>
      <c r="AJ69"/>
      <c r="AK69" s="65">
        <v>4.55</v>
      </c>
      <c r="AL69" s="62">
        <v>1.46</v>
      </c>
      <c r="AM69" s="60" t="s">
        <v>121</v>
      </c>
      <c r="AN69" s="60" t="s">
        <v>122</v>
      </c>
      <c r="AO69"/>
      <c r="AP69" s="65">
        <v>5.33</v>
      </c>
      <c r="AQ69" s="62">
        <v>0.39</v>
      </c>
      <c r="AR69"/>
    </row>
    <row r="70" spans="1:44" x14ac:dyDescent="0.35">
      <c r="A70" s="56">
        <v>5.12</v>
      </c>
      <c r="B70" s="2">
        <v>1.04</v>
      </c>
      <c r="C70" s="60" t="s">
        <v>121</v>
      </c>
      <c r="D70" s="60" t="s">
        <v>122</v>
      </c>
      <c r="E70"/>
      <c r="F70" s="65">
        <v>5.17</v>
      </c>
      <c r="G70" s="62">
        <v>5.0199999999999996</v>
      </c>
      <c r="H70" s="60" t="s">
        <v>121</v>
      </c>
      <c r="I70" s="60" t="s">
        <v>122</v>
      </c>
      <c r="J70"/>
      <c r="K70" s="65">
        <v>5.68</v>
      </c>
      <c r="L70" s="62">
        <v>2.88</v>
      </c>
      <c r="M70"/>
      <c r="N70" s="65">
        <v>5.32</v>
      </c>
      <c r="O70" s="62">
        <v>5.39</v>
      </c>
      <c r="P70"/>
      <c r="Q70" s="65">
        <v>5.12</v>
      </c>
      <c r="R70" s="62">
        <v>1.99</v>
      </c>
      <c r="S70"/>
      <c r="T70" s="65">
        <v>5.08</v>
      </c>
      <c r="U70" s="62">
        <v>0.71</v>
      </c>
      <c r="V70"/>
      <c r="W70" s="66">
        <v>5.18</v>
      </c>
      <c r="X70" s="64">
        <v>0.65</v>
      </c>
      <c r="Y70"/>
      <c r="Z70" s="65">
        <v>4.79</v>
      </c>
      <c r="AA70" s="62">
        <v>1.94</v>
      </c>
      <c r="AB70"/>
      <c r="AC70" s="65">
        <v>5.42</v>
      </c>
      <c r="AD70" s="62">
        <v>1.85</v>
      </c>
      <c r="AE70" s="60" t="s">
        <v>121</v>
      </c>
      <c r="AF70" s="60" t="s">
        <v>122</v>
      </c>
      <c r="AG70"/>
      <c r="AH70" s="65">
        <v>4.99</v>
      </c>
      <c r="AI70" s="62">
        <v>7.49</v>
      </c>
      <c r="AJ70"/>
      <c r="AK70" s="65">
        <v>4.63</v>
      </c>
      <c r="AL70" s="62">
        <v>1.68</v>
      </c>
      <c r="AM70" s="60" t="s">
        <v>121</v>
      </c>
      <c r="AN70" s="60" t="s">
        <v>122</v>
      </c>
      <c r="AO70"/>
      <c r="AP70" s="65">
        <v>5.27</v>
      </c>
      <c r="AQ70" s="62">
        <v>0.41</v>
      </c>
      <c r="AR70"/>
    </row>
    <row r="71" spans="1:44" x14ac:dyDescent="0.35">
      <c r="A71" s="56">
        <v>5.04</v>
      </c>
      <c r="B71" s="2">
        <v>1.03</v>
      </c>
      <c r="C71" s="60" t="s">
        <v>121</v>
      </c>
      <c r="D71" s="60" t="s">
        <v>122</v>
      </c>
      <c r="E71"/>
      <c r="F71" s="65">
        <v>5.25</v>
      </c>
      <c r="G71" s="62">
        <v>3.31</v>
      </c>
      <c r="H71" s="60" t="s">
        <v>121</v>
      </c>
      <c r="I71" s="60" t="s">
        <v>122</v>
      </c>
      <c r="J71"/>
      <c r="K71" s="65">
        <v>5.62</v>
      </c>
      <c r="L71" s="62">
        <v>3.15</v>
      </c>
      <c r="M71"/>
      <c r="N71" s="65">
        <v>5.4</v>
      </c>
      <c r="O71" s="62">
        <v>3.72</v>
      </c>
      <c r="P71"/>
      <c r="Q71" s="65">
        <v>5.21</v>
      </c>
      <c r="R71" s="62">
        <v>2.68</v>
      </c>
      <c r="S71"/>
      <c r="T71" s="65">
        <v>5.01</v>
      </c>
      <c r="U71" s="62">
        <v>0.84</v>
      </c>
      <c r="V71"/>
      <c r="W71" s="66">
        <v>5.12</v>
      </c>
      <c r="X71" s="64">
        <v>0.79</v>
      </c>
      <c r="Y71"/>
      <c r="Z71" s="65">
        <v>4.8600000000000003</v>
      </c>
      <c r="AA71" s="62">
        <v>1.66</v>
      </c>
      <c r="AB71"/>
      <c r="AC71" s="65">
        <v>5.36</v>
      </c>
      <c r="AD71" s="62">
        <v>1.67</v>
      </c>
      <c r="AE71" s="60" t="s">
        <v>121</v>
      </c>
      <c r="AF71" s="60" t="s">
        <v>122</v>
      </c>
      <c r="AG71"/>
      <c r="AH71" s="65">
        <v>5.07</v>
      </c>
      <c r="AI71" s="62">
        <v>7.5</v>
      </c>
      <c r="AJ71"/>
      <c r="AK71" s="65">
        <v>4.71</v>
      </c>
      <c r="AL71" s="62">
        <v>2.06</v>
      </c>
      <c r="AM71" s="60" t="s">
        <v>121</v>
      </c>
      <c r="AN71" s="60" t="s">
        <v>122</v>
      </c>
      <c r="AO71"/>
      <c r="AP71" s="65">
        <v>5.21</v>
      </c>
      <c r="AQ71" s="62">
        <v>0.45</v>
      </c>
      <c r="AR71"/>
    </row>
    <row r="72" spans="1:44" x14ac:dyDescent="0.35">
      <c r="A72" s="56">
        <v>4.97</v>
      </c>
      <c r="B72" s="2">
        <v>1.1000000000000001</v>
      </c>
      <c r="C72" s="60" t="s">
        <v>121</v>
      </c>
      <c r="D72" s="60" t="s">
        <v>122</v>
      </c>
      <c r="E72"/>
      <c r="F72" s="65">
        <v>5.33</v>
      </c>
      <c r="G72" s="62">
        <v>2.25</v>
      </c>
      <c r="H72" s="60" t="s">
        <v>121</v>
      </c>
      <c r="I72" s="60" t="s">
        <v>122</v>
      </c>
      <c r="J72"/>
      <c r="K72" s="65">
        <v>5.54</v>
      </c>
      <c r="L72" s="62">
        <v>2.89</v>
      </c>
      <c r="M72"/>
      <c r="N72" s="65">
        <v>5.47</v>
      </c>
      <c r="O72" s="62">
        <v>2.4900000000000002</v>
      </c>
      <c r="P72"/>
      <c r="Q72" s="65">
        <v>5.29</v>
      </c>
      <c r="R72" s="62">
        <v>3.67</v>
      </c>
      <c r="S72"/>
      <c r="T72" s="65">
        <v>4.95</v>
      </c>
      <c r="U72" s="62">
        <v>1.03</v>
      </c>
      <c r="V72"/>
      <c r="W72" s="66">
        <v>5.05</v>
      </c>
      <c r="X72" s="64">
        <v>0.98</v>
      </c>
      <c r="Y72"/>
      <c r="Z72" s="65">
        <v>4.9400000000000004</v>
      </c>
      <c r="AA72" s="62">
        <v>1.58</v>
      </c>
      <c r="AB72"/>
      <c r="AC72" s="65">
        <v>5.29</v>
      </c>
      <c r="AD72" s="62">
        <v>1.38</v>
      </c>
      <c r="AE72" s="60" t="s">
        <v>121</v>
      </c>
      <c r="AF72" s="60" t="s">
        <v>122</v>
      </c>
      <c r="AG72"/>
      <c r="AH72" s="65">
        <v>5.16</v>
      </c>
      <c r="AI72" s="62">
        <v>5.89</v>
      </c>
      <c r="AJ72"/>
      <c r="AK72" s="65">
        <v>4.79</v>
      </c>
      <c r="AL72" s="62">
        <v>2.7</v>
      </c>
      <c r="AM72" s="60" t="s">
        <v>121</v>
      </c>
      <c r="AN72" s="60" t="s">
        <v>122</v>
      </c>
      <c r="AO72"/>
      <c r="AP72" s="65">
        <v>5.15</v>
      </c>
      <c r="AQ72" s="62">
        <v>0.49</v>
      </c>
      <c r="AR72"/>
    </row>
    <row r="73" spans="1:44" x14ac:dyDescent="0.35">
      <c r="A73" s="56">
        <v>4.91</v>
      </c>
      <c r="B73" s="2">
        <v>1.29</v>
      </c>
      <c r="C73" s="60" t="s">
        <v>121</v>
      </c>
      <c r="D73" s="60" t="s">
        <v>122</v>
      </c>
      <c r="E73"/>
      <c r="F73" s="65">
        <v>5.41</v>
      </c>
      <c r="G73" s="62">
        <v>1.64</v>
      </c>
      <c r="H73" s="60" t="s">
        <v>121</v>
      </c>
      <c r="I73" s="60" t="s">
        <v>122</v>
      </c>
      <c r="J73"/>
      <c r="K73" s="65">
        <v>5.47</v>
      </c>
      <c r="L73" s="62">
        <v>2.35</v>
      </c>
      <c r="M73"/>
      <c r="N73" s="65">
        <v>5.55</v>
      </c>
      <c r="O73" s="62">
        <v>1.79</v>
      </c>
      <c r="P73"/>
      <c r="Q73" s="65">
        <v>5.37</v>
      </c>
      <c r="R73" s="62">
        <v>4.5999999999999996</v>
      </c>
      <c r="S73"/>
      <c r="T73" s="65">
        <v>4.8899999999999997</v>
      </c>
      <c r="U73" s="62">
        <v>1.36</v>
      </c>
      <c r="V73"/>
      <c r="W73" s="66">
        <v>5</v>
      </c>
      <c r="X73" s="64">
        <v>0.98</v>
      </c>
      <c r="Y73"/>
      <c r="Z73" s="65">
        <v>5.0199999999999996</v>
      </c>
      <c r="AA73" s="62">
        <v>1.66</v>
      </c>
      <c r="AB73"/>
      <c r="AC73" s="65">
        <v>5.22</v>
      </c>
      <c r="AD73" s="62">
        <v>1.19</v>
      </c>
      <c r="AE73" s="60" t="s">
        <v>121</v>
      </c>
      <c r="AF73" s="60" t="s">
        <v>122</v>
      </c>
      <c r="AG73"/>
      <c r="AH73" s="65">
        <v>5.24</v>
      </c>
      <c r="AI73" s="62">
        <v>4</v>
      </c>
      <c r="AJ73"/>
      <c r="AK73" s="65">
        <v>4.87</v>
      </c>
      <c r="AL73" s="62">
        <v>3.94</v>
      </c>
      <c r="AM73" s="60" t="s">
        <v>121</v>
      </c>
      <c r="AN73" s="60" t="s">
        <v>122</v>
      </c>
      <c r="AO73"/>
      <c r="AP73" s="65">
        <v>5.08</v>
      </c>
      <c r="AQ73" s="62">
        <v>0.56000000000000005</v>
      </c>
      <c r="AR73"/>
    </row>
    <row r="74" spans="1:44" x14ac:dyDescent="0.35">
      <c r="A74" s="56">
        <v>4.84</v>
      </c>
      <c r="B74" s="2">
        <v>1.63</v>
      </c>
      <c r="C74" s="60" t="s">
        <v>121</v>
      </c>
      <c r="D74" s="60" t="s">
        <v>122</v>
      </c>
      <c r="E74"/>
      <c r="F74" s="65">
        <v>5.49</v>
      </c>
      <c r="G74" s="62">
        <v>1.27</v>
      </c>
      <c r="H74" s="60" t="s">
        <v>121</v>
      </c>
      <c r="I74" s="60" t="s">
        <v>122</v>
      </c>
      <c r="J74"/>
      <c r="K74" s="65">
        <v>5.41</v>
      </c>
      <c r="L74" s="62">
        <v>1.84</v>
      </c>
      <c r="M74"/>
      <c r="N74" s="65">
        <v>5.63</v>
      </c>
      <c r="O74" s="62">
        <v>1.47</v>
      </c>
      <c r="P74"/>
      <c r="Q74" s="65">
        <v>5.46</v>
      </c>
      <c r="R74" s="62">
        <v>4.51</v>
      </c>
      <c r="S74"/>
      <c r="T74" s="65">
        <v>4.83</v>
      </c>
      <c r="U74" s="62">
        <v>1.91</v>
      </c>
      <c r="V74"/>
      <c r="W74" s="66">
        <v>4.93</v>
      </c>
      <c r="X74" s="64">
        <v>1.29</v>
      </c>
      <c r="Y74"/>
      <c r="Z74" s="65">
        <v>5.1100000000000003</v>
      </c>
      <c r="AA74" s="62">
        <v>1.87</v>
      </c>
      <c r="AB74"/>
      <c r="AC74" s="65">
        <v>5.16</v>
      </c>
      <c r="AD74" s="62">
        <v>1.1200000000000001</v>
      </c>
      <c r="AE74" s="60" t="s">
        <v>121</v>
      </c>
      <c r="AF74" s="60" t="s">
        <v>122</v>
      </c>
      <c r="AG74"/>
      <c r="AH74" s="65">
        <v>5.31</v>
      </c>
      <c r="AI74" s="62">
        <v>4</v>
      </c>
      <c r="AJ74"/>
      <c r="AK74" s="65">
        <v>4.95</v>
      </c>
      <c r="AL74" s="62">
        <v>5.83</v>
      </c>
      <c r="AM74" s="60" t="s">
        <v>121</v>
      </c>
      <c r="AN74" s="60" t="s">
        <v>122</v>
      </c>
      <c r="AO74"/>
      <c r="AP74" s="65">
        <v>5.0199999999999996</v>
      </c>
      <c r="AQ74" s="62">
        <v>0.65</v>
      </c>
      <c r="AR74"/>
    </row>
    <row r="75" spans="1:44" x14ac:dyDescent="0.35">
      <c r="A75" s="56">
        <v>4.7699999999999996</v>
      </c>
      <c r="B75" s="2">
        <v>2.23</v>
      </c>
      <c r="C75" s="60" t="s">
        <v>121</v>
      </c>
      <c r="D75" s="60" t="s">
        <v>122</v>
      </c>
      <c r="E75"/>
      <c r="F75" s="65">
        <v>5.49</v>
      </c>
      <c r="G75" s="62">
        <v>1.06</v>
      </c>
      <c r="H75" s="60" t="s">
        <v>121</v>
      </c>
      <c r="I75" s="60" t="s">
        <v>122</v>
      </c>
      <c r="J75"/>
      <c r="K75" s="65">
        <v>5.33</v>
      </c>
      <c r="L75" s="62">
        <v>1.52</v>
      </c>
      <c r="M75"/>
      <c r="N75" s="65">
        <v>5.71</v>
      </c>
      <c r="O75" s="62">
        <v>1.38</v>
      </c>
      <c r="P75"/>
      <c r="Q75" s="65">
        <v>5.54</v>
      </c>
      <c r="R75" s="62">
        <v>3.4</v>
      </c>
      <c r="S75"/>
      <c r="T75" s="65">
        <v>4.76</v>
      </c>
      <c r="U75" s="62">
        <v>2.63</v>
      </c>
      <c r="V75"/>
      <c r="W75" s="66">
        <v>4.88</v>
      </c>
      <c r="X75" s="64">
        <v>1.81</v>
      </c>
      <c r="Y75"/>
      <c r="Z75" s="65">
        <v>5.18</v>
      </c>
      <c r="AA75" s="62">
        <v>2.29</v>
      </c>
      <c r="AB75"/>
      <c r="AC75" s="65">
        <v>5.08</v>
      </c>
      <c r="AD75" s="62">
        <v>1.19</v>
      </c>
      <c r="AE75" s="60" t="s">
        <v>121</v>
      </c>
      <c r="AF75" s="60" t="s">
        <v>122</v>
      </c>
      <c r="AG75"/>
      <c r="AH75" s="65">
        <v>5.39</v>
      </c>
      <c r="AI75" s="62">
        <v>2.73</v>
      </c>
      <c r="AJ75"/>
      <c r="AK75" s="65">
        <v>5.0199999999999996</v>
      </c>
      <c r="AL75" s="62">
        <v>7.75</v>
      </c>
      <c r="AM75" s="60" t="s">
        <v>121</v>
      </c>
      <c r="AN75" s="60" t="s">
        <v>122</v>
      </c>
      <c r="AO75"/>
      <c r="AP75" s="65">
        <v>4.96</v>
      </c>
      <c r="AQ75" s="62">
        <v>0.76</v>
      </c>
      <c r="AR75"/>
    </row>
    <row r="76" spans="1:44" x14ac:dyDescent="0.35">
      <c r="A76" s="56">
        <v>4.71</v>
      </c>
      <c r="B76" s="2">
        <v>3.24</v>
      </c>
      <c r="C76" s="60" t="s">
        <v>121</v>
      </c>
      <c r="D76" s="60" t="s">
        <v>122</v>
      </c>
      <c r="E76"/>
      <c r="F76" s="65">
        <v>5.57</v>
      </c>
      <c r="G76" s="62">
        <v>0.99</v>
      </c>
      <c r="H76" s="60" t="s">
        <v>121</v>
      </c>
      <c r="I76" s="60" t="s">
        <v>122</v>
      </c>
      <c r="J76"/>
      <c r="K76" s="65">
        <v>5.26</v>
      </c>
      <c r="L76" s="62">
        <v>1.39</v>
      </c>
      <c r="M76"/>
      <c r="N76" s="65">
        <v>5.79</v>
      </c>
      <c r="O76" s="62">
        <v>1.5</v>
      </c>
      <c r="P76"/>
      <c r="Q76" s="65">
        <v>5.63</v>
      </c>
      <c r="R76" s="62">
        <v>2.19</v>
      </c>
      <c r="S76"/>
      <c r="T76" s="65">
        <v>4.71</v>
      </c>
      <c r="U76" s="62">
        <v>3.93</v>
      </c>
      <c r="V76"/>
      <c r="W76" s="66">
        <v>4.82</v>
      </c>
      <c r="X76" s="64">
        <v>2.5499999999999998</v>
      </c>
      <c r="Y76"/>
      <c r="Z76" s="65">
        <v>5.26</v>
      </c>
      <c r="AA76" s="62">
        <v>3.04</v>
      </c>
      <c r="AB76"/>
      <c r="AC76" s="65">
        <v>5.01</v>
      </c>
      <c r="AD76" s="62">
        <v>1.36</v>
      </c>
      <c r="AE76" s="60" t="s">
        <v>121</v>
      </c>
      <c r="AF76" s="60" t="s">
        <v>122</v>
      </c>
      <c r="AG76"/>
      <c r="AH76" s="65">
        <v>5.47</v>
      </c>
      <c r="AI76" s="62">
        <v>2.02</v>
      </c>
      <c r="AJ76"/>
      <c r="AK76" s="65">
        <v>5.0199999999999996</v>
      </c>
      <c r="AL76" s="62">
        <v>8.2200000000000006</v>
      </c>
      <c r="AM76" s="60" t="s">
        <v>121</v>
      </c>
      <c r="AN76" s="60" t="s">
        <v>122</v>
      </c>
      <c r="AO76"/>
      <c r="AP76" s="65">
        <v>4.91</v>
      </c>
      <c r="AQ76" s="62">
        <v>0.91</v>
      </c>
      <c r="AR76"/>
    </row>
    <row r="77" spans="1:44" x14ac:dyDescent="0.35">
      <c r="A77" s="56">
        <v>4.63</v>
      </c>
      <c r="B77" s="2">
        <v>4.76</v>
      </c>
      <c r="C77" s="60" t="s">
        <v>121</v>
      </c>
      <c r="D77" s="60" t="s">
        <v>122</v>
      </c>
      <c r="E77"/>
      <c r="F77" s="65">
        <v>5.64</v>
      </c>
      <c r="G77" s="62">
        <v>1.03</v>
      </c>
      <c r="H77" s="60" t="s">
        <v>121</v>
      </c>
      <c r="I77" s="60" t="s">
        <v>122</v>
      </c>
      <c r="J77"/>
      <c r="K77" s="65">
        <v>5.2</v>
      </c>
      <c r="L77" s="62">
        <v>1.4</v>
      </c>
      <c r="M77"/>
      <c r="N77" s="65">
        <v>5.87</v>
      </c>
      <c r="O77" s="62">
        <v>1.91</v>
      </c>
      <c r="P77"/>
      <c r="Q77" s="65">
        <v>5.71</v>
      </c>
      <c r="R77" s="62">
        <v>1.39</v>
      </c>
      <c r="S77"/>
      <c r="T77" s="65">
        <v>4.6399999999999997</v>
      </c>
      <c r="U77" s="62">
        <v>4.7699999999999996</v>
      </c>
      <c r="V77"/>
      <c r="W77" s="66">
        <v>4.75</v>
      </c>
      <c r="X77" s="64">
        <v>3.39</v>
      </c>
      <c r="Y77"/>
      <c r="Z77" s="65">
        <v>5.34</v>
      </c>
      <c r="AA77" s="62">
        <v>4.07</v>
      </c>
      <c r="AB77"/>
      <c r="AC77" s="65">
        <v>4.95</v>
      </c>
      <c r="AD77" s="62">
        <v>1.64</v>
      </c>
      <c r="AE77" s="60" t="s">
        <v>121</v>
      </c>
      <c r="AF77" s="60" t="s">
        <v>122</v>
      </c>
      <c r="AG77"/>
      <c r="AH77" s="65">
        <v>5.54</v>
      </c>
      <c r="AI77" s="62">
        <v>1.54</v>
      </c>
      <c r="AJ77"/>
      <c r="AK77" s="65">
        <v>5.1100000000000003</v>
      </c>
      <c r="AL77" s="62">
        <v>6.95</v>
      </c>
      <c r="AM77" s="60" t="s">
        <v>121</v>
      </c>
      <c r="AN77" s="60" t="s">
        <v>122</v>
      </c>
      <c r="AO77"/>
      <c r="AP77" s="65">
        <v>4.84</v>
      </c>
      <c r="AQ77" s="62">
        <v>1.1499999999999999</v>
      </c>
      <c r="AR77"/>
    </row>
    <row r="78" spans="1:44" x14ac:dyDescent="0.35">
      <c r="A78" s="56">
        <v>4.57</v>
      </c>
      <c r="B78" s="2">
        <v>6.66</v>
      </c>
      <c r="C78" s="60" t="s">
        <v>121</v>
      </c>
      <c r="D78" s="60" t="s">
        <v>122</v>
      </c>
      <c r="E78"/>
      <c r="F78" s="65">
        <v>5.72</v>
      </c>
      <c r="G78" s="62">
        <v>1.18</v>
      </c>
      <c r="H78" s="60" t="s">
        <v>121</v>
      </c>
      <c r="I78" s="60" t="s">
        <v>122</v>
      </c>
      <c r="J78"/>
      <c r="K78" s="65">
        <v>5.13</v>
      </c>
      <c r="L78" s="62">
        <v>1.54</v>
      </c>
      <c r="M78"/>
      <c r="N78" s="65">
        <v>5.95</v>
      </c>
      <c r="O78" s="62">
        <v>2.6</v>
      </c>
      <c r="P78"/>
      <c r="Q78" s="65">
        <v>5.79</v>
      </c>
      <c r="R78" s="62">
        <v>0.94</v>
      </c>
      <c r="S78"/>
      <c r="T78" s="65">
        <v>4.58</v>
      </c>
      <c r="U78" s="62">
        <v>4.58</v>
      </c>
      <c r="V78"/>
      <c r="W78" s="66">
        <v>4.7</v>
      </c>
      <c r="X78" s="64">
        <v>4.24</v>
      </c>
      <c r="Y78"/>
      <c r="Z78" s="65">
        <v>5.34</v>
      </c>
      <c r="AA78" s="62">
        <v>4.68</v>
      </c>
      <c r="AB78"/>
      <c r="AC78" s="65">
        <v>4.88</v>
      </c>
      <c r="AD78" s="62">
        <v>2</v>
      </c>
      <c r="AE78" s="60" t="s">
        <v>121</v>
      </c>
      <c r="AF78" s="60" t="s">
        <v>122</v>
      </c>
      <c r="AG78"/>
      <c r="AH78" s="65">
        <v>5.63</v>
      </c>
      <c r="AI78" s="62">
        <v>1.25</v>
      </c>
      <c r="AJ78"/>
      <c r="AK78" s="65">
        <v>5.18</v>
      </c>
      <c r="AL78" s="62">
        <v>4.96</v>
      </c>
      <c r="AM78" s="60" t="s">
        <v>121</v>
      </c>
      <c r="AN78" s="60" t="s">
        <v>122</v>
      </c>
      <c r="AO78"/>
      <c r="AP78" s="65">
        <v>4.78</v>
      </c>
      <c r="AQ78" s="62">
        <v>1.49</v>
      </c>
      <c r="AR78"/>
    </row>
    <row r="79" spans="1:44" x14ac:dyDescent="0.35">
      <c r="A79" s="56">
        <v>4.5</v>
      </c>
      <c r="B79" s="2">
        <v>8.1199999999999992</v>
      </c>
      <c r="C79" s="60" t="s">
        <v>121</v>
      </c>
      <c r="D79" s="60" t="s">
        <v>122</v>
      </c>
      <c r="E79"/>
      <c r="F79" s="65">
        <v>5.8</v>
      </c>
      <c r="G79" s="62">
        <v>1.26</v>
      </c>
      <c r="H79" s="60" t="s">
        <v>121</v>
      </c>
      <c r="I79" s="60" t="s">
        <v>122</v>
      </c>
      <c r="J79"/>
      <c r="K79" s="65">
        <v>5.05</v>
      </c>
      <c r="L79" s="62">
        <v>1.9</v>
      </c>
      <c r="M79"/>
      <c r="N79" s="65">
        <v>6.03</v>
      </c>
      <c r="O79" s="62">
        <v>3.17</v>
      </c>
      <c r="P79"/>
      <c r="Q79" s="65">
        <v>5.88</v>
      </c>
      <c r="R79" s="62">
        <v>0.69</v>
      </c>
      <c r="S79"/>
      <c r="T79" s="65">
        <v>4.5199999999999996</v>
      </c>
      <c r="U79" s="62">
        <v>3.87</v>
      </c>
      <c r="V79"/>
      <c r="W79" s="66">
        <v>4.63</v>
      </c>
      <c r="X79" s="64">
        <v>4.83</v>
      </c>
      <c r="Y79"/>
      <c r="Z79" s="65">
        <v>5.42</v>
      </c>
      <c r="AA79" s="62">
        <v>4.04</v>
      </c>
      <c r="AB79"/>
      <c r="AC79" s="65">
        <v>4.8099999999999996</v>
      </c>
      <c r="AD79" s="62">
        <v>2.62</v>
      </c>
      <c r="AE79" s="60" t="s">
        <v>121</v>
      </c>
      <c r="AF79" s="60" t="s">
        <v>122</v>
      </c>
      <c r="AG79"/>
      <c r="AH79" s="65">
        <v>5.71</v>
      </c>
      <c r="AI79" s="62">
        <v>1.1299999999999999</v>
      </c>
      <c r="AJ79"/>
      <c r="AK79" s="65">
        <v>5.26</v>
      </c>
      <c r="AL79" s="62">
        <v>3.21</v>
      </c>
      <c r="AM79" s="60" t="s">
        <v>121</v>
      </c>
      <c r="AN79" s="60" t="s">
        <v>122</v>
      </c>
      <c r="AO79"/>
      <c r="AP79" s="65">
        <v>4.72</v>
      </c>
      <c r="AQ79" s="62">
        <v>2.0099999999999998</v>
      </c>
      <c r="AR79"/>
    </row>
    <row r="80" spans="1:44" x14ac:dyDescent="0.35">
      <c r="A80" s="56">
        <v>4.43</v>
      </c>
      <c r="B80" s="2">
        <v>8.41</v>
      </c>
      <c r="C80" s="60" t="s">
        <v>121</v>
      </c>
      <c r="D80" s="60" t="s">
        <v>122</v>
      </c>
      <c r="E80"/>
      <c r="F80" s="65">
        <v>5.88</v>
      </c>
      <c r="G80" s="62">
        <v>1.26</v>
      </c>
      <c r="H80" s="60" t="s">
        <v>121</v>
      </c>
      <c r="I80" s="60" t="s">
        <v>122</v>
      </c>
      <c r="J80"/>
      <c r="K80" s="65">
        <v>4.99</v>
      </c>
      <c r="L80" s="62">
        <v>2.56</v>
      </c>
      <c r="M80"/>
      <c r="N80" s="65">
        <v>6.11</v>
      </c>
      <c r="O80" s="62">
        <v>3.15</v>
      </c>
      <c r="P80"/>
      <c r="Q80" s="65">
        <v>5.96</v>
      </c>
      <c r="R80" s="62">
        <v>0.54</v>
      </c>
      <c r="S80"/>
      <c r="T80" s="65">
        <v>4.46</v>
      </c>
      <c r="U80" s="62">
        <v>2.92</v>
      </c>
      <c r="V80"/>
      <c r="W80" s="66">
        <v>4.58</v>
      </c>
      <c r="X80" s="64">
        <v>4.8600000000000003</v>
      </c>
      <c r="Y80"/>
      <c r="Z80" s="65">
        <v>5.5</v>
      </c>
      <c r="AA80" s="62">
        <v>2.7</v>
      </c>
      <c r="AB80"/>
      <c r="AC80" s="65">
        <v>4.74</v>
      </c>
      <c r="AD80" s="62">
        <v>3.58</v>
      </c>
      <c r="AE80" s="60" t="s">
        <v>121</v>
      </c>
      <c r="AF80" s="60" t="s">
        <v>122</v>
      </c>
      <c r="AG80"/>
      <c r="AH80" s="65">
        <v>5.78</v>
      </c>
      <c r="AI80" s="62">
        <v>1.1399999999999999</v>
      </c>
      <c r="AJ80"/>
      <c r="AK80" s="65">
        <v>5.34</v>
      </c>
      <c r="AL80" s="62">
        <v>2.14</v>
      </c>
      <c r="AM80" s="60" t="s">
        <v>121</v>
      </c>
      <c r="AN80" s="60" t="s">
        <v>122</v>
      </c>
      <c r="AO80"/>
      <c r="AP80" s="65">
        <v>4.67</v>
      </c>
      <c r="AQ80" s="62">
        <v>2.81</v>
      </c>
      <c r="AR80"/>
    </row>
    <row r="81" spans="1:44" x14ac:dyDescent="0.35">
      <c r="A81" s="56">
        <v>4.37</v>
      </c>
      <c r="B81" s="2">
        <v>7.3</v>
      </c>
      <c r="C81" s="60" t="s">
        <v>121</v>
      </c>
      <c r="D81" s="60" t="s">
        <v>122</v>
      </c>
      <c r="E81"/>
      <c r="F81" s="65">
        <v>5.96</v>
      </c>
      <c r="G81" s="62">
        <v>1.1599999999999999</v>
      </c>
      <c r="H81" s="60" t="s">
        <v>121</v>
      </c>
      <c r="I81" s="60" t="s">
        <v>122</v>
      </c>
      <c r="J81"/>
      <c r="K81" s="65">
        <v>4.92</v>
      </c>
      <c r="L81" s="62">
        <v>3.62</v>
      </c>
      <c r="M81"/>
      <c r="N81" s="65">
        <v>6.18</v>
      </c>
      <c r="O81" s="62">
        <v>2.54</v>
      </c>
      <c r="P81"/>
      <c r="Q81" s="65">
        <v>6.04</v>
      </c>
      <c r="R81" s="62">
        <v>0.44</v>
      </c>
      <c r="S81"/>
      <c r="T81" s="65">
        <v>4.3899999999999997</v>
      </c>
      <c r="U81" s="62">
        <v>2.23</v>
      </c>
      <c r="V81"/>
      <c r="W81" s="66">
        <v>4.51</v>
      </c>
      <c r="X81" s="64">
        <v>4.08</v>
      </c>
      <c r="Y81"/>
      <c r="Z81" s="65">
        <v>5.58</v>
      </c>
      <c r="AA81" s="62">
        <v>1.64</v>
      </c>
      <c r="AB81"/>
      <c r="AC81" s="65">
        <v>4.67</v>
      </c>
      <c r="AD81" s="62">
        <v>4.88</v>
      </c>
      <c r="AE81" s="60" t="s">
        <v>121</v>
      </c>
      <c r="AF81" s="60" t="s">
        <v>122</v>
      </c>
      <c r="AG81"/>
      <c r="AH81" s="65">
        <v>5.86</v>
      </c>
      <c r="AI81" s="62">
        <v>1.33</v>
      </c>
      <c r="AJ81"/>
      <c r="AK81" s="65">
        <v>5.42</v>
      </c>
      <c r="AL81" s="62">
        <v>2.14</v>
      </c>
      <c r="AM81" s="60" t="s">
        <v>121</v>
      </c>
      <c r="AN81" s="60" t="s">
        <v>122</v>
      </c>
      <c r="AO81"/>
      <c r="AP81" s="65">
        <v>4.6100000000000003</v>
      </c>
      <c r="AQ81" s="62">
        <v>3.95</v>
      </c>
      <c r="AR81"/>
    </row>
    <row r="82" spans="1:44" x14ac:dyDescent="0.35">
      <c r="A82" s="56">
        <v>4.29</v>
      </c>
      <c r="B82" s="2">
        <v>5.57</v>
      </c>
      <c r="C82" s="60" t="s">
        <v>121</v>
      </c>
      <c r="D82" s="60" t="s">
        <v>122</v>
      </c>
      <c r="E82"/>
      <c r="F82" s="65">
        <v>6.04</v>
      </c>
      <c r="G82" s="62">
        <v>0.9</v>
      </c>
      <c r="H82" s="60" t="s">
        <v>121</v>
      </c>
      <c r="I82" s="60" t="s">
        <v>122</v>
      </c>
      <c r="J82"/>
      <c r="K82" s="65">
        <v>4.84</v>
      </c>
      <c r="L82" s="62">
        <v>5.1100000000000003</v>
      </c>
      <c r="M82"/>
      <c r="N82" s="65">
        <v>6.26</v>
      </c>
      <c r="O82" s="62">
        <v>1.78</v>
      </c>
      <c r="P82"/>
      <c r="Q82" s="65">
        <v>6.13</v>
      </c>
      <c r="R82" s="62">
        <v>0.37</v>
      </c>
      <c r="S82"/>
      <c r="T82" s="65">
        <v>4.33</v>
      </c>
      <c r="U82" s="62">
        <v>1.84</v>
      </c>
      <c r="V82"/>
      <c r="W82" s="66">
        <v>4.46</v>
      </c>
      <c r="X82" s="64">
        <v>3.08</v>
      </c>
      <c r="Y82"/>
      <c r="Z82" s="65">
        <v>5.66</v>
      </c>
      <c r="AA82" s="62">
        <v>1.05</v>
      </c>
      <c r="AB82"/>
      <c r="AC82" s="65">
        <v>4.6100000000000003</v>
      </c>
      <c r="AD82" s="62">
        <v>6.31</v>
      </c>
      <c r="AE82" s="60" t="s">
        <v>121</v>
      </c>
      <c r="AF82" s="60" t="s">
        <v>122</v>
      </c>
      <c r="AG82"/>
      <c r="AH82" s="65">
        <v>5.94</v>
      </c>
      <c r="AI82" s="62">
        <v>1.65</v>
      </c>
      <c r="AJ82"/>
      <c r="AK82" s="65">
        <v>5.5</v>
      </c>
      <c r="AL82" s="62">
        <v>1.46</v>
      </c>
      <c r="AM82" s="60" t="s">
        <v>121</v>
      </c>
      <c r="AN82" s="60" t="s">
        <v>122</v>
      </c>
      <c r="AO82"/>
      <c r="AP82" s="65">
        <v>4.54</v>
      </c>
      <c r="AQ82" s="62">
        <v>5.37</v>
      </c>
      <c r="AR82"/>
    </row>
    <row r="83" spans="1:44" x14ac:dyDescent="0.35">
      <c r="A83" s="56">
        <v>4.2300000000000004</v>
      </c>
      <c r="B83" s="2">
        <v>4.07</v>
      </c>
      <c r="C83" s="60" t="s">
        <v>121</v>
      </c>
      <c r="D83" s="60" t="s">
        <v>122</v>
      </c>
      <c r="E83"/>
      <c r="F83" s="65">
        <v>6.12</v>
      </c>
      <c r="G83" s="62">
        <v>0.65</v>
      </c>
      <c r="H83" s="60" t="s">
        <v>121</v>
      </c>
      <c r="I83" s="60" t="s">
        <v>122</v>
      </c>
      <c r="J83"/>
      <c r="K83" s="65">
        <v>4.78</v>
      </c>
      <c r="L83" s="62">
        <v>6.46</v>
      </c>
      <c r="M83"/>
      <c r="N83" s="65">
        <v>6.34</v>
      </c>
      <c r="O83" s="62">
        <v>1.19</v>
      </c>
      <c r="P83"/>
      <c r="Q83" s="65">
        <v>6.21</v>
      </c>
      <c r="R83" s="62">
        <v>0.33</v>
      </c>
      <c r="S83"/>
      <c r="T83" s="65">
        <v>4.2699999999999996</v>
      </c>
      <c r="U83" s="62">
        <v>1.64</v>
      </c>
      <c r="V83"/>
      <c r="W83" s="66">
        <v>4.3899999999999997</v>
      </c>
      <c r="X83" s="64">
        <v>2.29</v>
      </c>
      <c r="Y83"/>
      <c r="Z83" s="65">
        <v>5.74</v>
      </c>
      <c r="AA83" s="62">
        <v>0.75</v>
      </c>
      <c r="AB83"/>
      <c r="AC83" s="65">
        <v>4.54</v>
      </c>
      <c r="AD83" s="62">
        <v>7.24</v>
      </c>
      <c r="AE83" s="60" t="s">
        <v>121</v>
      </c>
      <c r="AF83" s="60" t="s">
        <v>122</v>
      </c>
      <c r="AG83"/>
      <c r="AH83" s="65">
        <v>6.02</v>
      </c>
      <c r="AI83" s="62">
        <v>1.87</v>
      </c>
      <c r="AJ83"/>
      <c r="AK83" s="65">
        <v>5.58</v>
      </c>
      <c r="AL83" s="62">
        <v>1.04</v>
      </c>
      <c r="AM83" s="60" t="s">
        <v>121</v>
      </c>
      <c r="AN83" s="60" t="s">
        <v>122</v>
      </c>
      <c r="AO83"/>
      <c r="AP83" s="65">
        <v>4.4800000000000004</v>
      </c>
      <c r="AQ83" s="62">
        <v>6.46</v>
      </c>
      <c r="AR83"/>
    </row>
    <row r="84" spans="1:44" x14ac:dyDescent="0.35">
      <c r="A84" s="56">
        <v>4.16</v>
      </c>
      <c r="B84" s="2">
        <v>3.09</v>
      </c>
      <c r="C84" s="60" t="s">
        <v>121</v>
      </c>
      <c r="D84" s="60" t="s">
        <v>122</v>
      </c>
      <c r="E84"/>
      <c r="F84" s="65">
        <v>6.2</v>
      </c>
      <c r="G84" s="62">
        <v>0.48</v>
      </c>
      <c r="H84" s="60" t="s">
        <v>121</v>
      </c>
      <c r="I84" s="60" t="s">
        <v>122</v>
      </c>
      <c r="J84"/>
      <c r="K84" s="65">
        <v>4.71</v>
      </c>
      <c r="L84" s="62">
        <v>6.71</v>
      </c>
      <c r="M84"/>
      <c r="N84" s="65">
        <v>6.42</v>
      </c>
      <c r="O84" s="62">
        <v>0.83</v>
      </c>
      <c r="P84"/>
      <c r="Q84" s="65">
        <v>6.3</v>
      </c>
      <c r="R84" s="62">
        <v>0.3</v>
      </c>
      <c r="S84"/>
      <c r="T84" s="65">
        <v>4.21</v>
      </c>
      <c r="U84" s="62">
        <v>1.55</v>
      </c>
      <c r="V84"/>
      <c r="W84" s="66">
        <v>4.33</v>
      </c>
      <c r="X84" s="64">
        <v>1.81</v>
      </c>
      <c r="Y84"/>
      <c r="Z84" s="65">
        <v>5.82</v>
      </c>
      <c r="AA84" s="62">
        <v>0.75</v>
      </c>
      <c r="AB84"/>
      <c r="AC84" s="65">
        <v>4.47</v>
      </c>
      <c r="AD84" s="62">
        <v>7.04</v>
      </c>
      <c r="AE84" s="60" t="s">
        <v>121</v>
      </c>
      <c r="AF84" s="60" t="s">
        <v>122</v>
      </c>
      <c r="AG84"/>
      <c r="AH84" s="65">
        <v>6.09</v>
      </c>
      <c r="AI84" s="62">
        <v>1.7</v>
      </c>
      <c r="AJ84"/>
      <c r="AK84" s="65">
        <v>5.66</v>
      </c>
      <c r="AL84" s="62">
        <v>0.81</v>
      </c>
      <c r="AM84" s="60" t="s">
        <v>121</v>
      </c>
      <c r="AN84" s="60" t="s">
        <v>122</v>
      </c>
      <c r="AO84"/>
      <c r="AP84" s="65">
        <v>4.42</v>
      </c>
      <c r="AQ84" s="62">
        <v>6.66</v>
      </c>
      <c r="AR84"/>
    </row>
    <row r="85" spans="1:44" x14ac:dyDescent="0.35">
      <c r="A85" s="56">
        <v>4.09</v>
      </c>
      <c r="B85" s="2">
        <v>2.42</v>
      </c>
      <c r="C85" s="60" t="s">
        <v>121</v>
      </c>
      <c r="D85" s="60" t="s">
        <v>122</v>
      </c>
      <c r="E85"/>
      <c r="F85" s="65">
        <v>6.28</v>
      </c>
      <c r="G85" s="62">
        <v>0.39</v>
      </c>
      <c r="H85" s="60" t="s">
        <v>121</v>
      </c>
      <c r="I85" s="60" t="s">
        <v>122</v>
      </c>
      <c r="J85"/>
      <c r="K85" s="65">
        <v>4.63</v>
      </c>
      <c r="L85" s="62">
        <v>5.66</v>
      </c>
      <c r="M85"/>
      <c r="N85" s="65">
        <v>6.5</v>
      </c>
      <c r="O85" s="62">
        <v>0.61</v>
      </c>
      <c r="P85"/>
      <c r="Q85" s="65">
        <v>6.38</v>
      </c>
      <c r="R85" s="62">
        <v>0.28000000000000003</v>
      </c>
      <c r="S85"/>
      <c r="T85" s="65">
        <v>4.1500000000000004</v>
      </c>
      <c r="U85" s="62">
        <v>1.63</v>
      </c>
      <c r="V85"/>
      <c r="W85" s="66">
        <v>4.28</v>
      </c>
      <c r="X85" s="64">
        <v>1.57</v>
      </c>
      <c r="Y85"/>
      <c r="Z85" s="65">
        <v>5.89</v>
      </c>
      <c r="AA85" s="62">
        <v>0.56999999999999995</v>
      </c>
      <c r="AB85"/>
      <c r="AC85" s="65">
        <v>4.41</v>
      </c>
      <c r="AD85" s="62">
        <v>5.83</v>
      </c>
      <c r="AE85" s="60" t="s">
        <v>121</v>
      </c>
      <c r="AF85" s="60" t="s">
        <v>122</v>
      </c>
      <c r="AG85"/>
      <c r="AH85" s="65">
        <v>6.17</v>
      </c>
      <c r="AI85" s="62">
        <v>1.23</v>
      </c>
      <c r="AJ85"/>
      <c r="AK85" s="65">
        <v>5.74</v>
      </c>
      <c r="AL85" s="62">
        <v>0.67</v>
      </c>
      <c r="AM85" s="60" t="s">
        <v>121</v>
      </c>
      <c r="AN85" s="60" t="s">
        <v>122</v>
      </c>
      <c r="AO85"/>
      <c r="AP85" s="65">
        <v>4.37</v>
      </c>
      <c r="AQ85" s="62">
        <v>6</v>
      </c>
      <c r="AR85"/>
    </row>
    <row r="86" spans="1:44" x14ac:dyDescent="0.35">
      <c r="A86" s="56">
        <v>4.03</v>
      </c>
      <c r="B86" s="2">
        <v>1.92</v>
      </c>
      <c r="C86" s="60" t="s">
        <v>121</v>
      </c>
      <c r="D86" s="60" t="s">
        <v>122</v>
      </c>
      <c r="E86"/>
      <c r="F86" s="65">
        <v>6.36</v>
      </c>
      <c r="G86" s="62">
        <v>0.33</v>
      </c>
      <c r="H86" s="60" t="s">
        <v>121</v>
      </c>
      <c r="I86" s="60" t="s">
        <v>122</v>
      </c>
      <c r="J86"/>
      <c r="K86" s="65">
        <v>4.57</v>
      </c>
      <c r="L86" s="62">
        <v>4.1100000000000003</v>
      </c>
      <c r="M86"/>
      <c r="N86" s="65">
        <v>6.58</v>
      </c>
      <c r="O86" s="62">
        <v>0.48</v>
      </c>
      <c r="P86"/>
      <c r="Q86" s="65">
        <v>6.47</v>
      </c>
      <c r="R86" s="62">
        <v>0.28000000000000003</v>
      </c>
      <c r="S86"/>
      <c r="T86" s="65">
        <v>4.08</v>
      </c>
      <c r="U86" s="62">
        <v>1.88</v>
      </c>
      <c r="V86"/>
      <c r="W86" s="66">
        <v>4.21</v>
      </c>
      <c r="X86" s="64">
        <v>1.49</v>
      </c>
      <c r="Y86"/>
      <c r="Z86" s="65">
        <v>5.97</v>
      </c>
      <c r="AA86" s="62">
        <v>0.47</v>
      </c>
      <c r="AB86"/>
      <c r="AC86" s="65">
        <v>4.33</v>
      </c>
      <c r="AD86" s="62">
        <v>4.3899999999999997</v>
      </c>
      <c r="AE86" s="60" t="s">
        <v>121</v>
      </c>
      <c r="AF86" s="60" t="s">
        <v>122</v>
      </c>
      <c r="AG86"/>
      <c r="AH86" s="65">
        <v>6.25</v>
      </c>
      <c r="AI86" s="62">
        <v>0.82</v>
      </c>
      <c r="AJ86"/>
      <c r="AK86" s="65">
        <v>5.82</v>
      </c>
      <c r="AL86" s="62">
        <v>0.56000000000000005</v>
      </c>
      <c r="AM86" s="60" t="s">
        <v>121</v>
      </c>
      <c r="AN86" s="60" t="s">
        <v>122</v>
      </c>
      <c r="AO86"/>
      <c r="AP86" s="65">
        <v>4.3</v>
      </c>
      <c r="AQ86" s="62">
        <v>4.9000000000000004</v>
      </c>
      <c r="AR86"/>
    </row>
    <row r="87" spans="1:44" x14ac:dyDescent="0.35">
      <c r="A87" s="56">
        <v>3.96</v>
      </c>
      <c r="B87" s="2">
        <v>1.51</v>
      </c>
      <c r="C87" s="60" t="s">
        <v>121</v>
      </c>
      <c r="D87" s="60" t="s">
        <v>122</v>
      </c>
      <c r="E87"/>
      <c r="F87" s="65">
        <v>6.43</v>
      </c>
      <c r="G87" s="62">
        <v>0.28999999999999998</v>
      </c>
      <c r="H87" s="60" t="s">
        <v>121</v>
      </c>
      <c r="I87" s="60" t="s">
        <v>122</v>
      </c>
      <c r="J87"/>
      <c r="K87" s="65">
        <v>4.5</v>
      </c>
      <c r="L87" s="62">
        <v>2.87</v>
      </c>
      <c r="M87"/>
      <c r="N87" s="65">
        <v>6.66</v>
      </c>
      <c r="O87" s="62">
        <v>0.41</v>
      </c>
      <c r="P87"/>
      <c r="Q87" s="65">
        <v>6.55</v>
      </c>
      <c r="R87" s="62">
        <v>0.27</v>
      </c>
      <c r="S87"/>
      <c r="T87" s="65">
        <v>4.03</v>
      </c>
      <c r="U87" s="62">
        <v>2.38</v>
      </c>
      <c r="V87"/>
      <c r="W87" s="66">
        <v>4.16</v>
      </c>
      <c r="X87" s="64">
        <v>1.53</v>
      </c>
      <c r="Y87"/>
      <c r="Z87" s="65">
        <v>6.05</v>
      </c>
      <c r="AA87" s="62">
        <v>0.4</v>
      </c>
      <c r="AB87"/>
      <c r="AC87" s="65">
        <v>4.2699999999999996</v>
      </c>
      <c r="AD87" s="62">
        <v>3.25</v>
      </c>
      <c r="AE87" s="60" t="s">
        <v>121</v>
      </c>
      <c r="AF87" s="60" t="s">
        <v>122</v>
      </c>
      <c r="AG87"/>
      <c r="AH87" s="65">
        <v>6.33</v>
      </c>
      <c r="AI87" s="62">
        <v>0.57999999999999996</v>
      </c>
      <c r="AJ87"/>
      <c r="AK87" s="65">
        <v>5.89</v>
      </c>
      <c r="AL87" s="62">
        <v>0.51</v>
      </c>
      <c r="AM87" s="60" t="s">
        <v>121</v>
      </c>
      <c r="AN87" s="60" t="s">
        <v>122</v>
      </c>
      <c r="AO87"/>
      <c r="AP87" s="65">
        <v>4.25</v>
      </c>
      <c r="AQ87" s="62">
        <v>3.7</v>
      </c>
      <c r="AR87"/>
    </row>
    <row r="88" spans="1:44" x14ac:dyDescent="0.35">
      <c r="A88" s="56">
        <v>3.89</v>
      </c>
      <c r="B88" s="2">
        <v>1.23</v>
      </c>
      <c r="C88" s="60" t="s">
        <v>121</v>
      </c>
      <c r="D88" s="60" t="s">
        <v>122</v>
      </c>
      <c r="E88"/>
      <c r="F88" s="65">
        <v>6.51</v>
      </c>
      <c r="G88" s="62">
        <v>0.27</v>
      </c>
      <c r="H88" s="60" t="s">
        <v>121</v>
      </c>
      <c r="I88" s="60" t="s">
        <v>122</v>
      </c>
      <c r="J88"/>
      <c r="K88" s="65">
        <v>4.43</v>
      </c>
      <c r="L88" s="62">
        <v>2.08</v>
      </c>
      <c r="M88"/>
      <c r="N88" s="65">
        <v>6.74</v>
      </c>
      <c r="O88" s="62">
        <v>0.35</v>
      </c>
      <c r="P88"/>
      <c r="Q88" s="65">
        <v>6.64</v>
      </c>
      <c r="R88" s="62">
        <v>0.26</v>
      </c>
      <c r="S88"/>
      <c r="T88" s="65">
        <v>3.96</v>
      </c>
      <c r="U88" s="62">
        <v>3.26</v>
      </c>
      <c r="V88"/>
      <c r="W88" s="66">
        <v>4.09</v>
      </c>
      <c r="X88" s="64">
        <v>1.81</v>
      </c>
      <c r="Y88"/>
      <c r="Z88" s="65">
        <v>6.13</v>
      </c>
      <c r="AA88" s="62">
        <v>0.34</v>
      </c>
      <c r="AB88"/>
      <c r="AC88" s="65">
        <v>4.2</v>
      </c>
      <c r="AD88" s="62">
        <v>2.4300000000000002</v>
      </c>
      <c r="AE88" s="60" t="s">
        <v>121</v>
      </c>
      <c r="AF88" s="60" t="s">
        <v>122</v>
      </c>
      <c r="AG88"/>
      <c r="AH88" s="65">
        <v>6.42</v>
      </c>
      <c r="AI88" s="62">
        <v>0.45</v>
      </c>
      <c r="AJ88"/>
      <c r="AK88" s="65">
        <v>5.97</v>
      </c>
      <c r="AL88" s="62">
        <v>0.47</v>
      </c>
      <c r="AM88" s="60" t="s">
        <v>121</v>
      </c>
      <c r="AN88" s="60" t="s">
        <v>122</v>
      </c>
      <c r="AO88"/>
      <c r="AP88" s="65">
        <v>4.18</v>
      </c>
      <c r="AQ88" s="62">
        <v>2.67</v>
      </c>
      <c r="AR88"/>
    </row>
    <row r="89" spans="1:44" x14ac:dyDescent="0.35">
      <c r="A89" s="56">
        <v>3.82</v>
      </c>
      <c r="B89" s="2">
        <v>1.01</v>
      </c>
      <c r="C89" s="60" t="s">
        <v>121</v>
      </c>
      <c r="D89" s="60" t="s">
        <v>122</v>
      </c>
      <c r="E89"/>
      <c r="F89" s="65">
        <v>6.59</v>
      </c>
      <c r="G89" s="62">
        <v>0.25</v>
      </c>
      <c r="H89" s="60" t="s">
        <v>121</v>
      </c>
      <c r="I89" s="60" t="s">
        <v>122</v>
      </c>
      <c r="J89"/>
      <c r="K89" s="65">
        <v>4.3600000000000003</v>
      </c>
      <c r="L89" s="62">
        <v>1.6</v>
      </c>
      <c r="M89"/>
      <c r="N89" s="65">
        <v>6.82</v>
      </c>
      <c r="O89" s="62">
        <v>0.31</v>
      </c>
      <c r="P89"/>
      <c r="Q89" s="65">
        <v>6.72</v>
      </c>
      <c r="R89" s="62">
        <v>0.26</v>
      </c>
      <c r="S89"/>
      <c r="T89" s="65">
        <v>3.9</v>
      </c>
      <c r="U89" s="62">
        <v>4.37</v>
      </c>
      <c r="V89"/>
      <c r="W89" s="66">
        <v>4.04</v>
      </c>
      <c r="X89" s="64">
        <v>2.63</v>
      </c>
      <c r="Y89"/>
      <c r="Z89" s="65">
        <v>6.21</v>
      </c>
      <c r="AA89" s="62">
        <v>0.32</v>
      </c>
      <c r="AB89"/>
      <c r="AC89" s="65">
        <v>4.13</v>
      </c>
      <c r="AD89" s="62">
        <v>1.9</v>
      </c>
      <c r="AE89" s="60" t="s">
        <v>121</v>
      </c>
      <c r="AF89" s="60" t="s">
        <v>122</v>
      </c>
      <c r="AG89"/>
      <c r="AH89" s="65">
        <v>6.5</v>
      </c>
      <c r="AI89" s="62">
        <v>0.39</v>
      </c>
      <c r="AJ89"/>
      <c r="AK89" s="65">
        <v>6.05</v>
      </c>
      <c r="AL89" s="62">
        <v>0.4</v>
      </c>
      <c r="AM89" s="60" t="s">
        <v>121</v>
      </c>
      <c r="AN89" s="60" t="s">
        <v>122</v>
      </c>
      <c r="AO89"/>
      <c r="AP89" s="65">
        <v>4.13</v>
      </c>
      <c r="AQ89" s="62">
        <v>2.02</v>
      </c>
      <c r="AR89"/>
    </row>
    <row r="90" spans="1:44" x14ac:dyDescent="0.35">
      <c r="A90" s="56">
        <v>3.75</v>
      </c>
      <c r="B90" s="2">
        <v>0.8</v>
      </c>
      <c r="C90" s="60" t="s">
        <v>121</v>
      </c>
      <c r="D90" s="60" t="s">
        <v>122</v>
      </c>
      <c r="E90"/>
      <c r="F90" s="65">
        <v>6.67</v>
      </c>
      <c r="G90" s="62">
        <v>0.24</v>
      </c>
      <c r="H90" s="60" t="s">
        <v>121</v>
      </c>
      <c r="I90" s="60" t="s">
        <v>122</v>
      </c>
      <c r="J90"/>
      <c r="K90" s="65">
        <v>4.29</v>
      </c>
      <c r="L90" s="62">
        <v>1.28</v>
      </c>
      <c r="M90"/>
      <c r="N90" s="65">
        <v>6.89</v>
      </c>
      <c r="O90" s="62">
        <v>0.28000000000000003</v>
      </c>
      <c r="P90"/>
      <c r="Q90" s="65">
        <v>6.8</v>
      </c>
      <c r="R90" s="62">
        <v>0.27</v>
      </c>
      <c r="S90"/>
      <c r="T90" s="65">
        <v>3.84</v>
      </c>
      <c r="U90" s="62">
        <v>5.3</v>
      </c>
      <c r="V90"/>
      <c r="W90" s="66">
        <v>3.98</v>
      </c>
      <c r="X90" s="64">
        <v>3.73</v>
      </c>
      <c r="Y90"/>
      <c r="Z90" s="65">
        <v>6.29</v>
      </c>
      <c r="AA90" s="62">
        <v>0.28999999999999998</v>
      </c>
      <c r="AB90"/>
      <c r="AC90" s="65">
        <v>4.07</v>
      </c>
      <c r="AD90" s="62">
        <v>1.53</v>
      </c>
      <c r="AE90" s="60" t="s">
        <v>121</v>
      </c>
      <c r="AF90" s="60" t="s">
        <v>122</v>
      </c>
      <c r="AG90"/>
      <c r="AH90" s="65">
        <v>6.57</v>
      </c>
      <c r="AI90" s="62">
        <v>0.34</v>
      </c>
      <c r="AJ90"/>
      <c r="AK90" s="65">
        <v>6.13</v>
      </c>
      <c r="AL90" s="62">
        <v>0.36</v>
      </c>
      <c r="AM90" s="60" t="s">
        <v>121</v>
      </c>
      <c r="AN90" s="60" t="s">
        <v>122</v>
      </c>
      <c r="AO90"/>
      <c r="AP90" s="65">
        <v>4.07</v>
      </c>
      <c r="AQ90" s="62">
        <v>1.68</v>
      </c>
      <c r="AR90"/>
    </row>
    <row r="91" spans="1:44" x14ac:dyDescent="0.35">
      <c r="A91" s="56">
        <v>3.69</v>
      </c>
      <c r="B91" s="2">
        <v>0.59</v>
      </c>
      <c r="C91" s="60" t="s">
        <v>121</v>
      </c>
      <c r="D91" s="60" t="s">
        <v>122</v>
      </c>
      <c r="E91"/>
      <c r="F91" s="65">
        <v>6.75</v>
      </c>
      <c r="G91" s="62">
        <v>0.23</v>
      </c>
      <c r="H91" s="60" t="s">
        <v>121</v>
      </c>
      <c r="I91" s="60" t="s">
        <v>122</v>
      </c>
      <c r="J91"/>
      <c r="K91" s="65">
        <v>4.22</v>
      </c>
      <c r="L91" s="62">
        <v>1.06</v>
      </c>
      <c r="M91"/>
      <c r="N91" s="65">
        <v>6.97</v>
      </c>
      <c r="O91" s="62">
        <v>0.27</v>
      </c>
      <c r="P91"/>
      <c r="Q91" s="65">
        <v>6.89</v>
      </c>
      <c r="R91" s="62">
        <v>0.28000000000000003</v>
      </c>
      <c r="S91"/>
      <c r="T91" s="65">
        <v>3.77</v>
      </c>
      <c r="U91" s="62">
        <v>5.67</v>
      </c>
      <c r="V91"/>
      <c r="W91" s="66">
        <v>3.92</v>
      </c>
      <c r="X91" s="64">
        <v>4.8</v>
      </c>
      <c r="Y91"/>
      <c r="Z91" s="65">
        <v>6.37</v>
      </c>
      <c r="AA91" s="62">
        <v>0.28000000000000003</v>
      </c>
      <c r="AB91"/>
      <c r="AC91" s="65">
        <v>4</v>
      </c>
      <c r="AD91" s="62">
        <v>1.27</v>
      </c>
      <c r="AE91" s="60" t="s">
        <v>121</v>
      </c>
      <c r="AF91" s="60" t="s">
        <v>122</v>
      </c>
      <c r="AG91"/>
      <c r="AH91" s="65">
        <v>6.65</v>
      </c>
      <c r="AI91" s="62">
        <v>0.3</v>
      </c>
      <c r="AJ91"/>
      <c r="AK91" s="65">
        <v>6.21</v>
      </c>
      <c r="AL91" s="62">
        <v>0.33</v>
      </c>
      <c r="AM91" s="60" t="s">
        <v>121</v>
      </c>
      <c r="AN91" s="60" t="s">
        <v>122</v>
      </c>
      <c r="AO91"/>
      <c r="AP91" s="65">
        <v>4</v>
      </c>
      <c r="AQ91" s="62">
        <v>1.53</v>
      </c>
      <c r="AR91"/>
    </row>
    <row r="92" spans="1:44" x14ac:dyDescent="0.35">
      <c r="A92" s="56">
        <v>3.62</v>
      </c>
      <c r="B92" s="2">
        <v>0.52</v>
      </c>
      <c r="C92" s="60" t="s">
        <v>121</v>
      </c>
      <c r="D92" s="60" t="s">
        <v>122</v>
      </c>
      <c r="E92"/>
      <c r="F92" s="65">
        <v>6.83</v>
      </c>
      <c r="G92" s="62">
        <v>0.23</v>
      </c>
      <c r="H92" s="60" t="s">
        <v>121</v>
      </c>
      <c r="I92" s="60" t="s">
        <v>122</v>
      </c>
      <c r="J92"/>
      <c r="K92" s="65">
        <v>4.1500000000000004</v>
      </c>
      <c r="L92" s="62">
        <v>0.89</v>
      </c>
      <c r="M92"/>
      <c r="N92" s="65">
        <v>7.05</v>
      </c>
      <c r="O92" s="62">
        <v>0.26</v>
      </c>
      <c r="P92"/>
      <c r="Q92" s="65">
        <v>6.97</v>
      </c>
      <c r="R92" s="62">
        <v>0.3</v>
      </c>
      <c r="S92"/>
      <c r="T92" s="65">
        <v>3.71</v>
      </c>
      <c r="U92" s="62">
        <v>5.14</v>
      </c>
      <c r="V92"/>
      <c r="W92" s="66">
        <v>3.85</v>
      </c>
      <c r="X92" s="64">
        <v>5.47</v>
      </c>
      <c r="Y92"/>
      <c r="Z92" s="65">
        <v>6.45</v>
      </c>
      <c r="AA92" s="62">
        <v>0.27</v>
      </c>
      <c r="AB92"/>
      <c r="AC92" s="65">
        <v>3.93</v>
      </c>
      <c r="AD92" s="62">
        <v>1.1200000000000001</v>
      </c>
      <c r="AE92" s="60" t="s">
        <v>121</v>
      </c>
      <c r="AF92" s="60" t="s">
        <v>122</v>
      </c>
      <c r="AG92"/>
      <c r="AH92" s="65">
        <v>6.73</v>
      </c>
      <c r="AI92" s="62">
        <v>0.28000000000000003</v>
      </c>
      <c r="AJ92"/>
      <c r="AK92" s="65">
        <v>6.29</v>
      </c>
      <c r="AL92" s="62">
        <v>0.28999999999999998</v>
      </c>
      <c r="AM92" s="60" t="s">
        <v>121</v>
      </c>
      <c r="AN92" s="60" t="s">
        <v>122</v>
      </c>
      <c r="AO92"/>
      <c r="AP92" s="65">
        <v>3.94</v>
      </c>
      <c r="AQ92" s="62">
        <v>1.48</v>
      </c>
      <c r="AR92"/>
    </row>
    <row r="93" spans="1:44" x14ac:dyDescent="0.35">
      <c r="A93" s="56">
        <v>3.55</v>
      </c>
      <c r="B93" s="2">
        <v>0.46</v>
      </c>
      <c r="C93" s="60" t="s">
        <v>121</v>
      </c>
      <c r="D93" s="60" t="s">
        <v>122</v>
      </c>
      <c r="E93"/>
      <c r="F93" s="65">
        <v>6.91</v>
      </c>
      <c r="G93" s="62">
        <v>0.23</v>
      </c>
      <c r="H93" s="60" t="s">
        <v>121</v>
      </c>
      <c r="I93" s="60" t="s">
        <v>122</v>
      </c>
      <c r="J93"/>
      <c r="K93" s="65">
        <v>4.08</v>
      </c>
      <c r="L93" s="62">
        <v>0.76</v>
      </c>
      <c r="M93"/>
      <c r="N93" s="65">
        <v>7.13</v>
      </c>
      <c r="O93" s="62">
        <v>0.25</v>
      </c>
      <c r="P93"/>
      <c r="Q93" s="65">
        <v>7.06</v>
      </c>
      <c r="R93" s="62">
        <v>0.34</v>
      </c>
      <c r="S93"/>
      <c r="T93" s="65">
        <v>3.65</v>
      </c>
      <c r="U93" s="62">
        <v>4.05</v>
      </c>
      <c r="V93"/>
      <c r="W93" s="66">
        <v>3.79</v>
      </c>
      <c r="X93" s="64">
        <v>5.41</v>
      </c>
      <c r="Y93"/>
      <c r="Z93" s="65">
        <v>6.53</v>
      </c>
      <c r="AA93" s="62">
        <v>0.27</v>
      </c>
      <c r="AB93"/>
      <c r="AC93" s="65">
        <v>3.86</v>
      </c>
      <c r="AD93" s="62">
        <v>1.06</v>
      </c>
      <c r="AE93" s="60" t="s">
        <v>121</v>
      </c>
      <c r="AF93" s="60" t="s">
        <v>122</v>
      </c>
      <c r="AG93"/>
      <c r="AH93" s="65">
        <v>6.8</v>
      </c>
      <c r="AI93" s="62">
        <v>0.26</v>
      </c>
      <c r="AJ93"/>
      <c r="AK93" s="65">
        <v>6.37</v>
      </c>
      <c r="AL93" s="62">
        <v>0.27</v>
      </c>
      <c r="AM93" s="60" t="s">
        <v>121</v>
      </c>
      <c r="AN93" s="60" t="s">
        <v>122</v>
      </c>
      <c r="AO93"/>
      <c r="AP93" s="65">
        <v>3.88</v>
      </c>
      <c r="AQ93" s="62">
        <v>1.53</v>
      </c>
      <c r="AR93"/>
    </row>
    <row r="94" spans="1:44" x14ac:dyDescent="0.35">
      <c r="A94" s="56">
        <v>3.48</v>
      </c>
      <c r="B94" s="2">
        <v>0.41</v>
      </c>
      <c r="C94" s="60" t="s">
        <v>121</v>
      </c>
      <c r="D94" s="60" t="s">
        <v>122</v>
      </c>
      <c r="E94"/>
      <c r="F94" s="65">
        <v>6.99</v>
      </c>
      <c r="G94" s="62">
        <v>0.24</v>
      </c>
      <c r="H94" s="60" t="s">
        <v>121</v>
      </c>
      <c r="I94" s="60" t="s">
        <v>122</v>
      </c>
      <c r="J94"/>
      <c r="K94" s="65">
        <v>4.01</v>
      </c>
      <c r="L94" s="62">
        <v>0.66</v>
      </c>
      <c r="M94"/>
      <c r="N94" s="65">
        <v>7.21</v>
      </c>
      <c r="O94" s="62">
        <v>0.25</v>
      </c>
      <c r="P94"/>
      <c r="Q94" s="65">
        <v>7.14</v>
      </c>
      <c r="R94" s="62">
        <v>0.39</v>
      </c>
      <c r="S94"/>
      <c r="T94" s="65">
        <v>3.59</v>
      </c>
      <c r="U94" s="62">
        <v>3.07</v>
      </c>
      <c r="V94"/>
      <c r="W94" s="66">
        <v>3.73</v>
      </c>
      <c r="X94" s="64">
        <v>4.63</v>
      </c>
      <c r="Y94"/>
      <c r="Z94" s="65">
        <v>6.61</v>
      </c>
      <c r="AA94" s="62">
        <v>0.27</v>
      </c>
      <c r="AB94"/>
      <c r="AC94" s="65">
        <v>3.79</v>
      </c>
      <c r="AD94" s="62">
        <v>1.1100000000000001</v>
      </c>
      <c r="AE94" s="60" t="s">
        <v>121</v>
      </c>
      <c r="AF94" s="60" t="s">
        <v>122</v>
      </c>
      <c r="AG94"/>
      <c r="AH94" s="65">
        <v>6.88</v>
      </c>
      <c r="AI94" s="62">
        <v>0.24</v>
      </c>
      <c r="AJ94"/>
      <c r="AK94" s="65">
        <v>6.45</v>
      </c>
      <c r="AL94" s="62">
        <v>0.26</v>
      </c>
      <c r="AM94" s="60" t="s">
        <v>121</v>
      </c>
      <c r="AN94" s="60" t="s">
        <v>122</v>
      </c>
      <c r="AO94"/>
      <c r="AP94" s="65">
        <v>3.83</v>
      </c>
      <c r="AQ94" s="62">
        <v>1.7</v>
      </c>
      <c r="AR94"/>
    </row>
    <row r="95" spans="1:44" x14ac:dyDescent="0.35">
      <c r="A95" s="56">
        <v>3.42</v>
      </c>
      <c r="B95" s="2">
        <v>0.37</v>
      </c>
      <c r="C95" s="60" t="s">
        <v>121</v>
      </c>
      <c r="D95" s="60" t="s">
        <v>122</v>
      </c>
      <c r="E95"/>
      <c r="F95" s="65">
        <v>7.06</v>
      </c>
      <c r="G95" s="62">
        <v>0.25</v>
      </c>
      <c r="H95" s="60" t="s">
        <v>121</v>
      </c>
      <c r="I95" s="60" t="s">
        <v>122</v>
      </c>
      <c r="J95"/>
      <c r="K95" s="65">
        <v>3.94</v>
      </c>
      <c r="L95" s="62">
        <v>0.6</v>
      </c>
      <c r="M95"/>
      <c r="N95" s="65">
        <v>7.29</v>
      </c>
      <c r="O95" s="62">
        <v>0.26</v>
      </c>
      <c r="P95"/>
      <c r="Q95" s="65">
        <v>7.22</v>
      </c>
      <c r="R95" s="62">
        <v>0.45</v>
      </c>
      <c r="S95"/>
      <c r="T95" s="65">
        <v>3.52</v>
      </c>
      <c r="U95" s="62">
        <v>2.31</v>
      </c>
      <c r="V95"/>
      <c r="W95" s="66">
        <v>3.67</v>
      </c>
      <c r="X95" s="64">
        <v>3.58</v>
      </c>
      <c r="Y95"/>
      <c r="Z95" s="65">
        <v>6.68</v>
      </c>
      <c r="AA95" s="62">
        <v>0.28000000000000003</v>
      </c>
      <c r="AB95"/>
      <c r="AC95" s="65">
        <v>3.73</v>
      </c>
      <c r="AD95" s="62">
        <v>1.27</v>
      </c>
      <c r="AE95" s="60" t="s">
        <v>121</v>
      </c>
      <c r="AF95" s="60" t="s">
        <v>122</v>
      </c>
      <c r="AG95"/>
      <c r="AH95" s="65">
        <v>6.96</v>
      </c>
      <c r="AI95" s="62">
        <v>0.24</v>
      </c>
      <c r="AJ95"/>
      <c r="AK95" s="65">
        <v>6.53</v>
      </c>
      <c r="AL95" s="62">
        <v>0.26</v>
      </c>
      <c r="AM95" s="60" t="s">
        <v>121</v>
      </c>
      <c r="AN95" s="60" t="s">
        <v>122</v>
      </c>
      <c r="AO95"/>
      <c r="AP95" s="65">
        <v>3.76</v>
      </c>
      <c r="AQ95" s="62">
        <v>2.02</v>
      </c>
      <c r="AR95"/>
    </row>
    <row r="96" spans="1:44" x14ac:dyDescent="0.35">
      <c r="A96" s="56">
        <v>3.35</v>
      </c>
      <c r="B96" s="2">
        <v>0.34</v>
      </c>
      <c r="C96" s="60" t="s">
        <v>121</v>
      </c>
      <c r="D96" s="60" t="s">
        <v>122</v>
      </c>
      <c r="E96"/>
      <c r="F96" s="65">
        <v>7.14</v>
      </c>
      <c r="G96" s="62">
        <v>0.27</v>
      </c>
      <c r="H96" s="60" t="s">
        <v>121</v>
      </c>
      <c r="I96" s="60" t="s">
        <v>122</v>
      </c>
      <c r="J96"/>
      <c r="K96" s="65">
        <v>3.88</v>
      </c>
      <c r="L96" s="62">
        <v>0.56999999999999995</v>
      </c>
      <c r="M96"/>
      <c r="N96" s="65">
        <v>7.37</v>
      </c>
      <c r="O96" s="62">
        <v>0.28000000000000003</v>
      </c>
      <c r="P96"/>
      <c r="Q96" s="65">
        <v>7.31</v>
      </c>
      <c r="R96" s="62">
        <v>0.54</v>
      </c>
      <c r="S96"/>
      <c r="T96" s="65">
        <v>3.46</v>
      </c>
      <c r="U96" s="62">
        <v>1.72</v>
      </c>
      <c r="V96"/>
      <c r="W96" s="66">
        <v>3.62</v>
      </c>
      <c r="X96" s="64">
        <v>2.65</v>
      </c>
      <c r="Y96"/>
      <c r="Z96" s="65">
        <v>6.76</v>
      </c>
      <c r="AA96" s="62">
        <v>0.28000000000000003</v>
      </c>
      <c r="AB96"/>
      <c r="AC96" s="65">
        <v>3.66</v>
      </c>
      <c r="AD96" s="62">
        <v>1.38</v>
      </c>
      <c r="AE96" s="60" t="s">
        <v>121</v>
      </c>
      <c r="AF96" s="60" t="s">
        <v>122</v>
      </c>
      <c r="AG96"/>
      <c r="AH96" s="65">
        <v>7.04</v>
      </c>
      <c r="AI96" s="62">
        <v>0.25</v>
      </c>
      <c r="AJ96"/>
      <c r="AK96" s="65">
        <v>6.61</v>
      </c>
      <c r="AL96" s="62">
        <v>0.25</v>
      </c>
      <c r="AM96" s="60" t="s">
        <v>121</v>
      </c>
      <c r="AN96" s="60" t="s">
        <v>122</v>
      </c>
      <c r="AO96"/>
      <c r="AP96" s="65">
        <v>3.7</v>
      </c>
      <c r="AQ96" s="62">
        <v>2.52</v>
      </c>
      <c r="AR96"/>
    </row>
    <row r="97" spans="1:44" x14ac:dyDescent="0.35">
      <c r="A97" s="56">
        <v>3.28</v>
      </c>
      <c r="B97" s="2">
        <v>0.3</v>
      </c>
      <c r="C97" s="60" t="s">
        <v>121</v>
      </c>
      <c r="D97" s="60" t="s">
        <v>122</v>
      </c>
      <c r="E97"/>
      <c r="F97" s="65">
        <v>7.22</v>
      </c>
      <c r="G97" s="62">
        <v>0.28999999999999998</v>
      </c>
      <c r="H97" s="60" t="s">
        <v>121</v>
      </c>
      <c r="I97" s="60" t="s">
        <v>122</v>
      </c>
      <c r="J97"/>
      <c r="K97" s="65">
        <v>3.81</v>
      </c>
      <c r="L97" s="62">
        <v>0.54</v>
      </c>
      <c r="M97"/>
      <c r="N97" s="65">
        <v>7.44</v>
      </c>
      <c r="O97" s="62">
        <v>0.32</v>
      </c>
      <c r="P97"/>
      <c r="Q97" s="65">
        <v>7.39</v>
      </c>
      <c r="R97" s="62">
        <v>0.69</v>
      </c>
      <c r="S97"/>
      <c r="T97" s="65">
        <v>3.4</v>
      </c>
      <c r="U97" s="62">
        <v>1.32</v>
      </c>
      <c r="V97"/>
      <c r="W97" s="66">
        <v>3.55</v>
      </c>
      <c r="X97" s="64">
        <v>1.97</v>
      </c>
      <c r="Y97"/>
      <c r="Z97" s="65">
        <v>6.84</v>
      </c>
      <c r="AA97" s="62">
        <v>0.3</v>
      </c>
      <c r="AB97"/>
      <c r="AC97" s="65">
        <v>3.59</v>
      </c>
      <c r="AD97" s="62">
        <v>1.4</v>
      </c>
      <c r="AE97" s="60" t="s">
        <v>121</v>
      </c>
      <c r="AF97" s="60" t="s">
        <v>122</v>
      </c>
      <c r="AG97"/>
      <c r="AH97" s="65">
        <v>7.12</v>
      </c>
      <c r="AI97" s="62">
        <v>0.27</v>
      </c>
      <c r="AJ97"/>
      <c r="AK97" s="65">
        <v>6.68</v>
      </c>
      <c r="AL97" s="62">
        <v>0.25</v>
      </c>
      <c r="AM97" s="60" t="s">
        <v>121</v>
      </c>
      <c r="AN97" s="60" t="s">
        <v>122</v>
      </c>
      <c r="AO97"/>
      <c r="AP97" s="65">
        <v>3.64</v>
      </c>
      <c r="AQ97" s="62">
        <v>3.06</v>
      </c>
      <c r="AR97"/>
    </row>
    <row r="98" spans="1:44" x14ac:dyDescent="0.35">
      <c r="A98" s="56">
        <v>3.21</v>
      </c>
      <c r="B98" s="2">
        <v>0.28000000000000003</v>
      </c>
      <c r="C98" s="60" t="s">
        <v>121</v>
      </c>
      <c r="D98" s="60" t="s">
        <v>122</v>
      </c>
      <c r="E98"/>
      <c r="F98" s="65">
        <v>7.3</v>
      </c>
      <c r="G98" s="62">
        <v>0.32</v>
      </c>
      <c r="H98" s="60" t="s">
        <v>121</v>
      </c>
      <c r="I98" s="60" t="s">
        <v>122</v>
      </c>
      <c r="J98"/>
      <c r="K98" s="65">
        <v>3.73</v>
      </c>
      <c r="L98" s="62">
        <v>0.47</v>
      </c>
      <c r="M98"/>
      <c r="N98" s="65">
        <v>7.52</v>
      </c>
      <c r="O98" s="62">
        <v>0.37</v>
      </c>
      <c r="P98"/>
      <c r="Q98" s="65">
        <v>7.48</v>
      </c>
      <c r="R98" s="62">
        <v>0.94</v>
      </c>
      <c r="S98"/>
      <c r="T98" s="65">
        <v>3.35</v>
      </c>
      <c r="U98" s="62">
        <v>1.07</v>
      </c>
      <c r="V98"/>
      <c r="W98" s="66">
        <v>3.49</v>
      </c>
      <c r="X98" s="64">
        <v>1.5</v>
      </c>
      <c r="Y98"/>
      <c r="Z98" s="65">
        <v>6.92</v>
      </c>
      <c r="AA98" s="62">
        <v>0.34</v>
      </c>
      <c r="AB98"/>
      <c r="AC98" s="65">
        <v>3.52</v>
      </c>
      <c r="AD98" s="62">
        <v>1.3</v>
      </c>
      <c r="AE98" s="60" t="s">
        <v>121</v>
      </c>
      <c r="AF98" s="60" t="s">
        <v>122</v>
      </c>
      <c r="AG98"/>
      <c r="AH98" s="65">
        <v>7.2</v>
      </c>
      <c r="AI98" s="62">
        <v>0.3</v>
      </c>
      <c r="AJ98"/>
      <c r="AK98" s="65">
        <v>6.76</v>
      </c>
      <c r="AL98" s="62">
        <v>0.26</v>
      </c>
      <c r="AM98" s="60" t="s">
        <v>121</v>
      </c>
      <c r="AN98" s="60" t="s">
        <v>122</v>
      </c>
      <c r="AO98"/>
      <c r="AP98" s="65">
        <v>3.58</v>
      </c>
      <c r="AQ98" s="62">
        <v>3.42</v>
      </c>
      <c r="AR98"/>
    </row>
    <row r="99" spans="1:44" x14ac:dyDescent="0.35">
      <c r="A99" s="56">
        <v>3.15</v>
      </c>
      <c r="B99" s="2">
        <v>0.26</v>
      </c>
      <c r="C99" s="60" t="s">
        <v>121</v>
      </c>
      <c r="D99" s="60" t="s">
        <v>122</v>
      </c>
      <c r="E99"/>
      <c r="F99" s="65">
        <v>7.38</v>
      </c>
      <c r="G99" s="62">
        <v>0.38</v>
      </c>
      <c r="H99" s="60" t="s">
        <v>121</v>
      </c>
      <c r="I99" s="60" t="s">
        <v>122</v>
      </c>
      <c r="J99"/>
      <c r="K99" s="65">
        <v>3.67</v>
      </c>
      <c r="L99" s="62">
        <v>0.4</v>
      </c>
      <c r="M99"/>
      <c r="N99" s="65">
        <v>7.6</v>
      </c>
      <c r="O99" s="62">
        <v>0.43</v>
      </c>
      <c r="P99"/>
      <c r="Q99" s="65">
        <v>7.57</v>
      </c>
      <c r="R99" s="62">
        <v>1.31</v>
      </c>
      <c r="S99"/>
      <c r="T99" s="65">
        <v>3.28</v>
      </c>
      <c r="U99" s="62">
        <v>0.89</v>
      </c>
      <c r="V99"/>
      <c r="W99" s="66">
        <v>3.44</v>
      </c>
      <c r="X99" s="64">
        <v>1.19</v>
      </c>
      <c r="Y99"/>
      <c r="Z99" s="65">
        <v>7</v>
      </c>
      <c r="AA99" s="62">
        <v>0.38</v>
      </c>
      <c r="AB99"/>
      <c r="AC99" s="65">
        <v>3.46</v>
      </c>
      <c r="AD99" s="62">
        <v>1.1000000000000001</v>
      </c>
      <c r="AE99" s="60" t="s">
        <v>121</v>
      </c>
      <c r="AF99" s="60" t="s">
        <v>122</v>
      </c>
      <c r="AG99"/>
      <c r="AH99" s="65">
        <v>7.28</v>
      </c>
      <c r="AI99" s="62">
        <v>0.34</v>
      </c>
      <c r="AJ99"/>
      <c r="AK99" s="65">
        <v>6.84</v>
      </c>
      <c r="AL99" s="62">
        <v>0.27</v>
      </c>
      <c r="AM99" s="60" t="s">
        <v>121</v>
      </c>
      <c r="AN99" s="60" t="s">
        <v>122</v>
      </c>
      <c r="AO99"/>
      <c r="AP99" s="65">
        <v>3.52</v>
      </c>
      <c r="AQ99" s="62">
        <v>3.38</v>
      </c>
      <c r="AR99"/>
    </row>
    <row r="100" spans="1:44" x14ac:dyDescent="0.35">
      <c r="A100" s="56">
        <v>3.08</v>
      </c>
      <c r="B100" s="2">
        <v>0.24</v>
      </c>
      <c r="C100" s="60" t="s">
        <v>121</v>
      </c>
      <c r="D100" s="60" t="s">
        <v>122</v>
      </c>
      <c r="E100"/>
      <c r="F100" s="65">
        <v>7.46</v>
      </c>
      <c r="G100" s="62">
        <v>0.46</v>
      </c>
      <c r="H100" s="60" t="s">
        <v>121</v>
      </c>
      <c r="I100" s="60" t="s">
        <v>122</v>
      </c>
      <c r="J100"/>
      <c r="K100" s="65">
        <v>3.6</v>
      </c>
      <c r="L100" s="62">
        <v>0.36</v>
      </c>
      <c r="M100"/>
      <c r="N100" s="65">
        <v>7.68</v>
      </c>
      <c r="O100" s="62">
        <v>0.47</v>
      </c>
      <c r="P100"/>
      <c r="Q100" s="65">
        <v>7.65</v>
      </c>
      <c r="R100" s="62">
        <v>1.93</v>
      </c>
      <c r="S100"/>
      <c r="T100" s="65">
        <v>3.22</v>
      </c>
      <c r="U100" s="62">
        <v>0.74</v>
      </c>
      <c r="V100"/>
      <c r="W100" s="66">
        <v>3.38</v>
      </c>
      <c r="X100" s="64">
        <v>0.97</v>
      </c>
      <c r="Y100"/>
      <c r="Z100" s="65">
        <v>7.08</v>
      </c>
      <c r="AA100" s="62">
        <v>0.43</v>
      </c>
      <c r="AB100"/>
      <c r="AC100" s="65">
        <v>3.38</v>
      </c>
      <c r="AD100" s="62">
        <v>0.85</v>
      </c>
      <c r="AE100" s="60" t="s">
        <v>121</v>
      </c>
      <c r="AF100" s="60" t="s">
        <v>122</v>
      </c>
      <c r="AG100"/>
      <c r="AH100" s="65">
        <v>7.36</v>
      </c>
      <c r="AI100" s="62">
        <v>0.39</v>
      </c>
      <c r="AJ100"/>
      <c r="AK100" s="65">
        <v>6.92</v>
      </c>
      <c r="AL100" s="62">
        <v>0.28000000000000003</v>
      </c>
      <c r="AM100" s="60" t="s">
        <v>121</v>
      </c>
      <c r="AN100" s="60" t="s">
        <v>122</v>
      </c>
      <c r="AO100"/>
      <c r="AP100" s="65">
        <v>3.46</v>
      </c>
      <c r="AQ100" s="62">
        <v>3</v>
      </c>
      <c r="AR100"/>
    </row>
    <row r="101" spans="1:44" x14ac:dyDescent="0.35">
      <c r="A101" s="56">
        <v>3</v>
      </c>
      <c r="B101" s="2">
        <v>0.23</v>
      </c>
      <c r="C101" s="60" t="s">
        <v>121</v>
      </c>
      <c r="D101" s="60" t="s">
        <v>122</v>
      </c>
      <c r="E101"/>
      <c r="F101" s="65">
        <v>7.54</v>
      </c>
      <c r="G101" s="62">
        <v>0.53</v>
      </c>
      <c r="H101" s="60" t="s">
        <v>121</v>
      </c>
      <c r="I101" s="60" t="s">
        <v>122</v>
      </c>
      <c r="J101"/>
      <c r="K101" s="65">
        <v>3.52</v>
      </c>
      <c r="L101" s="62">
        <v>0.33</v>
      </c>
      <c r="M101"/>
      <c r="N101" s="65">
        <v>7.76</v>
      </c>
      <c r="O101" s="62">
        <v>0.54</v>
      </c>
      <c r="P101"/>
      <c r="Q101" s="65">
        <v>7.74</v>
      </c>
      <c r="R101" s="62">
        <v>2.94</v>
      </c>
      <c r="S101"/>
      <c r="T101" s="65">
        <v>3.15</v>
      </c>
      <c r="U101" s="62">
        <v>0.6</v>
      </c>
      <c r="V101"/>
      <c r="W101" s="66">
        <v>3.31</v>
      </c>
      <c r="X101" s="64">
        <v>0.82</v>
      </c>
      <c r="Y101"/>
      <c r="Z101" s="65">
        <v>7.16</v>
      </c>
      <c r="AA101" s="62">
        <v>0.51</v>
      </c>
      <c r="AB101"/>
      <c r="AC101" s="65">
        <v>3.32</v>
      </c>
      <c r="AD101" s="62">
        <v>0.67</v>
      </c>
      <c r="AE101" s="60" t="s">
        <v>121</v>
      </c>
      <c r="AF101" s="60" t="s">
        <v>122</v>
      </c>
      <c r="AG101"/>
      <c r="AH101" s="65">
        <v>7.43</v>
      </c>
      <c r="AI101" s="62">
        <v>0.52</v>
      </c>
      <c r="AJ101"/>
      <c r="AK101" s="65">
        <v>7</v>
      </c>
      <c r="AL101" s="62">
        <v>0.32</v>
      </c>
      <c r="AM101" s="60" t="s">
        <v>121</v>
      </c>
      <c r="AN101" s="60" t="s">
        <v>122</v>
      </c>
      <c r="AO101"/>
      <c r="AP101" s="65">
        <v>3.4</v>
      </c>
      <c r="AQ101" s="62">
        <v>2.39</v>
      </c>
      <c r="AR101"/>
    </row>
    <row r="102" spans="1:44" x14ac:dyDescent="0.35">
      <c r="A102" s="56">
        <v>2.94</v>
      </c>
      <c r="B102" s="2">
        <v>0.23</v>
      </c>
      <c r="C102" s="60" t="s">
        <v>121</v>
      </c>
      <c r="D102" s="60" t="s">
        <v>122</v>
      </c>
      <c r="E102"/>
      <c r="F102" s="65">
        <v>7.62</v>
      </c>
      <c r="G102" s="62">
        <v>0.6</v>
      </c>
      <c r="H102" s="60" t="s">
        <v>121</v>
      </c>
      <c r="I102" s="60" t="s">
        <v>122</v>
      </c>
      <c r="J102"/>
      <c r="K102" s="65">
        <v>3.46</v>
      </c>
      <c r="L102" s="62">
        <v>0.3</v>
      </c>
      <c r="M102"/>
      <c r="N102" s="65">
        <v>7.83</v>
      </c>
      <c r="O102" s="62">
        <v>0.6</v>
      </c>
      <c r="P102"/>
      <c r="Q102" s="65">
        <v>7.82</v>
      </c>
      <c r="R102" s="62">
        <v>4.46</v>
      </c>
      <c r="S102"/>
      <c r="T102" s="65">
        <v>3.1</v>
      </c>
      <c r="U102" s="62">
        <v>0.5</v>
      </c>
      <c r="V102"/>
      <c r="W102" s="66">
        <v>3.25</v>
      </c>
      <c r="X102" s="64">
        <v>0.7</v>
      </c>
      <c r="Y102"/>
      <c r="Z102" s="65">
        <v>7.24</v>
      </c>
      <c r="AA102" s="62">
        <v>0.61</v>
      </c>
      <c r="AB102"/>
      <c r="AC102" s="65">
        <v>3.25</v>
      </c>
      <c r="AD102" s="62">
        <v>0.54</v>
      </c>
      <c r="AE102" s="60" t="s">
        <v>121</v>
      </c>
      <c r="AF102" s="60" t="s">
        <v>122</v>
      </c>
      <c r="AG102"/>
      <c r="AH102" s="65">
        <v>7.51</v>
      </c>
      <c r="AI102" s="62">
        <v>0.72</v>
      </c>
      <c r="AJ102"/>
      <c r="AK102" s="65">
        <v>7.08</v>
      </c>
      <c r="AL102" s="62">
        <v>0.39</v>
      </c>
      <c r="AM102" s="60" t="s">
        <v>121</v>
      </c>
      <c r="AN102" s="60" t="s">
        <v>122</v>
      </c>
      <c r="AO102"/>
      <c r="AP102" s="65">
        <v>3.34</v>
      </c>
      <c r="AQ102" s="62">
        <v>1.77</v>
      </c>
      <c r="AR102"/>
    </row>
    <row r="103" spans="1:44" x14ac:dyDescent="0.35">
      <c r="A103" s="56">
        <v>2.87</v>
      </c>
      <c r="B103" s="2">
        <v>0.23</v>
      </c>
      <c r="C103" s="60" t="s">
        <v>121</v>
      </c>
      <c r="D103" s="60" t="s">
        <v>122</v>
      </c>
      <c r="E103"/>
      <c r="F103" s="65">
        <v>7.7</v>
      </c>
      <c r="G103" s="62">
        <v>0.72</v>
      </c>
      <c r="H103" s="60" t="s">
        <v>121</v>
      </c>
      <c r="I103" s="60" t="s">
        <v>122</v>
      </c>
      <c r="J103"/>
      <c r="K103" s="65">
        <v>3.38</v>
      </c>
      <c r="L103" s="62">
        <v>0.28000000000000003</v>
      </c>
      <c r="M103"/>
      <c r="N103" s="65">
        <v>7.92</v>
      </c>
      <c r="O103" s="62">
        <v>0.74</v>
      </c>
      <c r="P103"/>
      <c r="Q103" s="65">
        <v>7.91</v>
      </c>
      <c r="R103" s="62">
        <v>5.68</v>
      </c>
      <c r="S103"/>
      <c r="T103" s="65">
        <v>3.04</v>
      </c>
      <c r="U103" s="62">
        <v>0.45</v>
      </c>
      <c r="V103"/>
      <c r="W103" s="66">
        <v>3.19</v>
      </c>
      <c r="X103" s="64">
        <v>0.61</v>
      </c>
      <c r="Y103"/>
      <c r="Z103" s="65">
        <v>7.32</v>
      </c>
      <c r="AA103" s="62">
        <v>0.76</v>
      </c>
      <c r="AB103"/>
      <c r="AC103" s="65">
        <v>3.19</v>
      </c>
      <c r="AD103" s="62">
        <v>0.46</v>
      </c>
      <c r="AE103" s="60" t="s">
        <v>121</v>
      </c>
      <c r="AF103" s="60" t="s">
        <v>122</v>
      </c>
      <c r="AG103"/>
      <c r="AH103" s="65">
        <v>7.59</v>
      </c>
      <c r="AI103" s="62">
        <v>0.86</v>
      </c>
      <c r="AJ103"/>
      <c r="AK103" s="65">
        <v>7.16</v>
      </c>
      <c r="AL103" s="62">
        <v>0.5</v>
      </c>
      <c r="AM103" s="60" t="s">
        <v>121</v>
      </c>
      <c r="AN103" s="60" t="s">
        <v>122</v>
      </c>
      <c r="AO103"/>
      <c r="AP103" s="65">
        <v>3.28</v>
      </c>
      <c r="AQ103" s="62">
        <v>1.33</v>
      </c>
      <c r="AR103"/>
    </row>
    <row r="104" spans="1:44" x14ac:dyDescent="0.35">
      <c r="A104" s="56">
        <v>2.81</v>
      </c>
      <c r="B104" s="2">
        <v>0.23</v>
      </c>
      <c r="C104" s="60" t="s">
        <v>121</v>
      </c>
      <c r="D104" s="60" t="s">
        <v>122</v>
      </c>
      <c r="E104"/>
      <c r="F104" s="65">
        <v>7.78</v>
      </c>
      <c r="G104" s="62">
        <v>0.91</v>
      </c>
      <c r="H104" s="60" t="s">
        <v>121</v>
      </c>
      <c r="I104" s="60" t="s">
        <v>122</v>
      </c>
      <c r="J104"/>
      <c r="K104" s="65">
        <v>3.31</v>
      </c>
      <c r="L104" s="62">
        <v>0.27</v>
      </c>
      <c r="M104"/>
      <c r="N104" s="65">
        <v>8</v>
      </c>
      <c r="O104" s="62">
        <v>0.93</v>
      </c>
      <c r="P104"/>
      <c r="Q104" s="65">
        <v>7.99</v>
      </c>
      <c r="R104" s="62">
        <v>5.43</v>
      </c>
      <c r="S104"/>
      <c r="T104" s="65">
        <v>2.98</v>
      </c>
      <c r="U104" s="62">
        <v>0.41</v>
      </c>
      <c r="V104"/>
      <c r="W104" s="66">
        <v>3.13</v>
      </c>
      <c r="X104" s="64">
        <v>0.55000000000000004</v>
      </c>
      <c r="Y104"/>
      <c r="Z104" s="65">
        <v>7.39</v>
      </c>
      <c r="AA104" s="62">
        <v>0.96</v>
      </c>
      <c r="AB104"/>
      <c r="AC104" s="65">
        <v>3.12</v>
      </c>
      <c r="AD104" s="62">
        <v>0.4</v>
      </c>
      <c r="AE104" s="60" t="s">
        <v>121</v>
      </c>
      <c r="AF104" s="60" t="s">
        <v>122</v>
      </c>
      <c r="AG104"/>
      <c r="AH104" s="65">
        <v>7.67</v>
      </c>
      <c r="AI104" s="62">
        <v>0.84</v>
      </c>
      <c r="AJ104"/>
      <c r="AK104" s="65">
        <v>7.24</v>
      </c>
      <c r="AL104" s="62">
        <v>0.63</v>
      </c>
      <c r="AM104" s="60" t="s">
        <v>121</v>
      </c>
      <c r="AN104" s="60" t="s">
        <v>122</v>
      </c>
      <c r="AO104"/>
      <c r="AP104" s="65">
        <v>3.22</v>
      </c>
      <c r="AQ104" s="62">
        <v>1.05</v>
      </c>
      <c r="AR104"/>
    </row>
    <row r="105" spans="1:44" x14ac:dyDescent="0.35">
      <c r="A105" s="56">
        <v>2.73</v>
      </c>
      <c r="B105" s="2">
        <v>0.23</v>
      </c>
      <c r="C105" s="60" t="s">
        <v>121</v>
      </c>
      <c r="D105" s="60" t="s">
        <v>122</v>
      </c>
      <c r="E105"/>
      <c r="F105" s="65">
        <v>7.86</v>
      </c>
      <c r="G105" s="62">
        <v>1.18</v>
      </c>
      <c r="H105" s="60" t="s">
        <v>121</v>
      </c>
      <c r="I105" s="60" t="s">
        <v>122</v>
      </c>
      <c r="J105"/>
      <c r="K105" s="65">
        <v>3.25</v>
      </c>
      <c r="L105" s="62">
        <v>0.26</v>
      </c>
      <c r="M105"/>
      <c r="N105" s="65">
        <v>8.07</v>
      </c>
      <c r="O105" s="62">
        <v>1.19</v>
      </c>
      <c r="P105"/>
      <c r="Q105" s="65">
        <v>8.07</v>
      </c>
      <c r="R105" s="62">
        <v>4.04</v>
      </c>
      <c r="S105"/>
      <c r="T105" s="65">
        <v>2.91</v>
      </c>
      <c r="U105" s="62">
        <v>0.39</v>
      </c>
      <c r="V105"/>
      <c r="W105" s="66">
        <v>3.08</v>
      </c>
      <c r="X105" s="64">
        <v>0.48</v>
      </c>
      <c r="Y105"/>
      <c r="Z105" s="65">
        <v>7.47</v>
      </c>
      <c r="AA105" s="62">
        <v>1.26</v>
      </c>
      <c r="AB105"/>
      <c r="AC105" s="65">
        <v>3.05</v>
      </c>
      <c r="AD105" s="62">
        <v>0.35</v>
      </c>
      <c r="AE105" s="60" t="s">
        <v>121</v>
      </c>
      <c r="AF105" s="60" t="s">
        <v>122</v>
      </c>
      <c r="AG105"/>
      <c r="AH105" s="65">
        <v>7.75</v>
      </c>
      <c r="AI105" s="62">
        <v>0.8</v>
      </c>
      <c r="AJ105"/>
      <c r="AK105" s="65">
        <v>7.32</v>
      </c>
      <c r="AL105" s="62">
        <v>0.8</v>
      </c>
      <c r="AM105" s="60" t="s">
        <v>121</v>
      </c>
      <c r="AN105" s="60" t="s">
        <v>122</v>
      </c>
      <c r="AO105"/>
      <c r="AP105" s="65">
        <v>3.16</v>
      </c>
      <c r="AQ105" s="62">
        <v>0.84</v>
      </c>
      <c r="AR105"/>
    </row>
    <row r="106" spans="1:44" x14ac:dyDescent="0.35">
      <c r="A106" s="56">
        <v>2.67</v>
      </c>
      <c r="B106" s="2">
        <v>0.23</v>
      </c>
      <c r="C106" s="60" t="s">
        <v>121</v>
      </c>
      <c r="D106" s="60" t="s">
        <v>122</v>
      </c>
      <c r="E106"/>
      <c r="F106" s="65">
        <v>7.93</v>
      </c>
      <c r="G106" s="62">
        <v>1.56</v>
      </c>
      <c r="H106" s="60" t="s">
        <v>121</v>
      </c>
      <c r="I106" s="60" t="s">
        <v>122</v>
      </c>
      <c r="J106"/>
      <c r="K106" s="65">
        <v>3.18</v>
      </c>
      <c r="L106" s="62">
        <v>0.26</v>
      </c>
      <c r="M106"/>
      <c r="N106" s="65">
        <v>8.15</v>
      </c>
      <c r="O106" s="62">
        <v>1.54</v>
      </c>
      <c r="P106"/>
      <c r="Q106" s="65">
        <v>8.15</v>
      </c>
      <c r="R106" s="62">
        <v>2.67</v>
      </c>
      <c r="S106"/>
      <c r="T106" s="65">
        <v>2.85</v>
      </c>
      <c r="U106" s="62">
        <v>0.35</v>
      </c>
      <c r="V106"/>
      <c r="W106" s="66">
        <v>3.02</v>
      </c>
      <c r="X106" s="64">
        <v>0.46</v>
      </c>
      <c r="Y106"/>
      <c r="Z106" s="65">
        <v>7.55</v>
      </c>
      <c r="AA106" s="62">
        <v>1.73</v>
      </c>
      <c r="AB106"/>
      <c r="AC106" s="65">
        <v>2.98</v>
      </c>
      <c r="AD106" s="62">
        <v>0.32</v>
      </c>
      <c r="AE106" s="60" t="s">
        <v>121</v>
      </c>
      <c r="AF106" s="60" t="s">
        <v>122</v>
      </c>
      <c r="AG106"/>
      <c r="AH106" s="65">
        <v>7.83</v>
      </c>
      <c r="AI106" s="62">
        <v>0.82</v>
      </c>
      <c r="AJ106"/>
      <c r="AK106" s="65">
        <v>7.39</v>
      </c>
      <c r="AL106" s="62">
        <v>1.1299999999999999</v>
      </c>
      <c r="AM106" s="60" t="s">
        <v>121</v>
      </c>
      <c r="AN106" s="60" t="s">
        <v>122</v>
      </c>
      <c r="AO106"/>
      <c r="AP106" s="65">
        <v>3.1</v>
      </c>
      <c r="AQ106" s="62">
        <v>0.69</v>
      </c>
      <c r="AR106"/>
    </row>
    <row r="107" spans="1:44" x14ac:dyDescent="0.35">
      <c r="A107" s="56">
        <v>2.6</v>
      </c>
      <c r="B107" s="2">
        <v>0.24</v>
      </c>
      <c r="C107" s="60" t="s">
        <v>121</v>
      </c>
      <c r="D107" s="60" t="s">
        <v>122</v>
      </c>
      <c r="E107"/>
      <c r="F107" s="65">
        <v>8.01</v>
      </c>
      <c r="G107" s="62">
        <v>2.17</v>
      </c>
      <c r="H107" s="60" t="s">
        <v>121</v>
      </c>
      <c r="I107" s="60" t="s">
        <v>122</v>
      </c>
      <c r="J107"/>
      <c r="K107" s="65">
        <v>3.11</v>
      </c>
      <c r="L107" s="62">
        <v>0.27</v>
      </c>
      <c r="M107"/>
      <c r="N107" s="65">
        <v>8.23</v>
      </c>
      <c r="O107" s="62">
        <v>2.13</v>
      </c>
      <c r="P107"/>
      <c r="Q107" s="65">
        <v>8.24</v>
      </c>
      <c r="R107" s="62">
        <v>1.84</v>
      </c>
      <c r="S107"/>
      <c r="T107" s="65">
        <v>2.79</v>
      </c>
      <c r="U107" s="62">
        <v>0.34</v>
      </c>
      <c r="V107"/>
      <c r="W107" s="66">
        <v>2.96</v>
      </c>
      <c r="X107" s="64">
        <v>0.44</v>
      </c>
      <c r="Y107"/>
      <c r="Z107" s="65">
        <v>7.63</v>
      </c>
      <c r="AA107" s="62">
        <v>2.52</v>
      </c>
      <c r="AB107"/>
      <c r="AC107" s="65">
        <v>2.92</v>
      </c>
      <c r="AD107" s="62">
        <v>0.3</v>
      </c>
      <c r="AE107" s="60" t="s">
        <v>121</v>
      </c>
      <c r="AF107" s="60" t="s">
        <v>122</v>
      </c>
      <c r="AG107"/>
      <c r="AH107" s="65">
        <v>7.91</v>
      </c>
      <c r="AI107" s="62">
        <v>0.96</v>
      </c>
      <c r="AJ107"/>
      <c r="AK107" s="65">
        <v>7.47</v>
      </c>
      <c r="AL107" s="62">
        <v>1.59</v>
      </c>
      <c r="AM107" s="60" t="s">
        <v>121</v>
      </c>
      <c r="AN107" s="60" t="s">
        <v>122</v>
      </c>
      <c r="AO107"/>
      <c r="AP107" s="65">
        <v>3.04</v>
      </c>
      <c r="AQ107" s="62">
        <v>0.59</v>
      </c>
      <c r="AR107"/>
    </row>
    <row r="108" spans="1:44" x14ac:dyDescent="0.35">
      <c r="A108" s="56">
        <v>2.5299999999999998</v>
      </c>
      <c r="B108" s="2">
        <v>0.26</v>
      </c>
      <c r="C108" s="60" t="s">
        <v>121</v>
      </c>
      <c r="D108" s="60" t="s">
        <v>122</v>
      </c>
      <c r="E108"/>
      <c r="F108" s="65">
        <v>8.09</v>
      </c>
      <c r="G108" s="62">
        <v>3.08</v>
      </c>
      <c r="H108" s="60" t="s">
        <v>121</v>
      </c>
      <c r="I108" s="60" t="s">
        <v>122</v>
      </c>
      <c r="J108"/>
      <c r="K108" s="65">
        <v>3.04</v>
      </c>
      <c r="L108" s="62">
        <v>0.28000000000000003</v>
      </c>
      <c r="M108"/>
      <c r="N108" s="65">
        <v>8.3000000000000007</v>
      </c>
      <c r="O108" s="62">
        <v>3.1</v>
      </c>
      <c r="P108"/>
      <c r="Q108" s="65">
        <v>8.32</v>
      </c>
      <c r="R108" s="62">
        <v>1.54</v>
      </c>
      <c r="S108"/>
      <c r="T108" s="65">
        <v>2.73</v>
      </c>
      <c r="U108" s="62">
        <v>0.3</v>
      </c>
      <c r="V108"/>
      <c r="W108" s="66">
        <v>2.9</v>
      </c>
      <c r="X108" s="64">
        <v>0.41</v>
      </c>
      <c r="Y108"/>
      <c r="Z108" s="65">
        <v>7.71</v>
      </c>
      <c r="AA108" s="62">
        <v>3.75</v>
      </c>
      <c r="AB108"/>
      <c r="AC108" s="65">
        <v>2.85</v>
      </c>
      <c r="AD108" s="62">
        <v>0.28999999999999998</v>
      </c>
      <c r="AE108" s="60" t="s">
        <v>121</v>
      </c>
      <c r="AF108" s="60" t="s">
        <v>122</v>
      </c>
      <c r="AG108"/>
      <c r="AH108" s="65">
        <v>7.99</v>
      </c>
      <c r="AI108" s="62">
        <v>1.25</v>
      </c>
      <c r="AJ108"/>
      <c r="AK108" s="65">
        <v>7.55</v>
      </c>
      <c r="AL108" s="62">
        <v>2.02</v>
      </c>
      <c r="AM108" s="60" t="s">
        <v>121</v>
      </c>
      <c r="AN108" s="60" t="s">
        <v>122</v>
      </c>
      <c r="AO108"/>
      <c r="AP108" s="65">
        <v>2.98</v>
      </c>
      <c r="AQ108" s="62">
        <v>0.52</v>
      </c>
      <c r="AR108"/>
    </row>
    <row r="109" spans="1:44" x14ac:dyDescent="0.35">
      <c r="A109" s="56">
        <v>2.46</v>
      </c>
      <c r="B109" s="2">
        <v>0.28000000000000003</v>
      </c>
      <c r="C109" s="60" t="s">
        <v>121</v>
      </c>
      <c r="D109" s="60" t="s">
        <v>122</v>
      </c>
      <c r="E109"/>
      <c r="F109" s="65">
        <v>8.17</v>
      </c>
      <c r="G109" s="62">
        <v>4.51</v>
      </c>
      <c r="H109" s="60" t="s">
        <v>121</v>
      </c>
      <c r="I109" s="60" t="s">
        <v>122</v>
      </c>
      <c r="J109"/>
      <c r="K109" s="65">
        <v>2.97</v>
      </c>
      <c r="L109" s="62">
        <v>0.28999999999999998</v>
      </c>
      <c r="M109"/>
      <c r="N109" s="65">
        <v>8.3800000000000008</v>
      </c>
      <c r="O109" s="62">
        <v>4.53</v>
      </c>
      <c r="P109"/>
      <c r="Q109" s="65">
        <v>8.41</v>
      </c>
      <c r="R109" s="62">
        <v>1.62</v>
      </c>
      <c r="S109"/>
      <c r="T109" s="65">
        <v>2.67</v>
      </c>
      <c r="U109" s="62">
        <v>0.28999999999999998</v>
      </c>
      <c r="V109"/>
      <c r="W109" s="66">
        <v>2.83</v>
      </c>
      <c r="X109" s="64">
        <v>0.36</v>
      </c>
      <c r="Y109"/>
      <c r="Z109" s="65">
        <v>7.79</v>
      </c>
      <c r="AA109" s="62">
        <v>5.08</v>
      </c>
      <c r="AB109"/>
      <c r="AC109" s="65">
        <v>2.78</v>
      </c>
      <c r="AD109" s="62">
        <v>0.28000000000000003</v>
      </c>
      <c r="AE109" s="60" t="s">
        <v>121</v>
      </c>
      <c r="AF109" s="60" t="s">
        <v>122</v>
      </c>
      <c r="AG109"/>
      <c r="AH109" s="65">
        <v>8.07</v>
      </c>
      <c r="AI109" s="62">
        <v>1.7</v>
      </c>
      <c r="AJ109"/>
      <c r="AK109" s="65">
        <v>7.63</v>
      </c>
      <c r="AL109" s="62">
        <v>2.17</v>
      </c>
      <c r="AM109" s="60" t="s">
        <v>121</v>
      </c>
      <c r="AN109" s="60" t="s">
        <v>122</v>
      </c>
      <c r="AO109"/>
      <c r="AP109" s="65">
        <v>2.92</v>
      </c>
      <c r="AQ109" s="62">
        <v>0.44</v>
      </c>
      <c r="AR109"/>
    </row>
    <row r="110" spans="1:44" x14ac:dyDescent="0.35">
      <c r="A110" s="56">
        <v>2.4</v>
      </c>
      <c r="B110" s="2">
        <v>0.3</v>
      </c>
      <c r="C110" s="60" t="s">
        <v>121</v>
      </c>
      <c r="D110" s="60" t="s">
        <v>122</v>
      </c>
      <c r="E110"/>
      <c r="F110" s="65">
        <v>8.24</v>
      </c>
      <c r="G110" s="62">
        <v>6.47</v>
      </c>
      <c r="H110" s="60" t="s">
        <v>121</v>
      </c>
      <c r="I110" s="60" t="s">
        <v>122</v>
      </c>
      <c r="J110"/>
      <c r="K110" s="65">
        <v>2.9</v>
      </c>
      <c r="L110" s="62">
        <v>0.32</v>
      </c>
      <c r="M110"/>
      <c r="N110" s="65">
        <v>8.4600000000000009</v>
      </c>
      <c r="O110" s="62">
        <v>6.23</v>
      </c>
      <c r="P110"/>
      <c r="Q110" s="65">
        <v>8.49</v>
      </c>
      <c r="R110" s="62">
        <v>2.08</v>
      </c>
      <c r="S110"/>
      <c r="T110" s="65">
        <v>2.6</v>
      </c>
      <c r="U110" s="62">
        <v>0.28000000000000003</v>
      </c>
      <c r="V110"/>
      <c r="W110" s="66">
        <v>2.77</v>
      </c>
      <c r="X110" s="64">
        <v>0.33</v>
      </c>
      <c r="Y110"/>
      <c r="Z110" s="65">
        <v>7.87</v>
      </c>
      <c r="AA110" s="62">
        <v>5.5</v>
      </c>
      <c r="AB110"/>
      <c r="AC110" s="65">
        <v>2.71</v>
      </c>
      <c r="AD110" s="62">
        <v>0.28000000000000003</v>
      </c>
      <c r="AE110" s="60" t="s">
        <v>121</v>
      </c>
      <c r="AF110" s="60" t="s">
        <v>122</v>
      </c>
      <c r="AG110"/>
      <c r="AH110" s="65">
        <v>8.14</v>
      </c>
      <c r="AI110" s="62">
        <v>2.4300000000000002</v>
      </c>
      <c r="AJ110"/>
      <c r="AK110" s="65">
        <v>7.71</v>
      </c>
      <c r="AL110" s="62">
        <v>1.89</v>
      </c>
      <c r="AM110" s="60" t="s">
        <v>121</v>
      </c>
      <c r="AN110" s="60" t="s">
        <v>122</v>
      </c>
      <c r="AO110"/>
      <c r="AP110" s="65">
        <v>2.87</v>
      </c>
      <c r="AQ110" s="62">
        <v>0.39</v>
      </c>
      <c r="AR110"/>
    </row>
    <row r="111" spans="1:44" x14ac:dyDescent="0.35">
      <c r="A111" s="56">
        <v>2.33</v>
      </c>
      <c r="B111" s="2">
        <v>0.34</v>
      </c>
      <c r="C111" s="60" t="s">
        <v>121</v>
      </c>
      <c r="D111" s="60" t="s">
        <v>122</v>
      </c>
      <c r="E111"/>
      <c r="F111" s="65">
        <v>8.32</v>
      </c>
      <c r="G111" s="62">
        <v>8.4700000000000006</v>
      </c>
      <c r="H111" s="60" t="s">
        <v>121</v>
      </c>
      <c r="I111" s="60" t="s">
        <v>122</v>
      </c>
      <c r="J111"/>
      <c r="K111" s="65">
        <v>2.83</v>
      </c>
      <c r="L111" s="62">
        <v>0.35</v>
      </c>
      <c r="M111"/>
      <c r="N111" s="65">
        <v>8.5399999999999991</v>
      </c>
      <c r="O111" s="62">
        <v>6.9</v>
      </c>
      <c r="P111"/>
      <c r="Q111" s="65">
        <v>8.58</v>
      </c>
      <c r="R111" s="62">
        <v>3.02</v>
      </c>
      <c r="S111"/>
      <c r="T111" s="65">
        <v>2.54</v>
      </c>
      <c r="U111" s="62">
        <v>0.27</v>
      </c>
      <c r="V111"/>
      <c r="W111" s="66">
        <v>2.71</v>
      </c>
      <c r="X111" s="64">
        <v>0.3</v>
      </c>
      <c r="Y111"/>
      <c r="Z111" s="65">
        <v>7.95</v>
      </c>
      <c r="AA111" s="62">
        <v>4.58</v>
      </c>
      <c r="AB111"/>
      <c r="AC111" s="65">
        <v>2.65</v>
      </c>
      <c r="AD111" s="62">
        <v>0.28999999999999998</v>
      </c>
      <c r="AE111" s="60" t="s">
        <v>121</v>
      </c>
      <c r="AF111" s="60" t="s">
        <v>122</v>
      </c>
      <c r="AG111"/>
      <c r="AH111" s="65">
        <v>8.2200000000000006</v>
      </c>
      <c r="AI111" s="62">
        <v>3.71</v>
      </c>
      <c r="AJ111"/>
      <c r="AK111" s="65">
        <v>7.79</v>
      </c>
      <c r="AL111" s="62">
        <v>1.54</v>
      </c>
      <c r="AM111" s="60" t="s">
        <v>121</v>
      </c>
      <c r="AN111" s="60" t="s">
        <v>122</v>
      </c>
      <c r="AO111"/>
      <c r="AP111" s="65">
        <v>2.81</v>
      </c>
      <c r="AQ111" s="62">
        <v>0.35</v>
      </c>
      <c r="AR111"/>
    </row>
    <row r="112" spans="1:44" x14ac:dyDescent="0.35">
      <c r="A112" s="56">
        <v>2.2599999999999998</v>
      </c>
      <c r="B112" s="2">
        <v>0.41</v>
      </c>
      <c r="C112" s="60" t="s">
        <v>121</v>
      </c>
      <c r="D112" s="60" t="s">
        <v>122</v>
      </c>
      <c r="E112"/>
      <c r="F112" s="65">
        <v>8.4</v>
      </c>
      <c r="G112" s="62">
        <v>8.82</v>
      </c>
      <c r="H112" s="60" t="s">
        <v>121</v>
      </c>
      <c r="I112" s="60" t="s">
        <v>122</v>
      </c>
      <c r="J112"/>
      <c r="K112" s="65">
        <v>2.77</v>
      </c>
      <c r="L112" s="62">
        <v>0.4</v>
      </c>
      <c r="M112"/>
      <c r="N112" s="65">
        <v>8.6199999999999992</v>
      </c>
      <c r="O112" s="62">
        <v>5.54</v>
      </c>
      <c r="P112"/>
      <c r="Q112" s="65">
        <v>8.66</v>
      </c>
      <c r="R112" s="62">
        <v>4.16</v>
      </c>
      <c r="S112"/>
      <c r="T112" s="65">
        <v>2.48</v>
      </c>
      <c r="U112" s="62">
        <v>0.26</v>
      </c>
      <c r="V112"/>
      <c r="W112" s="66">
        <v>2.65</v>
      </c>
      <c r="X112" s="64">
        <v>0.28000000000000003</v>
      </c>
      <c r="Y112"/>
      <c r="Z112" s="65">
        <v>8.0299999999999994</v>
      </c>
      <c r="AA112" s="62">
        <v>3.19</v>
      </c>
      <c r="AB112"/>
      <c r="AC112" s="65">
        <v>2.58</v>
      </c>
      <c r="AD112" s="62">
        <v>0.3</v>
      </c>
      <c r="AE112" s="60" t="s">
        <v>121</v>
      </c>
      <c r="AF112" s="60" t="s">
        <v>122</v>
      </c>
      <c r="AG112"/>
      <c r="AH112" s="65">
        <v>8.3000000000000007</v>
      </c>
      <c r="AI112" s="62">
        <v>5.67</v>
      </c>
      <c r="AJ112"/>
      <c r="AK112" s="65">
        <v>7.87</v>
      </c>
      <c r="AL112" s="62">
        <v>1.43</v>
      </c>
      <c r="AM112" s="60" t="s">
        <v>121</v>
      </c>
      <c r="AN112" s="60" t="s">
        <v>122</v>
      </c>
      <c r="AO112"/>
      <c r="AP112" s="65">
        <v>2.74</v>
      </c>
      <c r="AQ112" s="62">
        <v>0.33</v>
      </c>
      <c r="AR112"/>
    </row>
    <row r="113" spans="1:44" x14ac:dyDescent="0.35">
      <c r="A113" s="56">
        <v>2.19</v>
      </c>
      <c r="B113" s="2">
        <v>0.49</v>
      </c>
      <c r="C113" s="60" t="s">
        <v>121</v>
      </c>
      <c r="D113" s="60" t="s">
        <v>122</v>
      </c>
      <c r="E113"/>
      <c r="F113" s="65">
        <v>8.48</v>
      </c>
      <c r="G113" s="62">
        <v>6.92</v>
      </c>
      <c r="H113" s="60" t="s">
        <v>121</v>
      </c>
      <c r="I113" s="60" t="s">
        <v>122</v>
      </c>
      <c r="J113"/>
      <c r="K113" s="65">
        <v>2.69</v>
      </c>
      <c r="L113" s="62">
        <v>0.46</v>
      </c>
      <c r="M113"/>
      <c r="N113" s="65">
        <v>8.6999999999999993</v>
      </c>
      <c r="O113" s="62">
        <v>3.65</v>
      </c>
      <c r="P113"/>
      <c r="Q113" s="65">
        <v>8.74</v>
      </c>
      <c r="R113" s="62">
        <v>4.54</v>
      </c>
      <c r="S113"/>
      <c r="T113" s="65">
        <v>2.48</v>
      </c>
      <c r="U113" s="62">
        <v>0.26</v>
      </c>
      <c r="V113"/>
      <c r="W113" s="66">
        <v>2.6</v>
      </c>
      <c r="X113" s="64">
        <v>0.28000000000000003</v>
      </c>
      <c r="Y113"/>
      <c r="Z113" s="65">
        <v>8.11</v>
      </c>
      <c r="AA113" s="62">
        <v>2.19</v>
      </c>
      <c r="AB113"/>
      <c r="AC113" s="65">
        <v>2.5</v>
      </c>
      <c r="AD113" s="62">
        <v>0.34</v>
      </c>
      <c r="AE113" s="60" t="s">
        <v>121</v>
      </c>
      <c r="AF113" s="60" t="s">
        <v>122</v>
      </c>
      <c r="AG113"/>
      <c r="AH113" s="65">
        <v>8.3800000000000008</v>
      </c>
      <c r="AI113" s="62">
        <v>7.62</v>
      </c>
      <c r="AJ113"/>
      <c r="AK113" s="65">
        <v>7.95</v>
      </c>
      <c r="AL113" s="62">
        <v>1.47</v>
      </c>
      <c r="AM113" s="60" t="s">
        <v>121</v>
      </c>
      <c r="AN113" s="60" t="s">
        <v>122</v>
      </c>
      <c r="AO113"/>
      <c r="AP113" s="65">
        <v>2.68</v>
      </c>
      <c r="AQ113" s="62">
        <v>0.31</v>
      </c>
      <c r="AR113"/>
    </row>
    <row r="114" spans="1:44" x14ac:dyDescent="0.35">
      <c r="A114" s="56">
        <v>2.13</v>
      </c>
      <c r="B114" s="2">
        <v>0.61</v>
      </c>
      <c r="C114" s="60" t="s">
        <v>121</v>
      </c>
      <c r="D114" s="60" t="s">
        <v>122</v>
      </c>
      <c r="E114"/>
      <c r="F114" s="65">
        <v>8.56</v>
      </c>
      <c r="G114" s="62">
        <v>4.59</v>
      </c>
      <c r="H114" s="60" t="s">
        <v>121</v>
      </c>
      <c r="I114" s="60" t="s">
        <v>122</v>
      </c>
      <c r="J114"/>
      <c r="K114" s="65">
        <v>2.63</v>
      </c>
      <c r="L114" s="62">
        <v>0.56000000000000005</v>
      </c>
      <c r="M114"/>
      <c r="N114" s="65">
        <v>8.7799999999999994</v>
      </c>
      <c r="O114" s="62">
        <v>2.4</v>
      </c>
      <c r="P114"/>
      <c r="Q114" s="65">
        <v>8.83</v>
      </c>
      <c r="R114" s="62">
        <v>3.66</v>
      </c>
      <c r="S114"/>
      <c r="T114" s="65">
        <v>2.42</v>
      </c>
      <c r="U114" s="62">
        <v>0.27</v>
      </c>
      <c r="V114"/>
      <c r="W114" s="66">
        <v>2.5299999999999998</v>
      </c>
      <c r="X114" s="64">
        <v>0.27</v>
      </c>
      <c r="Y114"/>
      <c r="Z114" s="65">
        <v>8.19</v>
      </c>
      <c r="AA114" s="62">
        <v>1.68</v>
      </c>
      <c r="AB114"/>
      <c r="AC114" s="65">
        <v>2.44</v>
      </c>
      <c r="AD114" s="62">
        <v>0.38</v>
      </c>
      <c r="AE114" s="60" t="s">
        <v>121</v>
      </c>
      <c r="AF114" s="60" t="s">
        <v>122</v>
      </c>
      <c r="AG114"/>
      <c r="AH114" s="65">
        <v>8.4600000000000009</v>
      </c>
      <c r="AI114" s="62">
        <v>7.92</v>
      </c>
      <c r="AJ114"/>
      <c r="AK114" s="65">
        <v>8.0299999999999994</v>
      </c>
      <c r="AL114" s="62">
        <v>1.7</v>
      </c>
      <c r="AM114" s="60" t="s">
        <v>121</v>
      </c>
      <c r="AN114" s="60" t="s">
        <v>122</v>
      </c>
      <c r="AO114"/>
      <c r="AP114" s="65">
        <v>2.63</v>
      </c>
      <c r="AQ114" s="62">
        <v>0.28999999999999998</v>
      </c>
      <c r="AR114"/>
    </row>
    <row r="115" spans="1:44" x14ac:dyDescent="0.35">
      <c r="A115" s="56">
        <v>2.06</v>
      </c>
      <c r="B115" s="2">
        <v>0.77</v>
      </c>
      <c r="C115" s="60" t="s">
        <v>121</v>
      </c>
      <c r="D115" s="60" t="s">
        <v>122</v>
      </c>
      <c r="E115"/>
      <c r="F115" s="65">
        <v>8.64</v>
      </c>
      <c r="G115" s="62">
        <v>2.91</v>
      </c>
      <c r="H115" s="60" t="s">
        <v>121</v>
      </c>
      <c r="I115" s="60" t="s">
        <v>122</v>
      </c>
      <c r="J115"/>
      <c r="K115" s="65">
        <v>2.56</v>
      </c>
      <c r="L115" s="62">
        <v>0.72</v>
      </c>
      <c r="M115"/>
      <c r="N115" s="65">
        <v>8.7799999999999994</v>
      </c>
      <c r="O115" s="62">
        <v>1.78</v>
      </c>
      <c r="P115"/>
      <c r="Q115" s="65">
        <v>8.91</v>
      </c>
      <c r="R115" s="62">
        <v>2.37</v>
      </c>
      <c r="S115"/>
      <c r="T115" s="65">
        <v>2.35</v>
      </c>
      <c r="U115" s="62">
        <v>0.28000000000000003</v>
      </c>
      <c r="V115"/>
      <c r="W115" s="66">
        <v>2.4700000000000002</v>
      </c>
      <c r="X115" s="64">
        <v>0.27</v>
      </c>
      <c r="Y115"/>
      <c r="Z115" s="65">
        <v>8.27</v>
      </c>
      <c r="AA115" s="62">
        <v>1.51</v>
      </c>
      <c r="AB115"/>
      <c r="AC115" s="65">
        <v>2.44</v>
      </c>
      <c r="AD115" s="62">
        <v>0.45</v>
      </c>
      <c r="AE115" s="60" t="s">
        <v>121</v>
      </c>
      <c r="AF115" s="60" t="s">
        <v>122</v>
      </c>
      <c r="AG115"/>
      <c r="AH115" s="65">
        <v>8.5399999999999991</v>
      </c>
      <c r="AI115" s="62">
        <v>6.31</v>
      </c>
      <c r="AJ115"/>
      <c r="AK115" s="65">
        <v>8.11</v>
      </c>
      <c r="AL115" s="62">
        <v>2.15</v>
      </c>
      <c r="AM115" s="60" t="s">
        <v>121</v>
      </c>
      <c r="AN115" s="60" t="s">
        <v>122</v>
      </c>
      <c r="AO115"/>
      <c r="AP115" s="65">
        <v>2.63</v>
      </c>
      <c r="AQ115" s="62">
        <v>0.28000000000000003</v>
      </c>
      <c r="AR115"/>
    </row>
    <row r="116" spans="1:44" x14ac:dyDescent="0.35">
      <c r="A116" s="56">
        <v>1.99</v>
      </c>
      <c r="B116" s="2">
        <v>0.96</v>
      </c>
      <c r="C116" s="60" t="s">
        <v>121</v>
      </c>
      <c r="D116" s="60" t="s">
        <v>122</v>
      </c>
      <c r="E116"/>
      <c r="F116" s="65">
        <v>8.7100000000000009</v>
      </c>
      <c r="G116" s="62">
        <v>1.91</v>
      </c>
      <c r="H116" s="60" t="s">
        <v>121</v>
      </c>
      <c r="I116" s="60" t="s">
        <v>122</v>
      </c>
      <c r="J116"/>
      <c r="K116" s="65">
        <v>2.48</v>
      </c>
      <c r="L116" s="62">
        <v>0.97</v>
      </c>
      <c r="M116"/>
      <c r="N116" s="65">
        <v>8.86</v>
      </c>
      <c r="O116" s="62">
        <v>1.49</v>
      </c>
      <c r="P116"/>
      <c r="Q116" s="65">
        <v>8.91</v>
      </c>
      <c r="R116" s="62">
        <v>1.44</v>
      </c>
      <c r="S116"/>
      <c r="T116" s="65">
        <v>2.29</v>
      </c>
      <c r="U116" s="62">
        <v>0.28999999999999998</v>
      </c>
      <c r="V116"/>
      <c r="W116" s="66">
        <v>2.41</v>
      </c>
      <c r="X116" s="64">
        <v>0.27</v>
      </c>
      <c r="Y116"/>
      <c r="Z116" s="65">
        <v>8.34</v>
      </c>
      <c r="AA116" s="62">
        <v>1.6</v>
      </c>
      <c r="AB116"/>
      <c r="AC116" s="65">
        <v>2.37</v>
      </c>
      <c r="AD116" s="62">
        <v>0.56000000000000005</v>
      </c>
      <c r="AE116" s="60" t="s">
        <v>121</v>
      </c>
      <c r="AF116" s="60" t="s">
        <v>122</v>
      </c>
      <c r="AG116"/>
      <c r="AH116" s="65">
        <v>8.6199999999999992</v>
      </c>
      <c r="AI116" s="62">
        <v>4.29</v>
      </c>
      <c r="AJ116"/>
      <c r="AK116" s="65">
        <v>8.19</v>
      </c>
      <c r="AL116" s="62">
        <v>3</v>
      </c>
      <c r="AM116" s="60" t="s">
        <v>121</v>
      </c>
      <c r="AN116" s="60" t="s">
        <v>122</v>
      </c>
      <c r="AO116"/>
      <c r="AP116" s="65">
        <v>2.56</v>
      </c>
      <c r="AQ116" s="62">
        <v>0.27</v>
      </c>
      <c r="AR116"/>
    </row>
    <row r="117" spans="1:44" x14ac:dyDescent="0.35">
      <c r="A117" s="56">
        <v>1.92</v>
      </c>
      <c r="B117" s="2">
        <v>1.23</v>
      </c>
      <c r="C117" s="60" t="s">
        <v>121</v>
      </c>
      <c r="D117" s="60" t="s">
        <v>122</v>
      </c>
      <c r="E117"/>
      <c r="F117" s="65">
        <v>8.7899999999999991</v>
      </c>
      <c r="G117" s="62">
        <v>1.38</v>
      </c>
      <c r="H117" s="60" t="s">
        <v>121</v>
      </c>
      <c r="I117" s="60" t="s">
        <v>122</v>
      </c>
      <c r="J117"/>
      <c r="K117" s="65">
        <v>2.48</v>
      </c>
      <c r="L117" s="62">
        <v>1.38</v>
      </c>
      <c r="M117"/>
      <c r="N117" s="65">
        <v>8.94</v>
      </c>
      <c r="O117" s="62">
        <v>1.39</v>
      </c>
      <c r="P117"/>
      <c r="Q117" s="65">
        <v>9</v>
      </c>
      <c r="R117" s="62">
        <v>0.95</v>
      </c>
      <c r="S117"/>
      <c r="T117" s="65">
        <v>2.23</v>
      </c>
      <c r="U117" s="62">
        <v>0.32</v>
      </c>
      <c r="V117"/>
      <c r="W117" s="66">
        <v>2.35</v>
      </c>
      <c r="X117" s="64">
        <v>0.27</v>
      </c>
      <c r="Y117"/>
      <c r="Z117" s="65">
        <v>8.42</v>
      </c>
      <c r="AA117" s="62">
        <v>2</v>
      </c>
      <c r="AB117"/>
      <c r="AC117" s="65">
        <v>2.2999999999999998</v>
      </c>
      <c r="AD117" s="62">
        <v>0.73</v>
      </c>
      <c r="AE117" s="60" t="s">
        <v>121</v>
      </c>
      <c r="AF117" s="60" t="s">
        <v>122</v>
      </c>
      <c r="AG117"/>
      <c r="AH117" s="65">
        <v>8.6999999999999993</v>
      </c>
      <c r="AI117" s="62">
        <v>2.81</v>
      </c>
      <c r="AJ117"/>
      <c r="AK117" s="65">
        <v>8.27</v>
      </c>
      <c r="AL117" s="62">
        <v>4.53</v>
      </c>
      <c r="AM117" s="60" t="s">
        <v>121</v>
      </c>
      <c r="AN117" s="60" t="s">
        <v>122</v>
      </c>
      <c r="AO117"/>
      <c r="AP117" s="65">
        <v>2.5</v>
      </c>
      <c r="AQ117" s="62">
        <v>0.26</v>
      </c>
      <c r="AR117"/>
    </row>
    <row r="118" spans="1:44" x14ac:dyDescent="0.35">
      <c r="A118" s="56">
        <v>1.92</v>
      </c>
      <c r="B118" s="2">
        <v>1.4</v>
      </c>
      <c r="C118" s="60" t="s">
        <v>121</v>
      </c>
      <c r="D118" s="60" t="s">
        <v>122</v>
      </c>
      <c r="E118"/>
      <c r="F118" s="65">
        <v>8.8800000000000008</v>
      </c>
      <c r="G118" s="62">
        <v>1.1000000000000001</v>
      </c>
      <c r="H118" s="60" t="s">
        <v>121</v>
      </c>
      <c r="I118" s="60" t="s">
        <v>122</v>
      </c>
      <c r="J118"/>
      <c r="K118" s="65">
        <v>2.42</v>
      </c>
      <c r="L118" s="62">
        <v>1.97</v>
      </c>
      <c r="M118"/>
      <c r="N118" s="65">
        <v>9.02</v>
      </c>
      <c r="O118" s="62">
        <v>1.48</v>
      </c>
      <c r="P118"/>
      <c r="Q118" s="65">
        <v>9.09</v>
      </c>
      <c r="R118" s="62">
        <v>0.69</v>
      </c>
      <c r="S118"/>
      <c r="T118" s="65">
        <v>2.17</v>
      </c>
      <c r="U118" s="62">
        <v>0.32</v>
      </c>
      <c r="V118"/>
      <c r="W118" s="66">
        <v>2.29</v>
      </c>
      <c r="X118" s="64">
        <v>0.27</v>
      </c>
      <c r="Y118"/>
      <c r="Z118" s="65">
        <v>8.5</v>
      </c>
      <c r="AA118" s="62">
        <v>2.79</v>
      </c>
      <c r="AB118"/>
      <c r="AC118" s="65">
        <v>2.23</v>
      </c>
      <c r="AD118" s="62">
        <v>0.99</v>
      </c>
      <c r="AE118" s="60" t="s">
        <v>121</v>
      </c>
      <c r="AF118" s="60" t="s">
        <v>122</v>
      </c>
      <c r="AG118"/>
      <c r="AH118" s="65">
        <v>8.7799999999999994</v>
      </c>
      <c r="AI118" s="62">
        <v>1.96</v>
      </c>
      <c r="AJ118"/>
      <c r="AK118" s="65">
        <v>8.35</v>
      </c>
      <c r="AL118" s="62">
        <v>6.58</v>
      </c>
      <c r="AM118" s="60" t="s">
        <v>121</v>
      </c>
      <c r="AN118" s="60" t="s">
        <v>122</v>
      </c>
      <c r="AO118"/>
      <c r="AP118" s="65">
        <v>2.44</v>
      </c>
      <c r="AQ118" s="62">
        <v>0.26</v>
      </c>
      <c r="AR118"/>
    </row>
    <row r="119" spans="1:44" x14ac:dyDescent="0.35">
      <c r="A119" s="56">
        <v>1.85</v>
      </c>
      <c r="B119" s="2">
        <v>1.31</v>
      </c>
      <c r="C119" s="60" t="s">
        <v>121</v>
      </c>
      <c r="D119" s="60" t="s">
        <v>122</v>
      </c>
      <c r="E119"/>
      <c r="F119" s="65">
        <v>8.9600000000000009</v>
      </c>
      <c r="G119" s="62">
        <v>0.98</v>
      </c>
      <c r="H119" s="60" t="s">
        <v>121</v>
      </c>
      <c r="I119" s="60" t="s">
        <v>122</v>
      </c>
      <c r="J119"/>
      <c r="K119" s="65">
        <v>2.35</v>
      </c>
      <c r="L119" s="62">
        <v>2.64</v>
      </c>
      <c r="M119"/>
      <c r="N119" s="65">
        <v>9.1</v>
      </c>
      <c r="O119" s="62">
        <v>1.79</v>
      </c>
      <c r="P119"/>
      <c r="Q119" s="65">
        <v>9.17</v>
      </c>
      <c r="R119" s="62">
        <v>0.54</v>
      </c>
      <c r="S119"/>
      <c r="T119" s="65">
        <v>2.1</v>
      </c>
      <c r="U119" s="62">
        <v>0.34</v>
      </c>
      <c r="V119"/>
      <c r="W119" s="66">
        <v>2.23</v>
      </c>
      <c r="X119" s="64">
        <v>0.28000000000000003</v>
      </c>
      <c r="Y119"/>
      <c r="Z119" s="65">
        <v>8.57</v>
      </c>
      <c r="AA119" s="62">
        <v>3.93</v>
      </c>
      <c r="AB119"/>
      <c r="AC119" s="65">
        <v>2.17</v>
      </c>
      <c r="AD119" s="62">
        <v>1.32</v>
      </c>
      <c r="AE119" s="60" t="s">
        <v>121</v>
      </c>
      <c r="AF119" s="60" t="s">
        <v>122</v>
      </c>
      <c r="AG119"/>
      <c r="AH119" s="65">
        <v>8.86</v>
      </c>
      <c r="AI119" s="62">
        <v>1.45</v>
      </c>
      <c r="AJ119"/>
      <c r="AK119" s="65">
        <v>8.42</v>
      </c>
      <c r="AL119" s="62">
        <v>7.8</v>
      </c>
      <c r="AM119" s="60" t="s">
        <v>121</v>
      </c>
      <c r="AN119" s="60" t="s">
        <v>122</v>
      </c>
      <c r="AO119"/>
      <c r="AP119" s="65">
        <v>2.38</v>
      </c>
      <c r="AQ119" s="62">
        <v>0.26</v>
      </c>
      <c r="AR119"/>
    </row>
    <row r="120" spans="1:44" x14ac:dyDescent="0.35">
      <c r="A120" s="56">
        <v>1.78</v>
      </c>
      <c r="B120" s="2">
        <v>1.1100000000000001</v>
      </c>
      <c r="C120" s="60" t="s">
        <v>121</v>
      </c>
      <c r="D120" s="60" t="s">
        <v>122</v>
      </c>
      <c r="E120"/>
      <c r="F120" s="65">
        <v>9.0399999999999991</v>
      </c>
      <c r="G120" s="62">
        <v>1</v>
      </c>
      <c r="H120" s="60" t="s">
        <v>121</v>
      </c>
      <c r="I120" s="60" t="s">
        <v>122</v>
      </c>
      <c r="J120"/>
      <c r="K120" s="65">
        <v>2.27</v>
      </c>
      <c r="L120" s="62">
        <v>3.08</v>
      </c>
      <c r="M120"/>
      <c r="N120" s="65">
        <v>9.18</v>
      </c>
      <c r="O120" s="62">
        <v>1.79</v>
      </c>
      <c r="P120"/>
      <c r="Q120" s="65">
        <v>9.26</v>
      </c>
      <c r="R120" s="62">
        <v>0.43</v>
      </c>
      <c r="S120"/>
      <c r="T120" s="65">
        <v>2.04</v>
      </c>
      <c r="U120" s="62">
        <v>0.35</v>
      </c>
      <c r="V120"/>
      <c r="W120" s="66">
        <v>2.23</v>
      </c>
      <c r="X120" s="64">
        <v>0.28999999999999998</v>
      </c>
      <c r="Y120"/>
      <c r="Z120" s="65">
        <v>8.65</v>
      </c>
      <c r="AA120" s="62">
        <v>4.72</v>
      </c>
      <c r="AB120"/>
      <c r="AC120" s="65">
        <v>2.1</v>
      </c>
      <c r="AD120" s="62">
        <v>1.32</v>
      </c>
      <c r="AE120" s="60" t="s">
        <v>121</v>
      </c>
      <c r="AF120" s="60" t="s">
        <v>122</v>
      </c>
      <c r="AG120"/>
      <c r="AH120" s="65">
        <v>8.94</v>
      </c>
      <c r="AI120" s="62">
        <v>1.17</v>
      </c>
      <c r="AJ120"/>
      <c r="AK120" s="65">
        <v>8.5</v>
      </c>
      <c r="AL120" s="62">
        <v>6.85</v>
      </c>
      <c r="AM120" s="60" t="s">
        <v>121</v>
      </c>
      <c r="AN120" s="60" t="s">
        <v>122</v>
      </c>
      <c r="AO120"/>
      <c r="AP120" s="65">
        <v>2.3199999999999998</v>
      </c>
      <c r="AQ120" s="62">
        <v>0.26</v>
      </c>
      <c r="AR120"/>
    </row>
    <row r="121" spans="1:44" x14ac:dyDescent="0.35">
      <c r="A121" s="56">
        <v>1.72</v>
      </c>
      <c r="B121" s="2">
        <v>1.02</v>
      </c>
      <c r="C121" s="60" t="s">
        <v>121</v>
      </c>
      <c r="D121" s="60" t="s">
        <v>122</v>
      </c>
      <c r="E121"/>
      <c r="F121" s="65">
        <v>9.1199999999999992</v>
      </c>
      <c r="G121" s="62">
        <v>1.1299999999999999</v>
      </c>
      <c r="H121" s="60" t="s">
        <v>121</v>
      </c>
      <c r="I121" s="60" t="s">
        <v>122</v>
      </c>
      <c r="J121"/>
      <c r="K121" s="65">
        <v>2.21</v>
      </c>
      <c r="L121" s="62">
        <v>2.98</v>
      </c>
      <c r="M121"/>
      <c r="N121" s="65">
        <v>9.26</v>
      </c>
      <c r="O121" s="62">
        <v>2.39</v>
      </c>
      <c r="P121"/>
      <c r="Q121" s="65">
        <v>9.34</v>
      </c>
      <c r="R121" s="62">
        <v>0.43</v>
      </c>
      <c r="S121"/>
      <c r="T121" s="65">
        <v>1.98</v>
      </c>
      <c r="U121" s="62">
        <v>0.38</v>
      </c>
      <c r="V121"/>
      <c r="W121" s="66">
        <v>2.17</v>
      </c>
      <c r="X121" s="64">
        <v>0.32</v>
      </c>
      <c r="Y121"/>
      <c r="Z121" s="65">
        <v>8.73</v>
      </c>
      <c r="AA121" s="62">
        <v>4.37</v>
      </c>
      <c r="AB121"/>
      <c r="AC121" s="65">
        <v>2.0299999999999998</v>
      </c>
      <c r="AD121" s="62">
        <v>1.68</v>
      </c>
      <c r="AE121" s="60" t="s">
        <v>121</v>
      </c>
      <c r="AF121" s="60" t="s">
        <v>122</v>
      </c>
      <c r="AG121"/>
      <c r="AH121" s="65">
        <v>9.02</v>
      </c>
      <c r="AI121" s="62">
        <v>1.1200000000000001</v>
      </c>
      <c r="AJ121"/>
      <c r="AK121" s="65">
        <v>8.58</v>
      </c>
      <c r="AL121" s="62">
        <v>4.97</v>
      </c>
      <c r="AM121" s="60" t="s">
        <v>121</v>
      </c>
      <c r="AN121" s="60" t="s">
        <v>122</v>
      </c>
      <c r="AO121"/>
      <c r="AP121" s="65">
        <v>2.2599999999999998</v>
      </c>
      <c r="AQ121" s="62">
        <v>0.27</v>
      </c>
      <c r="AR121"/>
    </row>
    <row r="122" spans="1:44" x14ac:dyDescent="0.35">
      <c r="A122" s="56">
        <v>1.65</v>
      </c>
      <c r="B122" s="2">
        <v>1.05</v>
      </c>
      <c r="C122" s="60" t="s">
        <v>121</v>
      </c>
      <c r="D122" s="60" t="s">
        <v>122</v>
      </c>
      <c r="E122"/>
      <c r="F122" s="65">
        <v>9.19</v>
      </c>
      <c r="G122" s="62">
        <v>1.24</v>
      </c>
      <c r="H122" s="60" t="s">
        <v>121</v>
      </c>
      <c r="I122" s="60" t="s">
        <v>122</v>
      </c>
      <c r="J122"/>
      <c r="K122" s="65">
        <v>2.13</v>
      </c>
      <c r="L122" s="62">
        <v>2.98</v>
      </c>
      <c r="M122"/>
      <c r="N122" s="65">
        <v>9.33</v>
      </c>
      <c r="O122" s="62">
        <v>3.13</v>
      </c>
      <c r="P122"/>
      <c r="Q122" s="65">
        <v>9.43</v>
      </c>
      <c r="R122" s="62">
        <v>0.37</v>
      </c>
      <c r="S122"/>
      <c r="T122" s="65">
        <v>1.92</v>
      </c>
      <c r="U122" s="62">
        <v>0.41</v>
      </c>
      <c r="V122"/>
      <c r="W122" s="66">
        <v>2.11</v>
      </c>
      <c r="X122" s="64">
        <v>0.34</v>
      </c>
      <c r="Y122"/>
      <c r="Z122" s="65">
        <v>8.81</v>
      </c>
      <c r="AA122" s="62">
        <v>3.25</v>
      </c>
      <c r="AB122"/>
      <c r="AC122" s="65">
        <v>1.97</v>
      </c>
      <c r="AD122" s="62">
        <v>1.91</v>
      </c>
      <c r="AE122" s="60" t="s">
        <v>121</v>
      </c>
      <c r="AF122" s="60" t="s">
        <v>122</v>
      </c>
      <c r="AG122"/>
      <c r="AH122" s="65">
        <v>9.02</v>
      </c>
      <c r="AI122" s="62">
        <v>1.27</v>
      </c>
      <c r="AJ122"/>
      <c r="AK122" s="65">
        <v>8.66</v>
      </c>
      <c r="AL122" s="62">
        <v>3.23</v>
      </c>
      <c r="AM122" s="60" t="s">
        <v>121</v>
      </c>
      <c r="AN122" s="60" t="s">
        <v>122</v>
      </c>
      <c r="AO122"/>
      <c r="AP122" s="65">
        <v>2.2000000000000002</v>
      </c>
      <c r="AQ122" s="62">
        <v>0.28000000000000003</v>
      </c>
      <c r="AR122"/>
    </row>
    <row r="123" spans="1:44" x14ac:dyDescent="0.35">
      <c r="A123" s="56">
        <v>1.58</v>
      </c>
      <c r="B123" s="2">
        <v>1.18</v>
      </c>
      <c r="C123" s="60" t="s">
        <v>121</v>
      </c>
      <c r="D123" s="60" t="s">
        <v>122</v>
      </c>
      <c r="E123"/>
      <c r="F123" s="65">
        <v>9.27</v>
      </c>
      <c r="G123" s="62">
        <v>1.1499999999999999</v>
      </c>
      <c r="H123" s="60" t="s">
        <v>121</v>
      </c>
      <c r="I123" s="60" t="s">
        <v>122</v>
      </c>
      <c r="J123"/>
      <c r="K123" s="65">
        <v>2.06</v>
      </c>
      <c r="L123" s="62">
        <v>2.46</v>
      </c>
      <c r="M123"/>
      <c r="N123" s="65">
        <v>9.41</v>
      </c>
      <c r="O123" s="62">
        <v>3.23</v>
      </c>
      <c r="P123"/>
      <c r="Q123" s="65">
        <v>9.51</v>
      </c>
      <c r="R123" s="62">
        <v>0.33</v>
      </c>
      <c r="S123"/>
      <c r="T123" s="65">
        <v>1.85</v>
      </c>
      <c r="U123" s="62">
        <v>0.46</v>
      </c>
      <c r="V123"/>
      <c r="W123" s="66">
        <v>2.0499999999999998</v>
      </c>
      <c r="X123" s="64">
        <v>0.36</v>
      </c>
      <c r="Y123"/>
      <c r="Z123" s="65">
        <v>8.89</v>
      </c>
      <c r="AA123" s="62">
        <v>2.1800000000000002</v>
      </c>
      <c r="AB123"/>
      <c r="AC123" s="65">
        <v>1.9</v>
      </c>
      <c r="AD123" s="62">
        <v>1.86</v>
      </c>
      <c r="AE123" s="60" t="s">
        <v>121</v>
      </c>
      <c r="AF123" s="60" t="s">
        <v>122</v>
      </c>
      <c r="AG123"/>
      <c r="AH123" s="65">
        <v>9.09</v>
      </c>
      <c r="AI123" s="62">
        <v>1.58</v>
      </c>
      <c r="AJ123"/>
      <c r="AK123" s="65">
        <v>8.73</v>
      </c>
      <c r="AL123" s="62">
        <v>2.06</v>
      </c>
      <c r="AM123" s="60" t="s">
        <v>121</v>
      </c>
      <c r="AN123" s="60" t="s">
        <v>122</v>
      </c>
      <c r="AO123"/>
      <c r="AP123" s="65">
        <v>2.14</v>
      </c>
      <c r="AQ123" s="62">
        <v>0.28000000000000003</v>
      </c>
      <c r="AR123"/>
    </row>
    <row r="124" spans="1:44" x14ac:dyDescent="0.35">
      <c r="A124" s="56">
        <v>1.51</v>
      </c>
      <c r="B124" s="2">
        <v>1.18</v>
      </c>
      <c r="C124" s="60" t="s">
        <v>121</v>
      </c>
      <c r="D124" s="60" t="s">
        <v>122</v>
      </c>
      <c r="E124"/>
      <c r="F124" s="65">
        <v>9.35</v>
      </c>
      <c r="G124" s="62">
        <v>0.89</v>
      </c>
      <c r="H124" s="60" t="s">
        <v>121</v>
      </c>
      <c r="I124" s="60" t="s">
        <v>122</v>
      </c>
      <c r="J124"/>
      <c r="K124" s="65">
        <v>2</v>
      </c>
      <c r="L124" s="62">
        <v>1.92</v>
      </c>
      <c r="M124"/>
      <c r="N124" s="65">
        <v>9.49</v>
      </c>
      <c r="O124" s="62">
        <v>2.33</v>
      </c>
      <c r="P124"/>
      <c r="Q124" s="65">
        <v>9.6</v>
      </c>
      <c r="R124" s="62">
        <v>0.28999999999999998</v>
      </c>
      <c r="S124"/>
      <c r="T124" s="65">
        <v>1.79</v>
      </c>
      <c r="U124" s="62">
        <v>0.53</v>
      </c>
      <c r="V124"/>
      <c r="W124" s="66">
        <v>1.99</v>
      </c>
      <c r="X124" s="64">
        <v>0.4</v>
      </c>
      <c r="Y124"/>
      <c r="Z124" s="65">
        <v>8.9700000000000006</v>
      </c>
      <c r="AA124" s="62">
        <v>1.47</v>
      </c>
      <c r="AB124"/>
      <c r="AC124" s="65">
        <v>1.83</v>
      </c>
      <c r="AD124" s="62">
        <v>1.6</v>
      </c>
      <c r="AE124" s="60" t="s">
        <v>121</v>
      </c>
      <c r="AF124" s="60" t="s">
        <v>122</v>
      </c>
      <c r="AG124"/>
      <c r="AH124" s="65">
        <v>9.17</v>
      </c>
      <c r="AI124" s="62">
        <v>1.84</v>
      </c>
      <c r="AJ124"/>
      <c r="AK124" s="65">
        <v>8.81</v>
      </c>
      <c r="AL124" s="62">
        <v>1.35</v>
      </c>
      <c r="AM124" s="60" t="s">
        <v>121</v>
      </c>
      <c r="AN124" s="60" t="s">
        <v>122</v>
      </c>
      <c r="AO124"/>
      <c r="AP124" s="65">
        <v>2.08</v>
      </c>
      <c r="AQ124" s="62">
        <v>0.3</v>
      </c>
      <c r="AR124"/>
    </row>
    <row r="125" spans="1:44" x14ac:dyDescent="0.35">
      <c r="A125" s="56">
        <v>1.45</v>
      </c>
      <c r="B125" s="2">
        <v>1.38</v>
      </c>
      <c r="C125" s="60" t="s">
        <v>121</v>
      </c>
      <c r="D125" s="60" t="s">
        <v>122</v>
      </c>
      <c r="E125"/>
      <c r="F125" s="65">
        <v>9.43</v>
      </c>
      <c r="G125" s="62">
        <v>0.64</v>
      </c>
      <c r="H125" s="60" t="s">
        <v>121</v>
      </c>
      <c r="I125" s="60" t="s">
        <v>122</v>
      </c>
      <c r="J125"/>
      <c r="K125" s="65">
        <v>1.93</v>
      </c>
      <c r="L125" s="62">
        <v>1.56</v>
      </c>
      <c r="M125"/>
      <c r="N125" s="65">
        <v>9.56</v>
      </c>
      <c r="O125" s="62">
        <v>1.43</v>
      </c>
      <c r="P125"/>
      <c r="Q125" s="65">
        <v>9.68</v>
      </c>
      <c r="R125" s="62">
        <v>0.28000000000000003</v>
      </c>
      <c r="S125"/>
      <c r="T125" s="65">
        <v>1.74</v>
      </c>
      <c r="U125" s="62">
        <v>0.6</v>
      </c>
      <c r="V125"/>
      <c r="W125" s="66">
        <v>1.93</v>
      </c>
      <c r="X125" s="64">
        <v>0.4</v>
      </c>
      <c r="Y125"/>
      <c r="Z125" s="65">
        <v>9.0500000000000007</v>
      </c>
      <c r="AA125" s="62">
        <v>1.01</v>
      </c>
      <c r="AB125"/>
      <c r="AC125" s="65">
        <v>1.76</v>
      </c>
      <c r="AD125" s="62">
        <v>1.32</v>
      </c>
      <c r="AE125" s="60" t="s">
        <v>121</v>
      </c>
      <c r="AF125" s="60" t="s">
        <v>122</v>
      </c>
      <c r="AG125"/>
      <c r="AH125" s="65">
        <v>9.25</v>
      </c>
      <c r="AI125" s="62">
        <v>1.76</v>
      </c>
      <c r="AJ125"/>
      <c r="AK125" s="65">
        <v>8.89</v>
      </c>
      <c r="AL125" s="62">
        <v>0.97</v>
      </c>
      <c r="AM125" s="60" t="s">
        <v>121</v>
      </c>
      <c r="AN125" s="60" t="s">
        <v>122</v>
      </c>
      <c r="AO125"/>
      <c r="AP125" s="65">
        <v>2.02</v>
      </c>
      <c r="AQ125" s="62">
        <v>0.32</v>
      </c>
      <c r="AR125"/>
    </row>
    <row r="126" spans="1:44" x14ac:dyDescent="0.35">
      <c r="A126" s="56">
        <v>1.38</v>
      </c>
      <c r="B126" s="2">
        <v>1.76</v>
      </c>
      <c r="C126" s="60" t="s">
        <v>121</v>
      </c>
      <c r="D126" s="60" t="s">
        <v>122</v>
      </c>
      <c r="E126"/>
      <c r="F126" s="65">
        <v>9.51</v>
      </c>
      <c r="G126" s="62">
        <v>0.47</v>
      </c>
      <c r="H126" s="60" t="s">
        <v>121</v>
      </c>
      <c r="I126" s="60" t="s">
        <v>122</v>
      </c>
      <c r="J126"/>
      <c r="K126" s="65">
        <v>1.86</v>
      </c>
      <c r="L126" s="62">
        <v>1.39</v>
      </c>
      <c r="M126"/>
      <c r="N126" s="65">
        <v>9.64</v>
      </c>
      <c r="O126" s="62">
        <v>0.92</v>
      </c>
      <c r="P126"/>
      <c r="Q126" s="65">
        <v>9.76</v>
      </c>
      <c r="R126" s="62">
        <v>0.27</v>
      </c>
      <c r="S126"/>
      <c r="T126" s="65">
        <v>1.67</v>
      </c>
      <c r="U126" s="62">
        <v>0.73</v>
      </c>
      <c r="V126"/>
      <c r="W126" s="66">
        <v>1.87</v>
      </c>
      <c r="X126" s="64">
        <v>0.44</v>
      </c>
      <c r="Y126"/>
      <c r="Z126" s="65">
        <v>9.1300000000000008</v>
      </c>
      <c r="AA126" s="62">
        <v>0.71</v>
      </c>
      <c r="AB126"/>
      <c r="AC126" s="65">
        <v>1.7</v>
      </c>
      <c r="AD126" s="62">
        <v>1.1499999999999999</v>
      </c>
      <c r="AE126" s="60" t="s">
        <v>121</v>
      </c>
      <c r="AF126" s="60" t="s">
        <v>122</v>
      </c>
      <c r="AG126"/>
      <c r="AH126" s="65">
        <v>9.33</v>
      </c>
      <c r="AI126" s="62">
        <v>1.35</v>
      </c>
      <c r="AJ126"/>
      <c r="AK126" s="65">
        <v>8.9700000000000006</v>
      </c>
      <c r="AL126" s="62">
        <v>0.77</v>
      </c>
      <c r="AM126" s="60" t="s">
        <v>121</v>
      </c>
      <c r="AN126" s="60" t="s">
        <v>122</v>
      </c>
      <c r="AO126"/>
      <c r="AP126" s="65">
        <v>1.96</v>
      </c>
      <c r="AQ126" s="62">
        <v>0.34</v>
      </c>
      <c r="AR126"/>
    </row>
    <row r="127" spans="1:44" x14ac:dyDescent="0.35">
      <c r="A127" s="56">
        <v>1.31</v>
      </c>
      <c r="B127" s="2">
        <v>2.52</v>
      </c>
      <c r="C127" s="60" t="s">
        <v>121</v>
      </c>
      <c r="D127" s="60" t="s">
        <v>122</v>
      </c>
      <c r="E127"/>
      <c r="F127" s="65">
        <v>9.59</v>
      </c>
      <c r="G127" s="62">
        <v>0.39</v>
      </c>
      <c r="H127" s="60" t="s">
        <v>121</v>
      </c>
      <c r="I127" s="60" t="s">
        <v>122</v>
      </c>
      <c r="J127"/>
      <c r="K127" s="65">
        <v>1.79</v>
      </c>
      <c r="L127" s="62">
        <v>1.38</v>
      </c>
      <c r="M127"/>
      <c r="N127" s="65">
        <v>9.7200000000000006</v>
      </c>
      <c r="O127" s="62">
        <v>0.66</v>
      </c>
      <c r="P127"/>
      <c r="Q127" s="65">
        <v>9.85</v>
      </c>
      <c r="R127" s="62">
        <v>0.26</v>
      </c>
      <c r="S127"/>
      <c r="T127" s="65">
        <v>1.61</v>
      </c>
      <c r="U127" s="62">
        <v>0.97</v>
      </c>
      <c r="V127"/>
      <c r="W127" s="66">
        <v>1.81</v>
      </c>
      <c r="X127" s="64">
        <v>0.5</v>
      </c>
      <c r="Y127"/>
      <c r="Z127" s="65">
        <v>9.2100000000000009</v>
      </c>
      <c r="AA127" s="62">
        <v>0.56000000000000005</v>
      </c>
      <c r="AB127"/>
      <c r="AC127" s="65">
        <v>1.63</v>
      </c>
      <c r="AD127" s="62">
        <v>1.1100000000000001</v>
      </c>
      <c r="AE127" s="60" t="s">
        <v>121</v>
      </c>
      <c r="AF127" s="60" t="s">
        <v>122</v>
      </c>
      <c r="AG127"/>
      <c r="AH127" s="65">
        <v>9.4</v>
      </c>
      <c r="AI127" s="62">
        <v>1.35</v>
      </c>
      <c r="AJ127"/>
      <c r="AK127" s="65">
        <v>9.0500000000000007</v>
      </c>
      <c r="AL127" s="62">
        <v>0.66</v>
      </c>
      <c r="AM127" s="60" t="s">
        <v>121</v>
      </c>
      <c r="AN127" s="60" t="s">
        <v>122</v>
      </c>
      <c r="AO127"/>
      <c r="AP127" s="65">
        <v>1.9</v>
      </c>
      <c r="AQ127" s="62">
        <v>0.38</v>
      </c>
      <c r="AR127"/>
    </row>
    <row r="128" spans="1:44" x14ac:dyDescent="0.35">
      <c r="A128" s="56">
        <v>1.24</v>
      </c>
      <c r="B128" s="2">
        <v>3.72</v>
      </c>
      <c r="C128" s="60" t="s">
        <v>121</v>
      </c>
      <c r="D128" s="60" t="s">
        <v>122</v>
      </c>
      <c r="E128"/>
      <c r="F128" s="65">
        <v>9.59</v>
      </c>
      <c r="G128" s="62">
        <v>0.33</v>
      </c>
      <c r="H128" s="60" t="s">
        <v>121</v>
      </c>
      <c r="I128" s="60" t="s">
        <v>122</v>
      </c>
      <c r="J128"/>
      <c r="K128" s="65">
        <v>1.72</v>
      </c>
      <c r="L128" s="62">
        <v>1.51</v>
      </c>
      <c r="M128"/>
      <c r="N128" s="65">
        <v>9.8000000000000007</v>
      </c>
      <c r="O128" s="62">
        <v>0.49</v>
      </c>
      <c r="P128"/>
      <c r="Q128" s="65">
        <v>9.93</v>
      </c>
      <c r="R128" s="62">
        <v>0.27</v>
      </c>
      <c r="S128"/>
      <c r="T128" s="65">
        <v>1.55</v>
      </c>
      <c r="U128" s="62">
        <v>1.43</v>
      </c>
      <c r="V128"/>
      <c r="W128" s="66">
        <v>1.75</v>
      </c>
      <c r="X128" s="64">
        <v>0.56999999999999995</v>
      </c>
      <c r="Y128"/>
      <c r="Z128" s="65">
        <v>9.2899999999999991</v>
      </c>
      <c r="AA128" s="62">
        <v>0.47</v>
      </c>
      <c r="AB128"/>
      <c r="AC128" s="65">
        <v>1.56</v>
      </c>
      <c r="AD128" s="62">
        <v>1.18</v>
      </c>
      <c r="AE128" s="60" t="s">
        <v>121</v>
      </c>
      <c r="AF128" s="60" t="s">
        <v>122</v>
      </c>
      <c r="AG128"/>
      <c r="AH128" s="65">
        <v>9.48</v>
      </c>
      <c r="AI128" s="62">
        <v>0.94</v>
      </c>
      <c r="AJ128"/>
      <c r="AK128" s="65">
        <v>9.1300000000000008</v>
      </c>
      <c r="AL128" s="62">
        <v>0.6</v>
      </c>
      <c r="AM128" s="60" t="s">
        <v>121</v>
      </c>
      <c r="AN128" s="60" t="s">
        <v>122</v>
      </c>
      <c r="AO128"/>
      <c r="AP128" s="65">
        <v>1.84</v>
      </c>
      <c r="AQ128" s="62">
        <v>0.41</v>
      </c>
      <c r="AR128"/>
    </row>
    <row r="129" spans="1:44" x14ac:dyDescent="0.35">
      <c r="A129" s="56">
        <v>1.17</v>
      </c>
      <c r="B129" s="2">
        <v>5.42</v>
      </c>
      <c r="C129" s="60" t="s">
        <v>121</v>
      </c>
      <c r="D129" s="60" t="s">
        <v>122</v>
      </c>
      <c r="E129"/>
      <c r="F129" s="65">
        <v>9.66</v>
      </c>
      <c r="G129" s="62">
        <v>0.28999999999999998</v>
      </c>
      <c r="H129" s="60" t="s">
        <v>121</v>
      </c>
      <c r="I129" s="60" t="s">
        <v>122</v>
      </c>
      <c r="J129"/>
      <c r="K129" s="65">
        <v>1.65</v>
      </c>
      <c r="L129" s="62">
        <v>1.84</v>
      </c>
      <c r="M129"/>
      <c r="N129" s="65">
        <v>9.8800000000000008</v>
      </c>
      <c r="O129" s="62">
        <v>0.41</v>
      </c>
      <c r="P129"/>
      <c r="Q129" s="65">
        <v>10</v>
      </c>
      <c r="R129" s="62">
        <v>0.28000000000000003</v>
      </c>
      <c r="S129"/>
      <c r="T129" s="65">
        <v>1.49</v>
      </c>
      <c r="U129" s="62">
        <v>2.08</v>
      </c>
      <c r="V129"/>
      <c r="W129" s="66">
        <v>1.69</v>
      </c>
      <c r="X129" s="64">
        <v>0.68</v>
      </c>
      <c r="Y129"/>
      <c r="Z129" s="65">
        <v>9.3699999999999992</v>
      </c>
      <c r="AA129" s="62">
        <v>0.4</v>
      </c>
      <c r="AB129"/>
      <c r="AC129" s="65">
        <v>1.49</v>
      </c>
      <c r="AD129" s="62">
        <v>1.38</v>
      </c>
      <c r="AE129" s="60" t="s">
        <v>121</v>
      </c>
      <c r="AF129" s="60" t="s">
        <v>122</v>
      </c>
      <c r="AG129"/>
      <c r="AH129" s="65">
        <v>9.56</v>
      </c>
      <c r="AI129" s="62">
        <v>0.67</v>
      </c>
      <c r="AJ129"/>
      <c r="AK129" s="65">
        <v>9.1300000000000008</v>
      </c>
      <c r="AL129" s="62">
        <v>0.57999999999999996</v>
      </c>
      <c r="AM129" s="60" t="s">
        <v>121</v>
      </c>
      <c r="AN129" s="60" t="s">
        <v>122</v>
      </c>
      <c r="AO129"/>
      <c r="AP129" s="65">
        <v>1.78</v>
      </c>
      <c r="AQ129" s="62">
        <v>0.45</v>
      </c>
      <c r="AR129"/>
    </row>
    <row r="130" spans="1:44" x14ac:dyDescent="0.35">
      <c r="A130" s="56">
        <v>1.1000000000000001</v>
      </c>
      <c r="B130" s="2">
        <v>7.29</v>
      </c>
      <c r="C130" s="60" t="s">
        <v>121</v>
      </c>
      <c r="D130" s="60" t="s">
        <v>122</v>
      </c>
      <c r="E130"/>
      <c r="F130" s="65">
        <v>9.74</v>
      </c>
      <c r="G130" s="62">
        <v>0.27</v>
      </c>
      <c r="H130" s="60" t="s">
        <v>121</v>
      </c>
      <c r="I130" s="60" t="s">
        <v>122</v>
      </c>
      <c r="J130"/>
      <c r="K130" s="65">
        <v>1.58</v>
      </c>
      <c r="L130" s="62">
        <v>2.44</v>
      </c>
      <c r="M130"/>
      <c r="N130" s="65">
        <v>9.9600000000000009</v>
      </c>
      <c r="O130" s="62">
        <v>0.35</v>
      </c>
      <c r="P130"/>
      <c r="Q130" s="65">
        <v>10.02</v>
      </c>
      <c r="R130" s="62">
        <v>0.28000000000000003</v>
      </c>
      <c r="S130"/>
      <c r="T130" s="65">
        <v>1.43</v>
      </c>
      <c r="U130" s="62">
        <v>2.9</v>
      </c>
      <c r="V130"/>
      <c r="W130" s="66">
        <v>1.63</v>
      </c>
      <c r="X130" s="64">
        <v>0.82</v>
      </c>
      <c r="Y130"/>
      <c r="Z130" s="65">
        <v>9.4499999999999993</v>
      </c>
      <c r="AA130" s="62">
        <v>0.34</v>
      </c>
      <c r="AB130"/>
      <c r="AC130" s="65">
        <v>1.43</v>
      </c>
      <c r="AD130" s="62">
        <v>1.77</v>
      </c>
      <c r="AE130" s="60" t="s">
        <v>121</v>
      </c>
      <c r="AF130" s="60" t="s">
        <v>122</v>
      </c>
      <c r="AG130"/>
      <c r="AH130" s="65">
        <v>9.64</v>
      </c>
      <c r="AI130" s="62">
        <v>0.52</v>
      </c>
      <c r="AJ130"/>
      <c r="AK130" s="65">
        <v>9.2100000000000009</v>
      </c>
      <c r="AL130" s="62">
        <v>0.55000000000000004</v>
      </c>
      <c r="AM130" s="60" t="s">
        <v>121</v>
      </c>
      <c r="AN130" s="60" t="s">
        <v>122</v>
      </c>
      <c r="AO130"/>
      <c r="AP130" s="65">
        <v>1.72</v>
      </c>
      <c r="AQ130" s="62">
        <v>0.5</v>
      </c>
      <c r="AR130"/>
    </row>
    <row r="131" spans="1:44" x14ac:dyDescent="0.35">
      <c r="A131" s="56">
        <v>1.03</v>
      </c>
      <c r="B131" s="2">
        <v>8.5399999999999991</v>
      </c>
      <c r="C131" s="60" t="s">
        <v>121</v>
      </c>
      <c r="D131" s="60" t="s">
        <v>122</v>
      </c>
      <c r="E131"/>
      <c r="F131" s="65">
        <v>9.82</v>
      </c>
      <c r="G131" s="62">
        <v>0.25</v>
      </c>
      <c r="H131" s="60" t="s">
        <v>121</v>
      </c>
      <c r="I131" s="60" t="s">
        <v>122</v>
      </c>
      <c r="J131"/>
      <c r="K131" s="65">
        <v>1.51</v>
      </c>
      <c r="L131" s="62">
        <v>3.43</v>
      </c>
      <c r="M131"/>
      <c r="N131" s="65">
        <v>10.01</v>
      </c>
      <c r="O131" s="62">
        <v>0.32</v>
      </c>
      <c r="P131"/>
      <c r="Q131" s="65">
        <v>10.02</v>
      </c>
      <c r="R131" s="62">
        <v>0.28000000000000003</v>
      </c>
      <c r="S131"/>
      <c r="T131" s="65">
        <v>1.36</v>
      </c>
      <c r="U131" s="62">
        <v>3.79</v>
      </c>
      <c r="V131"/>
      <c r="W131" s="66">
        <v>1.57</v>
      </c>
      <c r="X131" s="64">
        <v>1.02</v>
      </c>
      <c r="Y131"/>
      <c r="Z131" s="65">
        <v>9.4499999999999993</v>
      </c>
      <c r="AA131" s="62">
        <v>0.31</v>
      </c>
      <c r="AB131"/>
      <c r="AC131" s="65">
        <v>1.35</v>
      </c>
      <c r="AD131" s="62">
        <v>2.52</v>
      </c>
      <c r="AE131" s="60" t="s">
        <v>121</v>
      </c>
      <c r="AF131" s="60" t="s">
        <v>122</v>
      </c>
      <c r="AG131"/>
      <c r="AH131" s="65">
        <v>9.7200000000000006</v>
      </c>
      <c r="AI131" s="62">
        <v>0.41</v>
      </c>
      <c r="AJ131"/>
      <c r="AK131" s="65">
        <v>9.2899999999999991</v>
      </c>
      <c r="AL131" s="62">
        <v>0.48</v>
      </c>
      <c r="AM131" s="60" t="s">
        <v>121</v>
      </c>
      <c r="AN131" s="60" t="s">
        <v>122</v>
      </c>
      <c r="AO131"/>
      <c r="AP131" s="65">
        <v>1.66</v>
      </c>
      <c r="AQ131" s="62">
        <v>0.56999999999999995</v>
      </c>
      <c r="AR131"/>
    </row>
    <row r="132" spans="1:44" x14ac:dyDescent="0.35">
      <c r="A132" s="56">
        <v>0.96</v>
      </c>
      <c r="B132" s="2">
        <v>8.41</v>
      </c>
      <c r="C132" s="60" t="s">
        <v>121</v>
      </c>
      <c r="D132" s="60" t="s">
        <v>122</v>
      </c>
      <c r="E132"/>
      <c r="F132" s="65">
        <v>9.9</v>
      </c>
      <c r="G132" s="62">
        <v>0.23</v>
      </c>
      <c r="H132" s="60" t="s">
        <v>121</v>
      </c>
      <c r="I132" s="60" t="s">
        <v>122</v>
      </c>
      <c r="J132"/>
      <c r="K132" s="65">
        <v>1.45</v>
      </c>
      <c r="L132" s="62">
        <v>4.8499999999999996</v>
      </c>
      <c r="M132"/>
      <c r="N132" s="65">
        <v>10.02</v>
      </c>
      <c r="O132" s="62">
        <v>0.31</v>
      </c>
      <c r="P132"/>
      <c r="Q132" s="65">
        <v>10.02</v>
      </c>
      <c r="R132" s="62">
        <v>0.28000000000000003</v>
      </c>
      <c r="S132"/>
      <c r="T132" s="65">
        <v>1.3</v>
      </c>
      <c r="U132" s="62">
        <v>4.3600000000000003</v>
      </c>
      <c r="V132"/>
      <c r="W132" s="66">
        <v>1.51</v>
      </c>
      <c r="X132" s="64">
        <v>1.34</v>
      </c>
      <c r="Y132"/>
      <c r="Z132" s="65">
        <v>9.5299999999999994</v>
      </c>
      <c r="AA132" s="62">
        <v>0.28000000000000003</v>
      </c>
      <c r="AB132"/>
      <c r="AC132" s="65">
        <v>1.28</v>
      </c>
      <c r="AD132" s="62">
        <v>3.79</v>
      </c>
      <c r="AE132" s="60" t="s">
        <v>121</v>
      </c>
      <c r="AF132" s="60" t="s">
        <v>122</v>
      </c>
      <c r="AG132"/>
      <c r="AH132" s="65">
        <v>9.8000000000000007</v>
      </c>
      <c r="AI132" s="62">
        <v>0.35</v>
      </c>
      <c r="AJ132"/>
      <c r="AK132" s="65">
        <v>9.3699999999999992</v>
      </c>
      <c r="AL132" s="62">
        <v>0.4</v>
      </c>
      <c r="AM132" s="60" t="s">
        <v>121</v>
      </c>
      <c r="AN132" s="60" t="s">
        <v>122</v>
      </c>
      <c r="AO132"/>
      <c r="AP132" s="65">
        <v>1.6</v>
      </c>
      <c r="AQ132" s="62">
        <v>0.68</v>
      </c>
      <c r="AR132"/>
    </row>
    <row r="133" spans="1:44" x14ac:dyDescent="0.35">
      <c r="A133" s="56">
        <v>0.9</v>
      </c>
      <c r="B133" s="2">
        <v>6.34</v>
      </c>
      <c r="C133" s="60" t="s">
        <v>121</v>
      </c>
      <c r="D133" s="60" t="s">
        <v>122</v>
      </c>
      <c r="E133"/>
      <c r="F133" s="65">
        <v>9.98</v>
      </c>
      <c r="G133" s="62">
        <v>0.23</v>
      </c>
      <c r="H133" s="60" t="s">
        <v>121</v>
      </c>
      <c r="I133" s="60" t="s">
        <v>122</v>
      </c>
      <c r="J133"/>
      <c r="K133" s="65">
        <v>1.38</v>
      </c>
      <c r="L133" s="62">
        <v>6.32</v>
      </c>
      <c r="M133"/>
      <c r="N133" s="65">
        <v>10.02</v>
      </c>
      <c r="O133" s="62">
        <v>0.31</v>
      </c>
      <c r="P133"/>
      <c r="Q133" s="65">
        <v>10.02</v>
      </c>
      <c r="R133" s="62">
        <v>0.28000000000000003</v>
      </c>
      <c r="S133"/>
      <c r="T133" s="65">
        <v>1.24</v>
      </c>
      <c r="U133" s="62">
        <v>4.71</v>
      </c>
      <c r="V133"/>
      <c r="W133" s="66">
        <v>1.45</v>
      </c>
      <c r="X133" s="64">
        <v>1.79</v>
      </c>
      <c r="Y133"/>
      <c r="Z133" s="65">
        <v>9.61</v>
      </c>
      <c r="AA133" s="62">
        <v>0.27</v>
      </c>
      <c r="AB133"/>
      <c r="AC133" s="65">
        <v>1.22</v>
      </c>
      <c r="AD133" s="62">
        <v>5.64</v>
      </c>
      <c r="AE133" s="60" t="s">
        <v>121</v>
      </c>
      <c r="AF133" s="60" t="s">
        <v>122</v>
      </c>
      <c r="AG133"/>
      <c r="AH133" s="65">
        <v>9.8800000000000008</v>
      </c>
      <c r="AI133" s="62">
        <v>0.31</v>
      </c>
      <c r="AJ133"/>
      <c r="AK133" s="65">
        <v>9.4499999999999993</v>
      </c>
      <c r="AL133" s="62">
        <v>0.33</v>
      </c>
      <c r="AM133" s="60" t="s">
        <v>121</v>
      </c>
      <c r="AN133" s="60" t="s">
        <v>122</v>
      </c>
      <c r="AO133"/>
      <c r="AP133" s="65">
        <v>1.54</v>
      </c>
      <c r="AQ133" s="62">
        <v>0.81</v>
      </c>
      <c r="AR133"/>
    </row>
    <row r="134" spans="1:44" x14ac:dyDescent="0.35">
      <c r="A134" s="56">
        <v>0.83</v>
      </c>
      <c r="B134" s="2">
        <v>4.71</v>
      </c>
      <c r="C134" s="60" t="s">
        <v>121</v>
      </c>
      <c r="D134" s="60" t="s">
        <v>122</v>
      </c>
      <c r="E134"/>
      <c r="F134" s="65">
        <v>10.02</v>
      </c>
      <c r="G134" s="62">
        <v>0.23</v>
      </c>
      <c r="H134" s="60" t="s">
        <v>121</v>
      </c>
      <c r="I134" s="60" t="s">
        <v>122</v>
      </c>
      <c r="J134"/>
      <c r="K134" s="65">
        <v>1.3</v>
      </c>
      <c r="L134" s="62">
        <v>7.08</v>
      </c>
      <c r="M134"/>
      <c r="N134" s="65">
        <v>10.02</v>
      </c>
      <c r="O134" s="62">
        <v>0.3</v>
      </c>
      <c r="P134"/>
      <c r="Q134" s="65">
        <v>10.02</v>
      </c>
      <c r="R134" s="62">
        <v>0.28999999999999998</v>
      </c>
      <c r="S134"/>
      <c r="T134" s="65">
        <v>1.18</v>
      </c>
      <c r="U134" s="62">
        <v>4.4400000000000004</v>
      </c>
      <c r="V134"/>
      <c r="W134" s="66">
        <v>1.39</v>
      </c>
      <c r="X134" s="64">
        <v>2.4</v>
      </c>
      <c r="Y134"/>
      <c r="Z134" s="65">
        <v>9.69</v>
      </c>
      <c r="AA134" s="62">
        <v>0.27</v>
      </c>
      <c r="AB134"/>
      <c r="AC134" s="65">
        <v>1.1499999999999999</v>
      </c>
      <c r="AD134" s="62">
        <v>7.3</v>
      </c>
      <c r="AE134" s="60" t="s">
        <v>121</v>
      </c>
      <c r="AF134" s="60" t="s">
        <v>122</v>
      </c>
      <c r="AG134"/>
      <c r="AH134" s="65">
        <v>9.9600000000000009</v>
      </c>
      <c r="AI134" s="62">
        <v>0.28000000000000003</v>
      </c>
      <c r="AJ134"/>
      <c r="AK134" s="65">
        <v>9.5299999999999994</v>
      </c>
      <c r="AL134" s="62">
        <v>0.33</v>
      </c>
      <c r="AM134" s="60" t="s">
        <v>121</v>
      </c>
      <c r="AN134" s="60" t="s">
        <v>122</v>
      </c>
      <c r="AO134"/>
      <c r="AP134" s="65">
        <v>1.48</v>
      </c>
      <c r="AQ134" s="62">
        <v>1.01</v>
      </c>
      <c r="AR134"/>
    </row>
    <row r="135" spans="1:44" x14ac:dyDescent="0.35">
      <c r="A135" s="56">
        <v>0.76</v>
      </c>
      <c r="B135" s="2">
        <v>3.58</v>
      </c>
      <c r="C135" s="60" t="s">
        <v>121</v>
      </c>
      <c r="D135" s="60" t="s">
        <v>122</v>
      </c>
      <c r="E135"/>
      <c r="F135" s="65">
        <v>10.02</v>
      </c>
      <c r="G135" s="62">
        <v>0.23</v>
      </c>
      <c r="H135" s="60" t="s">
        <v>121</v>
      </c>
      <c r="I135" s="60" t="s">
        <v>122</v>
      </c>
      <c r="J135"/>
      <c r="K135" s="65">
        <v>1.24</v>
      </c>
      <c r="L135" s="62">
        <v>6.54</v>
      </c>
      <c r="M135"/>
      <c r="N135" s="65">
        <v>10.02</v>
      </c>
      <c r="O135" s="62">
        <v>0.3</v>
      </c>
      <c r="P135"/>
      <c r="Q135" s="65">
        <v>10.02</v>
      </c>
      <c r="R135" s="62">
        <v>0.28999999999999998</v>
      </c>
      <c r="S135"/>
      <c r="T135" s="65">
        <v>1.1100000000000001</v>
      </c>
      <c r="U135" s="62">
        <v>3.98</v>
      </c>
      <c r="V135"/>
      <c r="W135" s="66">
        <v>1.33</v>
      </c>
      <c r="X135" s="64">
        <v>3.35</v>
      </c>
      <c r="Y135"/>
      <c r="Z135" s="65">
        <v>9.77</v>
      </c>
      <c r="AA135" s="62">
        <v>0.27</v>
      </c>
      <c r="AB135"/>
      <c r="AC135" s="65">
        <v>1.08</v>
      </c>
      <c r="AD135" s="62">
        <v>7.6</v>
      </c>
      <c r="AE135" s="60" t="s">
        <v>121</v>
      </c>
      <c r="AF135" s="60" t="s">
        <v>122</v>
      </c>
      <c r="AG135"/>
      <c r="AH135" s="65">
        <v>10.01</v>
      </c>
      <c r="AI135" s="62">
        <v>0.26</v>
      </c>
      <c r="AJ135"/>
      <c r="AK135" s="65">
        <v>9.61</v>
      </c>
      <c r="AL135" s="62">
        <v>0.28999999999999998</v>
      </c>
      <c r="AM135" s="60" t="s">
        <v>121</v>
      </c>
      <c r="AN135" s="60" t="s">
        <v>122</v>
      </c>
      <c r="AO135"/>
      <c r="AP135" s="65">
        <v>1.42</v>
      </c>
      <c r="AQ135" s="62">
        <v>1.42</v>
      </c>
      <c r="AR135"/>
    </row>
    <row r="136" spans="1:44" x14ac:dyDescent="0.35">
      <c r="A136" s="56">
        <v>0.69</v>
      </c>
      <c r="B136" s="2">
        <v>2.6</v>
      </c>
      <c r="C136" s="60" t="s">
        <v>121</v>
      </c>
      <c r="D136" s="60" t="s">
        <v>122</v>
      </c>
      <c r="E136"/>
      <c r="F136" s="65">
        <v>10.029999999999999</v>
      </c>
      <c r="G136" s="62">
        <v>0.23</v>
      </c>
      <c r="H136" s="60" t="s">
        <v>121</v>
      </c>
      <c r="I136" s="60" t="s">
        <v>122</v>
      </c>
      <c r="J136"/>
      <c r="K136" s="65">
        <v>1.17</v>
      </c>
      <c r="L136" s="62">
        <v>5.12</v>
      </c>
      <c r="M136"/>
      <c r="N136" s="65">
        <v>10.02</v>
      </c>
      <c r="O136" s="62">
        <v>0.31</v>
      </c>
      <c r="P136"/>
      <c r="Q136" s="65">
        <v>10.02</v>
      </c>
      <c r="R136" s="62">
        <v>0.3</v>
      </c>
      <c r="S136"/>
      <c r="T136" s="65">
        <v>1.05</v>
      </c>
      <c r="U136" s="62">
        <v>3.41</v>
      </c>
      <c r="V136"/>
      <c r="W136" s="66">
        <v>1.27</v>
      </c>
      <c r="X136" s="64">
        <v>4.34</v>
      </c>
      <c r="Y136"/>
      <c r="Z136" s="65">
        <v>9.85</v>
      </c>
      <c r="AA136" s="62">
        <v>0.27</v>
      </c>
      <c r="AB136"/>
      <c r="AC136" s="65">
        <v>1.01</v>
      </c>
      <c r="AD136" s="62">
        <v>6.26</v>
      </c>
      <c r="AE136" s="60" t="s">
        <v>121</v>
      </c>
      <c r="AF136" s="60" t="s">
        <v>122</v>
      </c>
      <c r="AG136"/>
      <c r="AH136" s="65">
        <v>10.02</v>
      </c>
      <c r="AI136" s="62">
        <v>0.26</v>
      </c>
      <c r="AJ136"/>
      <c r="AK136" s="65">
        <v>9.69</v>
      </c>
      <c r="AL136" s="62">
        <v>0.27</v>
      </c>
      <c r="AM136" s="60" t="s">
        <v>121</v>
      </c>
      <c r="AN136" s="60" t="s">
        <v>122</v>
      </c>
      <c r="AO136"/>
      <c r="AP136" s="65">
        <v>1.36</v>
      </c>
      <c r="AQ136" s="62">
        <v>2.25</v>
      </c>
      <c r="AR136"/>
    </row>
    <row r="137" spans="1:44" x14ac:dyDescent="0.35">
      <c r="A137" s="56">
        <v>0.63</v>
      </c>
      <c r="B137" s="2">
        <v>1.93</v>
      </c>
      <c r="C137" s="60" t="s">
        <v>121</v>
      </c>
      <c r="D137" s="60" t="s">
        <v>122</v>
      </c>
      <c r="E137"/>
      <c r="F137" s="65">
        <v>10.029999999999999</v>
      </c>
      <c r="G137" s="62">
        <v>0.23</v>
      </c>
      <c r="H137" s="60" t="s">
        <v>121</v>
      </c>
      <c r="I137" s="60" t="s">
        <v>122</v>
      </c>
      <c r="J137"/>
      <c r="K137" s="65">
        <v>1.0900000000000001</v>
      </c>
      <c r="L137" s="62">
        <v>3.67</v>
      </c>
      <c r="M137"/>
      <c r="N137" s="65">
        <v>10.02</v>
      </c>
      <c r="O137" s="62">
        <v>0.31</v>
      </c>
      <c r="P137"/>
      <c r="Q137" s="65">
        <v>10.02</v>
      </c>
      <c r="R137" s="62">
        <v>0.3</v>
      </c>
      <c r="S137"/>
      <c r="T137" s="65">
        <v>0.99</v>
      </c>
      <c r="U137" s="62">
        <v>2.69</v>
      </c>
      <c r="V137"/>
      <c r="W137" s="66">
        <v>1.21</v>
      </c>
      <c r="X137" s="64">
        <v>4.82</v>
      </c>
      <c r="Y137"/>
      <c r="Z137" s="65">
        <v>9.92</v>
      </c>
      <c r="AA137" s="62">
        <v>0.28000000000000003</v>
      </c>
      <c r="AB137"/>
      <c r="AC137" s="65">
        <v>0.94</v>
      </c>
      <c r="AD137" s="62">
        <v>4.43</v>
      </c>
      <c r="AE137" s="60" t="s">
        <v>121</v>
      </c>
      <c r="AF137" s="60" t="s">
        <v>122</v>
      </c>
      <c r="AG137"/>
      <c r="AH137" s="65">
        <v>10.02</v>
      </c>
      <c r="AI137" s="62">
        <v>0.26</v>
      </c>
      <c r="AJ137"/>
      <c r="AK137" s="65">
        <v>9.77</v>
      </c>
      <c r="AL137" s="62">
        <v>0.26</v>
      </c>
      <c r="AM137" s="60" t="s">
        <v>121</v>
      </c>
      <c r="AN137" s="60" t="s">
        <v>122</v>
      </c>
      <c r="AO137"/>
      <c r="AP137" s="65">
        <v>1.3</v>
      </c>
      <c r="AQ137" s="62">
        <v>3.56</v>
      </c>
      <c r="AR137"/>
    </row>
    <row r="138" spans="1:44" x14ac:dyDescent="0.35">
      <c r="A138" s="56">
        <v>0.56000000000000005</v>
      </c>
      <c r="B138" s="2">
        <v>1.48</v>
      </c>
      <c r="C138" s="60" t="s">
        <v>121</v>
      </c>
      <c r="D138" s="60" t="s">
        <v>122</v>
      </c>
      <c r="E138"/>
      <c r="F138" s="65">
        <v>10.029999999999999</v>
      </c>
      <c r="G138" s="62">
        <v>0.23</v>
      </c>
      <c r="H138" s="60" t="s">
        <v>121</v>
      </c>
      <c r="I138" s="60" t="s">
        <v>122</v>
      </c>
      <c r="J138"/>
      <c r="K138" s="65">
        <v>1.02</v>
      </c>
      <c r="L138" s="62">
        <v>2.62</v>
      </c>
      <c r="M138"/>
      <c r="N138" s="65">
        <v>10.02</v>
      </c>
      <c r="O138" s="62">
        <v>0.32</v>
      </c>
      <c r="P138"/>
      <c r="Q138" s="65">
        <v>10.02</v>
      </c>
      <c r="R138" s="62">
        <v>0.3</v>
      </c>
      <c r="S138"/>
      <c r="T138" s="65">
        <v>0.93</v>
      </c>
      <c r="U138" s="62">
        <v>2.17</v>
      </c>
      <c r="V138"/>
      <c r="W138" s="66">
        <v>1.1499999999999999</v>
      </c>
      <c r="X138" s="64">
        <v>4.58</v>
      </c>
      <c r="Y138"/>
      <c r="Z138" s="65">
        <v>9.99</v>
      </c>
      <c r="AA138" s="62">
        <v>0.28000000000000003</v>
      </c>
      <c r="AB138"/>
      <c r="AC138" s="65">
        <v>0.88</v>
      </c>
      <c r="AD138" s="62">
        <v>3.06</v>
      </c>
      <c r="AE138" s="60" t="s">
        <v>121</v>
      </c>
      <c r="AF138" s="60" t="s">
        <v>122</v>
      </c>
      <c r="AG138"/>
      <c r="AH138" s="65">
        <v>10.029999999999999</v>
      </c>
      <c r="AI138" s="62">
        <v>0.26</v>
      </c>
      <c r="AJ138"/>
      <c r="AK138" s="65">
        <v>9.85</v>
      </c>
      <c r="AL138" s="62">
        <v>0.26</v>
      </c>
      <c r="AM138" s="60" t="s">
        <v>121</v>
      </c>
      <c r="AN138" s="60" t="s">
        <v>122</v>
      </c>
      <c r="AO138"/>
      <c r="AP138" s="65">
        <v>1.24</v>
      </c>
      <c r="AQ138" s="62">
        <v>4.93</v>
      </c>
      <c r="AR138"/>
    </row>
    <row r="139" spans="1:44" x14ac:dyDescent="0.35">
      <c r="A139" s="56">
        <v>0.49</v>
      </c>
      <c r="B139" s="2">
        <v>1.17</v>
      </c>
      <c r="C139" s="60" t="s">
        <v>121</v>
      </c>
      <c r="D139" s="60" t="s">
        <v>122</v>
      </c>
      <c r="E139"/>
      <c r="F139" s="65">
        <v>10.029999999999999</v>
      </c>
      <c r="G139" s="62">
        <v>0.23</v>
      </c>
      <c r="H139" s="60" t="s">
        <v>121</v>
      </c>
      <c r="I139" s="60" t="s">
        <v>122</v>
      </c>
      <c r="J139"/>
      <c r="K139" s="65">
        <v>0.95</v>
      </c>
      <c r="L139" s="62">
        <v>1.95</v>
      </c>
      <c r="M139"/>
      <c r="N139" s="65">
        <v>10.02</v>
      </c>
      <c r="O139" s="62">
        <v>0.32</v>
      </c>
      <c r="P139"/>
      <c r="Q139" s="65">
        <v>10.02</v>
      </c>
      <c r="R139" s="62">
        <v>0.3</v>
      </c>
      <c r="S139"/>
      <c r="T139" s="65">
        <v>0.86</v>
      </c>
      <c r="U139" s="62">
        <v>1.81</v>
      </c>
      <c r="V139"/>
      <c r="W139" s="66">
        <v>1.08</v>
      </c>
      <c r="X139" s="64">
        <v>3.8</v>
      </c>
      <c r="Y139"/>
      <c r="Z139" s="65">
        <v>10.02</v>
      </c>
      <c r="AA139" s="62">
        <v>0.28999999999999998</v>
      </c>
      <c r="AB139"/>
      <c r="AC139" s="65">
        <v>0.81</v>
      </c>
      <c r="AD139" s="62">
        <v>2.2000000000000002</v>
      </c>
      <c r="AE139" s="60" t="s">
        <v>121</v>
      </c>
      <c r="AF139" s="60" t="s">
        <v>122</v>
      </c>
      <c r="AG139"/>
      <c r="AH139" s="65">
        <v>10.02</v>
      </c>
      <c r="AI139" s="62">
        <v>0.26</v>
      </c>
      <c r="AJ139"/>
      <c r="AK139" s="65">
        <v>9.93</v>
      </c>
      <c r="AL139" s="62">
        <v>0.26</v>
      </c>
      <c r="AM139" s="60" t="s">
        <v>121</v>
      </c>
      <c r="AN139" s="60" t="s">
        <v>122</v>
      </c>
      <c r="AO139"/>
      <c r="AP139" s="65">
        <v>1.18</v>
      </c>
      <c r="AQ139" s="62">
        <v>5.87</v>
      </c>
      <c r="AR139"/>
    </row>
    <row r="140" spans="1:44" x14ac:dyDescent="0.35">
      <c r="A140" s="56">
        <v>0.42</v>
      </c>
      <c r="B140" s="2">
        <v>0.89</v>
      </c>
      <c r="C140" s="60" t="s">
        <v>121</v>
      </c>
      <c r="D140" s="60" t="s">
        <v>122</v>
      </c>
      <c r="E140"/>
      <c r="F140" s="65">
        <v>10.029999999999999</v>
      </c>
      <c r="G140" s="62">
        <v>0.23</v>
      </c>
      <c r="H140" s="60" t="s">
        <v>121</v>
      </c>
      <c r="I140" s="60" t="s">
        <v>122</v>
      </c>
      <c r="J140"/>
      <c r="K140" s="65">
        <v>0.89</v>
      </c>
      <c r="L140" s="62">
        <v>1.52</v>
      </c>
      <c r="M140"/>
      <c r="N140" s="65">
        <v>10.02</v>
      </c>
      <c r="O140" s="62">
        <v>0.31</v>
      </c>
      <c r="P140"/>
      <c r="Q140" s="65">
        <v>10.02</v>
      </c>
      <c r="R140" s="62">
        <v>0.3</v>
      </c>
      <c r="S140"/>
      <c r="T140" s="65">
        <v>0.8</v>
      </c>
      <c r="U140" s="62">
        <v>1.63</v>
      </c>
      <c r="V140"/>
      <c r="W140" s="66">
        <v>1.02</v>
      </c>
      <c r="X140" s="64">
        <v>2.98</v>
      </c>
      <c r="Y140"/>
      <c r="Z140" s="65">
        <v>10.02</v>
      </c>
      <c r="AA140" s="62">
        <v>0.28999999999999998</v>
      </c>
      <c r="AB140"/>
      <c r="AC140" s="65">
        <v>0.74</v>
      </c>
      <c r="AD140" s="62">
        <v>1.7</v>
      </c>
      <c r="AE140" s="60" t="s">
        <v>121</v>
      </c>
      <c r="AF140" s="60" t="s">
        <v>122</v>
      </c>
      <c r="AG140"/>
      <c r="AH140" s="65">
        <v>10.02</v>
      </c>
      <c r="AI140" s="62">
        <v>0.26</v>
      </c>
      <c r="AJ140"/>
      <c r="AK140" s="65">
        <v>9.99</v>
      </c>
      <c r="AL140" s="62">
        <v>0.27</v>
      </c>
      <c r="AM140" s="60" t="s">
        <v>121</v>
      </c>
      <c r="AN140" s="60" t="s">
        <v>122</v>
      </c>
      <c r="AO140"/>
      <c r="AP140" s="65">
        <v>1.1100000000000001</v>
      </c>
      <c r="AQ140" s="62">
        <v>5.77</v>
      </c>
      <c r="AR140"/>
    </row>
    <row r="141" spans="1:44" x14ac:dyDescent="0.35">
      <c r="A141" s="56">
        <v>0.35</v>
      </c>
      <c r="B141" s="2">
        <v>0.81</v>
      </c>
      <c r="C141" s="60" t="s">
        <v>121</v>
      </c>
      <c r="D141" s="60" t="s">
        <v>122</v>
      </c>
      <c r="E141"/>
      <c r="F141" s="65">
        <v>10.029999999999999</v>
      </c>
      <c r="G141" s="62">
        <v>0.23</v>
      </c>
      <c r="H141" s="60" t="s">
        <v>121</v>
      </c>
      <c r="I141" s="60" t="s">
        <v>122</v>
      </c>
      <c r="J141"/>
      <c r="K141" s="65">
        <v>0.81</v>
      </c>
      <c r="L141" s="62">
        <v>1.23</v>
      </c>
      <c r="M141"/>
      <c r="N141" s="65">
        <v>10.02</v>
      </c>
      <c r="O141" s="62">
        <v>0.31</v>
      </c>
      <c r="P141"/>
      <c r="Q141" s="65">
        <v>10.02</v>
      </c>
      <c r="R141" s="62">
        <v>0.3</v>
      </c>
      <c r="S141"/>
      <c r="T141" s="65">
        <v>0.74</v>
      </c>
      <c r="U141" s="62">
        <v>1.59</v>
      </c>
      <c r="V141"/>
      <c r="W141" s="66">
        <v>0.96</v>
      </c>
      <c r="X141" s="64">
        <v>2.35</v>
      </c>
      <c r="Y141"/>
      <c r="Z141" s="65">
        <v>10.02</v>
      </c>
      <c r="AA141" s="62">
        <v>0.28999999999999998</v>
      </c>
      <c r="AB141"/>
      <c r="AC141" s="65">
        <v>0.68</v>
      </c>
      <c r="AD141" s="62">
        <v>1.38</v>
      </c>
      <c r="AE141" s="60" t="s">
        <v>121</v>
      </c>
      <c r="AF141" s="60" t="s">
        <v>122</v>
      </c>
      <c r="AG141"/>
      <c r="AH141" s="65">
        <v>10.029999999999999</v>
      </c>
      <c r="AI141" s="62">
        <v>0.26</v>
      </c>
      <c r="AJ141"/>
      <c r="AK141" s="65">
        <v>10.02</v>
      </c>
      <c r="AL141" s="62">
        <v>0.28000000000000003</v>
      </c>
      <c r="AM141" s="60" t="s">
        <v>121</v>
      </c>
      <c r="AN141" s="60" t="s">
        <v>122</v>
      </c>
      <c r="AO141"/>
      <c r="AP141" s="65">
        <v>1.05</v>
      </c>
      <c r="AQ141" s="62">
        <v>4.92</v>
      </c>
      <c r="AR141"/>
    </row>
    <row r="142" spans="1:44" x14ac:dyDescent="0.35">
      <c r="A142" s="56">
        <v>0.28000000000000003</v>
      </c>
      <c r="B142" s="2">
        <v>0.65</v>
      </c>
      <c r="C142" s="60" t="s">
        <v>121</v>
      </c>
      <c r="D142" s="60" t="s">
        <v>122</v>
      </c>
      <c r="E142"/>
      <c r="F142" s="65">
        <v>10.029999999999999</v>
      </c>
      <c r="G142" s="62">
        <v>0.23</v>
      </c>
      <c r="H142" s="60" t="s">
        <v>121</v>
      </c>
      <c r="I142" s="60" t="s">
        <v>122</v>
      </c>
      <c r="J142"/>
      <c r="K142" s="65">
        <v>0.74</v>
      </c>
      <c r="L142" s="62">
        <v>1.01</v>
      </c>
      <c r="M142"/>
      <c r="N142" s="65">
        <v>10.02</v>
      </c>
      <c r="O142" s="62">
        <v>0.3</v>
      </c>
      <c r="P142"/>
      <c r="Q142" s="65">
        <v>10.02</v>
      </c>
      <c r="R142" s="62">
        <v>0.31</v>
      </c>
      <c r="S142"/>
      <c r="T142" s="65">
        <v>0.68</v>
      </c>
      <c r="U142" s="62">
        <v>1.71</v>
      </c>
      <c r="V142"/>
      <c r="W142" s="66">
        <v>0.91</v>
      </c>
      <c r="X142" s="64">
        <v>1.92</v>
      </c>
      <c r="Y142"/>
      <c r="Z142" s="65">
        <v>10.02</v>
      </c>
      <c r="AA142" s="62">
        <v>0.28999999999999998</v>
      </c>
      <c r="AB142"/>
      <c r="AC142" s="65">
        <v>0.6</v>
      </c>
      <c r="AD142" s="62">
        <v>1.17</v>
      </c>
      <c r="AE142" s="60" t="s">
        <v>121</v>
      </c>
      <c r="AF142" s="60" t="s">
        <v>122</v>
      </c>
      <c r="AG142"/>
      <c r="AH142" s="65">
        <v>10.02</v>
      </c>
      <c r="AI142" s="62">
        <v>0.26</v>
      </c>
      <c r="AJ142"/>
      <c r="AK142" s="65">
        <v>10.02</v>
      </c>
      <c r="AL142" s="62">
        <v>0.28000000000000003</v>
      </c>
      <c r="AM142" s="60" t="s">
        <v>121</v>
      </c>
      <c r="AN142" s="60" t="s">
        <v>122</v>
      </c>
      <c r="AO142"/>
      <c r="AP142" s="65">
        <v>0.99</v>
      </c>
      <c r="AQ142" s="62">
        <v>3.9</v>
      </c>
      <c r="AR142"/>
    </row>
    <row r="143" spans="1:44" x14ac:dyDescent="0.35">
      <c r="A143" s="56">
        <v>0.21</v>
      </c>
      <c r="B143" s="2">
        <v>0.54</v>
      </c>
      <c r="C143" s="60" t="s">
        <v>121</v>
      </c>
      <c r="D143" s="60" t="s">
        <v>122</v>
      </c>
      <c r="E143"/>
      <c r="F143" s="65">
        <v>10.029999999999999</v>
      </c>
      <c r="G143" s="62">
        <v>0.23</v>
      </c>
      <c r="H143" s="60" t="s">
        <v>121</v>
      </c>
      <c r="I143" s="60" t="s">
        <v>122</v>
      </c>
      <c r="J143"/>
      <c r="K143" s="65">
        <v>0.68</v>
      </c>
      <c r="L143" s="62">
        <v>0.84</v>
      </c>
      <c r="M143"/>
      <c r="N143" s="65">
        <v>10.02</v>
      </c>
      <c r="O143" s="62">
        <v>0.3</v>
      </c>
      <c r="P143"/>
      <c r="Q143" s="65">
        <v>10.02</v>
      </c>
      <c r="R143" s="62">
        <v>0.32</v>
      </c>
      <c r="S143"/>
      <c r="T143" s="65">
        <v>0.61</v>
      </c>
      <c r="U143" s="62">
        <v>1.98</v>
      </c>
      <c r="V143"/>
      <c r="W143" s="66">
        <v>0.84</v>
      </c>
      <c r="X143" s="64">
        <v>1.65</v>
      </c>
      <c r="Y143"/>
      <c r="Z143" s="65">
        <v>10.02</v>
      </c>
      <c r="AA143" s="62">
        <v>0.3</v>
      </c>
      <c r="AB143"/>
      <c r="AC143" s="65">
        <v>0.54</v>
      </c>
      <c r="AD143" s="62">
        <v>1.05</v>
      </c>
      <c r="AE143" s="60" t="s">
        <v>121</v>
      </c>
      <c r="AF143" s="60" t="s">
        <v>122</v>
      </c>
      <c r="AG143"/>
      <c r="AH143" s="65">
        <v>10.02</v>
      </c>
      <c r="AI143" s="62">
        <v>0.25</v>
      </c>
      <c r="AJ143"/>
      <c r="AK143" s="65">
        <v>10.02</v>
      </c>
      <c r="AL143" s="62">
        <v>0.27</v>
      </c>
      <c r="AM143" s="60" t="s">
        <v>121</v>
      </c>
      <c r="AN143" s="60" t="s">
        <v>122</v>
      </c>
      <c r="AO143"/>
      <c r="AP143" s="65">
        <v>0.94</v>
      </c>
      <c r="AQ143" s="62">
        <v>3.04</v>
      </c>
      <c r="AR143"/>
    </row>
    <row r="144" spans="1:44" x14ac:dyDescent="0.35">
      <c r="A144" s="56">
        <v>0.15</v>
      </c>
      <c r="B144" s="2">
        <v>0.46</v>
      </c>
      <c r="C144" s="60" t="s">
        <v>121</v>
      </c>
      <c r="D144" s="60" t="s">
        <v>122</v>
      </c>
      <c r="E144"/>
      <c r="F144" s="65">
        <v>10.029999999999999</v>
      </c>
      <c r="G144" s="62">
        <v>0.23</v>
      </c>
      <c r="H144" s="60" t="s">
        <v>121</v>
      </c>
      <c r="I144" s="60" t="s">
        <v>122</v>
      </c>
      <c r="J144"/>
      <c r="K144" s="65">
        <v>0.6</v>
      </c>
      <c r="L144" s="62">
        <v>0.71</v>
      </c>
      <c r="M144"/>
      <c r="N144" s="65">
        <v>10.02</v>
      </c>
      <c r="O144" s="62">
        <v>0.3</v>
      </c>
      <c r="P144"/>
      <c r="Q144" s="65">
        <v>10.02</v>
      </c>
      <c r="R144" s="62">
        <v>0.32</v>
      </c>
      <c r="S144"/>
      <c r="T144" s="65">
        <v>0.56000000000000005</v>
      </c>
      <c r="U144" s="62">
        <v>2.52</v>
      </c>
      <c r="V144"/>
      <c r="W144" s="66">
        <v>0.79</v>
      </c>
      <c r="X144" s="64">
        <v>1.52</v>
      </c>
      <c r="Y144"/>
      <c r="Z144" s="65">
        <v>10.02</v>
      </c>
      <c r="AA144" s="62">
        <v>0.3</v>
      </c>
      <c r="AB144"/>
      <c r="AC144" s="65">
        <v>0.47</v>
      </c>
      <c r="AD144" s="62">
        <v>1.01</v>
      </c>
      <c r="AE144" s="60" t="s">
        <v>121</v>
      </c>
      <c r="AF144" s="60" t="s">
        <v>122</v>
      </c>
      <c r="AG144"/>
      <c r="AH144" s="65">
        <v>10.029999999999999</v>
      </c>
      <c r="AI144" s="62">
        <v>0.25</v>
      </c>
      <c r="AJ144"/>
      <c r="AK144" s="65">
        <v>10.02</v>
      </c>
      <c r="AL144" s="62">
        <v>0.28000000000000003</v>
      </c>
      <c r="AM144" s="60" t="s">
        <v>121</v>
      </c>
      <c r="AN144" s="60" t="s">
        <v>122</v>
      </c>
      <c r="AO144"/>
      <c r="AP144" s="65">
        <v>0.88</v>
      </c>
      <c r="AQ144" s="62">
        <v>2.38</v>
      </c>
      <c r="AR144"/>
    </row>
    <row r="145" spans="1:44" x14ac:dyDescent="0.35">
      <c r="A145" s="56">
        <v>0.08</v>
      </c>
      <c r="B145" s="2">
        <v>0.4</v>
      </c>
      <c r="C145" s="60" t="s">
        <v>121</v>
      </c>
      <c r="D145" s="60" t="s">
        <v>122</v>
      </c>
      <c r="E145"/>
      <c r="F145" s="65">
        <v>10.029999999999999</v>
      </c>
      <c r="G145" s="62">
        <v>0.23</v>
      </c>
      <c r="H145" s="60" t="s">
        <v>121</v>
      </c>
      <c r="I145" s="60" t="s">
        <v>122</v>
      </c>
      <c r="J145"/>
      <c r="K145" s="65">
        <v>0.54</v>
      </c>
      <c r="L145" s="62">
        <v>0.61</v>
      </c>
      <c r="M145"/>
      <c r="N145" s="65">
        <v>10.02</v>
      </c>
      <c r="O145" s="62">
        <v>0.28999999999999998</v>
      </c>
      <c r="P145"/>
      <c r="Q145" s="65">
        <v>10.02</v>
      </c>
      <c r="R145" s="62">
        <v>0.32</v>
      </c>
      <c r="S145"/>
      <c r="T145" s="65">
        <v>0.49</v>
      </c>
      <c r="U145" s="62">
        <v>3.46</v>
      </c>
      <c r="V145"/>
      <c r="W145" s="66">
        <v>0.72</v>
      </c>
      <c r="X145" s="64">
        <v>1.6</v>
      </c>
      <c r="Y145"/>
      <c r="Z145" s="65">
        <v>10.02</v>
      </c>
      <c r="AA145" s="62">
        <v>0.3</v>
      </c>
      <c r="AB145"/>
      <c r="AC145" s="65">
        <v>0.4</v>
      </c>
      <c r="AD145" s="62">
        <v>1.03</v>
      </c>
      <c r="AE145" s="60" t="s">
        <v>121</v>
      </c>
      <c r="AF145" s="60" t="s">
        <v>122</v>
      </c>
      <c r="AG145"/>
      <c r="AH145" s="65">
        <v>10.029999999999999</v>
      </c>
      <c r="AI145" s="62">
        <v>0.25</v>
      </c>
      <c r="AJ145"/>
      <c r="AK145" s="65">
        <v>10.029999999999999</v>
      </c>
      <c r="AL145" s="62">
        <v>0.28000000000000003</v>
      </c>
      <c r="AM145" s="60" t="s">
        <v>121</v>
      </c>
      <c r="AN145" s="60" t="s">
        <v>122</v>
      </c>
      <c r="AO145"/>
      <c r="AP145" s="65">
        <v>0.81</v>
      </c>
      <c r="AQ145" s="62">
        <v>1.94</v>
      </c>
      <c r="AR145"/>
    </row>
    <row r="146" spans="1:44" x14ac:dyDescent="0.35">
      <c r="A146" s="56">
        <v>0.03</v>
      </c>
      <c r="B146" s="2">
        <v>0.38</v>
      </c>
      <c r="C146" s="60" t="s">
        <v>121</v>
      </c>
      <c r="D146" s="60" t="s">
        <v>122</v>
      </c>
      <c r="E146"/>
      <c r="F146" s="65">
        <v>10.029999999999999</v>
      </c>
      <c r="G146" s="62">
        <v>0.23</v>
      </c>
      <c r="H146" s="60" t="s">
        <v>121</v>
      </c>
      <c r="I146" s="60" t="s">
        <v>122</v>
      </c>
      <c r="J146"/>
      <c r="K146" s="65">
        <v>0.47</v>
      </c>
      <c r="L146" s="62">
        <v>0.55000000000000004</v>
      </c>
      <c r="M146"/>
      <c r="N146" s="65">
        <v>10.02</v>
      </c>
      <c r="O146" s="62">
        <v>0.28999999999999998</v>
      </c>
      <c r="P146"/>
      <c r="Q146" s="65">
        <v>10.02</v>
      </c>
      <c r="R146" s="62">
        <v>0.32</v>
      </c>
      <c r="S146"/>
      <c r="T146" s="65">
        <v>0.43</v>
      </c>
      <c r="U146" s="62">
        <v>4.63</v>
      </c>
      <c r="V146"/>
      <c r="W146" s="66">
        <v>0.67</v>
      </c>
      <c r="X146" s="64">
        <v>1.9</v>
      </c>
      <c r="Y146"/>
      <c r="Z146" s="65">
        <v>10.02</v>
      </c>
      <c r="AA146" s="62">
        <v>0.31</v>
      </c>
      <c r="AB146"/>
      <c r="AC146" s="65">
        <v>0.34</v>
      </c>
      <c r="AD146" s="62">
        <v>1.07</v>
      </c>
      <c r="AE146" s="60" t="s">
        <v>121</v>
      </c>
      <c r="AF146" s="60" t="s">
        <v>122</v>
      </c>
      <c r="AG146"/>
      <c r="AH146" s="65">
        <v>10.029999999999999</v>
      </c>
      <c r="AI146" s="62">
        <v>0.25</v>
      </c>
      <c r="AJ146"/>
      <c r="AK146" s="65">
        <v>10.02</v>
      </c>
      <c r="AL146" s="62">
        <v>0.28000000000000003</v>
      </c>
      <c r="AM146" s="60" t="s">
        <v>121</v>
      </c>
      <c r="AN146" s="60" t="s">
        <v>122</v>
      </c>
      <c r="AO146"/>
      <c r="AP146" s="65">
        <v>0.76</v>
      </c>
      <c r="AQ146" s="62">
        <v>1.66</v>
      </c>
      <c r="AR146"/>
    </row>
    <row r="147" spans="1:44" x14ac:dyDescent="0.35">
      <c r="A147" s="56">
        <v>0.01</v>
      </c>
      <c r="B147" s="2">
        <v>0.4</v>
      </c>
      <c r="C147" s="60" t="s">
        <v>121</v>
      </c>
      <c r="D147" s="60" t="s">
        <v>122</v>
      </c>
      <c r="E147"/>
      <c r="F147" s="65">
        <v>10.029999999999999</v>
      </c>
      <c r="G147" s="62">
        <v>0.23</v>
      </c>
      <c r="H147" s="60" t="s">
        <v>121</v>
      </c>
      <c r="I147" s="60" t="s">
        <v>122</v>
      </c>
      <c r="J147"/>
      <c r="K147" s="65">
        <v>0.4</v>
      </c>
      <c r="L147" s="62">
        <v>0.51</v>
      </c>
      <c r="M147"/>
      <c r="N147" s="65">
        <v>10.02</v>
      </c>
      <c r="O147" s="62">
        <v>0.28999999999999998</v>
      </c>
      <c r="P147"/>
      <c r="Q147" s="65">
        <v>10.02</v>
      </c>
      <c r="R147" s="62">
        <v>0.32</v>
      </c>
      <c r="S147"/>
      <c r="T147" s="65">
        <v>0.37</v>
      </c>
      <c r="U147" s="62">
        <v>5.32</v>
      </c>
      <c r="V147"/>
      <c r="W147" s="66">
        <v>0.6</v>
      </c>
      <c r="X147" s="64">
        <v>2.35</v>
      </c>
      <c r="Y147"/>
      <c r="Z147" s="65">
        <v>10.02</v>
      </c>
      <c r="AA147" s="62">
        <v>0.32</v>
      </c>
      <c r="AB147"/>
      <c r="AC147" s="65">
        <v>0.27</v>
      </c>
      <c r="AD147" s="62">
        <v>1.0900000000000001</v>
      </c>
      <c r="AE147" s="60" t="s">
        <v>121</v>
      </c>
      <c r="AF147" s="60" t="s">
        <v>122</v>
      </c>
      <c r="AG147"/>
      <c r="AH147" s="65">
        <v>10.029999999999999</v>
      </c>
      <c r="AI147" s="62">
        <v>0.25</v>
      </c>
      <c r="AJ147"/>
      <c r="AK147" s="65">
        <v>10.029999999999999</v>
      </c>
      <c r="AL147" s="62">
        <v>0.28000000000000003</v>
      </c>
      <c r="AM147" s="60" t="s">
        <v>121</v>
      </c>
      <c r="AN147" s="60" t="s">
        <v>122</v>
      </c>
      <c r="AO147"/>
      <c r="AP147" s="65">
        <v>0.69</v>
      </c>
      <c r="AQ147" s="62">
        <v>1.52</v>
      </c>
      <c r="AR147"/>
    </row>
    <row r="148" spans="1:44" x14ac:dyDescent="0.35">
      <c r="A148" s="56">
        <v>0.01</v>
      </c>
      <c r="B148" s="2">
        <v>0.37</v>
      </c>
      <c r="C148" s="60" t="s">
        <v>121</v>
      </c>
      <c r="D148" s="60" t="s">
        <v>122</v>
      </c>
      <c r="E148"/>
      <c r="F148" s="65">
        <v>10.029999999999999</v>
      </c>
      <c r="G148" s="62">
        <v>0.23</v>
      </c>
      <c r="H148" s="60" t="s">
        <v>121</v>
      </c>
      <c r="I148" s="60" t="s">
        <v>122</v>
      </c>
      <c r="J148"/>
      <c r="K148" s="65">
        <v>0.33</v>
      </c>
      <c r="L148" s="62">
        <v>0.46</v>
      </c>
      <c r="M148"/>
      <c r="N148" s="65">
        <v>10.02</v>
      </c>
      <c r="O148" s="62">
        <v>0.28999999999999998</v>
      </c>
      <c r="P148"/>
      <c r="Q148" s="65">
        <v>10.02</v>
      </c>
      <c r="R148" s="62">
        <v>0.33</v>
      </c>
      <c r="S148"/>
      <c r="T148" s="65">
        <v>0.3</v>
      </c>
      <c r="U148" s="62">
        <v>4.9000000000000004</v>
      </c>
      <c r="V148"/>
      <c r="W148" s="66">
        <v>0.55000000000000004</v>
      </c>
      <c r="X148" s="64">
        <v>3.08</v>
      </c>
      <c r="Y148"/>
      <c r="Z148" s="65">
        <v>10.02</v>
      </c>
      <c r="AA148" s="62">
        <v>0.32</v>
      </c>
      <c r="AB148"/>
      <c r="AC148" s="65">
        <v>0.2</v>
      </c>
      <c r="AD148" s="62">
        <v>1.03</v>
      </c>
      <c r="AE148" s="60" t="s">
        <v>121</v>
      </c>
      <c r="AF148" s="60" t="s">
        <v>122</v>
      </c>
      <c r="AG148"/>
      <c r="AH148" s="65">
        <v>10.02</v>
      </c>
      <c r="AI148" s="62">
        <v>0.25</v>
      </c>
      <c r="AJ148"/>
      <c r="AK148" s="65">
        <v>10.029999999999999</v>
      </c>
      <c r="AL148" s="62">
        <v>0.28000000000000003</v>
      </c>
      <c r="AM148" s="60" t="s">
        <v>121</v>
      </c>
      <c r="AN148" s="60" t="s">
        <v>122</v>
      </c>
      <c r="AO148"/>
      <c r="AP148" s="65">
        <v>0.64</v>
      </c>
      <c r="AQ148" s="62">
        <v>1.5</v>
      </c>
      <c r="AR148"/>
    </row>
    <row r="149" spans="1:44" x14ac:dyDescent="0.35">
      <c r="A149" s="56">
        <v>0.01</v>
      </c>
      <c r="B149" s="2">
        <v>0.34</v>
      </c>
      <c r="C149" s="60" t="s">
        <v>121</v>
      </c>
      <c r="D149" s="60" t="s">
        <v>122</v>
      </c>
      <c r="E149"/>
      <c r="F149" s="65">
        <v>10.029999999999999</v>
      </c>
      <c r="G149" s="62">
        <v>0.23</v>
      </c>
      <c r="H149" s="60" t="s">
        <v>121</v>
      </c>
      <c r="I149" s="60" t="s">
        <v>122</v>
      </c>
      <c r="J149"/>
      <c r="K149" s="65">
        <v>0.26</v>
      </c>
      <c r="L149" s="62">
        <v>0.41</v>
      </c>
      <c r="M149"/>
      <c r="N149" s="65">
        <v>10.02</v>
      </c>
      <c r="O149" s="62">
        <v>0.28000000000000003</v>
      </c>
      <c r="P149"/>
      <c r="Q149" s="65">
        <v>10.02</v>
      </c>
      <c r="R149" s="62">
        <v>0.32</v>
      </c>
      <c r="S149"/>
      <c r="T149" s="65">
        <v>0.24</v>
      </c>
      <c r="U149" s="62">
        <v>3.76</v>
      </c>
      <c r="V149"/>
      <c r="W149" s="66">
        <v>0.48</v>
      </c>
      <c r="X149" s="64">
        <v>4.1100000000000003</v>
      </c>
      <c r="Y149"/>
      <c r="Z149" s="65">
        <v>10.02</v>
      </c>
      <c r="AA149" s="62">
        <v>0.32</v>
      </c>
      <c r="AB149"/>
      <c r="AC149" s="65">
        <v>0.13</v>
      </c>
      <c r="AD149" s="62">
        <v>0.88</v>
      </c>
      <c r="AE149" s="60" t="s">
        <v>121</v>
      </c>
      <c r="AF149" s="60" t="s">
        <v>122</v>
      </c>
      <c r="AG149"/>
      <c r="AH149" s="65">
        <v>10.029999999999999</v>
      </c>
      <c r="AI149" s="62">
        <v>0.26</v>
      </c>
      <c r="AJ149"/>
      <c r="AK149" s="65">
        <v>10.029999999999999</v>
      </c>
      <c r="AL149" s="62">
        <v>0.28000000000000003</v>
      </c>
      <c r="AM149" s="60" t="s">
        <v>121</v>
      </c>
      <c r="AN149" s="60" t="s">
        <v>122</v>
      </c>
      <c r="AO149"/>
      <c r="AP149" s="65">
        <v>0.56999999999999995</v>
      </c>
      <c r="AQ149" s="62">
        <v>1.64</v>
      </c>
      <c r="AR149"/>
    </row>
    <row r="150" spans="1:44" x14ac:dyDescent="0.35">
      <c r="A150" s="56">
        <v>0.01</v>
      </c>
      <c r="B150" s="2">
        <v>0.34</v>
      </c>
      <c r="C150" s="60" t="s">
        <v>121</v>
      </c>
      <c r="D150" s="60" t="s">
        <v>122</v>
      </c>
      <c r="E150"/>
      <c r="F150" s="65">
        <v>10.029999999999999</v>
      </c>
      <c r="G150" s="62">
        <v>0.23</v>
      </c>
      <c r="H150" s="60" t="s">
        <v>121</v>
      </c>
      <c r="I150" s="60" t="s">
        <v>122</v>
      </c>
      <c r="J150"/>
      <c r="K150" s="65">
        <v>0.19</v>
      </c>
      <c r="L150" s="62">
        <v>0.35</v>
      </c>
      <c r="M150"/>
      <c r="N150" s="65">
        <v>10.02</v>
      </c>
      <c r="O150" s="62">
        <v>0.28000000000000003</v>
      </c>
      <c r="P150"/>
      <c r="Q150" s="65">
        <v>10.02</v>
      </c>
      <c r="R150" s="62">
        <v>0.32</v>
      </c>
      <c r="S150"/>
      <c r="T150" s="65">
        <v>0.18</v>
      </c>
      <c r="U150" s="62">
        <v>2.67</v>
      </c>
      <c r="V150"/>
      <c r="W150" s="66">
        <v>0.42</v>
      </c>
      <c r="X150" s="64">
        <v>5.01</v>
      </c>
      <c r="Y150"/>
      <c r="Z150" s="65">
        <v>10.02</v>
      </c>
      <c r="AA150" s="62">
        <v>0.32</v>
      </c>
      <c r="AB150"/>
      <c r="AC150" s="65">
        <v>7.0000000000000007E-2</v>
      </c>
      <c r="AD150" s="62">
        <v>0.7</v>
      </c>
      <c r="AE150" s="60" t="s">
        <v>121</v>
      </c>
      <c r="AF150" s="60" t="s">
        <v>122</v>
      </c>
      <c r="AG150"/>
      <c r="AH150" s="65">
        <v>10.029999999999999</v>
      </c>
      <c r="AI150" s="62">
        <v>0.26</v>
      </c>
      <c r="AJ150"/>
      <c r="AK150" s="65">
        <v>10.02</v>
      </c>
      <c r="AL150" s="62">
        <v>0.28000000000000003</v>
      </c>
      <c r="AM150" s="60" t="s">
        <v>121</v>
      </c>
      <c r="AN150" s="60" t="s">
        <v>122</v>
      </c>
      <c r="AO150"/>
      <c r="AP150" s="65">
        <v>0.52</v>
      </c>
      <c r="AQ150" s="62">
        <v>1.93</v>
      </c>
      <c r="AR150"/>
    </row>
    <row r="151" spans="1:44" x14ac:dyDescent="0.35">
      <c r="A151" s="56">
        <v>0.01</v>
      </c>
      <c r="B151" s="2">
        <v>0.34</v>
      </c>
      <c r="C151" s="60" t="s">
        <v>121</v>
      </c>
      <c r="D151" s="60" t="s">
        <v>122</v>
      </c>
      <c r="E151"/>
      <c r="F151" s="65">
        <v>10.029999999999999</v>
      </c>
      <c r="G151" s="62">
        <v>0.23</v>
      </c>
      <c r="H151" s="60" t="s">
        <v>121</v>
      </c>
      <c r="I151" s="60" t="s">
        <v>122</v>
      </c>
      <c r="J151"/>
      <c r="K151" s="65">
        <v>0.12</v>
      </c>
      <c r="L151" s="62">
        <v>0.32</v>
      </c>
      <c r="M151"/>
      <c r="N151" s="65">
        <v>10.02</v>
      </c>
      <c r="O151" s="62">
        <v>0.28000000000000003</v>
      </c>
      <c r="P151"/>
      <c r="Q151" s="65">
        <v>10.02</v>
      </c>
      <c r="R151" s="62">
        <v>0.32</v>
      </c>
      <c r="S151"/>
      <c r="T151" s="65">
        <v>0.12</v>
      </c>
      <c r="U151" s="62">
        <v>1.82</v>
      </c>
      <c r="V151"/>
      <c r="W151" s="66">
        <v>0.36</v>
      </c>
      <c r="X151" s="64">
        <v>5.47</v>
      </c>
      <c r="Y151"/>
      <c r="Z151" s="65">
        <v>10.02</v>
      </c>
      <c r="AA151" s="62">
        <v>0.32</v>
      </c>
      <c r="AB151"/>
      <c r="AC151" s="65">
        <v>0.01</v>
      </c>
      <c r="AD151" s="62">
        <v>0.59</v>
      </c>
      <c r="AE151" s="60" t="s">
        <v>121</v>
      </c>
      <c r="AF151" s="60" t="s">
        <v>122</v>
      </c>
      <c r="AG151"/>
      <c r="AH151" s="65">
        <v>10.02</v>
      </c>
      <c r="AI151" s="62">
        <v>0.26</v>
      </c>
      <c r="AJ151"/>
      <c r="AK151" s="65">
        <v>10.029999999999999</v>
      </c>
      <c r="AL151" s="62">
        <v>0.28000000000000003</v>
      </c>
      <c r="AM151" s="60" t="s">
        <v>121</v>
      </c>
      <c r="AN151" s="60" t="s">
        <v>122</v>
      </c>
      <c r="AO151"/>
      <c r="AP151" s="65">
        <v>0.46</v>
      </c>
      <c r="AQ151" s="62">
        <v>2.46</v>
      </c>
      <c r="AR151"/>
    </row>
    <row r="152" spans="1:44" x14ac:dyDescent="0.35">
      <c r="A152" s="56">
        <v>0.01</v>
      </c>
      <c r="B152" s="2">
        <v>0.53</v>
      </c>
      <c r="C152" s="60" t="s">
        <v>121</v>
      </c>
      <c r="D152" s="60" t="s">
        <v>122</v>
      </c>
      <c r="E152"/>
      <c r="F152" s="65">
        <v>10.029999999999999</v>
      </c>
      <c r="G152" s="62">
        <v>0.23</v>
      </c>
      <c r="H152" s="60" t="s">
        <v>121</v>
      </c>
      <c r="I152" s="60" t="s">
        <v>122</v>
      </c>
      <c r="J152"/>
      <c r="K152" s="65">
        <v>0.05</v>
      </c>
      <c r="L152" s="62">
        <v>0.28999999999999998</v>
      </c>
      <c r="M152"/>
      <c r="N152" s="65">
        <v>10.02</v>
      </c>
      <c r="O152" s="62">
        <v>0.28000000000000003</v>
      </c>
      <c r="P152"/>
      <c r="Q152" s="65">
        <v>10.02</v>
      </c>
      <c r="R152" s="62">
        <v>0.32</v>
      </c>
      <c r="S152"/>
      <c r="T152" s="65">
        <v>0.06</v>
      </c>
      <c r="U152" s="62">
        <v>1.29</v>
      </c>
      <c r="V152"/>
      <c r="W152" s="66">
        <v>0.3</v>
      </c>
      <c r="X152" s="64">
        <v>5.39</v>
      </c>
      <c r="Y152"/>
      <c r="Z152" s="65">
        <v>10.02</v>
      </c>
      <c r="AA152" s="62">
        <v>0.32</v>
      </c>
      <c r="AB152"/>
      <c r="AC152" s="65">
        <v>0.01</v>
      </c>
      <c r="AD152" s="62">
        <v>0.56000000000000005</v>
      </c>
      <c r="AE152" s="60" t="s">
        <v>121</v>
      </c>
      <c r="AF152" s="60" t="s">
        <v>122</v>
      </c>
      <c r="AG152"/>
      <c r="AH152" s="65">
        <v>10.029999999999999</v>
      </c>
      <c r="AI152" s="62">
        <v>0.26</v>
      </c>
      <c r="AJ152"/>
      <c r="AK152" s="65">
        <v>10.02</v>
      </c>
      <c r="AL152" s="62">
        <v>0.28000000000000003</v>
      </c>
      <c r="AM152" s="60" t="s">
        <v>121</v>
      </c>
      <c r="AN152" s="60" t="s">
        <v>122</v>
      </c>
      <c r="AO152"/>
      <c r="AP152" s="65">
        <v>0.4</v>
      </c>
      <c r="AQ152" s="62">
        <v>3.17</v>
      </c>
      <c r="AR152"/>
    </row>
    <row r="153" spans="1:44" x14ac:dyDescent="0.35">
      <c r="A153" s="56">
        <v>0.01</v>
      </c>
      <c r="B153" s="2">
        <v>0.52</v>
      </c>
      <c r="C153" s="60" t="s">
        <v>121</v>
      </c>
      <c r="D153" s="60" t="s">
        <v>122</v>
      </c>
      <c r="E153"/>
      <c r="F153" s="65">
        <v>10.029999999999999</v>
      </c>
      <c r="G153" s="62">
        <v>0.23</v>
      </c>
      <c r="H153" s="60" t="s">
        <v>121</v>
      </c>
      <c r="I153" s="60" t="s">
        <v>122</v>
      </c>
      <c r="J153"/>
      <c r="K153" s="65">
        <v>0.01</v>
      </c>
      <c r="L153" s="62">
        <v>0.28000000000000003</v>
      </c>
      <c r="M153"/>
      <c r="N153" s="65">
        <v>10.02</v>
      </c>
      <c r="O153" s="62">
        <v>0.28000000000000003</v>
      </c>
      <c r="P153"/>
      <c r="Q153" s="65">
        <v>10.02</v>
      </c>
      <c r="R153" s="62">
        <v>0.32</v>
      </c>
      <c r="S153"/>
      <c r="T153" s="65">
        <v>0.01</v>
      </c>
      <c r="U153" s="62">
        <v>1.04</v>
      </c>
      <c r="V153"/>
      <c r="W153" s="66">
        <v>0.24</v>
      </c>
      <c r="X153" s="64">
        <v>4.82</v>
      </c>
      <c r="Y153"/>
      <c r="Z153" s="65">
        <v>10.02</v>
      </c>
      <c r="AA153" s="62">
        <v>0.33</v>
      </c>
      <c r="AB153"/>
      <c r="AC153" s="65">
        <v>0.01</v>
      </c>
      <c r="AD153" s="62">
        <v>0.56000000000000005</v>
      </c>
      <c r="AE153" s="60" t="s">
        <v>121</v>
      </c>
      <c r="AF153" s="60" t="s">
        <v>122</v>
      </c>
      <c r="AG153"/>
      <c r="AH153" s="65">
        <v>10.029999999999999</v>
      </c>
      <c r="AI153" s="62">
        <v>0.25</v>
      </c>
      <c r="AJ153"/>
      <c r="AK153" s="65">
        <v>10.029999999999999</v>
      </c>
      <c r="AL153" s="62">
        <v>0.28000000000000003</v>
      </c>
      <c r="AM153" s="60" t="s">
        <v>121</v>
      </c>
      <c r="AN153" s="60" t="s">
        <v>122</v>
      </c>
      <c r="AO153"/>
      <c r="AP153" s="65">
        <v>0.34</v>
      </c>
      <c r="AQ153" s="62">
        <v>3.93</v>
      </c>
      <c r="AR153"/>
    </row>
    <row r="154" spans="1:44" x14ac:dyDescent="0.35">
      <c r="A154" s="56">
        <v>0.01</v>
      </c>
      <c r="B154" s="2">
        <v>0.34</v>
      </c>
      <c r="C154" s="60" t="s">
        <v>121</v>
      </c>
      <c r="D154" s="60" t="s">
        <v>122</v>
      </c>
      <c r="E154"/>
      <c r="F154" s="65">
        <v>10.029999999999999</v>
      </c>
      <c r="G154" s="62">
        <v>0.23</v>
      </c>
      <c r="H154" s="60" t="s">
        <v>121</v>
      </c>
      <c r="I154" s="60" t="s">
        <v>122</v>
      </c>
      <c r="J154"/>
      <c r="K154" s="65">
        <v>0.01</v>
      </c>
      <c r="L154" s="62">
        <v>0.28000000000000003</v>
      </c>
      <c r="M154"/>
      <c r="N154" s="65">
        <v>10.02</v>
      </c>
      <c r="O154" s="62">
        <v>0.28000000000000003</v>
      </c>
      <c r="P154"/>
      <c r="Q154" s="65">
        <v>10.02</v>
      </c>
      <c r="R154" s="62">
        <v>0.33</v>
      </c>
      <c r="S154"/>
      <c r="T154" s="65">
        <v>0.01</v>
      </c>
      <c r="U154" s="62">
        <v>0.95</v>
      </c>
      <c r="V154"/>
      <c r="W154" s="66">
        <v>0.18</v>
      </c>
      <c r="X154" s="64">
        <v>3.65</v>
      </c>
      <c r="Y154"/>
      <c r="Z154" s="65">
        <v>10.02</v>
      </c>
      <c r="AA154" s="62">
        <v>0.33</v>
      </c>
      <c r="AB154"/>
      <c r="AC154" s="65">
        <v>0.01</v>
      </c>
      <c r="AD154" s="62">
        <v>0.54</v>
      </c>
      <c r="AE154" s="60" t="s">
        <v>121</v>
      </c>
      <c r="AF154" s="60" t="s">
        <v>122</v>
      </c>
      <c r="AG154"/>
      <c r="AH154" s="65">
        <v>10.029999999999999</v>
      </c>
      <c r="AI154" s="62">
        <v>0.25</v>
      </c>
      <c r="AJ154"/>
      <c r="AK154" s="65">
        <v>10.02</v>
      </c>
      <c r="AL154" s="62">
        <v>0.28000000000000003</v>
      </c>
      <c r="AM154" s="60" t="s">
        <v>121</v>
      </c>
      <c r="AN154" s="60" t="s">
        <v>122</v>
      </c>
      <c r="AO154"/>
      <c r="AP154" s="65">
        <v>0.28000000000000003</v>
      </c>
      <c r="AQ154" s="62">
        <v>4.42</v>
      </c>
      <c r="AR154"/>
    </row>
    <row r="155" spans="1:44" x14ac:dyDescent="0.35">
      <c r="A155" s="56">
        <v>0.01</v>
      </c>
      <c r="B155" s="2">
        <v>0.33</v>
      </c>
      <c r="C155" s="60" t="s">
        <v>121</v>
      </c>
      <c r="D155" s="60" t="s">
        <v>122</v>
      </c>
      <c r="E155"/>
      <c r="F155" s="65">
        <v>10.029999999999999</v>
      </c>
      <c r="G155" s="62">
        <v>0.23</v>
      </c>
      <c r="H155" s="60" t="s">
        <v>121</v>
      </c>
      <c r="I155" s="60" t="s">
        <v>122</v>
      </c>
      <c r="J155"/>
      <c r="K155" s="65">
        <v>0.01</v>
      </c>
      <c r="L155" s="62">
        <v>0.28000000000000003</v>
      </c>
      <c r="M155"/>
      <c r="N155" s="65">
        <v>10.02</v>
      </c>
      <c r="O155" s="62">
        <v>0.28000000000000003</v>
      </c>
      <c r="P155"/>
      <c r="Q155" s="65">
        <v>10.02</v>
      </c>
      <c r="R155" s="62">
        <v>0.33</v>
      </c>
      <c r="S155"/>
      <c r="T155" s="65">
        <v>0.01</v>
      </c>
      <c r="U155" s="62">
        <v>0.91</v>
      </c>
      <c r="V155"/>
      <c r="W155" s="66">
        <v>0.13</v>
      </c>
      <c r="X155" s="64">
        <v>2.54</v>
      </c>
      <c r="Y155"/>
      <c r="Z155" s="65">
        <v>10.02</v>
      </c>
      <c r="AA155" s="62">
        <v>0.33</v>
      </c>
      <c r="AB155"/>
      <c r="AC155" s="65">
        <v>0.01</v>
      </c>
      <c r="AD155" s="62">
        <v>0.52</v>
      </c>
      <c r="AE155" s="60" t="s">
        <v>121</v>
      </c>
      <c r="AF155" s="60" t="s">
        <v>122</v>
      </c>
      <c r="AG155"/>
      <c r="AH155" s="65">
        <v>10.029999999999999</v>
      </c>
      <c r="AI155" s="62">
        <v>0.25</v>
      </c>
      <c r="AJ155"/>
      <c r="AK155" s="65">
        <v>10.029999999999999</v>
      </c>
      <c r="AL155" s="62">
        <v>0.28000000000000003</v>
      </c>
      <c r="AM155" s="60" t="s">
        <v>121</v>
      </c>
      <c r="AN155" s="60" t="s">
        <v>122</v>
      </c>
      <c r="AO155"/>
      <c r="AP155" s="65">
        <v>0.21</v>
      </c>
      <c r="AQ155" s="62">
        <v>4.34</v>
      </c>
      <c r="AR155"/>
    </row>
    <row r="156" spans="1:44" x14ac:dyDescent="0.35">
      <c r="A156" s="56">
        <v>0.01</v>
      </c>
      <c r="B156" s="2">
        <v>0.33</v>
      </c>
      <c r="C156" s="60" t="s">
        <v>121</v>
      </c>
      <c r="D156" s="60" t="s">
        <v>122</v>
      </c>
      <c r="E156"/>
      <c r="F156" s="65">
        <v>10.029999999999999</v>
      </c>
      <c r="G156" s="62">
        <v>0.23</v>
      </c>
      <c r="H156" s="60" t="s">
        <v>121</v>
      </c>
      <c r="I156" s="60" t="s">
        <v>122</v>
      </c>
      <c r="J156"/>
      <c r="K156" s="65">
        <v>0.01</v>
      </c>
      <c r="L156" s="62">
        <v>0.27</v>
      </c>
      <c r="M156"/>
      <c r="N156" s="65">
        <v>10.02</v>
      </c>
      <c r="O156" s="62">
        <v>0.28000000000000003</v>
      </c>
      <c r="P156"/>
      <c r="Q156" s="65">
        <v>10.02</v>
      </c>
      <c r="R156" s="62">
        <v>0.33</v>
      </c>
      <c r="S156"/>
      <c r="T156" s="65">
        <v>0.01</v>
      </c>
      <c r="U156" s="62">
        <v>0.88</v>
      </c>
      <c r="V156"/>
      <c r="W156" s="66">
        <v>7.0000000000000007E-2</v>
      </c>
      <c r="X156" s="64">
        <v>1.86</v>
      </c>
      <c r="Y156"/>
      <c r="Z156" s="65">
        <v>10.02</v>
      </c>
      <c r="AA156" s="62">
        <v>0.33</v>
      </c>
      <c r="AB156"/>
      <c r="AC156" s="65">
        <v>0.01</v>
      </c>
      <c r="AD156" s="62">
        <v>0.51</v>
      </c>
      <c r="AE156" s="60" t="s">
        <v>121</v>
      </c>
      <c r="AF156" s="60" t="s">
        <v>122</v>
      </c>
      <c r="AG156"/>
      <c r="AH156" s="65">
        <v>10.029999999999999</v>
      </c>
      <c r="AI156" s="62">
        <v>0.26</v>
      </c>
      <c r="AJ156"/>
      <c r="AK156" s="65">
        <v>10.029999999999999</v>
      </c>
      <c r="AL156" s="62">
        <v>0.28999999999999998</v>
      </c>
      <c r="AM156" s="60" t="s">
        <v>121</v>
      </c>
      <c r="AN156" s="60" t="s">
        <v>122</v>
      </c>
      <c r="AO156"/>
      <c r="AP156" s="65">
        <v>0.15</v>
      </c>
      <c r="AQ156" s="62">
        <v>3.65</v>
      </c>
      <c r="AR156"/>
    </row>
    <row r="157" spans="1:44" x14ac:dyDescent="0.35">
      <c r="A157" s="56">
        <v>0.01</v>
      </c>
      <c r="B157" s="2">
        <v>0.34</v>
      </c>
      <c r="C157" s="60" t="s">
        <v>121</v>
      </c>
      <c r="D157" s="60" t="s">
        <v>122</v>
      </c>
      <c r="E157"/>
      <c r="F157" s="65">
        <v>10.029999999999999</v>
      </c>
      <c r="G157" s="62">
        <v>0.23</v>
      </c>
      <c r="H157" s="60" t="s">
        <v>121</v>
      </c>
      <c r="I157" s="60" t="s">
        <v>122</v>
      </c>
      <c r="J157"/>
      <c r="K157" s="65">
        <v>0.01</v>
      </c>
      <c r="L157" s="62">
        <v>0.27</v>
      </c>
      <c r="M157"/>
      <c r="N157" s="65">
        <v>10.02</v>
      </c>
      <c r="O157" s="62">
        <v>0.28000000000000003</v>
      </c>
      <c r="P157"/>
      <c r="Q157" s="65">
        <v>10.02</v>
      </c>
      <c r="R157" s="62">
        <v>0.34</v>
      </c>
      <c r="S157"/>
      <c r="T157" s="65">
        <v>0.01</v>
      </c>
      <c r="U157" s="62">
        <v>0.82</v>
      </c>
      <c r="V157"/>
      <c r="W157" s="66">
        <v>0.01</v>
      </c>
      <c r="X157" s="64">
        <v>1.49</v>
      </c>
      <c r="Y157"/>
      <c r="Z157" s="65">
        <v>10.02</v>
      </c>
      <c r="AA157" s="62">
        <v>0.33</v>
      </c>
      <c r="AB157"/>
      <c r="AC157" s="65">
        <v>0.01</v>
      </c>
      <c r="AD157" s="62">
        <v>0.5</v>
      </c>
      <c r="AE157" s="60" t="s">
        <v>121</v>
      </c>
      <c r="AF157" s="60" t="s">
        <v>122</v>
      </c>
      <c r="AG157"/>
      <c r="AH157" s="65">
        <v>10.029999999999999</v>
      </c>
      <c r="AI157" s="62">
        <v>0.26</v>
      </c>
      <c r="AJ157"/>
      <c r="AK157" s="65">
        <v>10.029999999999999</v>
      </c>
      <c r="AL157" s="62">
        <v>0.28999999999999998</v>
      </c>
      <c r="AM157" s="60" t="s">
        <v>121</v>
      </c>
      <c r="AN157" s="60" t="s">
        <v>122</v>
      </c>
      <c r="AO157"/>
      <c r="AP157" s="65">
        <v>0.1</v>
      </c>
      <c r="AQ157" s="62">
        <v>2.77</v>
      </c>
      <c r="AR157"/>
    </row>
    <row r="158" spans="1:44" x14ac:dyDescent="0.35">
      <c r="A158" s="56">
        <v>0.01</v>
      </c>
      <c r="B158" s="2">
        <v>0.35</v>
      </c>
      <c r="C158" s="60" t="s">
        <v>121</v>
      </c>
      <c r="D158" s="60" t="s">
        <v>122</v>
      </c>
      <c r="E158"/>
      <c r="F158" s="65">
        <v>10.029999999999999</v>
      </c>
      <c r="G158" s="62">
        <v>0.23</v>
      </c>
      <c r="H158" s="60" t="s">
        <v>121</v>
      </c>
      <c r="I158" s="60" t="s">
        <v>122</v>
      </c>
      <c r="J158"/>
      <c r="K158" s="65">
        <v>0.01</v>
      </c>
      <c r="L158" s="62">
        <v>0.27</v>
      </c>
      <c r="M158"/>
      <c r="N158" s="65">
        <v>10.02</v>
      </c>
      <c r="O158" s="62">
        <v>0.28000000000000003</v>
      </c>
      <c r="P158"/>
      <c r="Q158" s="65">
        <v>10.02</v>
      </c>
      <c r="R158" s="62">
        <v>0.34</v>
      </c>
      <c r="S158"/>
      <c r="T158" s="65">
        <v>0.01</v>
      </c>
      <c r="U158" s="62">
        <v>0.78</v>
      </c>
      <c r="V158"/>
      <c r="W158" s="66">
        <v>0.01</v>
      </c>
      <c r="X158" s="64">
        <v>1.35</v>
      </c>
      <c r="Y158"/>
      <c r="Z158" s="65">
        <v>10.02</v>
      </c>
      <c r="AA158" s="62">
        <v>0.33</v>
      </c>
      <c r="AB158"/>
      <c r="AC158" s="65">
        <v>0.01</v>
      </c>
      <c r="AD158" s="62">
        <v>0.48</v>
      </c>
      <c r="AE158" s="60" t="s">
        <v>121</v>
      </c>
      <c r="AF158" s="60" t="s">
        <v>122</v>
      </c>
      <c r="AG158"/>
      <c r="AH158" s="65">
        <v>10.029999999999999</v>
      </c>
      <c r="AI158" s="62">
        <v>0.27</v>
      </c>
      <c r="AJ158"/>
      <c r="AK158" s="65">
        <v>10.029999999999999</v>
      </c>
      <c r="AL158" s="62">
        <v>0.28999999999999998</v>
      </c>
      <c r="AM158" s="60" t="s">
        <v>121</v>
      </c>
      <c r="AN158" s="60" t="s">
        <v>122</v>
      </c>
      <c r="AO158"/>
      <c r="AP158" s="65">
        <v>0.04</v>
      </c>
      <c r="AQ158" s="62">
        <v>2.06</v>
      </c>
      <c r="AR158"/>
    </row>
    <row r="159" spans="1:44" ht="15" thickBot="1" x14ac:dyDescent="0.4">
      <c r="A159" s="55">
        <v>0.01</v>
      </c>
      <c r="B159" s="3">
        <v>0.33</v>
      </c>
      <c r="C159" s="60" t="s">
        <v>121</v>
      </c>
      <c r="D159" s="60" t="s">
        <v>122</v>
      </c>
      <c r="E159"/>
      <c r="F159" s="68">
        <v>10.029999999999999</v>
      </c>
      <c r="G159" s="69">
        <v>0.23</v>
      </c>
      <c r="H159" s="60" t="s">
        <v>121</v>
      </c>
      <c r="I159" s="60" t="s">
        <v>122</v>
      </c>
      <c r="J159"/>
      <c r="K159" s="68">
        <v>0.01</v>
      </c>
      <c r="L159" s="69">
        <v>0.27</v>
      </c>
      <c r="M159"/>
      <c r="N159" s="68">
        <v>10.02</v>
      </c>
      <c r="O159" s="69">
        <v>0.28000000000000003</v>
      </c>
      <c r="P159"/>
      <c r="Q159" s="68">
        <v>10.02</v>
      </c>
      <c r="R159" s="69">
        <v>0.34</v>
      </c>
      <c r="S159"/>
      <c r="T159" s="68">
        <v>0.01</v>
      </c>
      <c r="U159" s="69">
        <v>0.98</v>
      </c>
      <c r="V159"/>
      <c r="W159" s="70">
        <v>0.01</v>
      </c>
      <c r="X159" s="71">
        <v>1.28</v>
      </c>
      <c r="Y159"/>
      <c r="Z159" s="68">
        <v>10.02</v>
      </c>
      <c r="AA159" s="69">
        <v>0.33</v>
      </c>
      <c r="AB159"/>
      <c r="AC159" s="68">
        <v>0.01</v>
      </c>
      <c r="AD159" s="69">
        <v>0.48</v>
      </c>
      <c r="AE159" s="60" t="s">
        <v>121</v>
      </c>
      <c r="AF159" s="60" t="s">
        <v>122</v>
      </c>
      <c r="AG159"/>
      <c r="AH159" s="68">
        <v>10.02</v>
      </c>
      <c r="AI159" s="69">
        <v>0.27</v>
      </c>
      <c r="AJ159"/>
      <c r="AK159" s="68">
        <v>10.029999999999999</v>
      </c>
      <c r="AL159" s="69">
        <v>0.3</v>
      </c>
      <c r="AM159" s="60" t="s">
        <v>121</v>
      </c>
      <c r="AN159" s="60" t="s">
        <v>122</v>
      </c>
      <c r="AO159"/>
      <c r="AP159" s="68">
        <v>0.01</v>
      </c>
      <c r="AQ159" s="69">
        <v>1.75</v>
      </c>
      <c r="AR159"/>
    </row>
    <row r="160" spans="1:44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</sheetData>
  <mergeCells count="12">
    <mergeCell ref="A8:D8"/>
    <mergeCell ref="K8:L8"/>
    <mergeCell ref="N8:O8"/>
    <mergeCell ref="AK8:AN8"/>
    <mergeCell ref="AP8:AQ8"/>
    <mergeCell ref="F8:I8"/>
    <mergeCell ref="Q8:R8"/>
    <mergeCell ref="T8:U8"/>
    <mergeCell ref="W8:X8"/>
    <mergeCell ref="Z8:AA8"/>
    <mergeCell ref="AC8:AF8"/>
    <mergeCell ref="AH8:A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28AC-2344-4E19-9BDD-9B4C76FC2BB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Sessão1</vt:lpstr>
      <vt:lpstr>Sessão2</vt:lpstr>
      <vt:lpstr>Sessão3</vt:lpstr>
      <vt:lpstr>Sessão4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Bravo</dc:creator>
  <cp:keywords/>
  <dc:description/>
  <cp:lastModifiedBy>João Bravo</cp:lastModifiedBy>
  <cp:revision/>
  <dcterms:created xsi:type="dcterms:W3CDTF">2018-04-09T13:50:14Z</dcterms:created>
  <dcterms:modified xsi:type="dcterms:W3CDTF">2018-05-11T23:28:36Z</dcterms:modified>
  <cp:category/>
  <cp:contentStatus/>
</cp:coreProperties>
</file>