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cuments\LFRA\LFRA\geigermuller\"/>
    </mc:Choice>
  </mc:AlternateContent>
  <bookViews>
    <workbookView xWindow="0" yWindow="0" windowWidth="25584" windowHeight="14844"/>
  </bookViews>
  <sheets>
    <sheet name="Retrodifusão de Eletrões" sheetId="1" r:id="rId1"/>
    <sheet name="Variação com a distância" sheetId="2" r:id="rId2"/>
    <sheet name="Variação estatistica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N4" i="1"/>
  <c r="O4" i="1"/>
  <c r="Q4" i="1"/>
  <c r="N5" i="1"/>
  <c r="O5" i="1"/>
  <c r="Q5" i="1"/>
  <c r="N6" i="1"/>
  <c r="O6" i="1"/>
  <c r="Q6" i="1"/>
  <c r="N7" i="1"/>
  <c r="O7" i="1"/>
  <c r="Q7" i="1"/>
  <c r="N8" i="1"/>
  <c r="O8" i="1"/>
  <c r="Q8" i="1"/>
  <c r="N9" i="1"/>
  <c r="O9" i="1"/>
  <c r="Q9" i="1"/>
  <c r="N3" i="1"/>
  <c r="O3" i="1"/>
  <c r="Q3" i="1"/>
  <c r="N2" i="1"/>
  <c r="O2" i="1"/>
  <c r="A5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B54" i="3"/>
  <c r="F51" i="3"/>
  <c r="H51" i="3"/>
  <c r="C51" i="3"/>
  <c r="E51" i="3"/>
  <c r="F50" i="3"/>
  <c r="H50" i="3"/>
  <c r="C50" i="3"/>
  <c r="E50" i="3"/>
  <c r="G50" i="3"/>
  <c r="F49" i="3"/>
  <c r="H49" i="3"/>
  <c r="C49" i="3"/>
  <c r="E49" i="3"/>
  <c r="G49" i="3"/>
  <c r="F48" i="3"/>
  <c r="H48" i="3"/>
  <c r="C48" i="3"/>
  <c r="E48" i="3"/>
  <c r="G48" i="3"/>
  <c r="F47" i="3"/>
  <c r="H47" i="3"/>
  <c r="C47" i="3"/>
  <c r="E47" i="3"/>
  <c r="G47" i="3"/>
  <c r="F46" i="3"/>
  <c r="H46" i="3"/>
  <c r="C46" i="3"/>
  <c r="E46" i="3"/>
  <c r="G46" i="3"/>
  <c r="F45" i="3"/>
  <c r="H45" i="3"/>
  <c r="C45" i="3"/>
  <c r="E45" i="3"/>
  <c r="G45" i="3"/>
  <c r="F44" i="3"/>
  <c r="H44" i="3"/>
  <c r="C44" i="3"/>
  <c r="E44" i="3"/>
  <c r="G44" i="3"/>
  <c r="F43" i="3"/>
  <c r="H43" i="3"/>
  <c r="C43" i="3"/>
  <c r="E43" i="3"/>
  <c r="G43" i="3"/>
  <c r="F42" i="3"/>
  <c r="H42" i="3"/>
  <c r="C42" i="3"/>
  <c r="E42" i="3"/>
  <c r="G42" i="3"/>
  <c r="F41" i="3"/>
  <c r="H41" i="3"/>
  <c r="C41" i="3"/>
  <c r="E41" i="3"/>
  <c r="G41" i="3"/>
  <c r="F40" i="3"/>
  <c r="H40" i="3"/>
  <c r="C40" i="3"/>
  <c r="E40" i="3"/>
  <c r="G40" i="3"/>
  <c r="F39" i="3"/>
  <c r="H39" i="3"/>
  <c r="C39" i="3"/>
  <c r="E39" i="3"/>
  <c r="G39" i="3"/>
  <c r="F38" i="3"/>
  <c r="H38" i="3"/>
  <c r="C38" i="3"/>
  <c r="E38" i="3"/>
  <c r="G38" i="3"/>
  <c r="F37" i="3"/>
  <c r="H37" i="3"/>
  <c r="C37" i="3"/>
  <c r="E37" i="3"/>
  <c r="G37" i="3"/>
  <c r="F36" i="3"/>
  <c r="H36" i="3"/>
  <c r="C36" i="3"/>
  <c r="E36" i="3"/>
  <c r="G36" i="3"/>
  <c r="F35" i="3"/>
  <c r="H35" i="3"/>
  <c r="C35" i="3"/>
  <c r="E35" i="3"/>
  <c r="G35" i="3"/>
  <c r="F34" i="3"/>
  <c r="H34" i="3"/>
  <c r="C34" i="3"/>
  <c r="E34" i="3"/>
  <c r="G34" i="3"/>
  <c r="F33" i="3"/>
  <c r="H33" i="3"/>
  <c r="C33" i="3"/>
  <c r="E33" i="3"/>
  <c r="G33" i="3"/>
  <c r="F32" i="3"/>
  <c r="H32" i="3"/>
  <c r="C32" i="3"/>
  <c r="E32" i="3"/>
  <c r="G32" i="3"/>
  <c r="F31" i="3"/>
  <c r="H31" i="3"/>
  <c r="C31" i="3"/>
  <c r="E31" i="3"/>
  <c r="G31" i="3"/>
  <c r="F30" i="3"/>
  <c r="H30" i="3"/>
  <c r="C30" i="3"/>
  <c r="E30" i="3"/>
  <c r="G30" i="3"/>
  <c r="F29" i="3"/>
  <c r="H29" i="3"/>
  <c r="C29" i="3"/>
  <c r="E29" i="3"/>
  <c r="G29" i="3"/>
  <c r="F28" i="3"/>
  <c r="H28" i="3"/>
  <c r="C28" i="3"/>
  <c r="E28" i="3"/>
  <c r="G28" i="3"/>
  <c r="F27" i="3"/>
  <c r="H27" i="3"/>
  <c r="C27" i="3"/>
  <c r="E27" i="3"/>
  <c r="G27" i="3"/>
  <c r="F26" i="3"/>
  <c r="H26" i="3"/>
  <c r="C26" i="3"/>
  <c r="E26" i="3"/>
  <c r="G26" i="3"/>
  <c r="F25" i="3"/>
  <c r="H25" i="3"/>
  <c r="C25" i="3"/>
  <c r="E25" i="3"/>
  <c r="G25" i="3"/>
  <c r="F24" i="3"/>
  <c r="H24" i="3"/>
  <c r="C24" i="3"/>
  <c r="E24" i="3"/>
  <c r="G24" i="3"/>
  <c r="F23" i="3"/>
  <c r="H23" i="3"/>
  <c r="C23" i="3"/>
  <c r="E23" i="3"/>
  <c r="G23" i="3"/>
  <c r="F22" i="3"/>
  <c r="H22" i="3"/>
  <c r="C22" i="3"/>
  <c r="E22" i="3"/>
  <c r="G22" i="3"/>
  <c r="F21" i="3"/>
  <c r="H21" i="3"/>
  <c r="C21" i="3"/>
  <c r="E21" i="3"/>
  <c r="G21" i="3"/>
  <c r="F20" i="3"/>
  <c r="H20" i="3"/>
  <c r="C20" i="3"/>
  <c r="E20" i="3"/>
  <c r="G20" i="3"/>
  <c r="F19" i="3"/>
  <c r="H19" i="3"/>
  <c r="C19" i="3"/>
  <c r="E19" i="3"/>
  <c r="G19" i="3"/>
  <c r="F18" i="3"/>
  <c r="H18" i="3"/>
  <c r="C18" i="3"/>
  <c r="E18" i="3"/>
  <c r="G18" i="3"/>
  <c r="F17" i="3"/>
  <c r="H17" i="3"/>
  <c r="C17" i="3"/>
  <c r="E17" i="3"/>
  <c r="G17" i="3"/>
  <c r="F16" i="3"/>
  <c r="H16" i="3"/>
  <c r="C16" i="3"/>
  <c r="E16" i="3"/>
  <c r="G16" i="3"/>
  <c r="F15" i="3"/>
  <c r="H15" i="3"/>
  <c r="C15" i="3"/>
  <c r="E15" i="3"/>
  <c r="G1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K2" i="3"/>
  <c r="M2" i="3"/>
  <c r="K3" i="3"/>
  <c r="M3" i="3"/>
  <c r="K4" i="3"/>
  <c r="M4" i="3"/>
  <c r="K5" i="3"/>
  <c r="M5" i="3"/>
  <c r="K6" i="3"/>
  <c r="M6" i="3"/>
  <c r="K7" i="3"/>
  <c r="M7" i="3"/>
  <c r="K8" i="3"/>
  <c r="M8" i="3"/>
  <c r="K9" i="3"/>
  <c r="M9" i="3"/>
  <c r="K10" i="3"/>
  <c r="M10" i="3"/>
  <c r="K11" i="3"/>
  <c r="M11" i="3"/>
  <c r="K12" i="3"/>
  <c r="M12" i="3"/>
  <c r="K13" i="3"/>
  <c r="M13" i="3"/>
  <c r="M14" i="3"/>
  <c r="K14" i="3"/>
  <c r="H14" i="3"/>
  <c r="C14" i="3"/>
  <c r="E14" i="3"/>
  <c r="G14" i="3"/>
  <c r="H13" i="3"/>
  <c r="C13" i="3"/>
  <c r="E13" i="3"/>
  <c r="G13" i="3"/>
  <c r="H12" i="3"/>
  <c r="C12" i="3"/>
  <c r="E12" i="3"/>
  <c r="G12" i="3"/>
  <c r="H11" i="3"/>
  <c r="C11" i="3"/>
  <c r="E11" i="3"/>
  <c r="G11" i="3"/>
  <c r="H10" i="3"/>
  <c r="C10" i="3"/>
  <c r="E10" i="3"/>
  <c r="G10" i="3"/>
  <c r="H9" i="3"/>
  <c r="C9" i="3"/>
  <c r="E9" i="3"/>
  <c r="G9" i="3"/>
  <c r="H8" i="3"/>
  <c r="C8" i="3"/>
  <c r="E8" i="3"/>
  <c r="G8" i="3"/>
  <c r="H7" i="3"/>
  <c r="C7" i="3"/>
  <c r="E7" i="3"/>
  <c r="G7" i="3"/>
  <c r="H6" i="3"/>
  <c r="C6" i="3"/>
  <c r="E6" i="3"/>
  <c r="G6" i="3"/>
  <c r="H5" i="3"/>
  <c r="C5" i="3"/>
  <c r="E5" i="3"/>
  <c r="G5" i="3"/>
  <c r="H4" i="3"/>
  <c r="C4" i="3"/>
  <c r="E4" i="3"/>
  <c r="G4" i="3"/>
  <c r="H3" i="3"/>
  <c r="C3" i="3"/>
  <c r="E3" i="3"/>
  <c r="G3" i="3"/>
  <c r="H2" i="3"/>
  <c r="C2" i="3"/>
  <c r="E2" i="3"/>
  <c r="G2" i="3"/>
  <c r="J4" i="1"/>
  <c r="P4" i="1"/>
  <c r="G4" i="1"/>
  <c r="I4" i="1"/>
  <c r="K4" i="1"/>
  <c r="G2" i="1"/>
  <c r="I2" i="1"/>
  <c r="K2" i="1"/>
  <c r="J2" i="1"/>
  <c r="J5" i="1"/>
  <c r="P5" i="1"/>
  <c r="G5" i="1"/>
  <c r="I5" i="1"/>
  <c r="K5" i="1"/>
  <c r="J6" i="1"/>
  <c r="P6" i="1"/>
  <c r="G6" i="1"/>
  <c r="I6" i="1"/>
  <c r="K6" i="1"/>
  <c r="J7" i="1"/>
  <c r="P7" i="1"/>
  <c r="G7" i="1"/>
  <c r="I7" i="1"/>
  <c r="K7" i="1"/>
  <c r="J8" i="1"/>
  <c r="P8" i="1"/>
  <c r="G8" i="1"/>
  <c r="I8" i="1"/>
  <c r="K8" i="1"/>
  <c r="J9" i="1"/>
  <c r="P9" i="1"/>
  <c r="G9" i="1"/>
  <c r="I9" i="1"/>
  <c r="K9" i="1"/>
  <c r="J3" i="1"/>
  <c r="P3" i="1"/>
  <c r="G3" i="1"/>
  <c r="I3" i="1"/>
  <c r="K3" i="1"/>
  <c r="C3" i="2"/>
  <c r="E3" i="2"/>
  <c r="G3" i="2"/>
  <c r="C4" i="2"/>
  <c r="E4" i="2"/>
  <c r="G4" i="2"/>
  <c r="C5" i="2"/>
  <c r="E5" i="2"/>
  <c r="G5" i="2"/>
  <c r="C6" i="2"/>
  <c r="E6" i="2"/>
  <c r="G6" i="2"/>
  <c r="C2" i="2"/>
  <c r="E2" i="2"/>
  <c r="G2" i="2"/>
</calcChain>
</file>

<file path=xl/sharedStrings.xml><?xml version="1.0" encoding="utf-8"?>
<sst xmlns="http://schemas.openxmlformats.org/spreadsheetml/2006/main" count="77" uniqueCount="67">
  <si>
    <t>Elemento</t>
  </si>
  <si>
    <t>Z</t>
  </si>
  <si>
    <t>Material</t>
  </si>
  <si>
    <t>Nenhum</t>
  </si>
  <si>
    <t>Plástico</t>
  </si>
  <si>
    <t>Vidro</t>
  </si>
  <si>
    <t>Alumínio</t>
  </si>
  <si>
    <t>Aço</t>
  </si>
  <si>
    <t>Cobre</t>
  </si>
  <si>
    <t>Tungsténio</t>
  </si>
  <si>
    <t>Chumbo</t>
  </si>
  <si>
    <t>N1</t>
  </si>
  <si>
    <t>N2</t>
  </si>
  <si>
    <t>N</t>
  </si>
  <si>
    <t>fbsc</t>
  </si>
  <si>
    <t>H</t>
  </si>
  <si>
    <t>C</t>
  </si>
  <si>
    <t>O</t>
  </si>
  <si>
    <t>Al</t>
  </si>
  <si>
    <t>Fe</t>
  </si>
  <si>
    <t>Cu</t>
  </si>
  <si>
    <t>W</t>
  </si>
  <si>
    <t>Pb</t>
  </si>
  <si>
    <t>ErroN1</t>
  </si>
  <si>
    <t>ErroN2</t>
  </si>
  <si>
    <t>ErroN</t>
  </si>
  <si>
    <t>Errofbsc</t>
  </si>
  <si>
    <t>Prateleira</t>
  </si>
  <si>
    <t>Ensaio</t>
  </si>
  <si>
    <t>Média</t>
  </si>
  <si>
    <t>Erro Média</t>
  </si>
  <si>
    <t>√(Z+1)Z/M</t>
  </si>
  <si>
    <t>fbsc/√(Z+1)Z/M</t>
  </si>
  <si>
    <t>-</t>
  </si>
  <si>
    <t>Erro fbsc/√(Z+1)Z/M</t>
  </si>
  <si>
    <t>N-N</t>
  </si>
  <si>
    <t>Erro N-N</t>
  </si>
  <si>
    <t>N-N/sigma</t>
  </si>
  <si>
    <t>Erro N-N/sigma</t>
  </si>
  <si>
    <t>N-N/sigma(rounded)</t>
  </si>
  <si>
    <t>Classes</t>
  </si>
  <si>
    <t>fa</t>
  </si>
  <si>
    <t>fr</t>
  </si>
  <si>
    <t>-3,-2.5</t>
  </si>
  <si>
    <t>-2.5,2</t>
  </si>
  <si>
    <t>-2,1.5</t>
  </si>
  <si>
    <t>-1.5,-1</t>
  </si>
  <si>
    <t>-1,-0.5</t>
  </si>
  <si>
    <t>-0.5,0</t>
  </si>
  <si>
    <t>0,0.5</t>
  </si>
  <si>
    <t>0.5,1</t>
  </si>
  <si>
    <t>1,1.5</t>
  </si>
  <si>
    <t>1.5;2</t>
  </si>
  <si>
    <t>2;2.5</t>
  </si>
  <si>
    <t>2.5;3</t>
  </si>
  <si>
    <t>-3;-2</t>
  </si>
  <si>
    <t>-2;-1</t>
  </si>
  <si>
    <t>-1;0</t>
  </si>
  <si>
    <t>0;1</t>
  </si>
  <si>
    <t>1;2</t>
  </si>
  <si>
    <t>2;3</t>
  </si>
  <si>
    <t>Rc</t>
  </si>
  <si>
    <t>Tr</t>
  </si>
  <si>
    <t>Erro Tr</t>
  </si>
  <si>
    <t>Rb</t>
  </si>
  <si>
    <t>ErroRb</t>
  </si>
  <si>
    <t>ErroRc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</si>
</sst>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 vertical="center"/>
    </xf>
    <xf numFmtId="1" fontId="0" fillId="0" borderId="0" xfId="0" applyNumberFormat="1" applyFont="1"/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D1" zoomScale="125" zoomScaleNormal="125" zoomScalePageLayoutView="125" workbookViewId="0">
      <selection activeCell="N2" sqref="N2"/>
    </sheetView>
  </sheetViews>
  <sheetFormatPr defaultColWidth="8.77734375" defaultRowHeight="14.4" x14ac:dyDescent="0.3"/>
  <cols>
    <col min="1" max="1" width="10.44140625" bestFit="1" customWidth="1"/>
    <col min="2" max="2" width="8.33203125" bestFit="1" customWidth="1"/>
    <col min="5" max="5" width="9.33203125" bestFit="1" customWidth="1"/>
    <col min="7" max="7" width="10.44140625" bestFit="1" customWidth="1"/>
    <col min="9" max="9" width="11.44140625" bestFit="1" customWidth="1"/>
    <col min="11" max="11" width="10.44140625" bestFit="1" customWidth="1"/>
    <col min="12" max="13" width="10.44140625" customWidth="1"/>
    <col min="16" max="16" width="14.44140625" bestFit="1" customWidth="1"/>
    <col min="17" max="17" width="18.4414062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1</v>
      </c>
      <c r="E1" s="2" t="s">
        <v>31</v>
      </c>
      <c r="F1" s="2" t="s">
        <v>11</v>
      </c>
      <c r="G1" s="2" t="s">
        <v>23</v>
      </c>
      <c r="H1" s="2" t="s">
        <v>12</v>
      </c>
      <c r="I1" s="2" t="s">
        <v>24</v>
      </c>
      <c r="J1" s="2" t="s">
        <v>13</v>
      </c>
      <c r="K1" s="2" t="s">
        <v>25</v>
      </c>
      <c r="L1" s="2" t="s">
        <v>61</v>
      </c>
      <c r="M1" s="2" t="s">
        <v>66</v>
      </c>
      <c r="N1" s="2" t="s">
        <v>14</v>
      </c>
      <c r="O1" s="2" t="s">
        <v>26</v>
      </c>
      <c r="P1" s="2" t="s">
        <v>32</v>
      </c>
      <c r="Q1" s="2" t="s">
        <v>34</v>
      </c>
    </row>
    <row r="2" spans="1:17" x14ac:dyDescent="0.3">
      <c r="A2" s="3" t="s">
        <v>15</v>
      </c>
      <c r="B2" s="3">
        <v>1</v>
      </c>
      <c r="C2" s="3" t="s">
        <v>3</v>
      </c>
      <c r="D2" s="3">
        <v>0</v>
      </c>
      <c r="E2" s="3">
        <v>0</v>
      </c>
      <c r="F2" s="3">
        <v>19200</v>
      </c>
      <c r="G2" s="4">
        <f>SQRT(F2)</f>
        <v>138.5640646055102</v>
      </c>
      <c r="H2" s="3">
        <v>19042</v>
      </c>
      <c r="I2" s="4">
        <f>SQRT(H2)</f>
        <v>137.99275343292487</v>
      </c>
      <c r="J2" s="3">
        <f>F2+H2</f>
        <v>38242</v>
      </c>
      <c r="K2" s="4">
        <f>SQRT(G2*G2+I2*I2)</f>
        <v>195.55561868685851</v>
      </c>
      <c r="L2" s="19">
        <f>(J2/180)/(1-(J2/180)*$A$13)-$C$13</f>
        <v>230.10680078001832</v>
      </c>
      <c r="M2" s="4"/>
      <c r="N2" s="3">
        <f>L2/$L$2</f>
        <v>1</v>
      </c>
      <c r="O2" s="3">
        <f>N2*SQRT((M2/L2)^2+($M$2/$L$2)^2)</f>
        <v>0</v>
      </c>
      <c r="P2" s="3" t="s">
        <v>33</v>
      </c>
      <c r="Q2" s="3" t="s">
        <v>33</v>
      </c>
    </row>
    <row r="3" spans="1:17" x14ac:dyDescent="0.3">
      <c r="A3" s="3" t="s">
        <v>16</v>
      </c>
      <c r="B3" s="3">
        <v>6</v>
      </c>
      <c r="C3" s="3" t="s">
        <v>4</v>
      </c>
      <c r="D3" s="3">
        <v>3.5</v>
      </c>
      <c r="E3" s="3">
        <v>1.56</v>
      </c>
      <c r="F3" s="3">
        <v>20050</v>
      </c>
      <c r="G3" s="4">
        <f t="shared" ref="G3:G9" si="0">SQRT(F3)</f>
        <v>141.59802258506295</v>
      </c>
      <c r="H3" s="3">
        <v>19846</v>
      </c>
      <c r="I3" s="4">
        <f t="shared" ref="I3:I9" si="1">SQRT(H3)</f>
        <v>140.87583185202493</v>
      </c>
      <c r="J3" s="3">
        <f t="shared" ref="J3:J9" si="2">F3+H3</f>
        <v>39896</v>
      </c>
      <c r="K3" s="4">
        <f t="shared" ref="K3:K9" si="3">SQRT(G3*G3+I3*I3)</f>
        <v>199.73983077994234</v>
      </c>
      <c r="L3" s="19">
        <f t="shared" ref="L3:L9" si="4">(J3/180)/(1-(J3/180)*$A$13)-$C$13</f>
        <v>240.96338456377245</v>
      </c>
      <c r="M3" s="4"/>
      <c r="N3" s="3">
        <f t="shared" ref="N3:N9" si="5">L3/$L$2</f>
        <v>1.0471806298073432</v>
      </c>
      <c r="O3" s="3">
        <f t="shared" ref="O3:O9" si="6">N3*SQRT((M3/L3)^2+($M$2/$L$2)^2)</f>
        <v>0</v>
      </c>
      <c r="P3" s="3">
        <f>N3/E3</f>
        <v>0.67126963449188659</v>
      </c>
      <c r="Q3" s="3">
        <f>O3/E3</f>
        <v>0</v>
      </c>
    </row>
    <row r="4" spans="1:17" x14ac:dyDescent="0.3">
      <c r="A4" s="3" t="s">
        <v>17</v>
      </c>
      <c r="B4" s="3">
        <v>8</v>
      </c>
      <c r="C4" s="3" t="s">
        <v>5</v>
      </c>
      <c r="D4" s="3">
        <v>10</v>
      </c>
      <c r="E4" s="3">
        <v>2.34</v>
      </c>
      <c r="F4" s="3">
        <v>21870</v>
      </c>
      <c r="G4" s="4">
        <f t="shared" si="0"/>
        <v>147.88509052639486</v>
      </c>
      <c r="H4" s="3">
        <v>21722</v>
      </c>
      <c r="I4" s="4">
        <f t="shared" si="1"/>
        <v>147.38385257551113</v>
      </c>
      <c r="J4" s="3">
        <f t="shared" si="2"/>
        <v>43592</v>
      </c>
      <c r="K4" s="4">
        <f t="shared" si="3"/>
        <v>208.78697277368624</v>
      </c>
      <c r="L4" s="19">
        <f t="shared" si="4"/>
        <v>265.51515371159826</v>
      </c>
      <c r="M4" s="4"/>
      <c r="N4" s="3">
        <f t="shared" si="5"/>
        <v>1.1538779071785465</v>
      </c>
      <c r="O4" s="3">
        <f t="shared" si="6"/>
        <v>0</v>
      </c>
      <c r="P4" s="3">
        <f t="shared" ref="P4:P9" si="7">N4/E4</f>
        <v>0.49311021674296862</v>
      </c>
      <c r="Q4" s="3">
        <f t="shared" ref="Q4:Q9" si="8">O4/E4</f>
        <v>0</v>
      </c>
    </row>
    <row r="5" spans="1:17" x14ac:dyDescent="0.3">
      <c r="A5" s="3" t="s">
        <v>18</v>
      </c>
      <c r="B5" s="3">
        <v>13</v>
      </c>
      <c r="C5" s="3" t="s">
        <v>6</v>
      </c>
      <c r="D5" s="3">
        <v>13</v>
      </c>
      <c r="E5" s="3">
        <v>2.6</v>
      </c>
      <c r="F5" s="3">
        <v>22007</v>
      </c>
      <c r="G5" s="4">
        <f t="shared" si="0"/>
        <v>148.34756486036432</v>
      </c>
      <c r="H5" s="3">
        <v>22167</v>
      </c>
      <c r="I5" s="4">
        <f t="shared" si="1"/>
        <v>148.8858623241307</v>
      </c>
      <c r="J5" s="3">
        <f t="shared" si="2"/>
        <v>44174</v>
      </c>
      <c r="K5" s="4">
        <f t="shared" si="3"/>
        <v>210.17611662603341</v>
      </c>
      <c r="L5" s="19">
        <f t="shared" si="4"/>
        <v>269.41849723696799</v>
      </c>
      <c r="M5" s="4"/>
      <c r="N5" s="3">
        <f t="shared" si="5"/>
        <v>1.1708410891103196</v>
      </c>
      <c r="O5" s="3">
        <f t="shared" si="6"/>
        <v>0</v>
      </c>
      <c r="P5" s="3">
        <f t="shared" si="7"/>
        <v>0.45032349581166137</v>
      </c>
      <c r="Q5" s="3">
        <f t="shared" si="8"/>
        <v>0</v>
      </c>
    </row>
    <row r="6" spans="1:17" x14ac:dyDescent="0.3">
      <c r="A6" s="3" t="s">
        <v>19</v>
      </c>
      <c r="B6" s="3">
        <v>26</v>
      </c>
      <c r="C6" s="3" t="s">
        <v>7</v>
      </c>
      <c r="D6" s="3">
        <v>25.8</v>
      </c>
      <c r="E6" s="3">
        <v>3.53</v>
      </c>
      <c r="F6" s="3">
        <v>22454</v>
      </c>
      <c r="G6" s="4">
        <f t="shared" si="0"/>
        <v>149.84658821608184</v>
      </c>
      <c r="H6" s="3">
        <v>22822</v>
      </c>
      <c r="I6" s="4">
        <f t="shared" si="1"/>
        <v>151.06952042023568</v>
      </c>
      <c r="J6" s="3">
        <f t="shared" si="2"/>
        <v>45276</v>
      </c>
      <c r="K6" s="4">
        <f t="shared" si="3"/>
        <v>212.78157814998929</v>
      </c>
      <c r="L6" s="19">
        <f t="shared" si="4"/>
        <v>276.83745579870174</v>
      </c>
      <c r="M6" s="4"/>
      <c r="N6" s="3">
        <f t="shared" si="5"/>
        <v>1.203082459363545</v>
      </c>
      <c r="O6" s="3">
        <f t="shared" si="6"/>
        <v>0</v>
      </c>
      <c r="P6" s="3">
        <f t="shared" si="7"/>
        <v>0.34081656072621674</v>
      </c>
      <c r="Q6" s="3">
        <f t="shared" si="8"/>
        <v>0</v>
      </c>
    </row>
    <row r="7" spans="1:17" x14ac:dyDescent="0.3">
      <c r="A7" s="3" t="s">
        <v>20</v>
      </c>
      <c r="B7" s="3">
        <v>29</v>
      </c>
      <c r="C7" s="3" t="s">
        <v>8</v>
      </c>
      <c r="D7" s="3">
        <v>29</v>
      </c>
      <c r="E7" s="3">
        <v>3.7</v>
      </c>
      <c r="F7" s="3">
        <v>23062</v>
      </c>
      <c r="G7" s="4">
        <f t="shared" si="0"/>
        <v>151.8617792599573</v>
      </c>
      <c r="H7" s="3">
        <v>23415</v>
      </c>
      <c r="I7" s="4">
        <f t="shared" si="1"/>
        <v>153.01960658686846</v>
      </c>
      <c r="J7" s="3">
        <f t="shared" si="2"/>
        <v>46477</v>
      </c>
      <c r="K7" s="4">
        <f t="shared" si="3"/>
        <v>215.58524995926786</v>
      </c>
      <c r="L7" s="19">
        <f t="shared" si="4"/>
        <v>284.96505093740683</v>
      </c>
      <c r="M7" s="4"/>
      <c r="N7" s="3">
        <f t="shared" si="5"/>
        <v>1.238403428196948</v>
      </c>
      <c r="O7" s="3">
        <f t="shared" si="6"/>
        <v>0</v>
      </c>
      <c r="P7" s="3">
        <f t="shared" si="7"/>
        <v>0.33470362924241837</v>
      </c>
      <c r="Q7" s="3">
        <f t="shared" si="8"/>
        <v>0</v>
      </c>
    </row>
    <row r="8" spans="1:17" x14ac:dyDescent="0.3">
      <c r="A8" s="3" t="s">
        <v>21</v>
      </c>
      <c r="B8" s="3">
        <v>74</v>
      </c>
      <c r="C8" s="3" t="s">
        <v>9</v>
      </c>
      <c r="D8" s="3">
        <v>74</v>
      </c>
      <c r="E8" s="3">
        <v>5.49</v>
      </c>
      <c r="F8" s="3">
        <v>28938</v>
      </c>
      <c r="G8" s="4">
        <f t="shared" si="0"/>
        <v>170.1117279907532</v>
      </c>
      <c r="H8" s="3">
        <v>29009</v>
      </c>
      <c r="I8" s="4">
        <f t="shared" si="1"/>
        <v>170.32028651925171</v>
      </c>
      <c r="J8" s="3">
        <f t="shared" si="2"/>
        <v>57947</v>
      </c>
      <c r="K8" s="4">
        <f t="shared" si="3"/>
        <v>240.72183116618234</v>
      </c>
      <c r="L8" s="19">
        <f t="shared" si="4"/>
        <v>364.87188119610329</v>
      </c>
      <c r="M8" s="4"/>
      <c r="N8" s="3">
        <f t="shared" si="5"/>
        <v>1.5856631788337283</v>
      </c>
      <c r="O8" s="3">
        <f t="shared" si="6"/>
        <v>0</v>
      </c>
      <c r="P8" s="3">
        <f t="shared" si="7"/>
        <v>0.28882753712818365</v>
      </c>
      <c r="Q8" s="3">
        <f t="shared" si="8"/>
        <v>0</v>
      </c>
    </row>
    <row r="9" spans="1:17" x14ac:dyDescent="0.3">
      <c r="A9" s="3" t="s">
        <v>22</v>
      </c>
      <c r="B9" s="3">
        <v>82</v>
      </c>
      <c r="C9" s="3" t="s">
        <v>10</v>
      </c>
      <c r="D9" s="3">
        <v>82</v>
      </c>
      <c r="E9" s="3">
        <v>5.73</v>
      </c>
      <c r="F9" s="3">
        <v>29491</v>
      </c>
      <c r="G9" s="4">
        <f t="shared" si="0"/>
        <v>171.72943836162744</v>
      </c>
      <c r="H9" s="3">
        <v>29344</v>
      </c>
      <c r="I9" s="4">
        <f t="shared" si="1"/>
        <v>171.30090484291085</v>
      </c>
      <c r="J9" s="3">
        <f t="shared" si="2"/>
        <v>58835</v>
      </c>
      <c r="K9" s="4">
        <f t="shared" si="3"/>
        <v>242.55927110708427</v>
      </c>
      <c r="L9" s="19">
        <f t="shared" si="4"/>
        <v>371.23621613149544</v>
      </c>
      <c r="M9" s="4"/>
      <c r="N9" s="3">
        <f t="shared" si="5"/>
        <v>1.6133213571831655</v>
      </c>
      <c r="O9" s="3">
        <f t="shared" si="6"/>
        <v>0</v>
      </c>
      <c r="P9" s="3">
        <f t="shared" si="7"/>
        <v>0.28155695587838836</v>
      </c>
      <c r="Q9" s="3">
        <f t="shared" si="8"/>
        <v>0</v>
      </c>
    </row>
    <row r="12" spans="1:17" x14ac:dyDescent="0.3">
      <c r="A12" s="6" t="s">
        <v>62</v>
      </c>
      <c r="B12" s="6" t="s">
        <v>63</v>
      </c>
      <c r="C12" s="6" t="s">
        <v>64</v>
      </c>
      <c r="D12" s="6" t="s">
        <v>65</v>
      </c>
    </row>
    <row r="13" spans="1:17" x14ac:dyDescent="0.3">
      <c r="A13" s="8">
        <v>3.6860000000000001E-4</v>
      </c>
      <c r="B13" s="18">
        <v>2.7886699999999998E-5</v>
      </c>
      <c r="C13" s="8">
        <v>0.4</v>
      </c>
      <c r="D13" s="8">
        <v>0.1</v>
      </c>
    </row>
    <row r="14" spans="1:17" x14ac:dyDescent="0.3">
      <c r="C14" s="3"/>
      <c r="D14" s="3"/>
      <c r="E14" s="3"/>
      <c r="F14" s="3"/>
      <c r="G14" s="3"/>
    </row>
    <row r="15" spans="1:17" x14ac:dyDescent="0.3">
      <c r="C15" s="3"/>
      <c r="D15" s="3"/>
      <c r="E15" s="3"/>
      <c r="F15" s="3"/>
      <c r="G15" s="3"/>
    </row>
    <row r="16" spans="1:17" x14ac:dyDescent="0.3">
      <c r="C16" s="3"/>
      <c r="D16" s="3"/>
      <c r="E16" s="3"/>
      <c r="F16" s="3"/>
      <c r="G16" s="3"/>
    </row>
    <row r="17" spans="3:7" x14ac:dyDescent="0.3">
      <c r="C17" s="3"/>
      <c r="D17" s="9"/>
      <c r="E17" s="3"/>
      <c r="F17" s="3"/>
      <c r="G17" s="9"/>
    </row>
    <row r="18" spans="3:7" x14ac:dyDescent="0.3">
      <c r="C18" s="3"/>
      <c r="D18" s="3"/>
      <c r="E18" s="3"/>
      <c r="F18" s="3"/>
      <c r="G18" s="3"/>
    </row>
    <row r="19" spans="3:7" x14ac:dyDescent="0.3">
      <c r="C19" s="3"/>
      <c r="D19" s="3"/>
      <c r="E19" s="3"/>
      <c r="F19" s="3"/>
      <c r="G19" s="3"/>
    </row>
    <row r="20" spans="3:7" x14ac:dyDescent="0.3">
      <c r="C20" s="3"/>
      <c r="D20" s="3"/>
      <c r="E20" s="3"/>
      <c r="F20" s="3"/>
      <c r="G20" s="3"/>
    </row>
    <row r="21" spans="3:7" x14ac:dyDescent="0.3">
      <c r="C21" s="3"/>
      <c r="D21" s="3"/>
      <c r="E21" s="3"/>
      <c r="F21" s="3"/>
      <c r="G21" s="3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4" sqref="G4"/>
    </sheetView>
  </sheetViews>
  <sheetFormatPr defaultColWidth="8.77734375" defaultRowHeight="14.4" x14ac:dyDescent="0.3"/>
  <cols>
    <col min="3" max="3" width="10.44140625" bestFit="1" customWidth="1"/>
    <col min="7" max="7" width="10.44140625" bestFit="1" customWidth="1"/>
  </cols>
  <sheetData>
    <row r="1" spans="1:7" x14ac:dyDescent="0.3">
      <c r="A1" s="2" t="s">
        <v>27</v>
      </c>
      <c r="B1" s="2" t="s">
        <v>11</v>
      </c>
      <c r="C1" s="2" t="s">
        <v>23</v>
      </c>
      <c r="D1" s="2" t="s">
        <v>12</v>
      </c>
      <c r="E1" s="2" t="s">
        <v>24</v>
      </c>
      <c r="F1" s="2" t="s">
        <v>13</v>
      </c>
      <c r="G1" s="2" t="s">
        <v>25</v>
      </c>
    </row>
    <row r="2" spans="1:7" x14ac:dyDescent="0.3">
      <c r="A2" s="3">
        <v>1</v>
      </c>
      <c r="B2" s="3">
        <v>2818</v>
      </c>
      <c r="C2" s="4">
        <f>SQRT(B2)</f>
        <v>53.084837759947987</v>
      </c>
      <c r="D2" s="3">
        <v>2928</v>
      </c>
      <c r="E2" s="4">
        <f>SQRT(D2)</f>
        <v>54.110997033874732</v>
      </c>
      <c r="F2" s="3">
        <v>5746</v>
      </c>
      <c r="G2" s="4">
        <f>SQRT(C2*C2+E2*E2)</f>
        <v>75.802374632988901</v>
      </c>
    </row>
    <row r="3" spans="1:7" x14ac:dyDescent="0.3">
      <c r="A3" s="3">
        <v>2</v>
      </c>
      <c r="B3" s="3">
        <v>1780</v>
      </c>
      <c r="C3" s="4">
        <f t="shared" ref="C3:C6" si="0">SQRT(B3)</f>
        <v>42.190046219457976</v>
      </c>
      <c r="D3" s="3">
        <v>1882</v>
      </c>
      <c r="E3" s="4">
        <f t="shared" ref="E3:E6" si="1">SQRT(D3)</f>
        <v>43.382023926967726</v>
      </c>
      <c r="F3" s="3">
        <v>3662</v>
      </c>
      <c r="G3" s="4">
        <f t="shared" ref="G3:G6" si="2">SQRT(C3*C3+E3*E3)</f>
        <v>60.514461081629079</v>
      </c>
    </row>
    <row r="4" spans="1:7" x14ac:dyDescent="0.3">
      <c r="A4" s="3">
        <v>3</v>
      </c>
      <c r="B4" s="3">
        <v>1221</v>
      </c>
      <c r="C4" s="4">
        <f t="shared" si="0"/>
        <v>34.942810419312295</v>
      </c>
      <c r="D4" s="3">
        <v>1274</v>
      </c>
      <c r="E4" s="4">
        <f t="shared" si="1"/>
        <v>35.693136595149497</v>
      </c>
      <c r="F4" s="3">
        <v>2495</v>
      </c>
      <c r="G4" s="4">
        <f t="shared" si="2"/>
        <v>49.949974974968704</v>
      </c>
    </row>
    <row r="5" spans="1:7" x14ac:dyDescent="0.3">
      <c r="A5" s="3">
        <v>4</v>
      </c>
      <c r="B5" s="3">
        <v>900</v>
      </c>
      <c r="C5" s="4">
        <f t="shared" si="0"/>
        <v>30</v>
      </c>
      <c r="D5" s="3">
        <v>933</v>
      </c>
      <c r="E5" s="4">
        <f t="shared" si="1"/>
        <v>30.545048698602528</v>
      </c>
      <c r="F5" s="3">
        <v>1833</v>
      </c>
      <c r="G5" s="4">
        <f t="shared" si="2"/>
        <v>42.813549257215293</v>
      </c>
    </row>
    <row r="6" spans="1:7" x14ac:dyDescent="0.3">
      <c r="A6" s="3">
        <v>5</v>
      </c>
      <c r="B6" s="3">
        <v>753</v>
      </c>
      <c r="C6" s="4">
        <f t="shared" si="0"/>
        <v>27.440845468024488</v>
      </c>
      <c r="D6" s="3">
        <v>692</v>
      </c>
      <c r="E6" s="4">
        <f t="shared" si="1"/>
        <v>26.305892875931811</v>
      </c>
      <c r="F6" s="3">
        <v>1445</v>
      </c>
      <c r="G6" s="4">
        <f t="shared" si="2"/>
        <v>38.013155617496423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8" workbookViewId="0">
      <selection activeCell="G19" sqref="G19"/>
    </sheetView>
  </sheetViews>
  <sheetFormatPr defaultColWidth="8.77734375" defaultRowHeight="14.4" x14ac:dyDescent="0.3"/>
  <cols>
    <col min="1" max="1" width="8.77734375" style="8"/>
    <col min="2" max="2" width="10.109375" style="7" bestFit="1" customWidth="1"/>
    <col min="3" max="3" width="13.6640625" bestFit="1" customWidth="1"/>
  </cols>
  <sheetData>
    <row r="1" spans="1:13" x14ac:dyDescent="0.3">
      <c r="A1" s="6" t="s">
        <v>28</v>
      </c>
      <c r="B1" s="6" t="s">
        <v>13</v>
      </c>
      <c r="C1" s="6" t="s">
        <v>25</v>
      </c>
      <c r="D1" s="6" t="s">
        <v>35</v>
      </c>
      <c r="E1" s="1" t="s">
        <v>36</v>
      </c>
      <c r="F1" s="6" t="s">
        <v>37</v>
      </c>
      <c r="G1" s="6" t="s">
        <v>38</v>
      </c>
      <c r="H1" s="6" t="s">
        <v>39</v>
      </c>
      <c r="I1" s="10"/>
      <c r="J1" s="6" t="s">
        <v>40</v>
      </c>
      <c r="K1" s="2" t="s">
        <v>41</v>
      </c>
      <c r="L1" s="2"/>
      <c r="M1" s="1" t="s">
        <v>42</v>
      </c>
    </row>
    <row r="2" spans="1:13" x14ac:dyDescent="0.3">
      <c r="A2" s="11">
        <v>1</v>
      </c>
      <c r="B2" s="12">
        <v>1815</v>
      </c>
      <c r="C2" s="13">
        <f>SQRT(B2)</f>
        <v>42.602816808281588</v>
      </c>
      <c r="D2" s="11">
        <f>B2-$A$54</f>
        <v>-7.0199999999999818</v>
      </c>
      <c r="E2" s="14">
        <f>SQRT(C2*C2+$B$54*$B$54)</f>
        <v>58.559538932611147</v>
      </c>
      <c r="F2" s="15">
        <f>D2/$B$54</f>
        <v>-0.17472530369495184</v>
      </c>
      <c r="G2" s="11">
        <f>SQRT(E2*E2/($B$54*$B$54))</f>
        <v>1.4575261003186419</v>
      </c>
      <c r="H2" s="13">
        <f>F2</f>
        <v>-0.17472530369495184</v>
      </c>
      <c r="I2" s="10"/>
      <c r="J2" s="16" t="s">
        <v>43</v>
      </c>
      <c r="K2" s="17">
        <f>-COUNTIF(F2:F51,"&lt;-2.5")</f>
        <v>0</v>
      </c>
      <c r="L2" s="17"/>
      <c r="M2" s="10">
        <f>K2/50</f>
        <v>0</v>
      </c>
    </row>
    <row r="3" spans="1:13" x14ac:dyDescent="0.3">
      <c r="A3" s="11">
        <v>2</v>
      </c>
      <c r="B3" s="12">
        <v>1848</v>
      </c>
      <c r="C3" s="13">
        <f t="shared" ref="C3:C51" si="0">SQRT(B3)</f>
        <v>42.988370520409354</v>
      </c>
      <c r="D3" s="11">
        <f t="shared" ref="D3:D51" si="1">B3-$A$54</f>
        <v>25.980000000000018</v>
      </c>
      <c r="E3" s="14">
        <f t="shared" ref="E3:E51" si="2">SQRT(C3*C3+$B$54*$B$54)</f>
        <v>58.840628820569215</v>
      </c>
      <c r="F3" s="15">
        <f t="shared" ref="F3:F51" si="3">D3/$B$54</f>
        <v>0.64663296153772987</v>
      </c>
      <c r="G3" s="11">
        <f t="shared" ref="G3:G50" si="4">SQRT(E3*E3/($B$54*$B$54))</f>
        <v>1.4645223276746324</v>
      </c>
      <c r="H3" s="13">
        <f t="shared" ref="H3:H51" si="5">F3</f>
        <v>0.64663296153772987</v>
      </c>
      <c r="I3" s="10"/>
      <c r="J3" s="16" t="s">
        <v>44</v>
      </c>
      <c r="K3" s="17">
        <f>COUNTIF(F2:F51,"&lt;=-2")</f>
        <v>1</v>
      </c>
      <c r="L3" s="17"/>
      <c r="M3" s="10">
        <f t="shared" ref="M3:M13" si="6">K3/50</f>
        <v>0.02</v>
      </c>
    </row>
    <row r="4" spans="1:13" x14ac:dyDescent="0.3">
      <c r="A4" s="11">
        <v>3</v>
      </c>
      <c r="B4" s="12">
        <v>1845</v>
      </c>
      <c r="C4" s="13">
        <f t="shared" si="0"/>
        <v>42.953463189829058</v>
      </c>
      <c r="D4" s="11">
        <f t="shared" si="1"/>
        <v>22.980000000000018</v>
      </c>
      <c r="E4" s="14">
        <f t="shared" si="2"/>
        <v>58.815130706307201</v>
      </c>
      <c r="F4" s="15">
        <f t="shared" si="3"/>
        <v>0.57196402833475879</v>
      </c>
      <c r="G4" s="11">
        <f t="shared" si="4"/>
        <v>1.463887688677755</v>
      </c>
      <c r="H4" s="13">
        <f t="shared" si="5"/>
        <v>0.57196402833475879</v>
      </c>
      <c r="I4" s="10"/>
      <c r="J4" s="16" t="s">
        <v>45</v>
      </c>
      <c r="K4" s="17">
        <f>COUNTIF(F2:F51,"&lt;-1.5")-COUNTIF(F2:F51,"&lt;=-2")</f>
        <v>3</v>
      </c>
      <c r="L4" s="17"/>
      <c r="M4" s="10">
        <f t="shared" si="6"/>
        <v>0.06</v>
      </c>
    </row>
    <row r="5" spans="1:13" x14ac:dyDescent="0.3">
      <c r="A5" s="11">
        <v>4</v>
      </c>
      <c r="B5" s="12">
        <v>1880</v>
      </c>
      <c r="C5" s="13">
        <f t="shared" si="0"/>
        <v>43.358966777357601</v>
      </c>
      <c r="D5" s="11">
        <f t="shared" si="1"/>
        <v>57.980000000000018</v>
      </c>
      <c r="E5" s="14">
        <f t="shared" si="2"/>
        <v>59.111924346953892</v>
      </c>
      <c r="F5" s="15">
        <f t="shared" si="3"/>
        <v>1.4431015823694213</v>
      </c>
      <c r="G5" s="11">
        <f t="shared" si="4"/>
        <v>1.4712747768539265</v>
      </c>
      <c r="H5" s="13">
        <f t="shared" si="5"/>
        <v>1.4431015823694213</v>
      </c>
      <c r="I5" s="10"/>
      <c r="J5" s="16" t="s">
        <v>46</v>
      </c>
      <c r="K5" s="17">
        <f>COUNTIF(F2:F51,"&lt;-1.")-COUNTIF(F2:F51,"&lt;=-1.5")</f>
        <v>4</v>
      </c>
      <c r="L5" s="17"/>
      <c r="M5" s="10">
        <f t="shared" si="6"/>
        <v>0.08</v>
      </c>
    </row>
    <row r="6" spans="1:13" x14ac:dyDescent="0.3">
      <c r="A6" s="11">
        <v>5</v>
      </c>
      <c r="B6" s="12">
        <v>1832</v>
      </c>
      <c r="C6" s="13">
        <f t="shared" si="0"/>
        <v>42.80186911806539</v>
      </c>
      <c r="D6" s="11">
        <f t="shared" si="1"/>
        <v>9.9800000000000182</v>
      </c>
      <c r="E6" s="14">
        <f t="shared" si="2"/>
        <v>58.70451089993</v>
      </c>
      <c r="F6" s="15">
        <f t="shared" si="3"/>
        <v>0.24839865112188422</v>
      </c>
      <c r="G6" s="11">
        <f t="shared" si="4"/>
        <v>1.46113440103332</v>
      </c>
      <c r="H6" s="13">
        <f t="shared" si="5"/>
        <v>0.24839865112188422</v>
      </c>
      <c r="I6" s="10"/>
      <c r="J6" s="16" t="s">
        <v>47</v>
      </c>
      <c r="K6" s="17">
        <f>COUNTIF(F2:F51,"&lt;-0.5")-COUNTIF(F2:F51,"&lt;=-1")</f>
        <v>9</v>
      </c>
      <c r="L6" s="17"/>
      <c r="M6" s="10">
        <f t="shared" si="6"/>
        <v>0.18</v>
      </c>
    </row>
    <row r="7" spans="1:13" x14ac:dyDescent="0.3">
      <c r="A7" s="11">
        <v>6</v>
      </c>
      <c r="B7" s="12">
        <v>1760</v>
      </c>
      <c r="C7" s="13">
        <f t="shared" si="0"/>
        <v>41.952353926806062</v>
      </c>
      <c r="D7" s="11">
        <f t="shared" si="1"/>
        <v>-62.019999999999982</v>
      </c>
      <c r="E7" s="14">
        <f t="shared" si="2"/>
        <v>58.088033191011043</v>
      </c>
      <c r="F7" s="15">
        <f t="shared" si="3"/>
        <v>-1.5436557457494215</v>
      </c>
      <c r="G7" s="11">
        <f t="shared" si="4"/>
        <v>1.4457904900771898</v>
      </c>
      <c r="H7" s="13">
        <f t="shared" si="5"/>
        <v>-1.5436557457494215</v>
      </c>
      <c r="I7" s="10"/>
      <c r="J7" s="16" t="s">
        <v>48</v>
      </c>
      <c r="K7" s="17">
        <f>COUNTIF(F2:F55,"&lt;-0")-COUNTIF(F2:F55,"&lt;=-0.5")</f>
        <v>9</v>
      </c>
      <c r="L7" s="17"/>
      <c r="M7" s="10">
        <f t="shared" si="6"/>
        <v>0.18</v>
      </c>
    </row>
    <row r="8" spans="1:13" x14ac:dyDescent="0.3">
      <c r="A8" s="11">
        <v>7</v>
      </c>
      <c r="B8" s="12">
        <v>1838</v>
      </c>
      <c r="C8" s="13">
        <f t="shared" si="0"/>
        <v>42.871902220452036</v>
      </c>
      <c r="D8" s="11">
        <f t="shared" si="1"/>
        <v>15.980000000000018</v>
      </c>
      <c r="E8" s="14">
        <f t="shared" si="2"/>
        <v>58.755592074286852</v>
      </c>
      <c r="F8" s="15">
        <f t="shared" si="3"/>
        <v>0.39773651752782635</v>
      </c>
      <c r="G8" s="11">
        <f t="shared" si="4"/>
        <v>1.4624057932986472</v>
      </c>
      <c r="H8" s="13">
        <f t="shared" si="5"/>
        <v>0.39773651752782635</v>
      </c>
      <c r="I8" s="10"/>
      <c r="J8" s="11" t="s">
        <v>49</v>
      </c>
      <c r="K8" s="17">
        <f>COUNTIF(F2:F51,"&gt;=0")-COUNTIF(F2:F51,"&gt;0.5")</f>
        <v>7</v>
      </c>
      <c r="L8" s="17"/>
      <c r="M8" s="10">
        <f t="shared" si="6"/>
        <v>0.14000000000000001</v>
      </c>
    </row>
    <row r="9" spans="1:13" x14ac:dyDescent="0.3">
      <c r="A9" s="11">
        <v>8</v>
      </c>
      <c r="B9" s="12">
        <v>1732</v>
      </c>
      <c r="C9" s="13">
        <f t="shared" si="0"/>
        <v>41.617304093369626</v>
      </c>
      <c r="D9" s="11">
        <f t="shared" si="1"/>
        <v>-90.019999999999982</v>
      </c>
      <c r="E9" s="14">
        <f t="shared" si="2"/>
        <v>57.846517613422506</v>
      </c>
      <c r="F9" s="15">
        <f t="shared" si="3"/>
        <v>-2.2405657889771513</v>
      </c>
      <c r="G9" s="11">
        <f t="shared" si="4"/>
        <v>1.4397792532337115</v>
      </c>
      <c r="H9" s="13">
        <f t="shared" si="5"/>
        <v>-2.2405657889771513</v>
      </c>
      <c r="I9" s="10"/>
      <c r="J9" s="11" t="s">
        <v>50</v>
      </c>
      <c r="K9" s="17">
        <f>COUNTIF(F2:F51,"&gt;=0.5")-COUNTIF(F2:F51,"&gt;1")</f>
        <v>9</v>
      </c>
      <c r="L9" s="17"/>
      <c r="M9" s="10">
        <f t="shared" si="6"/>
        <v>0.18</v>
      </c>
    </row>
    <row r="10" spans="1:13" x14ac:dyDescent="0.3">
      <c r="A10" s="11">
        <v>9</v>
      </c>
      <c r="B10" s="12">
        <v>1820</v>
      </c>
      <c r="C10" s="13">
        <f t="shared" si="0"/>
        <v>42.661458015403085</v>
      </c>
      <c r="D10" s="11">
        <f t="shared" si="1"/>
        <v>-2.0199999999999818</v>
      </c>
      <c r="E10" s="14">
        <f t="shared" si="2"/>
        <v>58.6022149752038</v>
      </c>
      <c r="F10" s="15">
        <f t="shared" si="3"/>
        <v>-5.0277081690000065E-2</v>
      </c>
      <c r="G10" s="11">
        <f t="shared" si="4"/>
        <v>1.4585882918432145</v>
      </c>
      <c r="H10" s="13">
        <f t="shared" si="5"/>
        <v>-5.0277081690000065E-2</v>
      </c>
      <c r="I10" s="10"/>
      <c r="J10" s="11" t="s">
        <v>51</v>
      </c>
      <c r="K10" s="17">
        <f>COUNTIF(F2:F51,"&gt;=1")-COUNTIF(F2:F51,"&gt;1.5")</f>
        <v>4</v>
      </c>
      <c r="L10" s="17"/>
      <c r="M10" s="10">
        <f t="shared" si="6"/>
        <v>0.08</v>
      </c>
    </row>
    <row r="11" spans="1:13" x14ac:dyDescent="0.3">
      <c r="A11" s="11">
        <v>10</v>
      </c>
      <c r="B11" s="12">
        <v>1809</v>
      </c>
      <c r="C11" s="13">
        <f t="shared" si="0"/>
        <v>42.532340636273474</v>
      </c>
      <c r="D11" s="11">
        <f t="shared" si="1"/>
        <v>-13.019999999999982</v>
      </c>
      <c r="E11" s="14">
        <f t="shared" si="2"/>
        <v>58.508286592584476</v>
      </c>
      <c r="F11" s="15">
        <f t="shared" si="3"/>
        <v>-0.32406317010089397</v>
      </c>
      <c r="G11" s="11">
        <f t="shared" si="4"/>
        <v>1.4562504478006593</v>
      </c>
      <c r="H11" s="13">
        <f t="shared" si="5"/>
        <v>-0.32406317010089397</v>
      </c>
      <c r="I11" s="10"/>
      <c r="J11" s="11" t="s">
        <v>52</v>
      </c>
      <c r="K11" s="17">
        <f>COUNTIF(F9:F59,"&gt;=1.5")-COUNTIF(F2:F51,"&gt;2")</f>
        <v>3</v>
      </c>
      <c r="L11" s="17"/>
      <c r="M11" s="10">
        <f t="shared" si="6"/>
        <v>0.06</v>
      </c>
    </row>
    <row r="12" spans="1:13" x14ac:dyDescent="0.3">
      <c r="A12" s="11">
        <v>11</v>
      </c>
      <c r="B12" s="12">
        <v>1822</v>
      </c>
      <c r="C12" s="13">
        <f t="shared" si="0"/>
        <v>42.684891940826091</v>
      </c>
      <c r="D12" s="11">
        <f t="shared" si="1"/>
        <v>-1.999999999998181E-2</v>
      </c>
      <c r="E12" s="14">
        <f t="shared" si="2"/>
        <v>58.619276692910503</v>
      </c>
      <c r="F12" s="15">
        <f t="shared" si="3"/>
        <v>-4.9779288801935439E-4</v>
      </c>
      <c r="G12" s="11">
        <f t="shared" si="4"/>
        <v>1.4590129519298043</v>
      </c>
      <c r="H12" s="13">
        <f t="shared" si="5"/>
        <v>-4.9779288801935439E-4</v>
      </c>
      <c r="I12" s="10"/>
      <c r="J12" s="11" t="s">
        <v>53</v>
      </c>
      <c r="K12" s="17">
        <f>COUNTIF(F2:F51,"&gt;=2")-COUNTIF(F2:F51,"&gt;2.5")</f>
        <v>1</v>
      </c>
      <c r="L12" s="17"/>
      <c r="M12" s="10">
        <f t="shared" si="6"/>
        <v>0.02</v>
      </c>
    </row>
    <row r="13" spans="1:13" x14ac:dyDescent="0.3">
      <c r="A13" s="11">
        <v>12</v>
      </c>
      <c r="B13" s="12">
        <v>1792</v>
      </c>
      <c r="C13" s="13">
        <f t="shared" si="0"/>
        <v>42.332020977033451</v>
      </c>
      <c r="D13" s="11">
        <f t="shared" si="1"/>
        <v>-30.019999999999982</v>
      </c>
      <c r="E13" s="14">
        <f t="shared" si="2"/>
        <v>58.36282721047705</v>
      </c>
      <c r="F13" s="15">
        <f t="shared" si="3"/>
        <v>-0.74718712491773009</v>
      </c>
      <c r="G13" s="11">
        <f t="shared" si="4"/>
        <v>1.4526300155052179</v>
      </c>
      <c r="H13" s="13">
        <f t="shared" si="5"/>
        <v>-0.74718712491773009</v>
      </c>
      <c r="I13" s="10"/>
      <c r="J13" s="11" t="s">
        <v>54</v>
      </c>
      <c r="K13" s="17">
        <f>COUNTIF(F11:F61,"&gt;=2.5")-COUNTIF(F11:F61,"&gt;3")</f>
        <v>0</v>
      </c>
      <c r="L13" s="17"/>
      <c r="M13" s="10">
        <f t="shared" si="6"/>
        <v>0</v>
      </c>
    </row>
    <row r="14" spans="1:13" x14ac:dyDescent="0.3">
      <c r="A14" s="11">
        <v>13</v>
      </c>
      <c r="B14" s="12">
        <v>1854</v>
      </c>
      <c r="C14" s="13">
        <f t="shared" si="0"/>
        <v>43.058100283221968</v>
      </c>
      <c r="D14" s="11">
        <f t="shared" si="1"/>
        <v>31.980000000000018</v>
      </c>
      <c r="E14" s="14">
        <f t="shared" si="2"/>
        <v>58.891591929578539</v>
      </c>
      <c r="F14" s="15">
        <f t="shared" si="3"/>
        <v>0.79597082794367202</v>
      </c>
      <c r="G14" s="11">
        <f t="shared" si="4"/>
        <v>1.4657907813354434</v>
      </c>
      <c r="H14" s="13">
        <f t="shared" si="5"/>
        <v>0.79597082794367202</v>
      </c>
      <c r="I14" s="10"/>
      <c r="J14" s="11"/>
      <c r="K14" s="17">
        <f>SUM(K2:K13)</f>
        <v>50</v>
      </c>
      <c r="L14" s="17"/>
      <c r="M14" s="10">
        <f>SUM(M2:M13)</f>
        <v>1</v>
      </c>
    </row>
    <row r="15" spans="1:13" x14ac:dyDescent="0.3">
      <c r="A15" s="11">
        <v>14</v>
      </c>
      <c r="B15" s="12">
        <v>1829</v>
      </c>
      <c r="C15" s="13">
        <f t="shared" si="0"/>
        <v>42.766809560686191</v>
      </c>
      <c r="D15" s="11">
        <f t="shared" si="1"/>
        <v>6.9800000000000182</v>
      </c>
      <c r="E15" s="14">
        <f t="shared" si="2"/>
        <v>58.678953637569244</v>
      </c>
      <c r="F15" s="15">
        <f t="shared" si="3"/>
        <v>0.17372971791891315</v>
      </c>
      <c r="G15" s="11">
        <f t="shared" si="4"/>
        <v>1.4604982898612979</v>
      </c>
      <c r="H15" s="13">
        <f t="shared" si="5"/>
        <v>0.17372971791891315</v>
      </c>
      <c r="I15" s="10"/>
      <c r="J15" s="11"/>
      <c r="K15" s="10"/>
      <c r="L15" s="10"/>
      <c r="M15" s="10"/>
    </row>
    <row r="16" spans="1:13" x14ac:dyDescent="0.3">
      <c r="A16" s="11">
        <v>15</v>
      </c>
      <c r="B16" s="12">
        <v>1792</v>
      </c>
      <c r="C16" s="13">
        <f t="shared" si="0"/>
        <v>42.332020977033451</v>
      </c>
      <c r="D16" s="11">
        <f t="shared" si="1"/>
        <v>-30.019999999999982</v>
      </c>
      <c r="E16" s="14">
        <f t="shared" si="2"/>
        <v>58.36282721047705</v>
      </c>
      <c r="F16" s="15">
        <f t="shared" si="3"/>
        <v>-0.74718712491773009</v>
      </c>
      <c r="G16" s="11">
        <f t="shared" si="4"/>
        <v>1.4526300155052179</v>
      </c>
      <c r="H16" s="13">
        <f t="shared" si="5"/>
        <v>-0.74718712491773009</v>
      </c>
      <c r="I16" s="10"/>
      <c r="J16" s="16" t="s">
        <v>55</v>
      </c>
      <c r="K16" s="10">
        <v>1</v>
      </c>
      <c r="L16" s="10"/>
      <c r="M16" s="10"/>
    </row>
    <row r="17" spans="1:13" x14ac:dyDescent="0.3">
      <c r="A17" s="11">
        <v>16</v>
      </c>
      <c r="B17" s="12">
        <v>1854</v>
      </c>
      <c r="C17" s="13">
        <f t="shared" si="0"/>
        <v>43.058100283221968</v>
      </c>
      <c r="D17" s="11">
        <f t="shared" si="1"/>
        <v>31.980000000000018</v>
      </c>
      <c r="E17" s="14">
        <f t="shared" si="2"/>
        <v>58.891591929578539</v>
      </c>
      <c r="F17" s="15">
        <f t="shared" si="3"/>
        <v>0.79597082794367202</v>
      </c>
      <c r="G17" s="11">
        <f t="shared" si="4"/>
        <v>1.4657907813354434</v>
      </c>
      <c r="H17" s="13">
        <f t="shared" si="5"/>
        <v>0.79597082794367202</v>
      </c>
      <c r="I17" s="10"/>
      <c r="J17" s="16" t="s">
        <v>56</v>
      </c>
      <c r="K17" s="10">
        <v>7</v>
      </c>
      <c r="L17" s="10"/>
      <c r="M17" s="10"/>
    </row>
    <row r="18" spans="1:13" x14ac:dyDescent="0.3">
      <c r="A18" s="11">
        <v>17</v>
      </c>
      <c r="B18" s="12">
        <v>1829</v>
      </c>
      <c r="C18" s="13">
        <f t="shared" si="0"/>
        <v>42.766809560686191</v>
      </c>
      <c r="D18" s="11">
        <f t="shared" si="1"/>
        <v>6.9800000000000182</v>
      </c>
      <c r="E18" s="14">
        <f t="shared" si="2"/>
        <v>58.678953637569244</v>
      </c>
      <c r="F18" s="15">
        <f t="shared" si="3"/>
        <v>0.17372971791891315</v>
      </c>
      <c r="G18" s="11">
        <f t="shared" si="4"/>
        <v>1.4604982898612979</v>
      </c>
      <c r="H18" s="13">
        <f t="shared" si="5"/>
        <v>0.17372971791891315</v>
      </c>
      <c r="I18" s="10"/>
      <c r="J18" s="16" t="s">
        <v>57</v>
      </c>
      <c r="K18" s="10">
        <v>18</v>
      </c>
      <c r="L18" s="10"/>
      <c r="M18" s="10"/>
    </row>
    <row r="19" spans="1:13" x14ac:dyDescent="0.3">
      <c r="A19" s="11">
        <v>18</v>
      </c>
      <c r="B19" s="12">
        <v>1866</v>
      </c>
      <c r="C19" s="13">
        <f t="shared" si="0"/>
        <v>43.197222132910355</v>
      </c>
      <c r="D19" s="11">
        <f t="shared" si="1"/>
        <v>43.980000000000018</v>
      </c>
      <c r="E19" s="14">
        <f t="shared" si="2"/>
        <v>58.99338606996551</v>
      </c>
      <c r="F19" s="15">
        <f t="shared" si="3"/>
        <v>1.0946465607555562</v>
      </c>
      <c r="G19" s="11">
        <f t="shared" si="4"/>
        <v>1.4683244012917795</v>
      </c>
      <c r="H19" s="13">
        <f t="shared" si="5"/>
        <v>1.0946465607555562</v>
      </c>
      <c r="I19" s="10"/>
      <c r="J19" s="11" t="s">
        <v>58</v>
      </c>
      <c r="K19" s="10">
        <v>16</v>
      </c>
      <c r="L19" s="10"/>
      <c r="M19" s="10"/>
    </row>
    <row r="20" spans="1:13" x14ac:dyDescent="0.3">
      <c r="A20" s="11">
        <v>19</v>
      </c>
      <c r="B20" s="12">
        <v>1789</v>
      </c>
      <c r="C20" s="13">
        <f t="shared" si="0"/>
        <v>42.296571965113202</v>
      </c>
      <c r="D20" s="11">
        <f t="shared" si="1"/>
        <v>-33.019999999999982</v>
      </c>
      <c r="E20" s="14">
        <f t="shared" si="2"/>
        <v>58.337120258031256</v>
      </c>
      <c r="F20" s="15">
        <f t="shared" si="3"/>
        <v>-0.82185605812070117</v>
      </c>
      <c r="G20" s="11">
        <f t="shared" si="4"/>
        <v>1.4519901786002087</v>
      </c>
      <c r="H20" s="13">
        <f t="shared" si="5"/>
        <v>-0.82185605812070117</v>
      </c>
      <c r="I20" s="10"/>
      <c r="J20" s="11" t="s">
        <v>59</v>
      </c>
      <c r="K20" s="10">
        <v>7</v>
      </c>
      <c r="L20" s="10"/>
      <c r="M20" s="10"/>
    </row>
    <row r="21" spans="1:13" x14ac:dyDescent="0.3">
      <c r="A21" s="11">
        <v>20</v>
      </c>
      <c r="B21" s="12">
        <v>1843</v>
      </c>
      <c r="C21" s="13">
        <f t="shared" si="0"/>
        <v>42.930175867331364</v>
      </c>
      <c r="D21" s="11">
        <f t="shared" si="1"/>
        <v>20.980000000000018</v>
      </c>
      <c r="E21" s="14">
        <f t="shared" si="2"/>
        <v>58.798125820471526</v>
      </c>
      <c r="F21" s="15">
        <f t="shared" si="3"/>
        <v>0.52218473953277811</v>
      </c>
      <c r="G21" s="11">
        <f t="shared" si="4"/>
        <v>1.4634644431162256</v>
      </c>
      <c r="H21" s="13">
        <f t="shared" si="5"/>
        <v>0.52218473953277811</v>
      </c>
      <c r="I21" s="10"/>
      <c r="J21" s="11" t="s">
        <v>60</v>
      </c>
      <c r="K21" s="10">
        <v>1</v>
      </c>
      <c r="L21" s="10"/>
      <c r="M21" s="10"/>
    </row>
    <row r="22" spans="1:13" x14ac:dyDescent="0.3">
      <c r="A22" s="11">
        <v>21</v>
      </c>
      <c r="B22" s="12">
        <v>1857</v>
      </c>
      <c r="C22" s="13">
        <f t="shared" si="0"/>
        <v>43.092922852830483</v>
      </c>
      <c r="D22" s="11">
        <f t="shared" si="1"/>
        <v>34.980000000000018</v>
      </c>
      <c r="E22" s="14">
        <f t="shared" si="2"/>
        <v>58.917056952974157</v>
      </c>
      <c r="F22" s="15">
        <f t="shared" si="3"/>
        <v>0.8706397611466431</v>
      </c>
      <c r="G22" s="11">
        <f t="shared" si="4"/>
        <v>1.466424596712423</v>
      </c>
      <c r="H22" s="13">
        <f t="shared" si="5"/>
        <v>0.8706397611466431</v>
      </c>
      <c r="I22" s="10"/>
      <c r="J22" s="11"/>
      <c r="K22" s="10"/>
      <c r="L22" s="10"/>
      <c r="M22" s="10"/>
    </row>
    <row r="23" spans="1:13" x14ac:dyDescent="0.3">
      <c r="A23" s="11">
        <v>22</v>
      </c>
      <c r="B23" s="12">
        <v>1777</v>
      </c>
      <c r="C23" s="13">
        <f t="shared" si="0"/>
        <v>42.154477816715982</v>
      </c>
      <c r="D23" s="11">
        <f t="shared" si="1"/>
        <v>-45.019999999999982</v>
      </c>
      <c r="E23" s="14">
        <f t="shared" si="2"/>
        <v>58.234178967338423</v>
      </c>
      <c r="F23" s="15">
        <f t="shared" si="3"/>
        <v>-1.1205317909325854</v>
      </c>
      <c r="G23" s="11">
        <f t="shared" si="4"/>
        <v>1.4494280064806853</v>
      </c>
      <c r="H23" s="13">
        <f t="shared" si="5"/>
        <v>-1.1205317909325854</v>
      </c>
      <c r="I23" s="10"/>
      <c r="J23" s="11"/>
      <c r="K23" s="10"/>
      <c r="L23" s="10"/>
      <c r="M23" s="10"/>
    </row>
    <row r="24" spans="1:13" x14ac:dyDescent="0.3">
      <c r="A24" s="11">
        <v>23</v>
      </c>
      <c r="B24" s="12">
        <v>1862</v>
      </c>
      <c r="C24" s="13">
        <f t="shared" si="0"/>
        <v>43.150898020782833</v>
      </c>
      <c r="D24" s="11">
        <f t="shared" si="1"/>
        <v>39.980000000000018</v>
      </c>
      <c r="E24" s="14">
        <f t="shared" si="2"/>
        <v>58.959474217465683</v>
      </c>
      <c r="F24" s="15">
        <f t="shared" si="3"/>
        <v>0.99508798315159486</v>
      </c>
      <c r="G24" s="11">
        <f t="shared" si="4"/>
        <v>1.4674803473420801</v>
      </c>
      <c r="H24" s="13">
        <f t="shared" si="5"/>
        <v>0.99508798315159486</v>
      </c>
      <c r="I24" s="10"/>
      <c r="J24" s="11"/>
      <c r="K24" s="10"/>
      <c r="L24" s="10"/>
      <c r="M24" s="10"/>
    </row>
    <row r="25" spans="1:13" x14ac:dyDescent="0.3">
      <c r="A25" s="11">
        <v>24</v>
      </c>
      <c r="B25" s="12">
        <v>1794</v>
      </c>
      <c r="C25" s="13">
        <f t="shared" si="0"/>
        <v>42.355637169094742</v>
      </c>
      <c r="D25" s="11">
        <f t="shared" si="1"/>
        <v>-28.019999999999982</v>
      </c>
      <c r="E25" s="14">
        <f t="shared" si="2"/>
        <v>58.379958890016361</v>
      </c>
      <c r="F25" s="15">
        <f t="shared" si="3"/>
        <v>-0.6974078361157493</v>
      </c>
      <c r="G25" s="11">
        <f t="shared" si="4"/>
        <v>1.4530564169169429</v>
      </c>
      <c r="H25" s="13">
        <f t="shared" si="5"/>
        <v>-0.6974078361157493</v>
      </c>
      <c r="I25" s="10"/>
      <c r="J25" s="11"/>
      <c r="K25" s="10"/>
      <c r="L25" s="10"/>
      <c r="M25" s="10"/>
    </row>
    <row r="26" spans="1:13" x14ac:dyDescent="0.3">
      <c r="A26" s="11">
        <v>25</v>
      </c>
      <c r="B26" s="12">
        <v>1746</v>
      </c>
      <c r="C26" s="13">
        <f t="shared" si="0"/>
        <v>41.785164831552358</v>
      </c>
      <c r="D26" s="11">
        <f t="shared" si="1"/>
        <v>-76.019999999999982</v>
      </c>
      <c r="E26" s="14">
        <f t="shared" si="2"/>
        <v>57.9674011837688</v>
      </c>
      <c r="F26" s="15">
        <f t="shared" si="3"/>
        <v>-1.8921107673632864</v>
      </c>
      <c r="G26" s="11">
        <f t="shared" si="4"/>
        <v>1.4427880023135529</v>
      </c>
      <c r="H26" s="13">
        <f t="shared" si="5"/>
        <v>-1.8921107673632864</v>
      </c>
      <c r="I26" s="10"/>
      <c r="J26" s="11"/>
      <c r="K26" s="10"/>
      <c r="L26" s="10"/>
      <c r="M26" s="10"/>
    </row>
    <row r="27" spans="1:13" x14ac:dyDescent="0.3">
      <c r="A27" s="11">
        <v>26</v>
      </c>
      <c r="B27" s="12">
        <v>1867</v>
      </c>
      <c r="C27" s="13">
        <f t="shared" si="0"/>
        <v>43.208795400936602</v>
      </c>
      <c r="D27" s="11">
        <f t="shared" si="1"/>
        <v>44.980000000000018</v>
      </c>
      <c r="E27" s="14">
        <f t="shared" si="2"/>
        <v>59.001860987599372</v>
      </c>
      <c r="F27" s="15">
        <f t="shared" si="3"/>
        <v>1.1195362051565467</v>
      </c>
      <c r="G27" s="11">
        <f t="shared" si="4"/>
        <v>1.468535338978014</v>
      </c>
      <c r="H27" s="13">
        <f t="shared" si="5"/>
        <v>1.1195362051565467</v>
      </c>
      <c r="I27" s="10"/>
      <c r="J27" s="11"/>
      <c r="K27" s="10"/>
      <c r="L27" s="10"/>
      <c r="M27" s="10"/>
    </row>
    <row r="28" spans="1:13" x14ac:dyDescent="0.3">
      <c r="A28" s="11">
        <v>27</v>
      </c>
      <c r="B28" s="12">
        <v>1827</v>
      </c>
      <c r="C28" s="13">
        <f t="shared" si="0"/>
        <v>42.743420546325019</v>
      </c>
      <c r="D28" s="11">
        <f t="shared" si="1"/>
        <v>4.9800000000000182</v>
      </c>
      <c r="E28" s="14">
        <f t="shared" si="2"/>
        <v>58.661909276804145</v>
      </c>
      <c r="F28" s="15">
        <f t="shared" si="3"/>
        <v>0.12395042911693242</v>
      </c>
      <c r="G28" s="11">
        <f t="shared" si="4"/>
        <v>1.4600740617828125</v>
      </c>
      <c r="H28" s="13">
        <f t="shared" si="5"/>
        <v>0.12395042911693242</v>
      </c>
      <c r="I28" s="10"/>
      <c r="J28" s="11"/>
      <c r="K28" s="10"/>
      <c r="L28" s="10"/>
      <c r="M28" s="10"/>
    </row>
    <row r="29" spans="1:13" x14ac:dyDescent="0.3">
      <c r="A29" s="11">
        <v>28</v>
      </c>
      <c r="B29" s="12">
        <v>1807</v>
      </c>
      <c r="C29" s="13">
        <f t="shared" si="0"/>
        <v>42.508822613664563</v>
      </c>
      <c r="D29" s="11">
        <f t="shared" si="1"/>
        <v>-15.019999999999982</v>
      </c>
      <c r="E29" s="14">
        <f t="shared" si="2"/>
        <v>58.491192499384042</v>
      </c>
      <c r="F29" s="15">
        <f t="shared" si="3"/>
        <v>-0.37384245890287471</v>
      </c>
      <c r="G29" s="11">
        <f t="shared" si="4"/>
        <v>1.455824981899543</v>
      </c>
      <c r="H29" s="13">
        <f t="shared" si="5"/>
        <v>-0.37384245890287471</v>
      </c>
      <c r="I29" s="10"/>
      <c r="J29" s="11"/>
      <c r="K29" s="10"/>
      <c r="L29" s="10"/>
      <c r="M29" s="10"/>
    </row>
    <row r="30" spans="1:13" x14ac:dyDescent="0.3">
      <c r="A30" s="11">
        <v>29</v>
      </c>
      <c r="B30" s="12">
        <v>1774</v>
      </c>
      <c r="C30" s="13">
        <f t="shared" si="0"/>
        <v>42.118879377305376</v>
      </c>
      <c r="D30" s="11">
        <f t="shared" si="1"/>
        <v>-48.019999999999982</v>
      </c>
      <c r="E30" s="14">
        <f t="shared" si="2"/>
        <v>58.208415199178894</v>
      </c>
      <c r="F30" s="15">
        <f t="shared" si="3"/>
        <v>-1.1952007241355564</v>
      </c>
      <c r="G30" s="11">
        <f t="shared" si="4"/>
        <v>1.4487867554527649</v>
      </c>
      <c r="H30" s="13">
        <f t="shared" si="5"/>
        <v>-1.1952007241355564</v>
      </c>
      <c r="I30" s="10"/>
      <c r="J30" s="11"/>
      <c r="K30" s="10"/>
      <c r="L30" s="10"/>
      <c r="M30" s="10"/>
    </row>
    <row r="31" spans="1:13" x14ac:dyDescent="0.3">
      <c r="A31" s="11">
        <v>30</v>
      </c>
      <c r="B31" s="12">
        <v>1879</v>
      </c>
      <c r="C31" s="13">
        <f t="shared" si="0"/>
        <v>43.347433603386484</v>
      </c>
      <c r="D31" s="11">
        <f t="shared" si="1"/>
        <v>56.980000000000018</v>
      </c>
      <c r="E31" s="14">
        <f t="shared" si="2"/>
        <v>59.103465211440863</v>
      </c>
      <c r="F31" s="15">
        <f t="shared" si="3"/>
        <v>1.418211937968431</v>
      </c>
      <c r="G31" s="11">
        <f t="shared" si="4"/>
        <v>1.4710642319790674</v>
      </c>
      <c r="H31" s="13">
        <f t="shared" si="5"/>
        <v>1.418211937968431</v>
      </c>
      <c r="I31" s="10"/>
      <c r="J31" s="11"/>
      <c r="K31" s="10"/>
      <c r="L31" s="10"/>
      <c r="M31" s="10"/>
    </row>
    <row r="32" spans="1:13" x14ac:dyDescent="0.3">
      <c r="A32" s="11">
        <v>31</v>
      </c>
      <c r="B32" s="12">
        <v>1801</v>
      </c>
      <c r="C32" s="13">
        <f t="shared" si="0"/>
        <v>42.43819034784589</v>
      </c>
      <c r="D32" s="11">
        <f t="shared" si="1"/>
        <v>-21.019999999999982</v>
      </c>
      <c r="E32" s="14">
        <f t="shared" si="2"/>
        <v>58.439880218905309</v>
      </c>
      <c r="F32" s="15">
        <f t="shared" si="3"/>
        <v>-0.52318032530881686</v>
      </c>
      <c r="G32" s="11">
        <f t="shared" si="4"/>
        <v>1.4545478374850236</v>
      </c>
      <c r="H32" s="13">
        <f t="shared" si="5"/>
        <v>-0.52318032530881686</v>
      </c>
      <c r="I32" s="10"/>
      <c r="J32" s="11"/>
      <c r="K32" s="10"/>
      <c r="L32" s="10"/>
      <c r="M32" s="10"/>
    </row>
    <row r="33" spans="1:13" x14ac:dyDescent="0.3">
      <c r="A33" s="11">
        <v>32</v>
      </c>
      <c r="B33" s="12">
        <v>1810</v>
      </c>
      <c r="C33" s="13">
        <f t="shared" si="0"/>
        <v>42.544094772365298</v>
      </c>
      <c r="D33" s="11">
        <f t="shared" si="1"/>
        <v>-12.019999999999982</v>
      </c>
      <c r="E33" s="14">
        <f t="shared" si="2"/>
        <v>58.516831766595161</v>
      </c>
      <c r="F33" s="15">
        <f t="shared" si="3"/>
        <v>-0.29917352569990363</v>
      </c>
      <c r="G33" s="11">
        <f t="shared" si="4"/>
        <v>1.4564631341431298</v>
      </c>
      <c r="H33" s="13">
        <f t="shared" si="5"/>
        <v>-0.29917352569990363</v>
      </c>
      <c r="I33" s="10"/>
      <c r="J33" s="11"/>
      <c r="K33" s="10"/>
      <c r="L33" s="10"/>
      <c r="M33" s="10"/>
    </row>
    <row r="34" spans="1:13" x14ac:dyDescent="0.3">
      <c r="A34" s="11">
        <v>33</v>
      </c>
      <c r="B34" s="12">
        <v>1892</v>
      </c>
      <c r="C34" s="13">
        <f t="shared" si="0"/>
        <v>43.497126341863094</v>
      </c>
      <c r="D34" s="11">
        <f t="shared" si="1"/>
        <v>69.980000000000018</v>
      </c>
      <c r="E34" s="14">
        <f t="shared" si="2"/>
        <v>59.213339713277449</v>
      </c>
      <c r="F34" s="15">
        <f t="shared" si="3"/>
        <v>1.7417773151813056</v>
      </c>
      <c r="G34" s="11">
        <f t="shared" si="4"/>
        <v>1.4737989692585158</v>
      </c>
      <c r="H34" s="13">
        <f t="shared" si="5"/>
        <v>1.7417773151813056</v>
      </c>
      <c r="I34" s="10"/>
      <c r="J34" s="11"/>
      <c r="K34" s="10"/>
      <c r="L34" s="10"/>
      <c r="M34" s="10"/>
    </row>
    <row r="35" spans="1:13" x14ac:dyDescent="0.3">
      <c r="A35" s="11">
        <v>34</v>
      </c>
      <c r="B35" s="12">
        <v>1885</v>
      </c>
      <c r="C35" s="13">
        <f t="shared" si="0"/>
        <v>43.416586692184822</v>
      </c>
      <c r="D35" s="11">
        <f t="shared" si="1"/>
        <v>62.980000000000018</v>
      </c>
      <c r="E35" s="14">
        <f t="shared" si="2"/>
        <v>59.154201879494579</v>
      </c>
      <c r="F35" s="15">
        <f t="shared" si="3"/>
        <v>1.5675498043743732</v>
      </c>
      <c r="G35" s="11">
        <f t="shared" si="4"/>
        <v>1.4723270496050154</v>
      </c>
      <c r="H35" s="13">
        <f t="shared" si="5"/>
        <v>1.5675498043743732</v>
      </c>
      <c r="I35" s="10"/>
      <c r="J35" s="11"/>
      <c r="K35" s="10"/>
      <c r="L35" s="10"/>
      <c r="M35" s="10"/>
    </row>
    <row r="36" spans="1:13" x14ac:dyDescent="0.3">
      <c r="A36" s="11">
        <v>35</v>
      </c>
      <c r="B36" s="12">
        <v>1821</v>
      </c>
      <c r="C36" s="13">
        <f t="shared" si="0"/>
        <v>42.67317658670374</v>
      </c>
      <c r="D36" s="11">
        <f t="shared" si="1"/>
        <v>-1.0199999999999818</v>
      </c>
      <c r="E36" s="14">
        <f t="shared" si="2"/>
        <v>58.610746454895114</v>
      </c>
      <c r="F36" s="15">
        <f t="shared" si="3"/>
        <v>-2.5387437289009711E-2</v>
      </c>
      <c r="G36" s="11">
        <f t="shared" si="4"/>
        <v>1.4588006373389457</v>
      </c>
      <c r="H36" s="13">
        <f t="shared" si="5"/>
        <v>-2.5387437289009711E-2</v>
      </c>
      <c r="I36" s="10"/>
      <c r="J36" s="11"/>
      <c r="K36" s="10"/>
      <c r="L36" s="10"/>
      <c r="M36" s="10"/>
    </row>
    <row r="37" spans="1:13" x14ac:dyDescent="0.3">
      <c r="A37" s="11">
        <v>36</v>
      </c>
      <c r="B37" s="12">
        <v>1813</v>
      </c>
      <c r="C37" s="13">
        <f t="shared" si="0"/>
        <v>42.579337712087536</v>
      </c>
      <c r="D37" s="11">
        <f t="shared" si="1"/>
        <v>-9.0199999999999818</v>
      </c>
      <c r="E37" s="14">
        <f t="shared" si="2"/>
        <v>58.542459804828837</v>
      </c>
      <c r="F37" s="15">
        <f t="shared" si="3"/>
        <v>-0.22450459249693255</v>
      </c>
      <c r="G37" s="11">
        <f t="shared" si="4"/>
        <v>1.4571010069014609</v>
      </c>
      <c r="H37" s="13">
        <f t="shared" si="5"/>
        <v>-0.22450459249693255</v>
      </c>
      <c r="I37" s="10"/>
      <c r="J37" s="11"/>
      <c r="K37" s="10"/>
      <c r="L37" s="10"/>
      <c r="M37" s="10"/>
    </row>
    <row r="38" spans="1:13" x14ac:dyDescent="0.3">
      <c r="A38" s="11">
        <v>37</v>
      </c>
      <c r="B38" s="12">
        <v>1787</v>
      </c>
      <c r="C38" s="13">
        <f t="shared" si="0"/>
        <v>42.2729227756965</v>
      </c>
      <c r="D38" s="11">
        <f t="shared" si="1"/>
        <v>-35.019999999999982</v>
      </c>
      <c r="E38" s="14">
        <f t="shared" si="2"/>
        <v>58.319975994508091</v>
      </c>
      <c r="F38" s="15">
        <f t="shared" si="3"/>
        <v>-0.87163534692268185</v>
      </c>
      <c r="G38" s="11">
        <f t="shared" si="4"/>
        <v>1.4515634639776003</v>
      </c>
      <c r="H38" s="13">
        <f t="shared" si="5"/>
        <v>-0.87163534692268185</v>
      </c>
      <c r="I38" s="10"/>
      <c r="J38" s="11"/>
      <c r="K38" s="10"/>
      <c r="L38" s="10"/>
      <c r="M38" s="10"/>
    </row>
    <row r="39" spans="1:13" x14ac:dyDescent="0.3">
      <c r="A39" s="11">
        <v>38</v>
      </c>
      <c r="B39" s="12">
        <v>1901</v>
      </c>
      <c r="C39" s="13">
        <f t="shared" si="0"/>
        <v>43.600458713183279</v>
      </c>
      <c r="D39" s="11">
        <f t="shared" si="1"/>
        <v>78.980000000000018</v>
      </c>
      <c r="E39" s="14">
        <f t="shared" si="2"/>
        <v>59.28928739662841</v>
      </c>
      <c r="F39" s="15">
        <f t="shared" si="3"/>
        <v>1.9657841147902189</v>
      </c>
      <c r="G39" s="11">
        <f t="shared" si="4"/>
        <v>1.4756892800902004</v>
      </c>
      <c r="H39" s="13">
        <f t="shared" si="5"/>
        <v>1.9657841147902189</v>
      </c>
      <c r="I39" s="10"/>
      <c r="J39" s="11"/>
      <c r="K39" s="10"/>
      <c r="L39" s="10"/>
      <c r="M39" s="10"/>
    </row>
    <row r="40" spans="1:13" x14ac:dyDescent="0.3">
      <c r="A40" s="11">
        <v>39</v>
      </c>
      <c r="B40" s="12">
        <v>1792</v>
      </c>
      <c r="C40" s="13">
        <f t="shared" si="0"/>
        <v>42.332020977033451</v>
      </c>
      <c r="D40" s="11">
        <f t="shared" si="1"/>
        <v>-30.019999999999982</v>
      </c>
      <c r="E40" s="14">
        <f t="shared" si="2"/>
        <v>58.36282721047705</v>
      </c>
      <c r="F40" s="15">
        <f t="shared" si="3"/>
        <v>-0.74718712491773009</v>
      </c>
      <c r="G40" s="11">
        <f t="shared" si="4"/>
        <v>1.4526300155052179</v>
      </c>
      <c r="H40" s="13">
        <f t="shared" si="5"/>
        <v>-0.74718712491773009</v>
      </c>
      <c r="I40" s="10"/>
      <c r="J40" s="11"/>
      <c r="K40" s="10"/>
      <c r="L40" s="10"/>
      <c r="M40" s="10"/>
    </row>
    <row r="41" spans="1:13" x14ac:dyDescent="0.3">
      <c r="A41" s="11">
        <v>40</v>
      </c>
      <c r="B41" s="12">
        <v>1807</v>
      </c>
      <c r="C41" s="13">
        <f t="shared" si="0"/>
        <v>42.508822613664563</v>
      </c>
      <c r="D41" s="11">
        <f t="shared" si="1"/>
        <v>-15.019999999999982</v>
      </c>
      <c r="E41" s="14">
        <f t="shared" si="2"/>
        <v>58.491192499384042</v>
      </c>
      <c r="F41" s="15">
        <f t="shared" si="3"/>
        <v>-0.37384245890287471</v>
      </c>
      <c r="G41" s="11">
        <f t="shared" si="4"/>
        <v>1.455824981899543</v>
      </c>
      <c r="H41" s="13">
        <f t="shared" si="5"/>
        <v>-0.37384245890287471</v>
      </c>
      <c r="I41" s="10"/>
      <c r="J41" s="11"/>
      <c r="K41" s="10"/>
      <c r="L41" s="10"/>
      <c r="M41" s="10"/>
    </row>
    <row r="42" spans="1:13" x14ac:dyDescent="0.3">
      <c r="A42" s="11">
        <v>41</v>
      </c>
      <c r="B42" s="12">
        <v>1844</v>
      </c>
      <c r="C42" s="13">
        <f t="shared" si="0"/>
        <v>42.941821107167776</v>
      </c>
      <c r="D42" s="11">
        <f t="shared" si="1"/>
        <v>21.980000000000018</v>
      </c>
      <c r="E42" s="14">
        <f t="shared" si="2"/>
        <v>58.806628878044016</v>
      </c>
      <c r="F42" s="15">
        <f t="shared" si="3"/>
        <v>0.5470743839337685</v>
      </c>
      <c r="G42" s="11">
        <f t="shared" si="4"/>
        <v>1.4636760811955261</v>
      </c>
      <c r="H42" s="13">
        <f t="shared" si="5"/>
        <v>0.5470743839337685</v>
      </c>
      <c r="I42" s="10"/>
      <c r="J42" s="11"/>
      <c r="K42" s="10"/>
      <c r="L42" s="10"/>
      <c r="M42" s="10"/>
    </row>
    <row r="43" spans="1:13" x14ac:dyDescent="0.3">
      <c r="A43" s="11">
        <v>42</v>
      </c>
      <c r="B43" s="12">
        <v>1784</v>
      </c>
      <c r="C43" s="13">
        <f t="shared" si="0"/>
        <v>42.237424163885748</v>
      </c>
      <c r="D43" s="11">
        <f t="shared" si="1"/>
        <v>-38.019999999999982</v>
      </c>
      <c r="E43" s="14">
        <f t="shared" si="2"/>
        <v>58.29425014527591</v>
      </c>
      <c r="F43" s="15">
        <f t="shared" si="3"/>
        <v>-0.94630428012565293</v>
      </c>
      <c r="G43" s="11">
        <f t="shared" si="4"/>
        <v>1.4509231567382979</v>
      </c>
      <c r="H43" s="13">
        <f t="shared" si="5"/>
        <v>-0.94630428012565293</v>
      </c>
      <c r="I43" s="10"/>
      <c r="J43" s="11"/>
      <c r="K43" s="10"/>
      <c r="L43" s="10"/>
      <c r="M43" s="10"/>
    </row>
    <row r="44" spans="1:13" x14ac:dyDescent="0.3">
      <c r="A44" s="11">
        <v>43</v>
      </c>
      <c r="B44" s="12">
        <v>1769</v>
      </c>
      <c r="C44" s="13">
        <f t="shared" si="0"/>
        <v>42.059481689626182</v>
      </c>
      <c r="D44" s="11">
        <f t="shared" si="1"/>
        <v>-53.019999999999982</v>
      </c>
      <c r="E44" s="14">
        <f t="shared" si="2"/>
        <v>58.165450226057743</v>
      </c>
      <c r="F44" s="15">
        <f t="shared" si="3"/>
        <v>-1.3196489461405083</v>
      </c>
      <c r="G44" s="11">
        <f t="shared" si="4"/>
        <v>1.4477173725500814</v>
      </c>
      <c r="H44" s="13">
        <f t="shared" si="5"/>
        <v>-1.3196489461405083</v>
      </c>
      <c r="I44" s="10"/>
      <c r="J44" s="11"/>
      <c r="K44" s="10"/>
      <c r="L44" s="10"/>
      <c r="M44" s="10"/>
    </row>
    <row r="45" spans="1:13" x14ac:dyDescent="0.3">
      <c r="A45" s="11">
        <v>44</v>
      </c>
      <c r="B45" s="12">
        <v>1837</v>
      </c>
      <c r="C45" s="13">
        <f t="shared" si="0"/>
        <v>42.860237983473681</v>
      </c>
      <c r="D45" s="11">
        <f t="shared" si="1"/>
        <v>14.980000000000018</v>
      </c>
      <c r="E45" s="14">
        <f t="shared" si="2"/>
        <v>58.747081629643532</v>
      </c>
      <c r="F45" s="15">
        <f t="shared" si="3"/>
        <v>0.37284687312683601</v>
      </c>
      <c r="G45" s="11">
        <f t="shared" si="4"/>
        <v>1.4621939713577805</v>
      </c>
      <c r="H45" s="13">
        <f t="shared" si="5"/>
        <v>0.37284687312683601</v>
      </c>
      <c r="I45" s="10"/>
      <c r="J45" s="11"/>
      <c r="K45" s="10"/>
      <c r="L45" s="10"/>
      <c r="M45" s="10"/>
    </row>
    <row r="46" spans="1:13" x14ac:dyDescent="0.3">
      <c r="A46" s="11">
        <v>45</v>
      </c>
      <c r="B46" s="12">
        <v>1781</v>
      </c>
      <c r="C46" s="13">
        <f t="shared" si="0"/>
        <v>42.201895692018383</v>
      </c>
      <c r="D46" s="11">
        <f t="shared" si="1"/>
        <v>-41.019999999999982</v>
      </c>
      <c r="E46" s="14">
        <f t="shared" si="2"/>
        <v>58.268512937949602</v>
      </c>
      <c r="F46" s="15">
        <f t="shared" si="3"/>
        <v>-1.020973213328624</v>
      </c>
      <c r="G46" s="11">
        <f t="shared" si="4"/>
        <v>1.4502825668000716</v>
      </c>
      <c r="H46" s="13">
        <f t="shared" si="5"/>
        <v>-1.020973213328624</v>
      </c>
      <c r="I46" s="10"/>
      <c r="J46" s="11"/>
      <c r="K46" s="10"/>
      <c r="L46" s="10"/>
      <c r="M46" s="10"/>
    </row>
    <row r="47" spans="1:13" x14ac:dyDescent="0.3">
      <c r="A47" s="11">
        <v>46</v>
      </c>
      <c r="B47" s="12">
        <v>1829</v>
      </c>
      <c r="C47" s="13">
        <f t="shared" si="0"/>
        <v>42.766809560686191</v>
      </c>
      <c r="D47" s="11">
        <f t="shared" si="1"/>
        <v>6.9800000000000182</v>
      </c>
      <c r="E47" s="14">
        <f t="shared" si="2"/>
        <v>58.678953637569244</v>
      </c>
      <c r="F47" s="15">
        <f t="shared" si="3"/>
        <v>0.17372971791891315</v>
      </c>
      <c r="G47" s="11">
        <f t="shared" si="4"/>
        <v>1.4604982898612979</v>
      </c>
      <c r="H47" s="13">
        <f t="shared" si="5"/>
        <v>0.17372971791891315</v>
      </c>
      <c r="I47" s="10"/>
      <c r="J47" s="11"/>
      <c r="K47" s="10"/>
      <c r="L47" s="10"/>
      <c r="M47" s="10"/>
    </row>
    <row r="48" spans="1:13" x14ac:dyDescent="0.3">
      <c r="A48" s="11">
        <v>47</v>
      </c>
      <c r="B48" s="12">
        <v>1907</v>
      </c>
      <c r="C48" s="13">
        <f t="shared" si="0"/>
        <v>43.669211121796096</v>
      </c>
      <c r="D48" s="11">
        <f t="shared" si="1"/>
        <v>84.980000000000018</v>
      </c>
      <c r="E48" s="14">
        <f t="shared" si="2"/>
        <v>59.33986518353408</v>
      </c>
      <c r="F48" s="15">
        <f t="shared" si="3"/>
        <v>2.115121981196161</v>
      </c>
      <c r="G48" s="11">
        <f t="shared" si="4"/>
        <v>1.4769481432208715</v>
      </c>
      <c r="H48" s="13">
        <f t="shared" si="5"/>
        <v>2.115121981196161</v>
      </c>
      <c r="I48" s="10"/>
      <c r="J48" s="11"/>
      <c r="K48" s="10"/>
      <c r="L48" s="10"/>
      <c r="M48" s="10"/>
    </row>
    <row r="49" spans="1:13" x14ac:dyDescent="0.3">
      <c r="A49" s="11">
        <v>48</v>
      </c>
      <c r="B49" s="12">
        <v>1761</v>
      </c>
      <c r="C49" s="13">
        <f t="shared" si="0"/>
        <v>41.964270516714571</v>
      </c>
      <c r="D49" s="11">
        <f t="shared" si="1"/>
        <v>-61.019999999999982</v>
      </c>
      <c r="E49" s="14">
        <f t="shared" si="2"/>
        <v>58.096640178240946</v>
      </c>
      <c r="F49" s="15">
        <f t="shared" si="3"/>
        <v>-1.518766101348431</v>
      </c>
      <c r="G49" s="11">
        <f t="shared" si="4"/>
        <v>1.4460047149287061</v>
      </c>
      <c r="H49" s="13">
        <f t="shared" si="5"/>
        <v>-1.518766101348431</v>
      </c>
      <c r="I49" s="10"/>
      <c r="J49" s="11"/>
      <c r="K49" s="10"/>
      <c r="L49" s="10"/>
      <c r="M49" s="10"/>
    </row>
    <row r="50" spans="1:13" x14ac:dyDescent="0.3">
      <c r="A50" s="11">
        <v>49</v>
      </c>
      <c r="B50" s="12">
        <v>1845</v>
      </c>
      <c r="C50" s="13">
        <f t="shared" si="0"/>
        <v>42.953463189829058</v>
      </c>
      <c r="D50" s="11">
        <f t="shared" si="1"/>
        <v>22.980000000000018</v>
      </c>
      <c r="E50" s="14">
        <f t="shared" si="2"/>
        <v>58.815130706307201</v>
      </c>
      <c r="F50" s="15">
        <f t="shared" si="3"/>
        <v>0.57196402833475879</v>
      </c>
      <c r="G50" s="11">
        <f t="shared" si="4"/>
        <v>1.463887688677755</v>
      </c>
      <c r="H50" s="13">
        <f t="shared" si="5"/>
        <v>0.57196402833475879</v>
      </c>
      <c r="I50" s="10"/>
      <c r="J50" s="11"/>
      <c r="K50" s="10"/>
      <c r="L50" s="10"/>
      <c r="M50" s="10"/>
    </row>
    <row r="51" spans="1:13" x14ac:dyDescent="0.3">
      <c r="A51" s="11">
        <v>50</v>
      </c>
      <c r="B51" s="12">
        <v>1796</v>
      </c>
      <c r="C51" s="13">
        <f t="shared" si="0"/>
        <v>42.379240200834182</v>
      </c>
      <c r="D51" s="11">
        <f t="shared" si="1"/>
        <v>-26.019999999999982</v>
      </c>
      <c r="E51" s="14">
        <f t="shared" si="2"/>
        <v>58.397085543715285</v>
      </c>
      <c r="F51" s="15">
        <f t="shared" si="3"/>
        <v>-0.64762854731376862</v>
      </c>
      <c r="G51" s="10"/>
      <c r="H51" s="13">
        <f t="shared" si="5"/>
        <v>-0.64762854731376862</v>
      </c>
      <c r="I51" s="10"/>
      <c r="J51" s="11"/>
      <c r="K51" s="10"/>
      <c r="L51" s="10"/>
      <c r="M51" s="10"/>
    </row>
    <row r="52" spans="1:13" x14ac:dyDescent="0.3">
      <c r="A52" s="11"/>
      <c r="B52" s="12"/>
      <c r="C52" s="10"/>
      <c r="D52" s="11"/>
      <c r="E52" s="10"/>
      <c r="F52" s="9"/>
      <c r="G52" s="10"/>
      <c r="H52" s="11"/>
      <c r="I52" s="10"/>
      <c r="J52" s="11"/>
      <c r="K52" s="10"/>
      <c r="L52" s="10"/>
      <c r="M52" s="10"/>
    </row>
    <row r="53" spans="1:13" x14ac:dyDescent="0.3">
      <c r="A53" s="6" t="s">
        <v>29</v>
      </c>
      <c r="B53" s="5" t="s">
        <v>30</v>
      </c>
      <c r="C53" s="10"/>
      <c r="D53" s="11"/>
      <c r="E53" s="10"/>
      <c r="F53" s="9"/>
      <c r="G53" s="10"/>
      <c r="H53" s="11"/>
      <c r="I53" s="10"/>
      <c r="J53" s="11"/>
      <c r="K53" s="10"/>
      <c r="L53" s="10"/>
      <c r="M53" s="10"/>
    </row>
    <row r="54" spans="1:13" x14ac:dyDescent="0.3">
      <c r="A54" s="11">
        <f>AVERAGE(B2:B51)</f>
        <v>1822.02</v>
      </c>
      <c r="B54" s="12">
        <f>SQRT(SUMSQ(D2:D51)/50)</f>
        <v>40.1773518291089</v>
      </c>
      <c r="C54" s="10"/>
      <c r="D54" s="11"/>
      <c r="E54" s="10"/>
      <c r="F54" s="9"/>
      <c r="G54" s="10"/>
      <c r="H54" s="11"/>
      <c r="I54" s="10"/>
      <c r="J54" s="11"/>
      <c r="K54" s="10"/>
      <c r="L54" s="10"/>
      <c r="M5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Retrodifusão de Eletrões</vt:lpstr>
      <vt:lpstr>Variação com a distância</vt:lpstr>
      <vt:lpstr>Variação estatistica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Francisco Duque</cp:lastModifiedBy>
  <dcterms:created xsi:type="dcterms:W3CDTF">2017-10-29T10:43:36Z</dcterms:created>
  <dcterms:modified xsi:type="dcterms:W3CDTF">2017-10-29T16:23:36Z</dcterms:modified>
</cp:coreProperties>
</file>