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alibraçao" sheetId="1" state="visible" r:id="rId2"/>
    <sheet name="Fonte Desconhecida" sheetId="2" state="visible" r:id="rId3"/>
    <sheet name="Radiação Ambiente" sheetId="3" state="visible" r:id="rId4"/>
    <sheet name="Atenuação Na Matéri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<sst xmlns="http://schemas.openxmlformats.org/spreadsheetml/2006/main" count="127" uniqueCount="66">
  <si>
    <t xml:space="preserve">Evento</t>
  </si>
  <si>
    <t xml:space="preserve">Nt</t>
  </si>
  <si>
    <t xml:space="preserve">Erro Nt</t>
  </si>
  <si>
    <t xml:space="preserve">Ns</t>
  </si>
  <si>
    <t xml:space="preserve">Erro Ns</t>
  </si>
  <si>
    <t xml:space="preserve">Energia teorica</t>
  </si>
  <si>
    <t xml:space="preserve">C</t>
  </si>
  <si>
    <t xml:space="preserve">ErroC</t>
  </si>
  <si>
    <t xml:space="preserve">FWHM</t>
  </si>
  <si>
    <t xml:space="preserve">Raiox</t>
  </si>
  <si>
    <t xml:space="preserve">Cesio</t>
  </si>
  <si>
    <t xml:space="preserve">Cobalto-1</t>
  </si>
  <si>
    <t xml:space="preserve">Cobalto-2</t>
  </si>
  <si>
    <t xml:space="preserve">FONTE DESCONHECIDA</t>
  </si>
  <si>
    <t xml:space="preserve">Pico</t>
  </si>
  <si>
    <t xml:space="preserve">Tipo</t>
  </si>
  <si>
    <t xml:space="preserve">Contagens </t>
  </si>
  <si>
    <t xml:space="preserve">Erro Contagens</t>
  </si>
  <si>
    <t xml:space="preserve">Centróide</t>
  </si>
  <si>
    <t xml:space="preserve">Erro Centróide</t>
  </si>
  <si>
    <t xml:space="preserve">Energia Centróide (KeV)</t>
  </si>
  <si>
    <t xml:space="preserve">Erro Energia</t>
  </si>
  <si>
    <t xml:space="preserve">Gausseano</t>
  </si>
  <si>
    <t xml:space="preserve">Ombro</t>
  </si>
  <si>
    <t xml:space="preserve">qs gausseano</t>
  </si>
  <si>
    <t xml:space="preserve">?</t>
  </si>
  <si>
    <t xml:space="preserve">-</t>
  </si>
  <si>
    <t xml:space="preserve">Calibração (ax+b)</t>
  </si>
  <si>
    <t xml:space="preserve">valor</t>
  </si>
  <si>
    <t xml:space="preserve">erro</t>
  </si>
  <si>
    <t xml:space="preserve">Multipico</t>
  </si>
  <si>
    <t xml:space="preserve">a</t>
  </si>
  <si>
    <t xml:space="preserve">b</t>
  </si>
  <si>
    <t xml:space="preserve">RADIAÇÃO AMBIENTE</t>
  </si>
  <si>
    <t xml:space="preserve">Obs</t>
  </si>
  <si>
    <t xml:space="preserve">(raio x)</t>
  </si>
  <si>
    <t xml:space="preserve">corrente negra</t>
  </si>
  <si>
    <t xml:space="preserve">gamma Pb1</t>
  </si>
  <si>
    <t xml:space="preserve">gamma Pb2</t>
  </si>
  <si>
    <t xml:space="preserve">gamma Pb3</t>
  </si>
  <si>
    <t xml:space="preserve">Escape duplo</t>
  </si>
  <si>
    <t xml:space="preserve">double escape 40k</t>
  </si>
  <si>
    <t xml:space="preserve">gamma Bi 1</t>
  </si>
  <si>
    <t xml:space="preserve">gamma Bi 2</t>
  </si>
  <si>
    <t xml:space="preserve">Escape simples</t>
  </si>
  <si>
    <t xml:space="preserve">single escape 40 k</t>
  </si>
  <si>
    <t xml:space="preserve">gamma Bi 3</t>
  </si>
  <si>
    <t xml:space="preserve">gamma k</t>
  </si>
  <si>
    <t xml:space="preserve">Picos espectados</t>
  </si>
  <si>
    <t xml:space="preserve">E(Kev)</t>
  </si>
  <si>
    <t xml:space="preserve">Prel(%)</t>
  </si>
  <si>
    <t xml:space="preserve">Retrodif</t>
  </si>
  <si>
    <t xml:space="preserve">Joelho</t>
  </si>
  <si>
    <t xml:space="preserve">gamma Pb 1</t>
  </si>
  <si>
    <t xml:space="preserve">2.5</t>
  </si>
  <si>
    <t xml:space="preserve">gamma Pb 2</t>
  </si>
  <si>
    <t xml:space="preserve">19.5</t>
  </si>
  <si>
    <t xml:space="preserve">gamma Pb 3</t>
  </si>
  <si>
    <t xml:space="preserve">37.2</t>
  </si>
  <si>
    <t xml:space="preserve">double escape 40 k</t>
  </si>
  <si>
    <t xml:space="preserve">Absorvedor</t>
  </si>
  <si>
    <t xml:space="preserve">Espessura (mg cm^-2)</t>
  </si>
  <si>
    <t xml:space="preserve">Ln(N0/N)</t>
  </si>
  <si>
    <t xml:space="preserve">Erro Ln(N0/N)</t>
  </si>
  <si>
    <t xml:space="preserve">1+2</t>
  </si>
  <si>
    <t xml:space="preserve">2+3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</si>
</sst>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0E+00"/>
    <numFmt numFmtId="168" formatCode="0.00000"/>
    <numFmt numFmtId="169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AE3F3"/>
      </patternFill>
    </fill>
    <fill>
      <patternFill patternType="solid">
        <fgColor rgb="FFDAE3F3"/>
        <bgColor rgb="FFCCFFFF"/>
      </patternFill>
    </fill>
    <fill>
      <patternFill patternType="solid">
        <fgColor rgb="FFF1C3F0"/>
        <bgColor rgb="FFDAE3F3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1C3F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4"/>
  <cols>
    <col collapsed="false" hidden="false" max="5" min="1" style="0" width="8.63775510204082"/>
    <col collapsed="false" hidden="false" max="6" min="6" style="0" width="12.2857142857143"/>
    <col collapsed="false" hidden="false" max="1025" min="7" style="0" width="8.6377551020408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4" hidden="false" customHeight="false" outlineLevel="0" collapsed="false">
      <c r="A2" s="3" t="s">
        <v>9</v>
      </c>
      <c r="B2" s="4" t="n">
        <v>1628</v>
      </c>
      <c r="C2" s="4" t="n">
        <v>40</v>
      </c>
      <c r="D2" s="4" t="n">
        <v>410</v>
      </c>
      <c r="E2" s="4" t="n">
        <v>64</v>
      </c>
      <c r="F2" s="4" t="n">
        <v>32</v>
      </c>
      <c r="G2" s="4" t="n">
        <v>16.05</v>
      </c>
      <c r="H2" s="4" t="n">
        <f aca="false">I2/(2.35*SQRT(D2))</f>
        <v>0.0590536205656457</v>
      </c>
      <c r="I2" s="4" t="n">
        <v>2.81</v>
      </c>
    </row>
    <row r="3" customFormat="false" ht="14" hidden="false" customHeight="false" outlineLevel="0" collapsed="false">
      <c r="A3" s="3" t="s">
        <v>10</v>
      </c>
      <c r="B3" s="4" t="n">
        <v>4183</v>
      </c>
      <c r="C3" s="4" t="n">
        <v>65</v>
      </c>
      <c r="D3" s="4" t="n">
        <v>2335</v>
      </c>
      <c r="E3" s="4" t="n">
        <v>173</v>
      </c>
      <c r="F3" s="4" t="n">
        <v>662</v>
      </c>
      <c r="G3" s="4" t="n">
        <v>379.91</v>
      </c>
      <c r="H3" s="4" t="n">
        <f aca="false">I3/(2.35*SQRT(D3))</f>
        <v>0.21513554063298</v>
      </c>
      <c r="I3" s="4" t="n">
        <v>24.43</v>
      </c>
    </row>
    <row r="4" customFormat="false" ht="14" hidden="false" customHeight="false" outlineLevel="0" collapsed="false">
      <c r="A4" s="3" t="s">
        <v>11</v>
      </c>
      <c r="B4" s="4" t="n">
        <v>2396</v>
      </c>
      <c r="C4" s="4" t="n">
        <v>49</v>
      </c>
      <c r="D4" s="4" t="n">
        <v>1843</v>
      </c>
      <c r="E4" s="4" t="n">
        <v>99</v>
      </c>
      <c r="F4" s="4" t="n">
        <v>1173</v>
      </c>
      <c r="G4" s="4" t="n">
        <v>670.43</v>
      </c>
      <c r="H4" s="4" t="n">
        <f aca="false">I4/(2.35*SQRT(D4))</f>
        <v>0.245623984482394</v>
      </c>
      <c r="I4" s="4" t="n">
        <v>24.78</v>
      </c>
    </row>
    <row r="5" customFormat="false" ht="14" hidden="false" customHeight="false" outlineLevel="0" collapsed="false">
      <c r="A5" s="3" t="s">
        <v>12</v>
      </c>
      <c r="B5" s="4" t="n">
        <v>1736</v>
      </c>
      <c r="C5" s="4" t="n">
        <v>42</v>
      </c>
      <c r="D5" s="4" t="n">
        <v>1504</v>
      </c>
      <c r="E5" s="4" t="n">
        <v>71</v>
      </c>
      <c r="F5" s="4" t="n">
        <v>1333</v>
      </c>
      <c r="G5" s="4" t="n">
        <v>760.41</v>
      </c>
      <c r="H5" s="4" t="n">
        <f aca="false">I5/(2.35*SQRT(D5))</f>
        <v>0.28309221439869</v>
      </c>
      <c r="I5" s="4" t="n">
        <v>25.8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4"/>
  <cols>
    <col collapsed="false" hidden="false" max="1" min="1" style="0" width="13.9030612244898"/>
    <col collapsed="false" hidden="false" max="4" min="2" style="0" width="10.530612244898"/>
    <col collapsed="false" hidden="false" max="5" min="5" style="0" width="13.0918367346939"/>
    <col collapsed="false" hidden="false" max="6" min="6" style="0" width="13.1938775510204"/>
    <col collapsed="false" hidden="false" max="7" min="7" style="0" width="11.8775510204082"/>
    <col collapsed="false" hidden="false" max="8" min="8" style="0" width="12.5561224489796"/>
    <col collapsed="false" hidden="false" max="10" min="9" style="0" width="11.8775510204082"/>
    <col collapsed="false" hidden="false" max="11" min="11" style="0" width="11.7448979591837"/>
    <col collapsed="false" hidden="false" max="12" min="12" style="0" width="18.8979591836735"/>
    <col collapsed="false" hidden="false" max="13" min="13" style="0" width="10.8010204081633"/>
    <col collapsed="false" hidden="false" max="1025" min="14" style="0" width="10.530612244898"/>
  </cols>
  <sheetData>
    <row r="1" customFormat="false" ht="14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14" hidden="false" customHeight="false" outlineLevel="0" collapsed="false">
      <c r="A2" s="4"/>
      <c r="B2" s="4"/>
      <c r="C2" s="4"/>
      <c r="D2" s="4"/>
      <c r="E2" s="5" t="s">
        <v>13</v>
      </c>
      <c r="F2" s="5"/>
      <c r="G2" s="5"/>
      <c r="H2" s="5"/>
      <c r="I2" s="5"/>
      <c r="J2" s="5"/>
      <c r="K2" s="5"/>
      <c r="L2" s="5"/>
      <c r="M2" s="5"/>
      <c r="N2" s="4"/>
      <c r="O2" s="4"/>
    </row>
    <row r="3" customFormat="false" ht="15" hidden="false" customHeight="false" outlineLevel="0" collapsed="false">
      <c r="A3" s="4"/>
      <c r="B3" s="4"/>
      <c r="C3" s="4"/>
      <c r="E3" s="6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8</v>
      </c>
      <c r="L3" s="7" t="s">
        <v>20</v>
      </c>
      <c r="M3" s="7" t="s">
        <v>21</v>
      </c>
      <c r="N3" s="4"/>
      <c r="O3" s="4"/>
    </row>
    <row r="4" customFormat="false" ht="14" hidden="false" customHeight="false" outlineLevel="0" collapsed="false">
      <c r="A4" s="4"/>
      <c r="B4" s="4"/>
      <c r="C4" s="4"/>
      <c r="E4" s="8" t="n">
        <v>1</v>
      </c>
      <c r="F4" s="4" t="s">
        <v>22</v>
      </c>
      <c r="G4" s="4" t="n">
        <v>67574</v>
      </c>
      <c r="H4" s="4" t="n">
        <v>283</v>
      </c>
      <c r="I4" s="9" t="n">
        <v>13.71</v>
      </c>
      <c r="J4" s="10" t="n">
        <f aca="false">K4/(SQRT(G4)*2.35)</f>
        <v>0.00530380238414801</v>
      </c>
      <c r="K4" s="4" t="n">
        <v>3.24</v>
      </c>
      <c r="L4" s="9" t="n">
        <f aca="false">I4*$B$9+$B$10</f>
        <v>27.7563947</v>
      </c>
      <c r="M4" s="9" t="n">
        <f aca="false">I4*$C$9+$B$9*J4+$C$10</f>
        <v>0.120678406262929</v>
      </c>
      <c r="N4" s="4"/>
      <c r="O4" s="4"/>
    </row>
    <row r="5" customFormat="false" ht="14" hidden="false" customHeight="false" outlineLevel="0" collapsed="false">
      <c r="A5" s="4"/>
      <c r="B5" s="4"/>
      <c r="C5" s="4"/>
      <c r="E5" s="8" t="n">
        <v>2</v>
      </c>
      <c r="F5" s="4" t="s">
        <v>23</v>
      </c>
      <c r="G5" s="4" t="n">
        <v>418</v>
      </c>
      <c r="H5" s="4" t="n">
        <v>157</v>
      </c>
      <c r="I5" s="9" t="n">
        <v>45.48</v>
      </c>
      <c r="J5" s="10" t="n">
        <f aca="false">K5/(SQRT(G5)*2.35)</f>
        <v>0.0830456507360693</v>
      </c>
      <c r="K5" s="4" t="n">
        <v>3.99</v>
      </c>
      <c r="L5" s="9" t="n">
        <f aca="false">I5*$B$9+$B$10</f>
        <v>83.1496136</v>
      </c>
      <c r="M5" s="9" t="n">
        <f aca="false">I5*$C$9+$B$9*J5+$C$10</f>
        <v>0.270751178773888</v>
      </c>
      <c r="N5" s="4"/>
      <c r="O5" s="4"/>
    </row>
    <row r="6" customFormat="false" ht="14" hidden="false" customHeight="false" outlineLevel="0" collapsed="false">
      <c r="A6" s="4"/>
      <c r="B6" s="4"/>
      <c r="C6" s="4"/>
      <c r="E6" s="8" t="n">
        <v>3</v>
      </c>
      <c r="F6" s="4" t="s">
        <v>24</v>
      </c>
      <c r="G6" s="4" t="n">
        <v>931</v>
      </c>
      <c r="H6" s="4" t="n">
        <v>217</v>
      </c>
      <c r="I6" s="9" t="n">
        <v>65.64</v>
      </c>
      <c r="J6" s="10" t="n">
        <f aca="false">K6/(SQRT(G6)*2.35)</f>
        <v>0.0670814395086567</v>
      </c>
      <c r="K6" s="4" t="n">
        <v>4.81</v>
      </c>
      <c r="L6" s="9" t="n">
        <f aca="false">I6*$B$9+$B$10</f>
        <v>118.2999848</v>
      </c>
      <c r="M6" s="9" t="n">
        <f aca="false">I6*$C$9+$B$9*J6+$C$10</f>
        <v>0.252133086844109</v>
      </c>
      <c r="N6" s="4"/>
      <c r="O6" s="4"/>
    </row>
    <row r="7" customFormat="false" ht="15" hidden="false" customHeight="false" outlineLevel="0" collapsed="false">
      <c r="A7" s="4"/>
      <c r="B7" s="4"/>
      <c r="C7" s="4"/>
      <c r="E7" s="8" t="n">
        <v>4</v>
      </c>
      <c r="F7" s="4" t="s">
        <v>25</v>
      </c>
      <c r="G7" s="4" t="s">
        <v>26</v>
      </c>
      <c r="H7" s="4" t="s">
        <v>26</v>
      </c>
      <c r="I7" s="9" t="n">
        <v>78</v>
      </c>
      <c r="J7" s="10" t="s">
        <v>26</v>
      </c>
      <c r="K7" s="4" t="s">
        <v>26</v>
      </c>
      <c r="L7" s="9" t="n">
        <f aca="false">I7*$B$9+$B$10</f>
        <v>139.85051</v>
      </c>
      <c r="M7" s="9" t="s">
        <v>26</v>
      </c>
      <c r="N7" s="4"/>
      <c r="O7" s="4"/>
    </row>
    <row r="8" customFormat="false" ht="14" hidden="false" customHeight="false" outlineLevel="0" collapsed="false">
      <c r="A8" s="11" t="s">
        <v>27</v>
      </c>
      <c r="B8" s="12" t="s">
        <v>28</v>
      </c>
      <c r="C8" s="13" t="s">
        <v>29</v>
      </c>
      <c r="E8" s="8" t="n">
        <v>5</v>
      </c>
      <c r="F8" s="4" t="s">
        <v>30</v>
      </c>
      <c r="G8" s="4" t="n">
        <v>6169</v>
      </c>
      <c r="H8" s="4" t="n">
        <v>250</v>
      </c>
      <c r="I8" s="9" t="n">
        <v>102.89</v>
      </c>
      <c r="J8" s="10" t="n">
        <f aca="false">K8/(SQRT(G8)*2.35)</f>
        <v>0.0512525985057823</v>
      </c>
      <c r="K8" s="4" t="n">
        <v>9.46</v>
      </c>
      <c r="L8" s="9" t="n">
        <f aca="false">I8*$B$9+$B$10</f>
        <v>183.2479673</v>
      </c>
      <c r="M8" s="9" t="n">
        <f aca="false">I8*$C$9+$B$9*J8+$C$10</f>
        <v>0.241564126036727</v>
      </c>
      <c r="N8" s="4"/>
      <c r="O8" s="4"/>
    </row>
    <row r="9" customFormat="false" ht="14" hidden="false" customHeight="false" outlineLevel="0" collapsed="false">
      <c r="A9" s="14" t="s">
        <v>31</v>
      </c>
      <c r="B9" s="15" t="n">
        <v>1.74357</v>
      </c>
      <c r="C9" s="16" t="n">
        <v>0.000457174</v>
      </c>
      <c r="E9" s="8" t="n">
        <v>6</v>
      </c>
      <c r="F9" s="4" t="s">
        <v>23</v>
      </c>
      <c r="G9" s="4" t="s">
        <v>26</v>
      </c>
      <c r="H9" s="4" t="s">
        <v>26</v>
      </c>
      <c r="I9" s="9" t="n">
        <v>120</v>
      </c>
      <c r="J9" s="10" t="s">
        <v>26</v>
      </c>
      <c r="K9" s="4" t="s">
        <v>26</v>
      </c>
      <c r="L9" s="9" t="n">
        <f aca="false">I9*$B$9+$B$10</f>
        <v>213.08045</v>
      </c>
      <c r="M9" s="9" t="s">
        <v>26</v>
      </c>
      <c r="N9" s="4"/>
      <c r="O9" s="4"/>
    </row>
    <row r="10" customFormat="false" ht="15" hidden="false" customHeight="false" outlineLevel="0" collapsed="false">
      <c r="A10" s="17" t="s">
        <v>32</v>
      </c>
      <c r="B10" s="18" t="n">
        <v>3.85205</v>
      </c>
      <c r="C10" s="19" t="n">
        <v>0.105163</v>
      </c>
      <c r="E10" s="8" t="n">
        <v>7</v>
      </c>
      <c r="F10" s="4" t="s">
        <v>23</v>
      </c>
      <c r="G10" s="4" t="s">
        <v>26</v>
      </c>
      <c r="H10" s="4" t="s">
        <v>26</v>
      </c>
      <c r="I10" s="9" t="n">
        <v>133</v>
      </c>
      <c r="J10" s="10" t="s">
        <v>26</v>
      </c>
      <c r="K10" s="4" t="s">
        <v>26</v>
      </c>
      <c r="L10" s="9" t="n">
        <f aca="false">I10*$B$9+$B$10</f>
        <v>235.74686</v>
      </c>
      <c r="M10" s="9" t="s">
        <v>26</v>
      </c>
      <c r="N10" s="4"/>
      <c r="O10" s="4"/>
    </row>
    <row r="11" customFormat="false" ht="14" hidden="false" customHeight="false" outlineLevel="0" collapsed="false">
      <c r="A11" s="4"/>
      <c r="B11" s="4"/>
      <c r="C11" s="4"/>
      <c r="E11" s="8" t="n">
        <v>8</v>
      </c>
      <c r="F11" s="4" t="s">
        <v>30</v>
      </c>
      <c r="G11" s="4" t="n">
        <v>11885</v>
      </c>
      <c r="H11" s="4" t="n">
        <v>248</v>
      </c>
      <c r="I11" s="9" t="n">
        <v>248.18</v>
      </c>
      <c r="J11" s="10" t="n">
        <f aca="false">K11/(SQRT(G11)*2.35)</f>
        <v>0.0828671759862874</v>
      </c>
      <c r="K11" s="4" t="n">
        <v>21.23</v>
      </c>
      <c r="L11" s="9" t="n">
        <f aca="false">I11*$B$9+$B$10</f>
        <v>436.5712526</v>
      </c>
      <c r="M11" s="9" t="n">
        <f aca="false">I11*$C$9+$B$9*J11+$C$10</f>
        <v>0.363109165354411</v>
      </c>
      <c r="N11" s="4"/>
      <c r="O11" s="4"/>
    </row>
    <row r="12" customFormat="false" ht="14" hidden="false" customHeight="false" outlineLevel="0" collapsed="false">
      <c r="A12" s="4"/>
      <c r="B12" s="4"/>
      <c r="C12" s="4"/>
      <c r="E12" s="8" t="n">
        <v>9</v>
      </c>
      <c r="F12" s="4" t="s">
        <v>30</v>
      </c>
      <c r="G12" s="4" t="n">
        <v>6803</v>
      </c>
      <c r="H12" s="4" t="n">
        <v>165</v>
      </c>
      <c r="I12" s="9" t="n">
        <v>350.37</v>
      </c>
      <c r="J12" s="10" t="n">
        <f aca="false">K12/(SQRT(G12)*2.35)</f>
        <v>0.162359851401565</v>
      </c>
      <c r="K12" s="4" t="n">
        <v>31.47</v>
      </c>
      <c r="L12" s="9" t="n">
        <f aca="false">I12*$B$9+$B$10</f>
        <v>614.7466709</v>
      </c>
      <c r="M12" s="9" t="n">
        <f aca="false">I12*$C$9+$B$9*J12+$C$10</f>
        <v>0.548428820488226</v>
      </c>
      <c r="N12" s="4"/>
      <c r="O12" s="4"/>
    </row>
  </sheetData>
  <mergeCells count="1">
    <mergeCell ref="E2: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4"/>
  <cols>
    <col collapsed="false" hidden="false" max="1" min="1" style="0" width="13.9030612244898"/>
    <col collapsed="false" hidden="false" max="4" min="2" style="0" width="10.530612244898"/>
    <col collapsed="false" hidden="false" max="5" min="5" style="0" width="18.1989795918367"/>
    <col collapsed="false" hidden="false" max="6" min="6" style="0" width="18.8877551020408"/>
    <col collapsed="false" hidden="false" max="7" min="7" style="0" width="16.9438775510204"/>
    <col collapsed="false" hidden="false" max="8" min="8" style="0" width="12.5561224489796"/>
    <col collapsed="false" hidden="false" max="9" min="9" style="0" width="10.530612244898"/>
    <col collapsed="false" hidden="false" max="10" min="10" style="0" width="11.8775510204082"/>
    <col collapsed="false" hidden="false" max="11" min="11" style="0" width="10.530612244898"/>
    <col collapsed="false" hidden="false" max="12" min="12" style="0" width="18.8979591836735"/>
    <col collapsed="false" hidden="false" max="13" min="13" style="0" width="10.1224489795918"/>
    <col collapsed="false" hidden="false" max="1025" min="14" style="0" width="10.530612244898"/>
  </cols>
  <sheetData>
    <row r="3" customFormat="false" ht="14" hidden="false" customHeight="false" outlineLevel="0" collapsed="false">
      <c r="A3" s="4"/>
      <c r="B3" s="4"/>
      <c r="C3" s="4"/>
      <c r="D3" s="4"/>
      <c r="E3" s="20" t="s">
        <v>33</v>
      </c>
      <c r="F3" s="20"/>
      <c r="G3" s="20"/>
      <c r="H3" s="20"/>
      <c r="I3" s="20"/>
      <c r="J3" s="20"/>
      <c r="K3" s="20"/>
      <c r="L3" s="20"/>
      <c r="M3" s="20"/>
    </row>
    <row r="4" customFormat="false" ht="15" hidden="false" customHeight="false" outlineLevel="0" collapsed="false">
      <c r="A4" s="4"/>
      <c r="B4" s="4"/>
      <c r="C4" s="4"/>
      <c r="E4" s="6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8</v>
      </c>
      <c r="L4" s="7" t="s">
        <v>20</v>
      </c>
      <c r="M4" s="7" t="s">
        <v>21</v>
      </c>
      <c r="N4" s="0" t="s">
        <v>34</v>
      </c>
    </row>
    <row r="5" customFormat="false" ht="14" hidden="false" customHeight="false" outlineLevel="0" collapsed="false">
      <c r="A5" s="4"/>
      <c r="B5" s="4"/>
      <c r="C5" s="4"/>
      <c r="E5" s="8" t="n">
        <v>0</v>
      </c>
      <c r="F5" s="4" t="s">
        <v>35</v>
      </c>
      <c r="G5" s="0" t="s">
        <v>26</v>
      </c>
      <c r="H5" s="0" t="s">
        <v>26</v>
      </c>
      <c r="I5" s="4" t="n">
        <v>16</v>
      </c>
      <c r="J5" s="4"/>
      <c r="K5" s="4"/>
      <c r="L5" s="21"/>
      <c r="M5" s="22"/>
    </row>
    <row r="6" customFormat="false" ht="15" hidden="false" customHeight="false" outlineLevel="0" collapsed="false">
      <c r="A6" s="4"/>
      <c r="B6" s="4"/>
      <c r="C6" s="4"/>
      <c r="E6" s="8" t="n">
        <v>1</v>
      </c>
      <c r="F6" s="4" t="s">
        <v>36</v>
      </c>
      <c r="G6" s="4" t="n">
        <v>59770</v>
      </c>
      <c r="H6" s="4" t="n">
        <v>1304</v>
      </c>
      <c r="I6" s="4" t="n">
        <v>51.96</v>
      </c>
      <c r="J6" s="9" t="n">
        <f aca="false">K6/(SQRT(G6)*2.35)</f>
        <v>0.0979416519765244</v>
      </c>
      <c r="K6" s="4" t="n">
        <v>56.27</v>
      </c>
      <c r="L6" s="9" t="n">
        <f aca="false">I6*$B$8+$B$9</f>
        <v>94.4479472</v>
      </c>
      <c r="M6" s="9" t="n">
        <f aca="false">I6*$C$8+$B$8*J6+$C$9</f>
        <v>0.299685887176709</v>
      </c>
    </row>
    <row r="7" customFormat="false" ht="13.8" hidden="false" customHeight="false" outlineLevel="0" collapsed="false">
      <c r="A7" s="11" t="s">
        <v>27</v>
      </c>
      <c r="B7" s="12" t="s">
        <v>28</v>
      </c>
      <c r="C7" s="13" t="s">
        <v>29</v>
      </c>
      <c r="E7" s="8" t="n">
        <v>2</v>
      </c>
      <c r="F7" s="4" t="s">
        <v>22</v>
      </c>
      <c r="G7" s="4" t="n">
        <v>994</v>
      </c>
      <c r="H7" s="4" t="n">
        <v>253</v>
      </c>
      <c r="I7" s="4" t="n">
        <v>136.62</v>
      </c>
      <c r="J7" s="9" t="n">
        <f aca="false">K7/(SQRT(G7)*2.35)</f>
        <v>0.107031628382675</v>
      </c>
      <c r="K7" s="4" t="n">
        <v>7.93</v>
      </c>
      <c r="L7" s="9" t="n">
        <f aca="false">I7*$B$8+$B$9</f>
        <v>242.0585834</v>
      </c>
      <c r="M7" s="9" t="n">
        <f aca="false">I7*$C$8+$B$8*J7+$C$9</f>
        <v>0.35423924817918</v>
      </c>
      <c r="N7" s="0" t="s">
        <v>37</v>
      </c>
    </row>
    <row r="8" customFormat="false" ht="13.8" hidden="false" customHeight="false" outlineLevel="0" collapsed="false">
      <c r="A8" s="14" t="s">
        <v>31</v>
      </c>
      <c r="B8" s="15" t="n">
        <v>1.74357</v>
      </c>
      <c r="C8" s="16" t="n">
        <v>0.000457174</v>
      </c>
      <c r="E8" s="8" t="n">
        <v>3</v>
      </c>
      <c r="F8" s="4" t="s">
        <v>22</v>
      </c>
      <c r="G8" s="4" t="n">
        <v>389</v>
      </c>
      <c r="H8" s="4" t="n">
        <v>261</v>
      </c>
      <c r="I8" s="4" t="n">
        <v>173.92</v>
      </c>
      <c r="J8" s="9" t="n">
        <f aca="false">K8/(SQRT(G8)*2.35)</f>
        <v>0.0485444802028781</v>
      </c>
      <c r="K8" s="4" t="n">
        <v>2.25</v>
      </c>
      <c r="L8" s="9" t="n">
        <f aca="false">I8*$B$8+$B$9</f>
        <v>307.0937444</v>
      </c>
      <c r="M8" s="9" t="n">
        <f aca="false">I8*$C$8+$B$8*J8+$C$9</f>
        <v>0.269315401427332</v>
      </c>
      <c r="N8" s="0" t="s">
        <v>38</v>
      </c>
    </row>
    <row r="9" customFormat="false" ht="13.8" hidden="false" customHeight="false" outlineLevel="0" collapsed="false">
      <c r="A9" s="17" t="s">
        <v>32</v>
      </c>
      <c r="B9" s="18" t="n">
        <v>3.85205</v>
      </c>
      <c r="C9" s="19" t="n">
        <v>0.105163</v>
      </c>
      <c r="E9" s="8" t="n">
        <v>4</v>
      </c>
      <c r="F9" s="4" t="s">
        <v>22</v>
      </c>
      <c r="G9" s="4" t="n">
        <v>486</v>
      </c>
      <c r="H9" s="4" t="n">
        <v>214</v>
      </c>
      <c r="I9" s="4" t="n">
        <v>200.77</v>
      </c>
      <c r="J9" s="9" t="n">
        <f aca="false">K9/(SQRT(G9)*2.35)</f>
        <v>0.118131420219331</v>
      </c>
      <c r="K9" s="4" t="n">
        <v>6.12</v>
      </c>
      <c r="L9" s="9" t="n">
        <f aca="false">I9*$B$8+$B$9</f>
        <v>353.9085989</v>
      </c>
      <c r="M9" s="9" t="n">
        <f aca="false">I9*$C$8+$B$8*J9+$C$9</f>
        <v>0.402920224331818</v>
      </c>
      <c r="N9" s="23" t="s">
        <v>39</v>
      </c>
    </row>
    <row r="10" customFormat="false" ht="14" hidden="false" customHeight="false" outlineLevel="0" collapsed="false">
      <c r="E10" s="8" t="n">
        <v>5</v>
      </c>
      <c r="F10" s="4" t="s">
        <v>23</v>
      </c>
      <c r="G10" s="4" t="n">
        <v>470</v>
      </c>
      <c r="H10" s="4" t="n">
        <v>190</v>
      </c>
      <c r="I10" s="4" t="n">
        <v>227.02</v>
      </c>
      <c r="J10" s="9" t="n">
        <f aca="false">K10/(SQRT(G10)*2.35)</f>
        <v>0.0830278087225997</v>
      </c>
      <c r="K10" s="4" t="n">
        <v>4.23</v>
      </c>
      <c r="L10" s="9" t="n">
        <f aca="false">I10*$B$8+$B$9</f>
        <v>399.6773114</v>
      </c>
      <c r="M10" s="9" t="n">
        <f aca="false">I10*$C$8+$B$8*J10+$C$9</f>
        <v>0.353715437934463</v>
      </c>
    </row>
    <row r="11" customFormat="false" ht="14" hidden="false" customHeight="false" outlineLevel="0" collapsed="false">
      <c r="E11" s="8" t="n">
        <v>6</v>
      </c>
      <c r="F11" s="4" t="s">
        <v>40</v>
      </c>
      <c r="G11" s="4" t="n">
        <v>476</v>
      </c>
      <c r="H11" s="4" t="n">
        <v>242</v>
      </c>
      <c r="I11" s="4" t="n">
        <v>226.99</v>
      </c>
      <c r="J11" s="9" t="n">
        <f aca="false">K11/(SQRT(G11)*2.35)</f>
        <v>0.0819177380323082</v>
      </c>
      <c r="K11" s="4" t="n">
        <v>4.2</v>
      </c>
      <c r="L11" s="9" t="n">
        <f aca="false">I11*$B$8+$B$9</f>
        <v>399.6250043</v>
      </c>
      <c r="M11" s="9" t="n">
        <f aca="false">I11*$C$8+$B$8*J11+$C$9</f>
        <v>0.351766236760992</v>
      </c>
      <c r="N11" s="0" t="s">
        <v>41</v>
      </c>
    </row>
    <row r="12" customFormat="false" ht="14" hidden="false" customHeight="false" outlineLevel="0" collapsed="false">
      <c r="A12" s="4"/>
      <c r="B12" s="4"/>
      <c r="C12" s="4"/>
      <c r="E12" s="8" t="n">
        <v>7</v>
      </c>
      <c r="F12" s="4" t="s">
        <v>23</v>
      </c>
      <c r="G12" s="4" t="n">
        <v>352</v>
      </c>
      <c r="H12" s="4" t="n">
        <v>231</v>
      </c>
      <c r="I12" s="4" t="n">
        <v>283.99</v>
      </c>
      <c r="J12" s="9" t="n">
        <f aca="false">K12/(SQRT(G12)*2.35)</f>
        <v>0.0390111949076223</v>
      </c>
      <c r="K12" s="4" t="n">
        <v>1.72</v>
      </c>
      <c r="L12" s="9" t="n">
        <f aca="false">I12*$B$8+$B$9</f>
        <v>499.0084943</v>
      </c>
      <c r="M12" s="9" t="n">
        <f aca="false">I12*$C$8+$B$8*J12+$C$9</f>
        <v>0.303014593365083</v>
      </c>
    </row>
    <row r="13" customFormat="false" ht="14" hidden="false" customHeight="false" outlineLevel="0" collapsed="false">
      <c r="A13" s="4"/>
      <c r="B13" s="4"/>
      <c r="C13" s="4"/>
      <c r="E13" s="8" t="n">
        <v>8</v>
      </c>
      <c r="F13" s="4" t="s">
        <v>22</v>
      </c>
      <c r="G13" s="4" t="n">
        <v>1291</v>
      </c>
      <c r="H13" s="4" t="n">
        <v>247</v>
      </c>
      <c r="I13" s="4" t="n">
        <v>343.73</v>
      </c>
      <c r="J13" s="9" t="n">
        <f aca="false">K13/(SQRT(G13)*2.35)</f>
        <v>0.22205997606039</v>
      </c>
      <c r="K13" s="4" t="n">
        <v>18.75</v>
      </c>
      <c r="L13" s="9" t="n">
        <f aca="false">I13*$B$8+$B$9</f>
        <v>603.1693661</v>
      </c>
      <c r="M13" s="9" t="n">
        <f aca="false">I13*$C$8+$B$8*J13+$C$9</f>
        <v>0.649484531479614</v>
      </c>
      <c r="N13" s="0" t="s">
        <v>42</v>
      </c>
    </row>
    <row r="14" customFormat="false" ht="13.8" hidden="false" customHeight="false" outlineLevel="0" collapsed="false">
      <c r="A14" s="4"/>
      <c r="B14" s="4"/>
      <c r="C14" s="4"/>
      <c r="D14" s="4"/>
      <c r="E14" s="8" t="n">
        <v>9</v>
      </c>
      <c r="F14" s="4" t="s">
        <v>22</v>
      </c>
      <c r="G14" s="4" t="n">
        <v>377</v>
      </c>
      <c r="H14" s="4" t="n">
        <v>205</v>
      </c>
      <c r="I14" s="4" t="n">
        <v>430.75</v>
      </c>
      <c r="J14" s="9" t="n">
        <f aca="false">K14/(SQRT(G14)*2.35)</f>
        <v>0.0813083919888206</v>
      </c>
      <c r="K14" s="4" t="n">
        <v>3.71</v>
      </c>
      <c r="L14" s="9" t="n">
        <f aca="false">I14*$B$8+$B$9</f>
        <v>754.8948275</v>
      </c>
      <c r="M14" s="9" t="n">
        <f aca="false">I14*$C$8+$B$8*J14+$C$9</f>
        <v>0.443857573519948</v>
      </c>
      <c r="N14" s="0" t="s">
        <v>43</v>
      </c>
    </row>
    <row r="15" customFormat="false" ht="14" hidden="false" customHeight="false" outlineLevel="0" collapsed="false">
      <c r="A15" s="4"/>
      <c r="B15" s="4"/>
      <c r="C15" s="4"/>
      <c r="D15" s="4"/>
      <c r="E15" s="8" t="n">
        <v>10</v>
      </c>
      <c r="F15" s="4" t="s">
        <v>44</v>
      </c>
      <c r="G15" s="4" t="n">
        <v>821</v>
      </c>
      <c r="H15" s="4" t="n">
        <v>225</v>
      </c>
      <c r="I15" s="4" t="n">
        <v>521.73</v>
      </c>
      <c r="J15" s="9" t="n">
        <f aca="false">K15/(SQRT(G15)*2.35)</f>
        <v>0.17108543495729</v>
      </c>
      <c r="K15" s="4" t="n">
        <v>11.52</v>
      </c>
      <c r="L15" s="9" t="n">
        <f aca="false">I15*$B$8+$B$9</f>
        <v>913.5248261</v>
      </c>
      <c r="M15" s="9" t="n">
        <f aca="false">I15*$C$8+$B$8*J15+$C$9</f>
        <v>0.641983822848482</v>
      </c>
      <c r="N15" s="0" t="s">
        <v>45</v>
      </c>
    </row>
    <row r="16" customFormat="false" ht="14" hidden="false" customHeight="false" outlineLevel="0" collapsed="false">
      <c r="A16" s="4"/>
      <c r="B16" s="4"/>
      <c r="C16" s="4"/>
      <c r="D16" s="4"/>
      <c r="E16" s="8" t="n">
        <v>11</v>
      </c>
      <c r="F16" s="4" t="s">
        <v>22</v>
      </c>
      <c r="G16" s="4" t="n">
        <v>871</v>
      </c>
      <c r="H16" s="4" t="n">
        <v>248</v>
      </c>
      <c r="I16" s="4" t="n">
        <v>636.99</v>
      </c>
      <c r="J16" s="9" t="n">
        <f aca="false">K16/(SQRT(G16)*2.35)</f>
        <v>0.0837720595189694</v>
      </c>
      <c r="K16" s="4" t="n">
        <v>5.81</v>
      </c>
      <c r="L16" s="9" t="n">
        <f aca="false">I16*$B$8+$B$9</f>
        <v>1114.4887043</v>
      </c>
      <c r="M16" s="9" t="n">
        <f aca="false">I16*$C$8+$B$8*J16+$C$9</f>
        <v>0.542440716075489</v>
      </c>
      <c r="N16" s="0" t="s">
        <v>46</v>
      </c>
    </row>
    <row r="17" customFormat="false" ht="14" hidden="false" customHeight="false" outlineLevel="0" collapsed="false">
      <c r="A17" s="4"/>
      <c r="B17" s="4"/>
      <c r="C17" s="4"/>
      <c r="D17" s="4"/>
      <c r="E17" s="8" t="n">
        <v>12</v>
      </c>
      <c r="F17" s="4" t="s">
        <v>23</v>
      </c>
      <c r="G17" s="4" t="n">
        <v>84</v>
      </c>
      <c r="H17" s="4" t="n">
        <v>47</v>
      </c>
      <c r="I17" s="4" t="n">
        <v>714.77</v>
      </c>
      <c r="J17" s="9" t="n">
        <f aca="false">K17/(SQRT(G17)*2.35)</f>
        <v>0.162038390834811</v>
      </c>
      <c r="K17" s="4" t="n">
        <v>3.49</v>
      </c>
      <c r="L17" s="9" t="n">
        <f aca="false">I17*$B$8+$B$9</f>
        <v>1250.1035789</v>
      </c>
      <c r="M17" s="9" t="n">
        <f aca="false">I17*$C$8+$B$8*J17+$C$9</f>
        <v>0.714462537087852</v>
      </c>
    </row>
    <row r="18" customFormat="false" ht="14" hidden="false" customHeight="false" outlineLevel="0" collapsed="false">
      <c r="A18" s="4"/>
      <c r="B18" s="4"/>
      <c r="C18" s="4"/>
      <c r="D18" s="4"/>
      <c r="E18" s="8" t="n">
        <v>13</v>
      </c>
      <c r="F18" s="4" t="s">
        <v>22</v>
      </c>
      <c r="G18" s="4" t="n">
        <v>3356</v>
      </c>
      <c r="H18" s="4" t="n">
        <v>151</v>
      </c>
      <c r="I18" s="4" t="n">
        <v>830.19</v>
      </c>
      <c r="J18" s="9" t="n">
        <f aca="false">K18/(SQRT(G18)*2.35)</f>
        <v>0.273766658028138</v>
      </c>
      <c r="K18" s="4" t="n">
        <v>37.27</v>
      </c>
      <c r="L18" s="9" t="n">
        <f aca="false">I18*$B$8+$B$9</f>
        <v>1451.3464283</v>
      </c>
      <c r="M18" s="9" t="n">
        <f aca="false">I18*$C$8+$B$8*J18+$C$9</f>
        <v>0.962035614998121</v>
      </c>
      <c r="N18" s="0" t="s">
        <v>47</v>
      </c>
    </row>
    <row r="19" customFormat="false" ht="14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3.8" hidden="false" customHeight="false" outlineLevel="0" collapsed="false">
      <c r="A20" s="4"/>
      <c r="B20" s="4"/>
      <c r="C20" s="4"/>
      <c r="D20" s="4"/>
      <c r="E20" s="24" t="s">
        <v>48</v>
      </c>
      <c r="F20" s="24"/>
      <c r="G20" s="24"/>
      <c r="H20" s="24"/>
      <c r="I20" s="24"/>
      <c r="J20" s="4"/>
      <c r="K20" s="4"/>
      <c r="L20" s="4"/>
      <c r="M20" s="4"/>
    </row>
    <row r="21" customFormat="false" ht="13.8" hidden="false" customHeight="false" outlineLevel="0" collapsed="false">
      <c r="A21" s="4"/>
      <c r="B21" s="4"/>
      <c r="C21" s="4"/>
      <c r="E21" s="25" t="s">
        <v>34</v>
      </c>
      <c r="F21" s="26" t="s">
        <v>49</v>
      </c>
      <c r="G21" s="27" t="s">
        <v>50</v>
      </c>
      <c r="H21" s="28" t="s">
        <v>51</v>
      </c>
      <c r="I21" s="25" t="s">
        <v>52</v>
      </c>
      <c r="J21" s="4"/>
      <c r="K21" s="4"/>
      <c r="L21" s="4"/>
      <c r="M21" s="4"/>
    </row>
    <row r="22" customFormat="false" ht="13.8" hidden="false" customHeight="false" outlineLevel="0" collapsed="false">
      <c r="A22" s="4"/>
      <c r="B22" s="4"/>
      <c r="C22" s="4"/>
      <c r="E22" s="4" t="s">
        <v>53</v>
      </c>
      <c r="F22" s="29" t="n">
        <v>242</v>
      </c>
      <c r="G22" s="30" t="s">
        <v>54</v>
      </c>
      <c r="H22" s="29" t="n">
        <f aca="false">F22/(1+2*F22/511)</f>
        <v>124.283417085427</v>
      </c>
      <c r="I22" s="4" t="n">
        <f aca="false">F22-H22</f>
        <v>117.716582914573</v>
      </c>
      <c r="J22" s="4"/>
      <c r="K22" s="4"/>
      <c r="L22" s="4"/>
      <c r="M22" s="4"/>
    </row>
    <row r="23" customFormat="false" ht="13.8" hidden="false" customHeight="false" outlineLevel="0" collapsed="false">
      <c r="A23" s="4"/>
      <c r="B23" s="4"/>
      <c r="C23" s="4"/>
      <c r="E23" s="4" t="s">
        <v>55</v>
      </c>
      <c r="F23" s="29" t="n">
        <v>295</v>
      </c>
      <c r="G23" s="30" t="s">
        <v>56</v>
      </c>
      <c r="H23" s="29" t="n">
        <f aca="false">F23/(1+2*F23/511)</f>
        <v>136.916439600363</v>
      </c>
      <c r="I23" s="4" t="n">
        <f aca="false">F23-H23</f>
        <v>158.083560399637</v>
      </c>
      <c r="J23" s="4"/>
      <c r="K23" s="4"/>
      <c r="L23" s="4"/>
      <c r="M23" s="4"/>
    </row>
    <row r="24" customFormat="false" ht="13.8" hidden="false" customHeight="false" outlineLevel="0" collapsed="false">
      <c r="E24" s="31" t="s">
        <v>57</v>
      </c>
      <c r="F24" s="29" t="n">
        <v>352</v>
      </c>
      <c r="G24" s="30" t="s">
        <v>58</v>
      </c>
      <c r="H24" s="29" t="n">
        <f aca="false">F24/(1+2*F24/511)</f>
        <v>148.042798353909</v>
      </c>
      <c r="I24" s="4" t="n">
        <f aca="false">F24-H24</f>
        <v>203.957201646091</v>
      </c>
    </row>
    <row r="25" customFormat="false" ht="13.8" hidden="false" customHeight="false" outlineLevel="0" collapsed="false">
      <c r="E25" s="31" t="s">
        <v>42</v>
      </c>
      <c r="F25" s="29" t="n">
        <v>609</v>
      </c>
      <c r="G25" s="30" t="n">
        <v>46.3</v>
      </c>
      <c r="H25" s="29" t="n">
        <f aca="false">F25/(1+2*F25/511)</f>
        <v>179.987854251012</v>
      </c>
      <c r="I25" s="4" t="n">
        <f aca="false">F25-H25</f>
        <v>429.012145748988</v>
      </c>
    </row>
    <row r="26" customFormat="false" ht="13.8" hidden="false" customHeight="false" outlineLevel="0" collapsed="false">
      <c r="E26" s="31" t="s">
        <v>43</v>
      </c>
      <c r="F26" s="29" t="n">
        <v>768</v>
      </c>
      <c r="G26" s="30" t="n">
        <v>5.04</v>
      </c>
      <c r="H26" s="29" t="n">
        <f aca="false">F26/(1+2*F26/511)</f>
        <v>191.71861260381</v>
      </c>
      <c r="I26" s="4" t="n">
        <f aca="false">F26-H26</f>
        <v>576.28138739619</v>
      </c>
    </row>
    <row r="27" customFormat="false" ht="13.8" hidden="false" customHeight="false" outlineLevel="0" collapsed="false">
      <c r="E27" s="31" t="s">
        <v>46</v>
      </c>
      <c r="F27" s="29" t="n">
        <v>1120</v>
      </c>
      <c r="G27" s="30" t="n">
        <v>15.04</v>
      </c>
      <c r="H27" s="29" t="n">
        <f aca="false">F27/(1+2*F27/511)</f>
        <v>208.040712468193</v>
      </c>
      <c r="I27" s="4" t="n">
        <f aca="false">F27-H27</f>
        <v>911.959287531807</v>
      </c>
    </row>
    <row r="28" customFormat="false" ht="13.8" hidden="false" customHeight="false" outlineLevel="0" collapsed="false">
      <c r="E28" s="31" t="s">
        <v>47</v>
      </c>
      <c r="F28" s="31" t="n">
        <v>1460</v>
      </c>
      <c r="G28" s="30"/>
      <c r="H28" s="29" t="n">
        <f aca="false">F28/(1+2*F28/511)</f>
        <v>217.446808510638</v>
      </c>
      <c r="I28" s="4" t="n">
        <f aca="false">F28-H28</f>
        <v>1242.55319148936</v>
      </c>
    </row>
    <row r="29" customFormat="false" ht="13.8" hidden="false" customHeight="false" outlineLevel="0" collapsed="false">
      <c r="E29" s="31" t="s">
        <v>45</v>
      </c>
      <c r="F29" s="31" t="n">
        <f aca="false">F28-511</f>
        <v>949</v>
      </c>
      <c r="G29" s="30"/>
      <c r="H29" s="29" t="s">
        <v>26</v>
      </c>
      <c r="I29" s="31" t="s">
        <v>26</v>
      </c>
    </row>
    <row r="30" customFormat="false" ht="13.8" hidden="false" customHeight="false" outlineLevel="0" collapsed="false">
      <c r="E30" s="31" t="s">
        <v>59</v>
      </c>
      <c r="F30" s="31" t="n">
        <f aca="false">F28-1022</f>
        <v>438</v>
      </c>
      <c r="G30" s="30"/>
      <c r="H30" s="29" t="s">
        <v>26</v>
      </c>
      <c r="I30" s="31" t="s">
        <v>26</v>
      </c>
    </row>
  </sheetData>
  <mergeCells count="2">
    <mergeCell ref="E3:M3"/>
    <mergeCell ref="E20:I2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4"/>
  <cols>
    <col collapsed="false" hidden="false" max="2" min="1" style="0" width="10.530612244898"/>
    <col collapsed="false" hidden="false" max="3" min="3" style="0" width="17.4132653061224"/>
    <col collapsed="false" hidden="false" max="4" min="4" style="0" width="9.31632653061224"/>
    <col collapsed="false" hidden="false" max="5" min="5" style="0" width="12.5561224489796"/>
    <col collapsed="false" hidden="false" max="6" min="6" style="0" width="10.530612244898"/>
    <col collapsed="false" hidden="false" max="7" min="7" style="0" width="11.8775510204082"/>
    <col collapsed="false" hidden="false" max="9" min="8" style="0" width="10.530612244898"/>
    <col collapsed="false" hidden="false" max="10" min="10" style="0" width="11.4744897959184"/>
    <col collapsed="false" hidden="false" max="1025" min="11" style="0" width="10.530612244898"/>
  </cols>
  <sheetData>
    <row r="1" customFormat="false" ht="14" hidden="false" customHeight="false" outlineLevel="0" collapsed="false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customFormat="false" ht="14" hidden="false" customHeight="false" outlineLevel="0" collapsed="false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customFormat="false" ht="14" hidden="false" customHeight="false" outlineLevel="0" collapsed="false">
      <c r="A3" s="32"/>
      <c r="B3" s="33" t="s">
        <v>33</v>
      </c>
      <c r="C3" s="33"/>
      <c r="D3" s="33"/>
      <c r="E3" s="33"/>
      <c r="F3" s="33"/>
      <c r="G3" s="33"/>
      <c r="H3" s="33"/>
      <c r="I3" s="33"/>
      <c r="J3" s="33"/>
      <c r="K3" s="32"/>
      <c r="L3" s="32"/>
      <c r="M3" s="32"/>
      <c r="N3" s="32"/>
      <c r="O3" s="32"/>
      <c r="P3" s="32"/>
    </row>
    <row r="4" customFormat="false" ht="15" hidden="false" customHeight="false" outlineLevel="0" collapsed="false">
      <c r="A4" s="32"/>
      <c r="B4" s="34" t="s">
        <v>60</v>
      </c>
      <c r="C4" s="35" t="s">
        <v>61</v>
      </c>
      <c r="D4" s="35" t="s">
        <v>16</v>
      </c>
      <c r="E4" s="35" t="s">
        <v>17</v>
      </c>
      <c r="F4" s="35" t="s">
        <v>18</v>
      </c>
      <c r="G4" s="35" t="s">
        <v>19</v>
      </c>
      <c r="H4" s="35" t="s">
        <v>8</v>
      </c>
      <c r="I4" s="35" t="s">
        <v>62</v>
      </c>
      <c r="J4" s="35" t="s">
        <v>63</v>
      </c>
      <c r="K4" s="32"/>
      <c r="L4" s="32"/>
      <c r="M4" s="32"/>
      <c r="N4" s="32"/>
      <c r="O4" s="32"/>
      <c r="P4" s="32"/>
    </row>
    <row r="5" customFormat="false" ht="14" hidden="false" customHeight="false" outlineLevel="0" collapsed="false">
      <c r="A5" s="32"/>
      <c r="B5" s="36" t="n">
        <v>0</v>
      </c>
      <c r="C5" s="32" t="n">
        <v>0</v>
      </c>
      <c r="D5" s="32" t="n">
        <v>41373</v>
      </c>
      <c r="E5" s="32" t="n">
        <v>266</v>
      </c>
      <c r="F5" s="32" t="n">
        <v>758.74</v>
      </c>
      <c r="G5" s="37" t="n">
        <f aca="false">H5/(SQRT(D5)*2.35)</f>
        <v>0.100795333653087</v>
      </c>
      <c r="H5" s="32" t="n">
        <v>48.18</v>
      </c>
      <c r="I5" s="38" t="n">
        <f aca="false">LOG($D$5/D5)</f>
        <v>0</v>
      </c>
      <c r="J5" s="39" t="n">
        <f aca="false">SQRT(($E$5/$D$5)^2+(E5/D5)^2)</f>
        <v>0.00909242277792868</v>
      </c>
      <c r="K5" s="32"/>
      <c r="L5" s="32"/>
      <c r="M5" s="32"/>
      <c r="N5" s="32"/>
      <c r="O5" s="32"/>
      <c r="P5" s="32"/>
    </row>
    <row r="6" customFormat="false" ht="14" hidden="false" customHeight="false" outlineLevel="0" collapsed="false">
      <c r="A6" s="32"/>
      <c r="B6" s="36" t="n">
        <v>1</v>
      </c>
      <c r="C6" s="32" t="n">
        <v>900</v>
      </c>
      <c r="D6" s="32" t="n">
        <v>39263</v>
      </c>
      <c r="E6" s="32" t="n">
        <v>289</v>
      </c>
      <c r="F6" s="32" t="n">
        <v>757.4</v>
      </c>
      <c r="G6" s="37" t="n">
        <f aca="false">H6/(SQRT(D6)*2.35)</f>
        <v>0.0999248374025134</v>
      </c>
      <c r="H6" s="32" t="n">
        <v>46.53</v>
      </c>
      <c r="I6" s="38" t="n">
        <f aca="false">LOG($D$5/D6)</f>
        <v>0.022733533165861</v>
      </c>
      <c r="J6" s="39" t="n">
        <f aca="false">SQRT(($E$5/$D$5)^2+(E6/D6)^2)</f>
        <v>0.00977316704679702</v>
      </c>
      <c r="K6" s="32"/>
      <c r="L6" s="32"/>
      <c r="M6" s="32"/>
      <c r="N6" s="32"/>
      <c r="O6" s="32"/>
      <c r="P6" s="32"/>
    </row>
    <row r="7" customFormat="false" ht="14" hidden="false" customHeight="false" outlineLevel="0" collapsed="false">
      <c r="A7" s="32"/>
      <c r="B7" s="36" t="n">
        <v>2</v>
      </c>
      <c r="C7" s="32" t="n">
        <v>1800</v>
      </c>
      <c r="D7" s="32" t="n">
        <v>37101</v>
      </c>
      <c r="E7" s="32" t="n">
        <v>287</v>
      </c>
      <c r="F7" s="32" t="n">
        <v>757.61</v>
      </c>
      <c r="G7" s="37" t="n">
        <f aca="false">H7/(SQRT(D7)*2.35)</f>
        <v>0.106329847658248</v>
      </c>
      <c r="H7" s="32" t="n">
        <v>48.13</v>
      </c>
      <c r="I7" s="38" t="n">
        <f aca="false">LOG($D$5/D7)</f>
        <v>0.0473313976816241</v>
      </c>
      <c r="J7" s="39" t="n">
        <f aca="false">SQRT(($E$5/$D$5)^2+(E7/D7)^2)</f>
        <v>0.0100586386099764</v>
      </c>
      <c r="K7" s="32"/>
      <c r="L7" s="32"/>
      <c r="M7" s="32"/>
      <c r="N7" s="32"/>
      <c r="O7" s="32"/>
      <c r="P7" s="32"/>
    </row>
    <row r="8" customFormat="false" ht="14" hidden="false" customHeight="false" outlineLevel="0" collapsed="false">
      <c r="A8" s="32"/>
      <c r="B8" s="36" t="s">
        <v>64</v>
      </c>
      <c r="C8" s="32" t="n">
        <v>2700</v>
      </c>
      <c r="D8" s="32" t="n">
        <v>33153</v>
      </c>
      <c r="E8" s="32" t="n">
        <v>268</v>
      </c>
      <c r="F8" s="32" t="n">
        <v>757.7</v>
      </c>
      <c r="G8" s="37" t="n">
        <f aca="false">H8/(SQRT(D8)*2.35)</f>
        <v>0.110029002330371</v>
      </c>
      <c r="H8" s="32" t="n">
        <v>47.08</v>
      </c>
      <c r="I8" s="38" t="n">
        <f aca="false">LOG($D$5/D8)</f>
        <v>0.096194179559091</v>
      </c>
      <c r="J8" s="39" t="n">
        <f aca="false">SQRT(($E$5/$D$5)^2+(E8/D8)^2)</f>
        <v>0.0103287373443672</v>
      </c>
      <c r="K8" s="32"/>
      <c r="L8" s="32"/>
      <c r="M8" s="32"/>
      <c r="N8" s="32"/>
      <c r="O8" s="32"/>
      <c r="P8" s="32"/>
    </row>
    <row r="9" customFormat="false" ht="14" hidden="false" customHeight="false" outlineLevel="0" collapsed="false">
      <c r="A9" s="32"/>
      <c r="B9" s="36" t="n">
        <v>3</v>
      </c>
      <c r="C9" s="32" t="n">
        <v>3600</v>
      </c>
      <c r="D9" s="32" t="n">
        <v>32514</v>
      </c>
      <c r="E9" s="32" t="n">
        <v>274</v>
      </c>
      <c r="F9" s="32" t="n">
        <v>756.98</v>
      </c>
      <c r="G9" s="37" t="n">
        <f aca="false">H9/(SQRT(D9)*2.35)</f>
        <v>0.107541469256278</v>
      </c>
      <c r="H9" s="32" t="n">
        <v>45.57</v>
      </c>
      <c r="I9" s="38" t="n">
        <f aca="false">LOG($D$5/D9)</f>
        <v>0.1046466117936</v>
      </c>
      <c r="J9" s="39" t="n">
        <f aca="false">SQRT(($E$5/$D$5)^2+(E9/D9)^2)</f>
        <v>0.0105996579678561</v>
      </c>
      <c r="K9" s="32"/>
      <c r="L9" s="32"/>
      <c r="M9" s="32"/>
      <c r="N9" s="32"/>
      <c r="O9" s="32"/>
      <c r="P9" s="32"/>
    </row>
    <row r="10" customFormat="false" ht="14" hidden="false" customHeight="false" outlineLevel="0" collapsed="false">
      <c r="A10" s="32"/>
      <c r="B10" s="36" t="s">
        <v>65</v>
      </c>
      <c r="C10" s="32" t="n">
        <v>5400</v>
      </c>
      <c r="D10" s="32" t="n">
        <v>23440</v>
      </c>
      <c r="E10" s="32" t="n">
        <v>272</v>
      </c>
      <c r="F10" s="32" t="n">
        <v>757.25</v>
      </c>
      <c r="G10" s="37" t="n">
        <f aca="false">H10/(SQRT(D10)*2.35)</f>
        <v>0.134523666504368</v>
      </c>
      <c r="H10" s="32" t="n">
        <v>48.4</v>
      </c>
      <c r="I10" s="38" t="n">
        <f aca="false">LOG($D$5/D10)</f>
        <v>0.246759405843581</v>
      </c>
      <c r="J10" s="39" t="n">
        <f aca="false">SQRT(($E$5/$D$5)^2+(E10/D10)^2)</f>
        <v>0.0132661640961049</v>
      </c>
      <c r="K10" s="32"/>
      <c r="L10" s="32"/>
      <c r="M10" s="32"/>
      <c r="N10" s="32"/>
      <c r="O10" s="32"/>
      <c r="P10" s="32"/>
    </row>
    <row r="11" customFormat="false" ht="14" hidden="false" customHeight="false" outlineLevel="0" collapsed="false">
      <c r="A11" s="32"/>
      <c r="B11" s="36" t="n">
        <v>4</v>
      </c>
      <c r="C11" s="32" t="n">
        <v>7200</v>
      </c>
      <c r="D11" s="32" t="n">
        <v>18661</v>
      </c>
      <c r="E11" s="32" t="n">
        <v>246</v>
      </c>
      <c r="F11" s="32" t="n">
        <v>756.03</v>
      </c>
      <c r="G11" s="37" t="n">
        <f aca="false">H11/(SQRT(D11)*2.35)</f>
        <v>0.144569357097493</v>
      </c>
      <c r="H11" s="32" t="n">
        <v>46.41</v>
      </c>
      <c r="I11" s="38" t="n">
        <f aca="false">LOG($D$5/D11)</f>
        <v>0.345782100314776</v>
      </c>
      <c r="J11" s="39" t="n">
        <f aca="false">SQRT(($E$5/$D$5)^2+(E11/D11)^2)</f>
        <v>0.0146668440470279</v>
      </c>
      <c r="K11" s="32"/>
      <c r="L11" s="32"/>
      <c r="M11" s="32"/>
      <c r="N11" s="32"/>
      <c r="O11" s="32"/>
      <c r="P11" s="32"/>
    </row>
  </sheetData>
  <mergeCells count="1">
    <mergeCell ref="B3:J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2017-11-17T00:25:18Z</dcterms:created>
  <dc:creator>Francisco Duque</dc:creator>
  <dc:description/>
  <dc:language>pt-PT</dc:language>
  <cp:lastModifiedBy/>
  <dcterms:modified xsi:type="dcterms:W3CDTF">2017-11-19T11:44:55Z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