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Meu Drive\PARÂMETROS III\PRODUTO 3\relatórios\"/>
    </mc:Choice>
  </mc:AlternateContent>
  <xr:revisionPtr revIDLastSave="0" documentId="13_ncr:1_{C8D64052-1B83-407F-B99A-C5C97F9478CE}" xr6:coauthVersionLast="43" xr6:coauthVersionMax="43" xr10:uidLastSave="{00000000-0000-0000-0000-000000000000}"/>
  <bookViews>
    <workbookView xWindow="-120" yWindow="-120" windowWidth="24240" windowHeight="13140" firstSheet="20" activeTab="26" xr2:uid="{01DE212E-D0A8-44B3-829A-4717FD5714A8}"/>
  </bookViews>
  <sheets>
    <sheet name="ceará" sheetId="1" r:id="rId1"/>
    <sheet name="alagoas" sheetId="2" r:id="rId2"/>
    <sheet name="paraíba" sheetId="3" r:id="rId3"/>
    <sheet name="pernambuco" sheetId="4" r:id="rId4"/>
    <sheet name="sergipe" sheetId="5" r:id="rId5"/>
    <sheet name="bahia" sheetId="6" r:id="rId6"/>
    <sheet name="rio grande do norte" sheetId="7" r:id="rId7"/>
    <sheet name="maranhão" sheetId="8" r:id="rId8"/>
    <sheet name="piauí" sheetId="9" r:id="rId9"/>
    <sheet name="tocantins" sheetId="10" r:id="rId10"/>
    <sheet name="amapá" sheetId="11" r:id="rId11"/>
    <sheet name="pará" sheetId="12" r:id="rId12"/>
    <sheet name="roraima" sheetId="13" r:id="rId13"/>
    <sheet name="amazonas" sheetId="14" r:id="rId14"/>
    <sheet name="acre" sheetId="15" r:id="rId15"/>
    <sheet name="rondonia" sheetId="16" r:id="rId16"/>
    <sheet name="minas gerais" sheetId="17" r:id="rId17"/>
    <sheet name="espírito santo" sheetId="18" r:id="rId18"/>
    <sheet name="rio de janeiro" sheetId="19" r:id="rId19"/>
    <sheet name="são paulo" sheetId="20" r:id="rId20"/>
    <sheet name="paraná" sheetId="21" r:id="rId21"/>
    <sheet name="santa catarina" sheetId="22" r:id="rId22"/>
    <sheet name="rio grande do sul" sheetId="23" r:id="rId23"/>
    <sheet name="distrito federal" sheetId="24" r:id="rId24"/>
    <sheet name="mato grosso do sul" sheetId="25" r:id="rId25"/>
    <sheet name="mato grosso" sheetId="26" r:id="rId26"/>
    <sheet name="goiás" sheetId="27" r:id="rId2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9" i="4" l="1"/>
  <c r="B39" i="4"/>
  <c r="B19" i="1"/>
  <c r="C15" i="1"/>
  <c r="D15" i="1" s="1"/>
  <c r="C12" i="1"/>
  <c r="D12" i="1" s="1"/>
  <c r="C3" i="1"/>
  <c r="B7" i="1" s="1"/>
  <c r="B3" i="1"/>
  <c r="B6" i="1" s="1"/>
  <c r="B8" i="1" s="1"/>
  <c r="B9" i="1" s="1"/>
  <c r="B90" i="27" l="1"/>
  <c r="C86" i="27"/>
  <c r="D86" i="27" s="1"/>
  <c r="C83" i="27"/>
  <c r="D83" i="27" s="1"/>
  <c r="C75" i="27"/>
  <c r="B78" i="27" s="1"/>
  <c r="B75" i="27"/>
  <c r="B77" i="27" s="1"/>
  <c r="B72" i="27"/>
  <c r="C68" i="27"/>
  <c r="D68" i="27" s="1"/>
  <c r="C65" i="27"/>
  <c r="D65" i="27" s="1"/>
  <c r="C57" i="27"/>
  <c r="B60" i="27" s="1"/>
  <c r="B57" i="27"/>
  <c r="B59" i="27" s="1"/>
  <c r="B54" i="27"/>
  <c r="C50" i="27"/>
  <c r="D50" i="27" s="1"/>
  <c r="C47" i="27"/>
  <c r="D47" i="27" s="1"/>
  <c r="C39" i="27"/>
  <c r="B42" i="27" s="1"/>
  <c r="B39" i="27"/>
  <c r="B41" i="27" s="1"/>
  <c r="B43" i="27" s="1"/>
  <c r="B44" i="27" s="1"/>
  <c r="B36" i="27"/>
  <c r="C32" i="27"/>
  <c r="D32" i="27" s="1"/>
  <c r="C29" i="27"/>
  <c r="D29" i="27" s="1"/>
  <c r="C21" i="27"/>
  <c r="B24" i="27" s="1"/>
  <c r="B21" i="27"/>
  <c r="B23" i="27" s="1"/>
  <c r="C3" i="27"/>
  <c r="B6" i="27" s="1"/>
  <c r="B3" i="27"/>
  <c r="B5" i="27" s="1"/>
  <c r="B18" i="27"/>
  <c r="C14" i="27"/>
  <c r="D14" i="27" s="1"/>
  <c r="C11" i="27"/>
  <c r="D11" i="27" s="1"/>
  <c r="B72" i="26"/>
  <c r="C68" i="26"/>
  <c r="D68" i="26" s="1"/>
  <c r="C65" i="26"/>
  <c r="D65" i="26" s="1"/>
  <c r="C57" i="26"/>
  <c r="B60" i="26" s="1"/>
  <c r="B57" i="26"/>
  <c r="B59" i="26" s="1"/>
  <c r="B54" i="26"/>
  <c r="D50" i="26"/>
  <c r="C50" i="26"/>
  <c r="C47" i="26"/>
  <c r="D47" i="26" s="1"/>
  <c r="C39" i="26"/>
  <c r="B42" i="26" s="1"/>
  <c r="B39" i="26"/>
  <c r="B41" i="26" s="1"/>
  <c r="B36" i="26"/>
  <c r="C32" i="26"/>
  <c r="D32" i="26" s="1"/>
  <c r="C29" i="26"/>
  <c r="D29" i="26" s="1"/>
  <c r="C21" i="26"/>
  <c r="B24" i="26" s="1"/>
  <c r="B21" i="26"/>
  <c r="B23" i="26" s="1"/>
  <c r="C3" i="26"/>
  <c r="B6" i="26" s="1"/>
  <c r="B3" i="26"/>
  <c r="B5" i="26" s="1"/>
  <c r="B18" i="26"/>
  <c r="C14" i="26"/>
  <c r="D14" i="26" s="1"/>
  <c r="C11" i="26"/>
  <c r="D11" i="26" s="1"/>
  <c r="B91" i="25"/>
  <c r="C87" i="25"/>
  <c r="D87" i="25" s="1"/>
  <c r="C84" i="25"/>
  <c r="D84" i="25" s="1"/>
  <c r="C76" i="25"/>
  <c r="B79" i="25" s="1"/>
  <c r="B76" i="25"/>
  <c r="B78" i="25" s="1"/>
  <c r="B72" i="25"/>
  <c r="C68" i="25"/>
  <c r="D68" i="25" s="1"/>
  <c r="C65" i="25"/>
  <c r="D65" i="25" s="1"/>
  <c r="C57" i="25"/>
  <c r="B60" i="25" s="1"/>
  <c r="B57" i="25"/>
  <c r="B59" i="25" s="1"/>
  <c r="B54" i="25"/>
  <c r="C50" i="25"/>
  <c r="D50" i="25" s="1"/>
  <c r="C47" i="25"/>
  <c r="D47" i="25" s="1"/>
  <c r="C39" i="25"/>
  <c r="B42" i="25" s="1"/>
  <c r="B39" i="25"/>
  <c r="B41" i="25" s="1"/>
  <c r="B36" i="25"/>
  <c r="C32" i="25"/>
  <c r="D32" i="25" s="1"/>
  <c r="C29" i="25"/>
  <c r="D29" i="25" s="1"/>
  <c r="C21" i="25"/>
  <c r="B24" i="25" s="1"/>
  <c r="B21" i="25"/>
  <c r="B23" i="25" s="1"/>
  <c r="C3" i="25"/>
  <c r="B6" i="25" s="1"/>
  <c r="B3" i="25"/>
  <c r="B18" i="25"/>
  <c r="C14" i="25"/>
  <c r="D14" i="25" s="1"/>
  <c r="C11" i="25"/>
  <c r="D11" i="25" s="1"/>
  <c r="B5" i="25"/>
  <c r="B3" i="24"/>
  <c r="B5" i="24" s="1"/>
  <c r="C3" i="24"/>
  <c r="B6" i="24" s="1"/>
  <c r="B18" i="24"/>
  <c r="C14" i="24"/>
  <c r="D14" i="24" s="1"/>
  <c r="C11" i="24"/>
  <c r="D11" i="24" s="1"/>
  <c r="B290" i="23"/>
  <c r="C286" i="23"/>
  <c r="D286" i="23" s="1"/>
  <c r="C283" i="23"/>
  <c r="D283" i="23" s="1"/>
  <c r="C275" i="23"/>
  <c r="B278" i="23" s="1"/>
  <c r="B275" i="23"/>
  <c r="B277" i="23" s="1"/>
  <c r="B272" i="23"/>
  <c r="C268" i="23"/>
  <c r="D268" i="23" s="1"/>
  <c r="C265" i="23"/>
  <c r="D265" i="23" s="1"/>
  <c r="C257" i="23"/>
  <c r="B260" i="23" s="1"/>
  <c r="B257" i="23"/>
  <c r="B259" i="23" s="1"/>
  <c r="B253" i="23"/>
  <c r="C249" i="23"/>
  <c r="D249" i="23" s="1"/>
  <c r="C246" i="23"/>
  <c r="D246" i="23" s="1"/>
  <c r="C238" i="23"/>
  <c r="B241" i="23" s="1"/>
  <c r="B238" i="23"/>
  <c r="B240" i="23" s="1"/>
  <c r="B235" i="23"/>
  <c r="C231" i="23"/>
  <c r="D231" i="23" s="1"/>
  <c r="C228" i="23"/>
  <c r="D228" i="23" s="1"/>
  <c r="C220" i="23"/>
  <c r="B223" i="23" s="1"/>
  <c r="B220" i="23"/>
  <c r="B222" i="23" s="1"/>
  <c r="B217" i="23"/>
  <c r="C213" i="23"/>
  <c r="D213" i="23" s="1"/>
  <c r="C210" i="23"/>
  <c r="D210" i="23" s="1"/>
  <c r="C202" i="23"/>
  <c r="B205" i="23" s="1"/>
  <c r="B202" i="23"/>
  <c r="B204" i="23" s="1"/>
  <c r="B199" i="23"/>
  <c r="C195" i="23"/>
  <c r="D195" i="23" s="1"/>
  <c r="C192" i="23"/>
  <c r="D192" i="23" s="1"/>
  <c r="C184" i="23"/>
  <c r="B187" i="23" s="1"/>
  <c r="B184" i="23"/>
  <c r="B186" i="23" s="1"/>
  <c r="B181" i="23"/>
  <c r="C177" i="23"/>
  <c r="D177" i="23" s="1"/>
  <c r="C174" i="23"/>
  <c r="D174" i="23" s="1"/>
  <c r="C166" i="23"/>
  <c r="B169" i="23" s="1"/>
  <c r="B166" i="23"/>
  <c r="B168" i="23" s="1"/>
  <c r="B163" i="23"/>
  <c r="C159" i="23"/>
  <c r="D159" i="23" s="1"/>
  <c r="C156" i="23"/>
  <c r="D156" i="23" s="1"/>
  <c r="C148" i="23"/>
  <c r="B151" i="23" s="1"/>
  <c r="B148" i="23"/>
  <c r="B150" i="23" s="1"/>
  <c r="B145" i="23"/>
  <c r="C141" i="23"/>
  <c r="D141" i="23" s="1"/>
  <c r="C138" i="23"/>
  <c r="D138" i="23" s="1"/>
  <c r="C130" i="23"/>
  <c r="B133" i="23" s="1"/>
  <c r="B130" i="23"/>
  <c r="B132" i="23" s="1"/>
  <c r="B127" i="23"/>
  <c r="C123" i="23"/>
  <c r="D123" i="23" s="1"/>
  <c r="C120" i="23"/>
  <c r="D120" i="23" s="1"/>
  <c r="C112" i="23"/>
  <c r="B115" i="23" s="1"/>
  <c r="B112" i="23"/>
  <c r="B114" i="23" s="1"/>
  <c r="B109" i="23"/>
  <c r="C105" i="23"/>
  <c r="D105" i="23" s="1"/>
  <c r="C102" i="23"/>
  <c r="D102" i="23" s="1"/>
  <c r="C94" i="23"/>
  <c r="B97" i="23" s="1"/>
  <c r="B94" i="23"/>
  <c r="B96" i="23" s="1"/>
  <c r="B91" i="23"/>
  <c r="C87" i="23"/>
  <c r="D87" i="23" s="1"/>
  <c r="C84" i="23"/>
  <c r="D84" i="23" s="1"/>
  <c r="C76" i="23"/>
  <c r="B79" i="23" s="1"/>
  <c r="B76" i="23"/>
  <c r="B78" i="23" s="1"/>
  <c r="B73" i="23"/>
  <c r="C69" i="23"/>
  <c r="D69" i="23" s="1"/>
  <c r="C66" i="23"/>
  <c r="D66" i="23" s="1"/>
  <c r="C58" i="23"/>
  <c r="B61" i="23" s="1"/>
  <c r="B58" i="23"/>
  <c r="B60" i="23" s="1"/>
  <c r="B55" i="23"/>
  <c r="C51" i="23"/>
  <c r="D51" i="23" s="1"/>
  <c r="C48" i="23"/>
  <c r="D48" i="23" s="1"/>
  <c r="C40" i="23"/>
  <c r="B43" i="23" s="1"/>
  <c r="B40" i="23"/>
  <c r="B42" i="23" s="1"/>
  <c r="B37" i="23"/>
  <c r="C33" i="23"/>
  <c r="D33" i="23" s="1"/>
  <c r="C30" i="23"/>
  <c r="D30" i="23" s="1"/>
  <c r="C22" i="23"/>
  <c r="B25" i="23" s="1"/>
  <c r="B22" i="23"/>
  <c r="B24" i="23" s="1"/>
  <c r="B19" i="23"/>
  <c r="C15" i="23"/>
  <c r="D15" i="23" s="1"/>
  <c r="C12" i="23"/>
  <c r="D12" i="23" s="1"/>
  <c r="C4" i="23"/>
  <c r="B7" i="23" s="1"/>
  <c r="B4" i="23"/>
  <c r="B6" i="23" s="1"/>
  <c r="B270" i="22"/>
  <c r="C266" i="22"/>
  <c r="D266" i="22" s="1"/>
  <c r="C263" i="22"/>
  <c r="D263" i="22" s="1"/>
  <c r="C255" i="22"/>
  <c r="B258" i="22" s="1"/>
  <c r="B255" i="22"/>
  <c r="B257" i="22" s="1"/>
  <c r="B252" i="22"/>
  <c r="C248" i="22"/>
  <c r="D248" i="22" s="1"/>
  <c r="C245" i="22"/>
  <c r="D245" i="22" s="1"/>
  <c r="C237" i="22"/>
  <c r="B240" i="22" s="1"/>
  <c r="B237" i="22"/>
  <c r="B239" i="22" s="1"/>
  <c r="B234" i="22"/>
  <c r="C230" i="22"/>
  <c r="D230" i="22" s="1"/>
  <c r="C227" i="22"/>
  <c r="D227" i="22" s="1"/>
  <c r="C219" i="22"/>
  <c r="B222" i="22" s="1"/>
  <c r="B219" i="22"/>
  <c r="B221" i="22" s="1"/>
  <c r="B216" i="22"/>
  <c r="C212" i="22"/>
  <c r="D212" i="22" s="1"/>
  <c r="C209" i="22"/>
  <c r="D209" i="22" s="1"/>
  <c r="C201" i="22"/>
  <c r="B204" i="22" s="1"/>
  <c r="B201" i="22"/>
  <c r="B203" i="22" s="1"/>
  <c r="B198" i="22"/>
  <c r="C194" i="22"/>
  <c r="D194" i="22" s="1"/>
  <c r="C191" i="22"/>
  <c r="D191" i="22" s="1"/>
  <c r="C183" i="22"/>
  <c r="B186" i="22" s="1"/>
  <c r="B183" i="22"/>
  <c r="B185" i="22" s="1"/>
  <c r="B180" i="22"/>
  <c r="C176" i="22"/>
  <c r="D176" i="22" s="1"/>
  <c r="C173" i="22"/>
  <c r="D173" i="22" s="1"/>
  <c r="C165" i="22"/>
  <c r="B168" i="22" s="1"/>
  <c r="B165" i="22"/>
  <c r="B167" i="22" s="1"/>
  <c r="B162" i="22"/>
  <c r="C158" i="22"/>
  <c r="D158" i="22" s="1"/>
  <c r="C155" i="22"/>
  <c r="D155" i="22" s="1"/>
  <c r="C147" i="22"/>
  <c r="B150" i="22" s="1"/>
  <c r="B147" i="22"/>
  <c r="B149" i="22" s="1"/>
  <c r="B144" i="22"/>
  <c r="C140" i="22"/>
  <c r="D140" i="22" s="1"/>
  <c r="C137" i="22"/>
  <c r="D137" i="22" s="1"/>
  <c r="C129" i="22"/>
  <c r="B132" i="22" s="1"/>
  <c r="B129" i="22"/>
  <c r="B131" i="22" s="1"/>
  <c r="B126" i="22"/>
  <c r="C122" i="22"/>
  <c r="D122" i="22" s="1"/>
  <c r="C119" i="22"/>
  <c r="D119" i="22" s="1"/>
  <c r="C111" i="22"/>
  <c r="B114" i="22" s="1"/>
  <c r="B111" i="22"/>
  <c r="B113" i="22" s="1"/>
  <c r="B108" i="22"/>
  <c r="C104" i="22"/>
  <c r="D104" i="22" s="1"/>
  <c r="C101" i="22"/>
  <c r="D101" i="22" s="1"/>
  <c r="C93" i="22"/>
  <c r="B96" i="22" s="1"/>
  <c r="B93" i="22"/>
  <c r="B95" i="22" s="1"/>
  <c r="B90" i="22"/>
  <c r="C86" i="22"/>
  <c r="D86" i="22" s="1"/>
  <c r="D83" i="22"/>
  <c r="C83" i="22"/>
  <c r="C75" i="22"/>
  <c r="B78" i="22" s="1"/>
  <c r="B75" i="22"/>
  <c r="B77" i="22" s="1"/>
  <c r="B72" i="22"/>
  <c r="C68" i="22"/>
  <c r="D68" i="22" s="1"/>
  <c r="C65" i="22"/>
  <c r="D65" i="22" s="1"/>
  <c r="C57" i="22"/>
  <c r="B60" i="22" s="1"/>
  <c r="B57" i="22"/>
  <c r="B59" i="22" s="1"/>
  <c r="B54" i="22"/>
  <c r="C50" i="22"/>
  <c r="D50" i="22" s="1"/>
  <c r="C47" i="22"/>
  <c r="D47" i="22" s="1"/>
  <c r="C39" i="22"/>
  <c r="B42" i="22" s="1"/>
  <c r="B39" i="22"/>
  <c r="B41" i="22" s="1"/>
  <c r="B36" i="22"/>
  <c r="C32" i="22"/>
  <c r="D32" i="22" s="1"/>
  <c r="C29" i="22"/>
  <c r="D29" i="22" s="1"/>
  <c r="C21" i="22"/>
  <c r="B24" i="22" s="1"/>
  <c r="B21" i="22"/>
  <c r="B23" i="22" s="1"/>
  <c r="C3" i="22"/>
  <c r="B6" i="22" s="1"/>
  <c r="B3" i="22"/>
  <c r="B5" i="22" s="1"/>
  <c r="B18" i="22"/>
  <c r="C14" i="22"/>
  <c r="D14" i="22" s="1"/>
  <c r="C11" i="22"/>
  <c r="D11" i="22" s="1"/>
  <c r="B233" i="21"/>
  <c r="C229" i="21"/>
  <c r="D229" i="21" s="1"/>
  <c r="C226" i="21"/>
  <c r="D226" i="21" s="1"/>
  <c r="C218" i="21"/>
  <c r="B221" i="21" s="1"/>
  <c r="B218" i="21"/>
  <c r="B220" i="21" s="1"/>
  <c r="B215" i="21"/>
  <c r="C211" i="21"/>
  <c r="D211" i="21" s="1"/>
  <c r="C208" i="21"/>
  <c r="D208" i="21" s="1"/>
  <c r="C200" i="21"/>
  <c r="B203" i="21" s="1"/>
  <c r="B200" i="21"/>
  <c r="B202" i="21" s="1"/>
  <c r="B197" i="21"/>
  <c r="C193" i="21"/>
  <c r="D193" i="21" s="1"/>
  <c r="C190" i="21"/>
  <c r="D190" i="21" s="1"/>
  <c r="C182" i="21"/>
  <c r="B185" i="21" s="1"/>
  <c r="B182" i="21"/>
  <c r="B184" i="21" s="1"/>
  <c r="B179" i="21"/>
  <c r="C175" i="21"/>
  <c r="D175" i="21" s="1"/>
  <c r="C172" i="21"/>
  <c r="D172" i="21" s="1"/>
  <c r="C164" i="21"/>
  <c r="B167" i="21" s="1"/>
  <c r="B164" i="21"/>
  <c r="B166" i="21" s="1"/>
  <c r="B161" i="21"/>
  <c r="C157" i="21"/>
  <c r="D157" i="21" s="1"/>
  <c r="C154" i="21"/>
  <c r="D154" i="21" s="1"/>
  <c r="C146" i="21"/>
  <c r="B149" i="21" s="1"/>
  <c r="B146" i="21"/>
  <c r="B148" i="21" s="1"/>
  <c r="B143" i="21"/>
  <c r="C139" i="21"/>
  <c r="D139" i="21" s="1"/>
  <c r="C136" i="21"/>
  <c r="D136" i="21" s="1"/>
  <c r="C128" i="21"/>
  <c r="B131" i="21" s="1"/>
  <c r="B128" i="21"/>
  <c r="B130" i="21" s="1"/>
  <c r="B125" i="21"/>
  <c r="D121" i="21"/>
  <c r="C121" i="21"/>
  <c r="C118" i="21"/>
  <c r="D118" i="21" s="1"/>
  <c r="B113" i="21"/>
  <c r="C110" i="21"/>
  <c r="B110" i="21"/>
  <c r="B112" i="21" s="1"/>
  <c r="B107" i="21"/>
  <c r="C103" i="21"/>
  <c r="D103" i="21" s="1"/>
  <c r="C100" i="21"/>
  <c r="D100" i="21" s="1"/>
  <c r="C92" i="21"/>
  <c r="B95" i="21" s="1"/>
  <c r="B92" i="21"/>
  <c r="B94" i="21" s="1"/>
  <c r="B89" i="21"/>
  <c r="C85" i="21"/>
  <c r="D85" i="21" s="1"/>
  <c r="C82" i="21"/>
  <c r="D82" i="21" s="1"/>
  <c r="C74" i="21"/>
  <c r="B77" i="21" s="1"/>
  <c r="B74" i="21"/>
  <c r="B76" i="21" s="1"/>
  <c r="B71" i="21"/>
  <c r="D67" i="21"/>
  <c r="C67" i="21"/>
  <c r="D64" i="21"/>
  <c r="C64" i="21"/>
  <c r="C56" i="21"/>
  <c r="B59" i="21" s="1"/>
  <c r="B56" i="21"/>
  <c r="B58" i="21" s="1"/>
  <c r="B53" i="21"/>
  <c r="C49" i="21"/>
  <c r="D49" i="21" s="1"/>
  <c r="C46" i="21"/>
  <c r="D46" i="21" s="1"/>
  <c r="C38" i="21"/>
  <c r="B41" i="21" s="1"/>
  <c r="B38" i="21"/>
  <c r="B40" i="21" s="1"/>
  <c r="B35" i="21"/>
  <c r="C31" i="21"/>
  <c r="D31" i="21" s="1"/>
  <c r="C28" i="21"/>
  <c r="D28" i="21" s="1"/>
  <c r="C20" i="21"/>
  <c r="B23" i="21" s="1"/>
  <c r="B20" i="21"/>
  <c r="B22" i="21" s="1"/>
  <c r="B2" i="21"/>
  <c r="B17" i="21"/>
  <c r="C13" i="21"/>
  <c r="D13" i="21" s="1"/>
  <c r="C10" i="21"/>
  <c r="D10" i="21" s="1"/>
  <c r="C2" i="21"/>
  <c r="B5" i="21" s="1"/>
  <c r="B4" i="21"/>
  <c r="B918" i="20"/>
  <c r="C914" i="20"/>
  <c r="D914" i="20" s="1"/>
  <c r="C911" i="20"/>
  <c r="D911" i="20" s="1"/>
  <c r="C903" i="20"/>
  <c r="B906" i="20" s="1"/>
  <c r="B903" i="20"/>
  <c r="B905" i="20" s="1"/>
  <c r="B900" i="20"/>
  <c r="C896" i="20"/>
  <c r="D896" i="20" s="1"/>
  <c r="C893" i="20"/>
  <c r="D893" i="20" s="1"/>
  <c r="C885" i="20"/>
  <c r="B888" i="20" s="1"/>
  <c r="B885" i="20"/>
  <c r="B887" i="20" s="1"/>
  <c r="B882" i="20"/>
  <c r="C878" i="20"/>
  <c r="D878" i="20" s="1"/>
  <c r="C875" i="20"/>
  <c r="D875" i="20" s="1"/>
  <c r="C867" i="20"/>
  <c r="B870" i="20" s="1"/>
  <c r="B867" i="20"/>
  <c r="B869" i="20" s="1"/>
  <c r="B864" i="20"/>
  <c r="C860" i="20"/>
  <c r="D860" i="20" s="1"/>
  <c r="C857" i="20"/>
  <c r="D857" i="20" s="1"/>
  <c r="C849" i="20"/>
  <c r="B852" i="20" s="1"/>
  <c r="B849" i="20"/>
  <c r="B851" i="20" s="1"/>
  <c r="B846" i="20"/>
  <c r="C842" i="20"/>
  <c r="D842" i="20" s="1"/>
  <c r="C839" i="20"/>
  <c r="D839" i="20" s="1"/>
  <c r="C831" i="20"/>
  <c r="B834" i="20" s="1"/>
  <c r="B831" i="20"/>
  <c r="B833" i="20" s="1"/>
  <c r="B828" i="20"/>
  <c r="C824" i="20"/>
  <c r="D824" i="20" s="1"/>
  <c r="C821" i="20"/>
  <c r="D821" i="20" s="1"/>
  <c r="C813" i="20"/>
  <c r="B816" i="20" s="1"/>
  <c r="B813" i="20"/>
  <c r="B815" i="20" s="1"/>
  <c r="B810" i="20"/>
  <c r="C806" i="20"/>
  <c r="D806" i="20" s="1"/>
  <c r="C803" i="20"/>
  <c r="D803" i="20" s="1"/>
  <c r="B797" i="20"/>
  <c r="C795" i="20"/>
  <c r="B798" i="20" s="1"/>
  <c r="B795" i="20"/>
  <c r="B792" i="20"/>
  <c r="C788" i="20"/>
  <c r="D788" i="20" s="1"/>
  <c r="C785" i="20"/>
  <c r="D785" i="20" s="1"/>
  <c r="C777" i="20"/>
  <c r="B780" i="20" s="1"/>
  <c r="B777" i="20"/>
  <c r="B779" i="20" s="1"/>
  <c r="B774" i="20"/>
  <c r="C770" i="20"/>
  <c r="D770" i="20" s="1"/>
  <c r="C767" i="20"/>
  <c r="D767" i="20" s="1"/>
  <c r="C759" i="20"/>
  <c r="B762" i="20" s="1"/>
  <c r="B759" i="20"/>
  <c r="B761" i="20" s="1"/>
  <c r="B756" i="20"/>
  <c r="C752" i="20"/>
  <c r="D752" i="20" s="1"/>
  <c r="C749" i="20"/>
  <c r="D749" i="20" s="1"/>
  <c r="C741" i="20"/>
  <c r="B744" i="20" s="1"/>
  <c r="B741" i="20"/>
  <c r="B743" i="20" s="1"/>
  <c r="B745" i="20" s="1"/>
  <c r="B746" i="20" s="1"/>
  <c r="B738" i="20"/>
  <c r="C734" i="20"/>
  <c r="D734" i="20" s="1"/>
  <c r="C731" i="20"/>
  <c r="D731" i="20" s="1"/>
  <c r="C723" i="20"/>
  <c r="B726" i="20" s="1"/>
  <c r="B723" i="20"/>
  <c r="B725" i="20" s="1"/>
  <c r="B720" i="20"/>
  <c r="C716" i="20"/>
  <c r="D716" i="20" s="1"/>
  <c r="C713" i="20"/>
  <c r="D713" i="20" s="1"/>
  <c r="C705" i="20"/>
  <c r="B708" i="20" s="1"/>
  <c r="B705" i="20"/>
  <c r="B707" i="20" s="1"/>
  <c r="B709" i="20" s="1"/>
  <c r="B710" i="20" s="1"/>
  <c r="B702" i="20"/>
  <c r="C698" i="20"/>
  <c r="D698" i="20" s="1"/>
  <c r="C695" i="20"/>
  <c r="D695" i="20" s="1"/>
  <c r="C687" i="20"/>
  <c r="B690" i="20" s="1"/>
  <c r="B687" i="20"/>
  <c r="B689" i="20" s="1"/>
  <c r="B684" i="20"/>
  <c r="C680" i="20"/>
  <c r="D680" i="20" s="1"/>
  <c r="C677" i="20"/>
  <c r="D677" i="20" s="1"/>
  <c r="C669" i="20"/>
  <c r="B672" i="20" s="1"/>
  <c r="B669" i="20"/>
  <c r="B671" i="20" s="1"/>
  <c r="B666" i="20"/>
  <c r="C662" i="20"/>
  <c r="D662" i="20" s="1"/>
  <c r="C659" i="20"/>
  <c r="D659" i="20" s="1"/>
  <c r="C651" i="20"/>
  <c r="B654" i="20" s="1"/>
  <c r="B651" i="20"/>
  <c r="B653" i="20" s="1"/>
  <c r="B648" i="20"/>
  <c r="C644" i="20"/>
  <c r="D644" i="20" s="1"/>
  <c r="C641" i="20"/>
  <c r="D641" i="20" s="1"/>
  <c r="C633" i="20"/>
  <c r="B636" i="20" s="1"/>
  <c r="B633" i="20"/>
  <c r="B635" i="20" s="1"/>
  <c r="B630" i="20"/>
  <c r="C626" i="20"/>
  <c r="D626" i="20" s="1"/>
  <c r="C623" i="20"/>
  <c r="D623" i="20" s="1"/>
  <c r="C615" i="20"/>
  <c r="B618" i="20" s="1"/>
  <c r="B615" i="20"/>
  <c r="B617" i="20" s="1"/>
  <c r="B612" i="20"/>
  <c r="C608" i="20"/>
  <c r="D608" i="20" s="1"/>
  <c r="D605" i="20"/>
  <c r="C605" i="20"/>
  <c r="C597" i="20"/>
  <c r="B600" i="20" s="1"/>
  <c r="B597" i="20"/>
  <c r="B599" i="20" s="1"/>
  <c r="B594" i="20"/>
  <c r="C590" i="20"/>
  <c r="D590" i="20" s="1"/>
  <c r="C587" i="20"/>
  <c r="D587" i="20" s="1"/>
  <c r="C579" i="20"/>
  <c r="B582" i="20" s="1"/>
  <c r="B579" i="20"/>
  <c r="B581" i="20" s="1"/>
  <c r="B576" i="20"/>
  <c r="C572" i="20"/>
  <c r="D572" i="20" s="1"/>
  <c r="C569" i="20"/>
  <c r="D569" i="20" s="1"/>
  <c r="C561" i="20"/>
  <c r="B564" i="20" s="1"/>
  <c r="B561" i="20"/>
  <c r="B563" i="20" s="1"/>
  <c r="B558" i="20"/>
  <c r="C554" i="20"/>
  <c r="D554" i="20" s="1"/>
  <c r="C551" i="20"/>
  <c r="D551" i="20" s="1"/>
  <c r="C543" i="20"/>
  <c r="B546" i="20" s="1"/>
  <c r="B543" i="20"/>
  <c r="B545" i="20" s="1"/>
  <c r="B540" i="20"/>
  <c r="C536" i="20"/>
  <c r="D536" i="20" s="1"/>
  <c r="C533" i="20"/>
  <c r="D533" i="20" s="1"/>
  <c r="C525" i="20"/>
  <c r="B528" i="20" s="1"/>
  <c r="B525" i="20"/>
  <c r="B527" i="20" s="1"/>
  <c r="B522" i="20"/>
  <c r="C518" i="20"/>
  <c r="D518" i="20" s="1"/>
  <c r="C515" i="20"/>
  <c r="D515" i="20" s="1"/>
  <c r="C507" i="20"/>
  <c r="B510" i="20" s="1"/>
  <c r="B507" i="20"/>
  <c r="B509" i="20" s="1"/>
  <c r="B504" i="20"/>
  <c r="C500" i="20"/>
  <c r="D500" i="20" s="1"/>
  <c r="C497" i="20"/>
  <c r="D497" i="20" s="1"/>
  <c r="C489" i="20"/>
  <c r="B492" i="20" s="1"/>
  <c r="B489" i="20"/>
  <c r="B491" i="20" s="1"/>
  <c r="B486" i="20"/>
  <c r="C482" i="20"/>
  <c r="D482" i="20" s="1"/>
  <c r="C479" i="20"/>
  <c r="D479" i="20" s="1"/>
  <c r="C471" i="20"/>
  <c r="B474" i="20" s="1"/>
  <c r="B471" i="20"/>
  <c r="B473" i="20" s="1"/>
  <c r="B468" i="20"/>
  <c r="C464" i="20"/>
  <c r="D464" i="20" s="1"/>
  <c r="C461" i="20"/>
  <c r="D461" i="20" s="1"/>
  <c r="B455" i="20"/>
  <c r="C453" i="20"/>
  <c r="B456" i="20" s="1"/>
  <c r="B453" i="20"/>
  <c r="B450" i="20"/>
  <c r="D446" i="20"/>
  <c r="C446" i="20"/>
  <c r="C443" i="20"/>
  <c r="D443" i="20" s="1"/>
  <c r="C435" i="20"/>
  <c r="B438" i="20" s="1"/>
  <c r="B435" i="20"/>
  <c r="B437" i="20" s="1"/>
  <c r="B432" i="20"/>
  <c r="C428" i="20"/>
  <c r="D428" i="20" s="1"/>
  <c r="C425" i="20"/>
  <c r="D425" i="20" s="1"/>
  <c r="C417" i="20"/>
  <c r="B420" i="20" s="1"/>
  <c r="B417" i="20"/>
  <c r="B419" i="20" s="1"/>
  <c r="B414" i="20"/>
  <c r="C410" i="20"/>
  <c r="D410" i="20" s="1"/>
  <c r="C407" i="20"/>
  <c r="D407" i="20" s="1"/>
  <c r="C399" i="20"/>
  <c r="B402" i="20" s="1"/>
  <c r="B399" i="20"/>
  <c r="B401" i="20" s="1"/>
  <c r="B396" i="20"/>
  <c r="C392" i="20"/>
  <c r="D392" i="20" s="1"/>
  <c r="C389" i="20"/>
  <c r="D389" i="20" s="1"/>
  <c r="C381" i="20"/>
  <c r="B384" i="20" s="1"/>
  <c r="B381" i="20"/>
  <c r="B383" i="20" s="1"/>
  <c r="B378" i="20"/>
  <c r="C374" i="20"/>
  <c r="D374" i="20" s="1"/>
  <c r="C371" i="20"/>
  <c r="D371" i="20" s="1"/>
  <c r="C363" i="20"/>
  <c r="B366" i="20" s="1"/>
  <c r="B363" i="20"/>
  <c r="B365" i="20" s="1"/>
  <c r="B360" i="20"/>
  <c r="C356" i="20"/>
  <c r="D356" i="20" s="1"/>
  <c r="C353" i="20"/>
  <c r="D353" i="20" s="1"/>
  <c r="C345" i="20"/>
  <c r="B348" i="20" s="1"/>
  <c r="B345" i="20"/>
  <c r="B347" i="20" s="1"/>
  <c r="B342" i="20"/>
  <c r="C338" i="20"/>
  <c r="D338" i="20" s="1"/>
  <c r="C335" i="20"/>
  <c r="D335" i="20" s="1"/>
  <c r="C327" i="20"/>
  <c r="B330" i="20" s="1"/>
  <c r="B327" i="20"/>
  <c r="B329" i="20" s="1"/>
  <c r="B324" i="20"/>
  <c r="C320" i="20"/>
  <c r="D320" i="20" s="1"/>
  <c r="C317" i="20"/>
  <c r="D317" i="20" s="1"/>
  <c r="C309" i="20"/>
  <c r="B312" i="20" s="1"/>
  <c r="B309" i="20"/>
  <c r="B311" i="20" s="1"/>
  <c r="B306" i="20"/>
  <c r="C302" i="20"/>
  <c r="D302" i="20" s="1"/>
  <c r="C299" i="20"/>
  <c r="D299" i="20" s="1"/>
  <c r="C291" i="20"/>
  <c r="B294" i="20" s="1"/>
  <c r="B291" i="20"/>
  <c r="B293" i="20" s="1"/>
  <c r="B288" i="20"/>
  <c r="C284" i="20"/>
  <c r="D284" i="20" s="1"/>
  <c r="C281" i="20"/>
  <c r="D281" i="20" s="1"/>
  <c r="C273" i="20"/>
  <c r="B276" i="20" s="1"/>
  <c r="B273" i="20"/>
  <c r="B275" i="20" s="1"/>
  <c r="B277" i="20" s="1"/>
  <c r="B278" i="20" s="1"/>
  <c r="B270" i="20"/>
  <c r="C266" i="20"/>
  <c r="D266" i="20" s="1"/>
  <c r="C263" i="20"/>
  <c r="D263" i="20" s="1"/>
  <c r="C255" i="20"/>
  <c r="B258" i="20" s="1"/>
  <c r="B255" i="20"/>
  <c r="B257" i="20" s="1"/>
  <c r="B252" i="20"/>
  <c r="C248" i="20"/>
  <c r="D248" i="20" s="1"/>
  <c r="C245" i="20"/>
  <c r="D245" i="20" s="1"/>
  <c r="C237" i="20"/>
  <c r="B240" i="20" s="1"/>
  <c r="B237" i="20"/>
  <c r="B239" i="20" s="1"/>
  <c r="B241" i="20" s="1"/>
  <c r="B242" i="20" s="1"/>
  <c r="B234" i="20"/>
  <c r="C230" i="20"/>
  <c r="D230" i="20" s="1"/>
  <c r="C227" i="20"/>
  <c r="D227" i="20" s="1"/>
  <c r="C219" i="20"/>
  <c r="B222" i="20" s="1"/>
  <c r="B219" i="20"/>
  <c r="B221" i="20" s="1"/>
  <c r="B216" i="20"/>
  <c r="C212" i="20"/>
  <c r="D212" i="20" s="1"/>
  <c r="D209" i="20"/>
  <c r="C209" i="20"/>
  <c r="C201" i="20"/>
  <c r="B204" i="20" s="1"/>
  <c r="B201" i="20"/>
  <c r="B203" i="20" s="1"/>
  <c r="B198" i="20"/>
  <c r="C194" i="20"/>
  <c r="D194" i="20" s="1"/>
  <c r="C191" i="20"/>
  <c r="D191" i="20" s="1"/>
  <c r="C183" i="20"/>
  <c r="B186" i="20" s="1"/>
  <c r="B183" i="20"/>
  <c r="B185" i="20" s="1"/>
  <c r="B180" i="20"/>
  <c r="C176" i="20"/>
  <c r="D176" i="20" s="1"/>
  <c r="C173" i="20"/>
  <c r="D173" i="20" s="1"/>
  <c r="C165" i="20"/>
  <c r="B168" i="20" s="1"/>
  <c r="B165" i="20"/>
  <c r="B167" i="20" s="1"/>
  <c r="B162" i="20"/>
  <c r="C158" i="20"/>
  <c r="D158" i="20" s="1"/>
  <c r="C155" i="20"/>
  <c r="D155" i="20" s="1"/>
  <c r="C147" i="20"/>
  <c r="B150" i="20" s="1"/>
  <c r="B147" i="20"/>
  <c r="B149" i="20" s="1"/>
  <c r="B144" i="20"/>
  <c r="C140" i="20"/>
  <c r="D140" i="20" s="1"/>
  <c r="C137" i="20"/>
  <c r="D137" i="20" s="1"/>
  <c r="C129" i="20"/>
  <c r="B132" i="20" s="1"/>
  <c r="B129" i="20"/>
  <c r="B131" i="20" s="1"/>
  <c r="B126" i="20"/>
  <c r="C122" i="20"/>
  <c r="D122" i="20" s="1"/>
  <c r="C119" i="20"/>
  <c r="D119" i="20" s="1"/>
  <c r="C111" i="20"/>
  <c r="B114" i="20" s="1"/>
  <c r="B111" i="20"/>
  <c r="B113" i="20" s="1"/>
  <c r="B115" i="20" s="1"/>
  <c r="B116" i="20" s="1"/>
  <c r="B108" i="20"/>
  <c r="C104" i="20"/>
  <c r="D104" i="20" s="1"/>
  <c r="C101" i="20"/>
  <c r="D101" i="20" s="1"/>
  <c r="C93" i="20"/>
  <c r="B96" i="20" s="1"/>
  <c r="B93" i="20"/>
  <c r="B95" i="20" s="1"/>
  <c r="B90" i="20"/>
  <c r="C86" i="20"/>
  <c r="D86" i="20" s="1"/>
  <c r="C83" i="20"/>
  <c r="D83" i="20" s="1"/>
  <c r="C75" i="20"/>
  <c r="B78" i="20" s="1"/>
  <c r="B75" i="20"/>
  <c r="B77" i="20" s="1"/>
  <c r="B72" i="20"/>
  <c r="C68" i="20"/>
  <c r="D68" i="20" s="1"/>
  <c r="C65" i="20"/>
  <c r="D65" i="20" s="1"/>
  <c r="C57" i="20"/>
  <c r="B60" i="20" s="1"/>
  <c r="B57" i="20"/>
  <c r="B59" i="20" s="1"/>
  <c r="B54" i="20"/>
  <c r="C50" i="20"/>
  <c r="D50" i="20" s="1"/>
  <c r="C47" i="20"/>
  <c r="D47" i="20" s="1"/>
  <c r="C39" i="20"/>
  <c r="B42" i="20" s="1"/>
  <c r="B39" i="20"/>
  <c r="B41" i="20" s="1"/>
  <c r="B36" i="20"/>
  <c r="C32" i="20"/>
  <c r="D32" i="20" s="1"/>
  <c r="C29" i="20"/>
  <c r="D29" i="20" s="1"/>
  <c r="C21" i="20"/>
  <c r="B24" i="20" s="1"/>
  <c r="B21" i="20"/>
  <c r="B23" i="20" s="1"/>
  <c r="C3" i="20"/>
  <c r="B18" i="20"/>
  <c r="C14" i="20"/>
  <c r="D14" i="20" s="1"/>
  <c r="C11" i="20"/>
  <c r="D11" i="20" s="1"/>
  <c r="B6" i="20"/>
  <c r="B3" i="20"/>
  <c r="B5" i="20" s="1"/>
  <c r="B252" i="19"/>
  <c r="C248" i="19"/>
  <c r="D248" i="19" s="1"/>
  <c r="C245" i="19"/>
  <c r="D245" i="19" s="1"/>
  <c r="C237" i="19"/>
  <c r="B240" i="19" s="1"/>
  <c r="B237" i="19"/>
  <c r="B239" i="19" s="1"/>
  <c r="B234" i="19"/>
  <c r="C230" i="19"/>
  <c r="D230" i="19" s="1"/>
  <c r="C227" i="19"/>
  <c r="D227" i="19" s="1"/>
  <c r="C219" i="19"/>
  <c r="B222" i="19" s="1"/>
  <c r="B219" i="19"/>
  <c r="B221" i="19" s="1"/>
  <c r="B216" i="19"/>
  <c r="C212" i="19"/>
  <c r="D212" i="19" s="1"/>
  <c r="C209" i="19"/>
  <c r="D209" i="19" s="1"/>
  <c r="C201" i="19"/>
  <c r="B204" i="19" s="1"/>
  <c r="B201" i="19"/>
  <c r="B203" i="19" s="1"/>
  <c r="B198" i="19"/>
  <c r="C194" i="19"/>
  <c r="D194" i="19" s="1"/>
  <c r="C191" i="19"/>
  <c r="D191" i="19" s="1"/>
  <c r="C183" i="19"/>
  <c r="B186" i="19" s="1"/>
  <c r="B183" i="19"/>
  <c r="B185" i="19" s="1"/>
  <c r="B180" i="19"/>
  <c r="C176" i="19"/>
  <c r="D176" i="19" s="1"/>
  <c r="C173" i="19"/>
  <c r="D173" i="19" s="1"/>
  <c r="C165" i="19"/>
  <c r="B168" i="19" s="1"/>
  <c r="B165" i="19"/>
  <c r="B167" i="19" s="1"/>
  <c r="B162" i="19"/>
  <c r="C158" i="19"/>
  <c r="D158" i="19" s="1"/>
  <c r="C155" i="19"/>
  <c r="D155" i="19" s="1"/>
  <c r="C147" i="19"/>
  <c r="B150" i="19" s="1"/>
  <c r="B147" i="19"/>
  <c r="B149" i="19" s="1"/>
  <c r="B144" i="19"/>
  <c r="C140" i="19"/>
  <c r="D140" i="19" s="1"/>
  <c r="C137" i="19"/>
  <c r="D137" i="19" s="1"/>
  <c r="C129" i="19"/>
  <c r="B132" i="19" s="1"/>
  <c r="B129" i="19"/>
  <c r="B131" i="19" s="1"/>
  <c r="B126" i="19"/>
  <c r="C122" i="19"/>
  <c r="D122" i="19" s="1"/>
  <c r="C119" i="19"/>
  <c r="D119" i="19" s="1"/>
  <c r="C111" i="19"/>
  <c r="B114" i="19" s="1"/>
  <c r="B111" i="19"/>
  <c r="B113" i="19" s="1"/>
  <c r="B108" i="19"/>
  <c r="C104" i="19"/>
  <c r="D104" i="19" s="1"/>
  <c r="C101" i="19"/>
  <c r="D101" i="19" s="1"/>
  <c r="C93" i="19"/>
  <c r="B96" i="19" s="1"/>
  <c r="B93" i="19"/>
  <c r="B95" i="19" s="1"/>
  <c r="B90" i="19"/>
  <c r="C86" i="19"/>
  <c r="D86" i="19" s="1"/>
  <c r="C83" i="19"/>
  <c r="D83" i="19" s="1"/>
  <c r="C75" i="19"/>
  <c r="B78" i="19" s="1"/>
  <c r="B75" i="19"/>
  <c r="B77" i="19" s="1"/>
  <c r="B72" i="19"/>
  <c r="C68" i="19"/>
  <c r="D68" i="19" s="1"/>
  <c r="C65" i="19"/>
  <c r="D65" i="19" s="1"/>
  <c r="C57" i="19"/>
  <c r="B60" i="19" s="1"/>
  <c r="B57" i="19"/>
  <c r="B59" i="19" s="1"/>
  <c r="B54" i="19"/>
  <c r="C50" i="19"/>
  <c r="D50" i="19" s="1"/>
  <c r="C47" i="19"/>
  <c r="D47" i="19" s="1"/>
  <c r="C39" i="19"/>
  <c r="B42" i="19" s="1"/>
  <c r="B39" i="19"/>
  <c r="B41" i="19" s="1"/>
  <c r="B36" i="19"/>
  <c r="C32" i="19"/>
  <c r="D32" i="19" s="1"/>
  <c r="C29" i="19"/>
  <c r="D29" i="19" s="1"/>
  <c r="C21" i="19"/>
  <c r="B24" i="19" s="1"/>
  <c r="B21" i="19"/>
  <c r="B23" i="19" s="1"/>
  <c r="C3" i="19"/>
  <c r="B6" i="19" s="1"/>
  <c r="B3" i="19"/>
  <c r="B5" i="19" s="1"/>
  <c r="B18" i="19"/>
  <c r="C14" i="19"/>
  <c r="D14" i="19" s="1"/>
  <c r="C11" i="19"/>
  <c r="D11" i="19" s="1"/>
  <c r="B90" i="18"/>
  <c r="C86" i="18"/>
  <c r="D86" i="18" s="1"/>
  <c r="C83" i="18"/>
  <c r="D83" i="18" s="1"/>
  <c r="C75" i="18"/>
  <c r="B78" i="18" s="1"/>
  <c r="B75" i="18"/>
  <c r="B77" i="18" s="1"/>
  <c r="B72" i="18"/>
  <c r="C68" i="18"/>
  <c r="D68" i="18" s="1"/>
  <c r="C65" i="18"/>
  <c r="D65" i="18" s="1"/>
  <c r="C57" i="18"/>
  <c r="B60" i="18" s="1"/>
  <c r="B57" i="18"/>
  <c r="B59" i="18" s="1"/>
  <c r="B54" i="18"/>
  <c r="C50" i="18"/>
  <c r="D50" i="18" s="1"/>
  <c r="C47" i="18"/>
  <c r="D47" i="18" s="1"/>
  <c r="C39" i="18"/>
  <c r="B42" i="18" s="1"/>
  <c r="B39" i="18"/>
  <c r="B41" i="18" s="1"/>
  <c r="B36" i="18"/>
  <c r="C32" i="18"/>
  <c r="D32" i="18" s="1"/>
  <c r="C29" i="18"/>
  <c r="D29" i="18" s="1"/>
  <c r="C21" i="18"/>
  <c r="B24" i="18" s="1"/>
  <c r="B21" i="18"/>
  <c r="B23" i="18" s="1"/>
  <c r="C3" i="18"/>
  <c r="B6" i="18" s="1"/>
  <c r="B3" i="18"/>
  <c r="B5" i="18" s="1"/>
  <c r="B18" i="18"/>
  <c r="C14" i="18"/>
  <c r="D14" i="18" s="1"/>
  <c r="C11" i="18"/>
  <c r="D11" i="18" s="1"/>
  <c r="C11" i="17"/>
  <c r="D11" i="17" s="1"/>
  <c r="B451" i="17"/>
  <c r="C447" i="17"/>
  <c r="D447" i="17" s="1"/>
  <c r="D444" i="17"/>
  <c r="C444" i="17"/>
  <c r="C436" i="17"/>
  <c r="B439" i="17" s="1"/>
  <c r="B436" i="17"/>
  <c r="B438" i="17" s="1"/>
  <c r="B433" i="17"/>
  <c r="C429" i="17"/>
  <c r="D429" i="17" s="1"/>
  <c r="C426" i="17"/>
  <c r="D426" i="17" s="1"/>
  <c r="C418" i="17"/>
  <c r="B421" i="17" s="1"/>
  <c r="B418" i="17"/>
  <c r="B420" i="17" s="1"/>
  <c r="B415" i="17"/>
  <c r="C411" i="17"/>
  <c r="D411" i="17" s="1"/>
  <c r="C408" i="17"/>
  <c r="D408" i="17" s="1"/>
  <c r="C400" i="17"/>
  <c r="B403" i="17" s="1"/>
  <c r="B400" i="17"/>
  <c r="B402" i="17" s="1"/>
  <c r="B397" i="17"/>
  <c r="C393" i="17"/>
  <c r="D393" i="17" s="1"/>
  <c r="C390" i="17"/>
  <c r="D390" i="17" s="1"/>
  <c r="C382" i="17"/>
  <c r="B385" i="17" s="1"/>
  <c r="B382" i="17"/>
  <c r="B384" i="17" s="1"/>
  <c r="B379" i="17"/>
  <c r="C375" i="17"/>
  <c r="D375" i="17" s="1"/>
  <c r="C372" i="17"/>
  <c r="D372" i="17" s="1"/>
  <c r="C364" i="17"/>
  <c r="B367" i="17" s="1"/>
  <c r="B364" i="17"/>
  <c r="B366" i="17" s="1"/>
  <c r="B361" i="17"/>
  <c r="C357" i="17"/>
  <c r="D357" i="17" s="1"/>
  <c r="C354" i="17"/>
  <c r="D354" i="17" s="1"/>
  <c r="C346" i="17"/>
  <c r="B349" i="17" s="1"/>
  <c r="B346" i="17"/>
  <c r="B348" i="17" s="1"/>
  <c r="B343" i="17"/>
  <c r="C339" i="17"/>
  <c r="D339" i="17" s="1"/>
  <c r="C336" i="17"/>
  <c r="D336" i="17" s="1"/>
  <c r="C328" i="17"/>
  <c r="B331" i="17" s="1"/>
  <c r="B328" i="17"/>
  <c r="B330" i="17" s="1"/>
  <c r="B325" i="17"/>
  <c r="C321" i="17"/>
  <c r="D321" i="17" s="1"/>
  <c r="C318" i="17"/>
  <c r="D318" i="17" s="1"/>
  <c r="C310" i="17"/>
  <c r="B313" i="17" s="1"/>
  <c r="B310" i="17"/>
  <c r="B312" i="17" s="1"/>
  <c r="B307" i="17"/>
  <c r="C303" i="17"/>
  <c r="D303" i="17" s="1"/>
  <c r="C300" i="17"/>
  <c r="D300" i="17" s="1"/>
  <c r="C292" i="17"/>
  <c r="B295" i="17" s="1"/>
  <c r="B292" i="17"/>
  <c r="B294" i="17" s="1"/>
  <c r="B289" i="17"/>
  <c r="C285" i="17"/>
  <c r="D285" i="17" s="1"/>
  <c r="C282" i="17"/>
  <c r="D282" i="17" s="1"/>
  <c r="C274" i="17"/>
  <c r="B277" i="17" s="1"/>
  <c r="B274" i="17"/>
  <c r="B276" i="17" s="1"/>
  <c r="B271" i="17"/>
  <c r="C267" i="17"/>
  <c r="D267" i="17" s="1"/>
  <c r="C264" i="17"/>
  <c r="D264" i="17" s="1"/>
  <c r="C256" i="17"/>
  <c r="B259" i="17" s="1"/>
  <c r="B256" i="17"/>
  <c r="B258" i="17" s="1"/>
  <c r="B253" i="17"/>
  <c r="C249" i="17"/>
  <c r="D249" i="17" s="1"/>
  <c r="C246" i="17"/>
  <c r="D246" i="17" s="1"/>
  <c r="C238" i="17"/>
  <c r="B241" i="17" s="1"/>
  <c r="B238" i="17"/>
  <c r="B240" i="17" s="1"/>
  <c r="B235" i="17"/>
  <c r="C231" i="17"/>
  <c r="D231" i="17" s="1"/>
  <c r="C228" i="17"/>
  <c r="D228" i="17" s="1"/>
  <c r="C220" i="17"/>
  <c r="B223" i="17" s="1"/>
  <c r="B220" i="17"/>
  <c r="B222" i="17" s="1"/>
  <c r="B217" i="17"/>
  <c r="C213" i="17"/>
  <c r="D213" i="17" s="1"/>
  <c r="C210" i="17"/>
  <c r="D210" i="17" s="1"/>
  <c r="C202" i="17"/>
  <c r="B205" i="17" s="1"/>
  <c r="B202" i="17"/>
  <c r="B204" i="17" s="1"/>
  <c r="B199" i="17"/>
  <c r="C195" i="17"/>
  <c r="D195" i="17" s="1"/>
  <c r="C192" i="17"/>
  <c r="D192" i="17" s="1"/>
  <c r="C184" i="17"/>
  <c r="B187" i="17" s="1"/>
  <c r="B184" i="17"/>
  <c r="B186" i="17" s="1"/>
  <c r="B181" i="17"/>
  <c r="C177" i="17"/>
  <c r="D177" i="17" s="1"/>
  <c r="C174" i="17"/>
  <c r="D174" i="17" s="1"/>
  <c r="C166" i="17"/>
  <c r="B169" i="17" s="1"/>
  <c r="B166" i="17"/>
  <c r="B168" i="17" s="1"/>
  <c r="B163" i="17"/>
  <c r="C159" i="17"/>
  <c r="D159" i="17" s="1"/>
  <c r="C156" i="17"/>
  <c r="D156" i="17" s="1"/>
  <c r="C148" i="17"/>
  <c r="B151" i="17" s="1"/>
  <c r="B148" i="17"/>
  <c r="B150" i="17" s="1"/>
  <c r="B145" i="17"/>
  <c r="C141" i="17"/>
  <c r="D141" i="17" s="1"/>
  <c r="C138" i="17"/>
  <c r="D138" i="17" s="1"/>
  <c r="C130" i="17"/>
  <c r="B133" i="17" s="1"/>
  <c r="B130" i="17"/>
  <c r="B132" i="17" s="1"/>
  <c r="B127" i="17"/>
  <c r="C123" i="17"/>
  <c r="D123" i="17" s="1"/>
  <c r="C120" i="17"/>
  <c r="D120" i="17" s="1"/>
  <c r="C112" i="17"/>
  <c r="B115" i="17" s="1"/>
  <c r="B112" i="17"/>
  <c r="B114" i="17" s="1"/>
  <c r="B109" i="17"/>
  <c r="C105" i="17"/>
  <c r="D105" i="17" s="1"/>
  <c r="C102" i="17"/>
  <c r="D102" i="17" s="1"/>
  <c r="C94" i="17"/>
  <c r="B97" i="17" s="1"/>
  <c r="B94" i="17"/>
  <c r="B96" i="17" s="1"/>
  <c r="B91" i="17"/>
  <c r="C87" i="17"/>
  <c r="D87" i="17" s="1"/>
  <c r="C84" i="17"/>
  <c r="D84" i="17" s="1"/>
  <c r="C76" i="17"/>
  <c r="B79" i="17" s="1"/>
  <c r="B76" i="17"/>
  <c r="B78" i="17" s="1"/>
  <c r="B73" i="17"/>
  <c r="C69" i="17"/>
  <c r="D69" i="17" s="1"/>
  <c r="C66" i="17"/>
  <c r="D66" i="17" s="1"/>
  <c r="C58" i="17"/>
  <c r="B61" i="17" s="1"/>
  <c r="B58" i="17"/>
  <c r="B60" i="17" s="1"/>
  <c r="B55" i="17"/>
  <c r="C51" i="17"/>
  <c r="D51" i="17" s="1"/>
  <c r="C48" i="17"/>
  <c r="D48" i="17" s="1"/>
  <c r="C40" i="17"/>
  <c r="B43" i="17" s="1"/>
  <c r="B40" i="17"/>
  <c r="B42" i="17" s="1"/>
  <c r="B36" i="17"/>
  <c r="C32" i="17"/>
  <c r="D32" i="17" s="1"/>
  <c r="C29" i="17"/>
  <c r="D29" i="17" s="1"/>
  <c r="C21" i="17"/>
  <c r="B24" i="17" s="1"/>
  <c r="B21" i="17"/>
  <c r="B23" i="17" s="1"/>
  <c r="C3" i="17"/>
  <c r="B6" i="17" s="1"/>
  <c r="B3" i="17"/>
  <c r="B5" i="17" s="1"/>
  <c r="B18" i="17"/>
  <c r="C14" i="17"/>
  <c r="D14" i="17" s="1"/>
  <c r="B72" i="16"/>
  <c r="C68" i="16"/>
  <c r="D68" i="16" s="1"/>
  <c r="C65" i="16"/>
  <c r="D65" i="16" s="1"/>
  <c r="C57" i="16"/>
  <c r="B60" i="16" s="1"/>
  <c r="B57" i="16"/>
  <c r="B59" i="16" s="1"/>
  <c r="B54" i="16"/>
  <c r="C50" i="16"/>
  <c r="D50" i="16" s="1"/>
  <c r="C47" i="16"/>
  <c r="D47" i="16" s="1"/>
  <c r="C39" i="16"/>
  <c r="B42" i="16" s="1"/>
  <c r="B39" i="16"/>
  <c r="B41" i="16" s="1"/>
  <c r="B36" i="16"/>
  <c r="C32" i="16"/>
  <c r="D32" i="16" s="1"/>
  <c r="C29" i="16"/>
  <c r="D29" i="16" s="1"/>
  <c r="C21" i="16"/>
  <c r="B24" i="16" s="1"/>
  <c r="B21" i="16"/>
  <c r="B23" i="16" s="1"/>
  <c r="C3" i="16"/>
  <c r="B6" i="16" s="1"/>
  <c r="B3" i="16"/>
  <c r="B5" i="16" s="1"/>
  <c r="B18" i="16"/>
  <c r="C14" i="16"/>
  <c r="D14" i="16" s="1"/>
  <c r="C11" i="16"/>
  <c r="D11" i="16" s="1"/>
  <c r="B54" i="15"/>
  <c r="C50" i="15"/>
  <c r="D50" i="15" s="1"/>
  <c r="C47" i="15"/>
  <c r="D47" i="15" s="1"/>
  <c r="C39" i="15"/>
  <c r="B42" i="15" s="1"/>
  <c r="B39" i="15"/>
  <c r="B41" i="15" s="1"/>
  <c r="B43" i="15" s="1"/>
  <c r="B44" i="15" s="1"/>
  <c r="B36" i="15"/>
  <c r="C32" i="15"/>
  <c r="D32" i="15" s="1"/>
  <c r="C29" i="15"/>
  <c r="D29" i="15" s="1"/>
  <c r="C21" i="15"/>
  <c r="B24" i="15" s="1"/>
  <c r="B21" i="15"/>
  <c r="B23" i="15" s="1"/>
  <c r="C3" i="15"/>
  <c r="B6" i="15" s="1"/>
  <c r="B3" i="15"/>
  <c r="B5" i="15" s="1"/>
  <c r="B18" i="15"/>
  <c r="C14" i="15"/>
  <c r="D14" i="15" s="1"/>
  <c r="C11" i="15"/>
  <c r="D11" i="15" s="1"/>
  <c r="B162" i="14"/>
  <c r="C158" i="14"/>
  <c r="D158" i="14" s="1"/>
  <c r="C155" i="14"/>
  <c r="D155" i="14" s="1"/>
  <c r="C147" i="14"/>
  <c r="B150" i="14" s="1"/>
  <c r="B147" i="14"/>
  <c r="B149" i="14" s="1"/>
  <c r="B144" i="14"/>
  <c r="C140" i="14"/>
  <c r="D140" i="14" s="1"/>
  <c r="C137" i="14"/>
  <c r="D137" i="14" s="1"/>
  <c r="C129" i="14"/>
  <c r="B132" i="14" s="1"/>
  <c r="B129" i="14"/>
  <c r="B131" i="14" s="1"/>
  <c r="B126" i="14"/>
  <c r="C122" i="14"/>
  <c r="D122" i="14" s="1"/>
  <c r="C119" i="14"/>
  <c r="D119" i="14" s="1"/>
  <c r="C111" i="14"/>
  <c r="B114" i="14" s="1"/>
  <c r="B111" i="14"/>
  <c r="B113" i="14" s="1"/>
  <c r="B108" i="14"/>
  <c r="C104" i="14"/>
  <c r="D104" i="14" s="1"/>
  <c r="C101" i="14"/>
  <c r="D101" i="14" s="1"/>
  <c r="C93" i="14"/>
  <c r="B96" i="14" s="1"/>
  <c r="B93" i="14"/>
  <c r="B95" i="14" s="1"/>
  <c r="B90" i="14"/>
  <c r="C86" i="14"/>
  <c r="D86" i="14" s="1"/>
  <c r="C83" i="14"/>
  <c r="D83" i="14" s="1"/>
  <c r="C75" i="14"/>
  <c r="B78" i="14" s="1"/>
  <c r="B75" i="14"/>
  <c r="B77" i="14" s="1"/>
  <c r="B72" i="14"/>
  <c r="C68" i="14"/>
  <c r="D68" i="14" s="1"/>
  <c r="C65" i="14"/>
  <c r="D65" i="14" s="1"/>
  <c r="C57" i="14"/>
  <c r="B60" i="14" s="1"/>
  <c r="B57" i="14"/>
  <c r="B59" i="14" s="1"/>
  <c r="B61" i="14" s="1"/>
  <c r="B62" i="14" s="1"/>
  <c r="B54" i="14"/>
  <c r="C50" i="14"/>
  <c r="D50" i="14" s="1"/>
  <c r="C47" i="14"/>
  <c r="D47" i="14" s="1"/>
  <c r="C39" i="14"/>
  <c r="B42" i="14" s="1"/>
  <c r="B39" i="14"/>
  <c r="B41" i="14" s="1"/>
  <c r="B36" i="14"/>
  <c r="C32" i="14"/>
  <c r="D32" i="14" s="1"/>
  <c r="C29" i="14"/>
  <c r="D29" i="14" s="1"/>
  <c r="C21" i="14"/>
  <c r="B24" i="14" s="1"/>
  <c r="B21" i="14"/>
  <c r="B23" i="14" s="1"/>
  <c r="C3" i="14"/>
  <c r="B6" i="14" s="1"/>
  <c r="B3" i="14"/>
  <c r="B18" i="14"/>
  <c r="C14" i="14"/>
  <c r="D14" i="14" s="1"/>
  <c r="C11" i="14"/>
  <c r="D11" i="14" s="1"/>
  <c r="B5" i="14"/>
  <c r="B36" i="13"/>
  <c r="C32" i="13"/>
  <c r="D32" i="13" s="1"/>
  <c r="C29" i="13"/>
  <c r="D29" i="13" s="1"/>
  <c r="C21" i="13"/>
  <c r="B24" i="13" s="1"/>
  <c r="B21" i="13"/>
  <c r="B23" i="13" s="1"/>
  <c r="C3" i="13"/>
  <c r="B6" i="13" s="1"/>
  <c r="B3" i="13"/>
  <c r="B18" i="13"/>
  <c r="C14" i="13"/>
  <c r="D14" i="13" s="1"/>
  <c r="C11" i="13"/>
  <c r="D11" i="13" s="1"/>
  <c r="B5" i="13"/>
  <c r="B198" i="12"/>
  <c r="C194" i="12"/>
  <c r="D194" i="12" s="1"/>
  <c r="C191" i="12"/>
  <c r="D191" i="12" s="1"/>
  <c r="C183" i="12"/>
  <c r="B186" i="12" s="1"/>
  <c r="B183" i="12"/>
  <c r="B185" i="12" s="1"/>
  <c r="B180" i="12"/>
  <c r="C176" i="12"/>
  <c r="D176" i="12" s="1"/>
  <c r="C173" i="12"/>
  <c r="D173" i="12" s="1"/>
  <c r="C165" i="12"/>
  <c r="B168" i="12" s="1"/>
  <c r="B165" i="12"/>
  <c r="B167" i="12" s="1"/>
  <c r="B162" i="12"/>
  <c r="C158" i="12"/>
  <c r="D158" i="12" s="1"/>
  <c r="C155" i="12"/>
  <c r="D155" i="12" s="1"/>
  <c r="C147" i="12"/>
  <c r="B150" i="12" s="1"/>
  <c r="B147" i="12"/>
  <c r="B149" i="12" s="1"/>
  <c r="B144" i="12"/>
  <c r="C140" i="12"/>
  <c r="D140" i="12" s="1"/>
  <c r="C137" i="12"/>
  <c r="D137" i="12" s="1"/>
  <c r="C129" i="12"/>
  <c r="B132" i="12" s="1"/>
  <c r="B129" i="12"/>
  <c r="B131" i="12" s="1"/>
  <c r="B133" i="12" s="1"/>
  <c r="B134" i="12" s="1"/>
  <c r="B126" i="12"/>
  <c r="C122" i="12"/>
  <c r="D122" i="12" s="1"/>
  <c r="C119" i="12"/>
  <c r="D119" i="12" s="1"/>
  <c r="B113" i="12"/>
  <c r="C111" i="12"/>
  <c r="B114" i="12" s="1"/>
  <c r="B111" i="12"/>
  <c r="B108" i="12"/>
  <c r="C104" i="12"/>
  <c r="D104" i="12" s="1"/>
  <c r="C101" i="12"/>
  <c r="D101" i="12" s="1"/>
  <c r="C93" i="12"/>
  <c r="B96" i="12" s="1"/>
  <c r="B93" i="12"/>
  <c r="B95" i="12" s="1"/>
  <c r="B97" i="12" s="1"/>
  <c r="B98" i="12" s="1"/>
  <c r="B90" i="12"/>
  <c r="C86" i="12"/>
  <c r="D86" i="12" s="1"/>
  <c r="C83" i="12"/>
  <c r="D83" i="12" s="1"/>
  <c r="C75" i="12"/>
  <c r="B78" i="12" s="1"/>
  <c r="B75" i="12"/>
  <c r="B77" i="12" s="1"/>
  <c r="B79" i="12" s="1"/>
  <c r="B80" i="12" s="1"/>
  <c r="B72" i="12"/>
  <c r="C68" i="12"/>
  <c r="D68" i="12" s="1"/>
  <c r="C65" i="12"/>
  <c r="D65" i="12" s="1"/>
  <c r="C57" i="12"/>
  <c r="B60" i="12" s="1"/>
  <c r="B57" i="12"/>
  <c r="B59" i="12" s="1"/>
  <c r="B61" i="12" s="1"/>
  <c r="B62" i="12" s="1"/>
  <c r="B54" i="12"/>
  <c r="C50" i="12"/>
  <c r="D50" i="12" s="1"/>
  <c r="C47" i="12"/>
  <c r="D47" i="12" s="1"/>
  <c r="C39" i="12"/>
  <c r="B42" i="12" s="1"/>
  <c r="B39" i="12"/>
  <c r="B41" i="12" s="1"/>
  <c r="B43" i="12" s="1"/>
  <c r="B44" i="12" s="1"/>
  <c r="B36" i="12"/>
  <c r="C32" i="12"/>
  <c r="D32" i="12" s="1"/>
  <c r="C29" i="12"/>
  <c r="D29" i="12" s="1"/>
  <c r="B23" i="12"/>
  <c r="C21" i="12"/>
  <c r="B24" i="12" s="1"/>
  <c r="B21" i="12"/>
  <c r="C3" i="12"/>
  <c r="B3" i="12"/>
  <c r="B5" i="12" s="1"/>
  <c r="B18" i="12"/>
  <c r="C14" i="12"/>
  <c r="D14" i="12" s="1"/>
  <c r="C11" i="12"/>
  <c r="D11" i="12" s="1"/>
  <c r="B6" i="12"/>
  <c r="C3" i="11"/>
  <c r="B6" i="11" s="1"/>
  <c r="B3" i="11"/>
  <c r="B5" i="11" s="1"/>
  <c r="B18" i="11"/>
  <c r="C14" i="11"/>
  <c r="D14" i="11" s="1"/>
  <c r="C11" i="11"/>
  <c r="D11" i="11" s="1"/>
  <c r="C21" i="10"/>
  <c r="B24" i="10" s="1"/>
  <c r="B21" i="10"/>
  <c r="B23" i="10" s="1"/>
  <c r="C3" i="10"/>
  <c r="B6" i="10" s="1"/>
  <c r="B3" i="10"/>
  <c r="B5" i="10" s="1"/>
  <c r="B36" i="10"/>
  <c r="C32" i="10"/>
  <c r="D32" i="10" s="1"/>
  <c r="C29" i="10"/>
  <c r="D29" i="10" s="1"/>
  <c r="B18" i="10"/>
  <c r="C14" i="10"/>
  <c r="D14" i="10" s="1"/>
  <c r="C11" i="10"/>
  <c r="D11" i="10" s="1"/>
  <c r="B72" i="9"/>
  <c r="C68" i="9"/>
  <c r="D68" i="9" s="1"/>
  <c r="C65" i="9"/>
  <c r="D65" i="9" s="1"/>
  <c r="C57" i="9"/>
  <c r="B60" i="9" s="1"/>
  <c r="B57" i="9"/>
  <c r="B59" i="9" s="1"/>
  <c r="B54" i="9"/>
  <c r="C50" i="9"/>
  <c r="D50" i="9" s="1"/>
  <c r="C47" i="9"/>
  <c r="D47" i="9" s="1"/>
  <c r="C39" i="9"/>
  <c r="B42" i="9" s="1"/>
  <c r="B39" i="9"/>
  <c r="B41" i="9" s="1"/>
  <c r="B36" i="9"/>
  <c r="C32" i="9"/>
  <c r="D32" i="9" s="1"/>
  <c r="C29" i="9"/>
  <c r="D29" i="9" s="1"/>
  <c r="C21" i="9"/>
  <c r="B24" i="9" s="1"/>
  <c r="B21" i="9"/>
  <c r="B23" i="9" s="1"/>
  <c r="C3" i="9"/>
  <c r="B6" i="9" s="1"/>
  <c r="B3" i="9"/>
  <c r="B5" i="9" s="1"/>
  <c r="B18" i="9"/>
  <c r="C14" i="9"/>
  <c r="D14" i="9" s="1"/>
  <c r="C11" i="9"/>
  <c r="D11" i="9" s="1"/>
  <c r="B25" i="20" l="1"/>
  <c r="B26" i="20" s="1"/>
  <c r="B169" i="20"/>
  <c r="B170" i="20" s="1"/>
  <c r="B529" i="20"/>
  <c r="B530" i="20" s="1"/>
  <c r="B114" i="21"/>
  <c r="B115" i="21" s="1"/>
  <c r="B79" i="18"/>
  <c r="B80" i="18" s="1"/>
  <c r="B115" i="12"/>
  <c r="B116" i="12" s="1"/>
  <c r="B169" i="12"/>
  <c r="B170" i="12" s="1"/>
  <c r="B61" i="27"/>
  <c r="B62" i="27" s="1"/>
  <c r="B61" i="26"/>
  <c r="B62" i="26" s="1"/>
  <c r="B43" i="26"/>
  <c r="B44" i="26" s="1"/>
  <c r="B25" i="26"/>
  <c r="B26" i="26" s="1"/>
  <c r="B206" i="23"/>
  <c r="B207" i="23" s="1"/>
  <c r="B261" i="23"/>
  <c r="B262" i="23" s="1"/>
  <c r="B43" i="18"/>
  <c r="B44" i="18" s="1"/>
  <c r="B404" i="17"/>
  <c r="B405" i="17" s="1"/>
  <c r="B440" i="17"/>
  <c r="B441" i="17" s="1"/>
  <c r="B187" i="12"/>
  <c r="B188" i="12" s="1"/>
  <c r="B79" i="27"/>
  <c r="B80" i="27" s="1"/>
  <c r="B25" i="27"/>
  <c r="B26" i="27" s="1"/>
  <c r="B7" i="27"/>
  <c r="B8" i="27" s="1"/>
  <c r="B7" i="26"/>
  <c r="B8" i="26" s="1"/>
  <c r="B80" i="25"/>
  <c r="B81" i="25" s="1"/>
  <c r="B25" i="25"/>
  <c r="B26" i="25" s="1"/>
  <c r="B61" i="25"/>
  <c r="B62" i="25" s="1"/>
  <c r="B43" i="25"/>
  <c r="B44" i="25" s="1"/>
  <c r="B7" i="25"/>
  <c r="B8" i="25" s="1"/>
  <c r="B7" i="24"/>
  <c r="B8" i="24" s="1"/>
  <c r="B62" i="23"/>
  <c r="B63" i="23" s="1"/>
  <c r="B80" i="23"/>
  <c r="B81" i="23" s="1"/>
  <c r="B279" i="23"/>
  <c r="B280" i="23" s="1"/>
  <c r="B242" i="23"/>
  <c r="B243" i="23" s="1"/>
  <c r="B188" i="23"/>
  <c r="B189" i="23" s="1"/>
  <c r="B152" i="23"/>
  <c r="B153" i="23" s="1"/>
  <c r="B134" i="23"/>
  <c r="B135" i="23" s="1"/>
  <c r="B116" i="23"/>
  <c r="B117" i="23" s="1"/>
  <c r="B26" i="23"/>
  <c r="B27" i="23" s="1"/>
  <c r="B8" i="23"/>
  <c r="B9" i="23" s="1"/>
  <c r="B224" i="23"/>
  <c r="B225" i="23" s="1"/>
  <c r="B170" i="23"/>
  <c r="B171" i="23" s="1"/>
  <c r="B98" i="23"/>
  <c r="B99" i="23" s="1"/>
  <c r="B44" i="23"/>
  <c r="B45" i="23" s="1"/>
  <c r="B79" i="22"/>
  <c r="B80" i="22" s="1"/>
  <c r="B259" i="22"/>
  <c r="B260" i="22" s="1"/>
  <c r="B241" i="22"/>
  <c r="B242" i="22" s="1"/>
  <c r="B223" i="22"/>
  <c r="B224" i="22" s="1"/>
  <c r="B187" i="22"/>
  <c r="B188" i="22" s="1"/>
  <c r="B169" i="22"/>
  <c r="B170" i="22" s="1"/>
  <c r="B151" i="22"/>
  <c r="B152" i="22" s="1"/>
  <c r="B115" i="22"/>
  <c r="B116" i="22" s="1"/>
  <c r="B61" i="22"/>
  <c r="B62" i="22" s="1"/>
  <c r="B43" i="22"/>
  <c r="B44" i="22" s="1"/>
  <c r="B205" i="22"/>
  <c r="B206" i="22" s="1"/>
  <c r="B133" i="22"/>
  <c r="B134" i="22" s="1"/>
  <c r="B97" i="22"/>
  <c r="B98" i="22" s="1"/>
  <c r="B25" i="22"/>
  <c r="B26" i="22" s="1"/>
  <c r="B7" i="22"/>
  <c r="B8" i="22" s="1"/>
  <c r="B222" i="21"/>
  <c r="B223" i="21" s="1"/>
  <c r="B204" i="21"/>
  <c r="B205" i="21" s="1"/>
  <c r="B168" i="21"/>
  <c r="B169" i="21" s="1"/>
  <c r="B132" i="21"/>
  <c r="B133" i="21" s="1"/>
  <c r="B96" i="21"/>
  <c r="B97" i="21" s="1"/>
  <c r="B60" i="21"/>
  <c r="B61" i="21" s="1"/>
  <c r="B24" i="21"/>
  <c r="B25" i="21" s="1"/>
  <c r="B186" i="21"/>
  <c r="B187" i="21" s="1"/>
  <c r="B150" i="21"/>
  <c r="B151" i="21" s="1"/>
  <c r="B78" i="21"/>
  <c r="B79" i="21" s="1"/>
  <c r="B42" i="21"/>
  <c r="B43" i="21" s="1"/>
  <c r="B6" i="21"/>
  <c r="B7" i="21" s="1"/>
  <c r="B691" i="20"/>
  <c r="B692" i="20" s="1"/>
  <c r="B727" i="20"/>
  <c r="B728" i="20" s="1"/>
  <c r="B907" i="20"/>
  <c r="B908" i="20" s="1"/>
  <c r="B637" i="20"/>
  <c r="B638" i="20" s="1"/>
  <c r="B565" i="20"/>
  <c r="B566" i="20" s="1"/>
  <c r="B223" i="20"/>
  <c r="B224" i="20" s="1"/>
  <c r="B439" i="20"/>
  <c r="B440" i="20" s="1"/>
  <c r="B889" i="20"/>
  <c r="B890" i="20" s="1"/>
  <c r="B871" i="20"/>
  <c r="B872" i="20" s="1"/>
  <c r="B853" i="20"/>
  <c r="B854" i="20" s="1"/>
  <c r="B835" i="20"/>
  <c r="B836" i="20" s="1"/>
  <c r="B817" i="20"/>
  <c r="B818" i="20" s="1"/>
  <c r="B799" i="20"/>
  <c r="B800" i="20" s="1"/>
  <c r="B763" i="20"/>
  <c r="B764" i="20" s="1"/>
  <c r="B673" i="20"/>
  <c r="B674" i="20" s="1"/>
  <c r="B655" i="20"/>
  <c r="B656" i="20" s="1"/>
  <c r="B619" i="20"/>
  <c r="B620" i="20" s="1"/>
  <c r="B601" i="20"/>
  <c r="B602" i="20" s="1"/>
  <c r="B583" i="20"/>
  <c r="B584" i="20" s="1"/>
  <c r="B781" i="20"/>
  <c r="B782" i="20" s="1"/>
  <c r="B547" i="20"/>
  <c r="B548" i="20" s="1"/>
  <c r="B511" i="20"/>
  <c r="B512" i="20" s="1"/>
  <c r="B493" i="20"/>
  <c r="B494" i="20" s="1"/>
  <c r="B475" i="20"/>
  <c r="B476" i="20" s="1"/>
  <c r="B457" i="20"/>
  <c r="B458" i="20" s="1"/>
  <c r="B403" i="20"/>
  <c r="B404" i="20" s="1"/>
  <c r="B385" i="20"/>
  <c r="B386" i="20" s="1"/>
  <c r="B367" i="20"/>
  <c r="B368" i="20" s="1"/>
  <c r="B421" i="20"/>
  <c r="B422" i="20" s="1"/>
  <c r="B349" i="20"/>
  <c r="B350" i="20" s="1"/>
  <c r="B331" i="20"/>
  <c r="B332" i="20" s="1"/>
  <c r="B313" i="20"/>
  <c r="B314" i="20" s="1"/>
  <c r="B259" i="20"/>
  <c r="B260" i="20" s="1"/>
  <c r="B205" i="20"/>
  <c r="B206" i="20" s="1"/>
  <c r="B151" i="20"/>
  <c r="B152" i="20" s="1"/>
  <c r="B133" i="20"/>
  <c r="B134" i="20" s="1"/>
  <c r="B97" i="20"/>
  <c r="B98" i="20" s="1"/>
  <c r="B79" i="20"/>
  <c r="B80" i="20" s="1"/>
  <c r="B43" i="20"/>
  <c r="B44" i="20" s="1"/>
  <c r="B295" i="20"/>
  <c r="B296" i="20" s="1"/>
  <c r="B187" i="20"/>
  <c r="B188" i="20" s="1"/>
  <c r="B61" i="20"/>
  <c r="B62" i="20" s="1"/>
  <c r="B7" i="20"/>
  <c r="B8" i="20" s="1"/>
  <c r="B61" i="19"/>
  <c r="B62" i="19" s="1"/>
  <c r="B223" i="19"/>
  <c r="B224" i="19" s="1"/>
  <c r="B205" i="19"/>
  <c r="B206" i="19" s="1"/>
  <c r="B169" i="19"/>
  <c r="B170" i="19" s="1"/>
  <c r="B133" i="19"/>
  <c r="B134" i="19" s="1"/>
  <c r="B97" i="19"/>
  <c r="B98" i="19" s="1"/>
  <c r="B187" i="19"/>
  <c r="B188" i="19" s="1"/>
  <c r="B241" i="19"/>
  <c r="B242" i="19" s="1"/>
  <c r="B79" i="19"/>
  <c r="B80" i="19" s="1"/>
  <c r="B115" i="19"/>
  <c r="B116" i="19" s="1"/>
  <c r="B151" i="19"/>
  <c r="B152" i="19" s="1"/>
  <c r="B43" i="19"/>
  <c r="B44" i="19" s="1"/>
  <c r="B25" i="19"/>
  <c r="B26" i="19" s="1"/>
  <c r="B7" i="19"/>
  <c r="B8" i="19" s="1"/>
  <c r="B61" i="18"/>
  <c r="B62" i="18" s="1"/>
  <c r="B25" i="18"/>
  <c r="B26" i="18" s="1"/>
  <c r="B7" i="18"/>
  <c r="B8" i="18" s="1"/>
  <c r="B422" i="17"/>
  <c r="B423" i="17" s="1"/>
  <c r="B386" i="17"/>
  <c r="B387" i="17" s="1"/>
  <c r="B368" i="17"/>
  <c r="B369" i="17" s="1"/>
  <c r="B332" i="17"/>
  <c r="B333" i="17" s="1"/>
  <c r="B314" i="17"/>
  <c r="B315" i="17" s="1"/>
  <c r="B296" i="17"/>
  <c r="B297" i="17" s="1"/>
  <c r="B350" i="17"/>
  <c r="B351" i="17" s="1"/>
  <c r="B278" i="17"/>
  <c r="B279" i="17" s="1"/>
  <c r="B260" i="17"/>
  <c r="B261" i="17" s="1"/>
  <c r="B242" i="17"/>
  <c r="B243" i="17" s="1"/>
  <c r="B224" i="17"/>
  <c r="B225" i="17" s="1"/>
  <c r="B206" i="17"/>
  <c r="B207" i="17" s="1"/>
  <c r="B80" i="17"/>
  <c r="B81" i="17" s="1"/>
  <c r="B188" i="17"/>
  <c r="B189" i="17" s="1"/>
  <c r="B170" i="17"/>
  <c r="B171" i="17" s="1"/>
  <c r="B152" i="17"/>
  <c r="B153" i="17" s="1"/>
  <c r="B134" i="17"/>
  <c r="B135" i="17" s="1"/>
  <c r="B116" i="17"/>
  <c r="B117" i="17" s="1"/>
  <c r="B98" i="17"/>
  <c r="B99" i="17" s="1"/>
  <c r="B44" i="17"/>
  <c r="B45" i="17" s="1"/>
  <c r="B25" i="17"/>
  <c r="B26" i="17" s="1"/>
  <c r="B62" i="17"/>
  <c r="B63" i="17" s="1"/>
  <c r="B7" i="17"/>
  <c r="B8" i="17" s="1"/>
  <c r="B61" i="16"/>
  <c r="B62" i="16" s="1"/>
  <c r="B43" i="16"/>
  <c r="B44" i="16" s="1"/>
  <c r="B25" i="16"/>
  <c r="B26" i="16" s="1"/>
  <c r="B7" i="16"/>
  <c r="B8" i="16" s="1"/>
  <c r="B25" i="15"/>
  <c r="B26" i="15" s="1"/>
  <c r="B7" i="15"/>
  <c r="B8" i="15" s="1"/>
  <c r="B43" i="14"/>
  <c r="B44" i="14" s="1"/>
  <c r="B115" i="14"/>
  <c r="B116" i="14" s="1"/>
  <c r="B151" i="14"/>
  <c r="B152" i="14" s="1"/>
  <c r="B133" i="14"/>
  <c r="B134" i="14" s="1"/>
  <c r="B97" i="14"/>
  <c r="B98" i="14" s="1"/>
  <c r="B79" i="14"/>
  <c r="B80" i="14" s="1"/>
  <c r="B25" i="14"/>
  <c r="B26" i="14" s="1"/>
  <c r="B7" i="14"/>
  <c r="B8" i="14" s="1"/>
  <c r="B25" i="13"/>
  <c r="B26" i="13" s="1"/>
  <c r="B7" i="13"/>
  <c r="B8" i="13" s="1"/>
  <c r="B151" i="12"/>
  <c r="B152" i="12" s="1"/>
  <c r="B25" i="12"/>
  <c r="B26" i="12" s="1"/>
  <c r="B7" i="12"/>
  <c r="B8" i="12" s="1"/>
  <c r="B7" i="11"/>
  <c r="B8" i="11" s="1"/>
  <c r="B7" i="10"/>
  <c r="B8" i="10" s="1"/>
  <c r="B25" i="10"/>
  <c r="B26" i="10" s="1"/>
  <c r="B61" i="9"/>
  <c r="B62" i="9" s="1"/>
  <c r="B43" i="9"/>
  <c r="B44" i="9" s="1"/>
  <c r="B25" i="9"/>
  <c r="B26" i="9" s="1"/>
  <c r="B7" i="9"/>
  <c r="B8" i="9" s="1"/>
  <c r="B89" i="8" l="1"/>
  <c r="C85" i="8"/>
  <c r="D85" i="8" s="1"/>
  <c r="C82" i="8"/>
  <c r="D82" i="8" s="1"/>
  <c r="C74" i="8"/>
  <c r="B77" i="8" s="1"/>
  <c r="B74" i="8"/>
  <c r="B76" i="8" s="1"/>
  <c r="B71" i="8"/>
  <c r="C67" i="8"/>
  <c r="D67" i="8" s="1"/>
  <c r="C64" i="8"/>
  <c r="D64" i="8" s="1"/>
  <c r="C56" i="8"/>
  <c r="B59" i="8" s="1"/>
  <c r="B56" i="8"/>
  <c r="B58" i="8" s="1"/>
  <c r="B53" i="8"/>
  <c r="C49" i="8"/>
  <c r="D49" i="8" s="1"/>
  <c r="C46" i="8"/>
  <c r="D46" i="8" s="1"/>
  <c r="C38" i="8"/>
  <c r="B41" i="8" s="1"/>
  <c r="B38" i="8"/>
  <c r="B40" i="8" s="1"/>
  <c r="B35" i="8"/>
  <c r="C31" i="8"/>
  <c r="D31" i="8" s="1"/>
  <c r="C28" i="8"/>
  <c r="D28" i="8" s="1"/>
  <c r="C20" i="8"/>
  <c r="B23" i="8" s="1"/>
  <c r="B20" i="8"/>
  <c r="B22" i="8" s="1"/>
  <c r="C2" i="8"/>
  <c r="B5" i="8" s="1"/>
  <c r="B2" i="8"/>
  <c r="B17" i="8"/>
  <c r="C13" i="8"/>
  <c r="D13" i="8" s="1"/>
  <c r="C10" i="8"/>
  <c r="D10" i="8" s="1"/>
  <c r="B4" i="8"/>
  <c r="B36" i="7"/>
  <c r="C32" i="7"/>
  <c r="D32" i="7" s="1"/>
  <c r="C29" i="7"/>
  <c r="D29" i="7" s="1"/>
  <c r="C21" i="7"/>
  <c r="B24" i="7" s="1"/>
  <c r="B21" i="7"/>
  <c r="B23" i="7" s="1"/>
  <c r="B18" i="7"/>
  <c r="C14" i="7"/>
  <c r="D14" i="7" s="1"/>
  <c r="C11" i="7"/>
  <c r="D11" i="7" s="1"/>
  <c r="C3" i="7"/>
  <c r="B6" i="7" s="1"/>
  <c r="B3" i="7"/>
  <c r="B5" i="7" s="1"/>
  <c r="B199" i="6"/>
  <c r="C195" i="6"/>
  <c r="D195" i="6" s="1"/>
  <c r="C192" i="6"/>
  <c r="D192" i="6" s="1"/>
  <c r="C184" i="6"/>
  <c r="B187" i="6" s="1"/>
  <c r="B184" i="6"/>
  <c r="B186" i="6" s="1"/>
  <c r="B181" i="6"/>
  <c r="C177" i="6"/>
  <c r="D177" i="6" s="1"/>
  <c r="C174" i="6"/>
  <c r="D174" i="6" s="1"/>
  <c r="C166" i="6"/>
  <c r="B169" i="6" s="1"/>
  <c r="B166" i="6"/>
  <c r="B168" i="6" s="1"/>
  <c r="B163" i="6"/>
  <c r="C159" i="6"/>
  <c r="D159" i="6" s="1"/>
  <c r="C156" i="6"/>
  <c r="D156" i="6" s="1"/>
  <c r="C148" i="6"/>
  <c r="B151" i="6" s="1"/>
  <c r="B148" i="6"/>
  <c r="B150" i="6" s="1"/>
  <c r="B145" i="6"/>
  <c r="C141" i="6"/>
  <c r="D141" i="6" s="1"/>
  <c r="C138" i="6"/>
  <c r="D138" i="6" s="1"/>
  <c r="C130" i="6"/>
  <c r="B133" i="6" s="1"/>
  <c r="B130" i="6"/>
  <c r="B132" i="6" s="1"/>
  <c r="B127" i="6"/>
  <c r="C123" i="6"/>
  <c r="D123" i="6" s="1"/>
  <c r="C120" i="6"/>
  <c r="D120" i="6" s="1"/>
  <c r="B115" i="6"/>
  <c r="C112" i="6"/>
  <c r="B112" i="6"/>
  <c r="B114" i="6" s="1"/>
  <c r="B109" i="6"/>
  <c r="C105" i="6"/>
  <c r="D105" i="6" s="1"/>
  <c r="C102" i="6"/>
  <c r="D102" i="6" s="1"/>
  <c r="C94" i="6"/>
  <c r="B97" i="6" s="1"/>
  <c r="B94" i="6"/>
  <c r="B96" i="6" s="1"/>
  <c r="B91" i="6"/>
  <c r="C87" i="6"/>
  <c r="D87" i="6" s="1"/>
  <c r="C84" i="6"/>
  <c r="D84" i="6" s="1"/>
  <c r="C76" i="6"/>
  <c r="B79" i="6" s="1"/>
  <c r="B76" i="6"/>
  <c r="B78" i="6" s="1"/>
  <c r="B73" i="6"/>
  <c r="C69" i="6"/>
  <c r="D69" i="6" s="1"/>
  <c r="C66" i="6"/>
  <c r="D66" i="6" s="1"/>
  <c r="C58" i="6"/>
  <c r="B61" i="6" s="1"/>
  <c r="B58" i="6"/>
  <c r="B60" i="6" s="1"/>
  <c r="B55" i="6"/>
  <c r="C51" i="6"/>
  <c r="D51" i="6" s="1"/>
  <c r="C48" i="6"/>
  <c r="D48" i="6" s="1"/>
  <c r="C40" i="6"/>
  <c r="B43" i="6" s="1"/>
  <c r="B40" i="6"/>
  <c r="B42" i="6" s="1"/>
  <c r="B37" i="6"/>
  <c r="C33" i="6"/>
  <c r="D33" i="6" s="1"/>
  <c r="C30" i="6"/>
  <c r="D30" i="6" s="1"/>
  <c r="C22" i="6"/>
  <c r="B25" i="6" s="1"/>
  <c r="B22" i="6"/>
  <c r="B24" i="6" s="1"/>
  <c r="C4" i="6"/>
  <c r="B7" i="6" s="1"/>
  <c r="B19" i="6"/>
  <c r="C15" i="6"/>
  <c r="D15" i="6" s="1"/>
  <c r="C12" i="6"/>
  <c r="D12" i="6" s="1"/>
  <c r="B4" i="6"/>
  <c r="B6" i="6" s="1"/>
  <c r="C5" i="5"/>
  <c r="B8" i="5" s="1"/>
  <c r="B5" i="5"/>
  <c r="B20" i="5"/>
  <c r="C16" i="5"/>
  <c r="D16" i="5" s="1"/>
  <c r="C13" i="5"/>
  <c r="D13" i="5" s="1"/>
  <c r="B7" i="5"/>
  <c r="B126" i="4"/>
  <c r="C122" i="4"/>
  <c r="D122" i="4" s="1"/>
  <c r="C119" i="4"/>
  <c r="D119" i="4" s="1"/>
  <c r="C111" i="4"/>
  <c r="B114" i="4" s="1"/>
  <c r="B111" i="4"/>
  <c r="B113" i="4" s="1"/>
  <c r="B108" i="4"/>
  <c r="C104" i="4"/>
  <c r="D104" i="4" s="1"/>
  <c r="C101" i="4"/>
  <c r="D101" i="4" s="1"/>
  <c r="C93" i="4"/>
  <c r="B96" i="4" s="1"/>
  <c r="B93" i="4"/>
  <c r="B95" i="4" s="1"/>
  <c r="B90" i="4"/>
  <c r="C86" i="4"/>
  <c r="D86" i="4" s="1"/>
  <c r="C83" i="4"/>
  <c r="D83" i="4" s="1"/>
  <c r="C75" i="4"/>
  <c r="B78" i="4" s="1"/>
  <c r="B75" i="4"/>
  <c r="B77" i="4" s="1"/>
  <c r="B72" i="4"/>
  <c r="C68" i="4"/>
  <c r="D68" i="4" s="1"/>
  <c r="C65" i="4"/>
  <c r="D65" i="4" s="1"/>
  <c r="C57" i="4"/>
  <c r="B60" i="4" s="1"/>
  <c r="B57" i="4"/>
  <c r="B59" i="4" s="1"/>
  <c r="B61" i="4" s="1"/>
  <c r="B62" i="4" s="1"/>
  <c r="B54" i="4"/>
  <c r="C50" i="4"/>
  <c r="D50" i="4" s="1"/>
  <c r="C47" i="4"/>
  <c r="D47" i="4" s="1"/>
  <c r="B42" i="4"/>
  <c r="B41" i="4"/>
  <c r="B36" i="4"/>
  <c r="C32" i="4"/>
  <c r="D32" i="4" s="1"/>
  <c r="C29" i="4"/>
  <c r="D29" i="4" s="1"/>
  <c r="C21" i="4"/>
  <c r="B24" i="4" s="1"/>
  <c r="B21" i="4"/>
  <c r="B23" i="4" s="1"/>
  <c r="B3" i="4"/>
  <c r="B18" i="4"/>
  <c r="C14" i="4"/>
  <c r="D14" i="4" s="1"/>
  <c r="C11" i="4"/>
  <c r="D11" i="4" s="1"/>
  <c r="C3" i="4"/>
  <c r="B6" i="4" s="1"/>
  <c r="B5" i="4"/>
  <c r="B7" i="4" s="1"/>
  <c r="B8" i="4" s="1"/>
  <c r="B54" i="3"/>
  <c r="C50" i="3"/>
  <c r="D50" i="3" s="1"/>
  <c r="C47" i="3"/>
  <c r="D47" i="3" s="1"/>
  <c r="C39" i="3"/>
  <c r="B42" i="3" s="1"/>
  <c r="B39" i="3"/>
  <c r="B41" i="3" s="1"/>
  <c r="B36" i="3"/>
  <c r="C32" i="3"/>
  <c r="D32" i="3" s="1"/>
  <c r="C29" i="3"/>
  <c r="D29" i="3" s="1"/>
  <c r="C21" i="3"/>
  <c r="B24" i="3" s="1"/>
  <c r="B21" i="3"/>
  <c r="B23" i="3" s="1"/>
  <c r="B25" i="3" s="1"/>
  <c r="B26" i="3" s="1"/>
  <c r="C2" i="3"/>
  <c r="B6" i="3" s="1"/>
  <c r="B2" i="3"/>
  <c r="B18" i="3"/>
  <c r="C14" i="3"/>
  <c r="D14" i="3" s="1"/>
  <c r="C11" i="3"/>
  <c r="D11" i="3" s="1"/>
  <c r="B5" i="3"/>
  <c r="C2" i="2"/>
  <c r="B6" i="2" s="1"/>
  <c r="B2" i="2"/>
  <c r="B5" i="2" s="1"/>
  <c r="C21" i="2"/>
  <c r="B21" i="2"/>
  <c r="B24" i="2" s="1"/>
  <c r="B37" i="2"/>
  <c r="C33" i="2"/>
  <c r="D33" i="2" s="1"/>
  <c r="C30" i="2"/>
  <c r="D30" i="2" s="1"/>
  <c r="B25" i="2"/>
  <c r="B18" i="2"/>
  <c r="C14" i="2"/>
  <c r="D14" i="2" s="1"/>
  <c r="C11" i="2"/>
  <c r="D11" i="2" s="1"/>
  <c r="B101" i="1"/>
  <c r="C97" i="1"/>
  <c r="D97" i="1" s="1"/>
  <c r="C94" i="1"/>
  <c r="D94" i="1" s="1"/>
  <c r="C85" i="1"/>
  <c r="B89" i="1" s="1"/>
  <c r="B90" i="1" s="1"/>
  <c r="B85" i="1"/>
  <c r="B88" i="1" s="1"/>
  <c r="B82" i="1"/>
  <c r="C78" i="1"/>
  <c r="D78" i="1" s="1"/>
  <c r="C75" i="1"/>
  <c r="D75" i="1" s="1"/>
  <c r="C66" i="1"/>
  <c r="B70" i="1" s="1"/>
  <c r="B71" i="1" s="1"/>
  <c r="B66" i="1"/>
  <c r="B69" i="1" s="1"/>
  <c r="B63" i="1"/>
  <c r="C59" i="1"/>
  <c r="D59" i="1" s="1"/>
  <c r="C56" i="1"/>
  <c r="D56" i="1" s="1"/>
  <c r="C47" i="1"/>
  <c r="B51" i="1" s="1"/>
  <c r="B47" i="1"/>
  <c r="B44" i="1"/>
  <c r="C40" i="1"/>
  <c r="D40" i="1" s="1"/>
  <c r="C37" i="1"/>
  <c r="D37" i="1" s="1"/>
  <c r="B116" i="6" l="1"/>
  <c r="B117" i="6" s="1"/>
  <c r="B50" i="1"/>
  <c r="B52" i="1" s="1"/>
  <c r="B53" i="1" s="1"/>
  <c r="B24" i="8"/>
  <c r="B25" i="8" s="1"/>
  <c r="B7" i="7"/>
  <c r="B8" i="7" s="1"/>
  <c r="B25" i="7"/>
  <c r="B26" i="7" s="1"/>
  <c r="B78" i="8"/>
  <c r="B79" i="8" s="1"/>
  <c r="B60" i="8"/>
  <c r="B61" i="8" s="1"/>
  <c r="B42" i="8"/>
  <c r="B43" i="8" s="1"/>
  <c r="B6" i="8"/>
  <c r="B7" i="8" s="1"/>
  <c r="B188" i="6"/>
  <c r="B189" i="6" s="1"/>
  <c r="B170" i="6"/>
  <c r="B171" i="6" s="1"/>
  <c r="B152" i="6"/>
  <c r="B153" i="6" s="1"/>
  <c r="B134" i="6"/>
  <c r="B135" i="6" s="1"/>
  <c r="B98" i="6"/>
  <c r="B99" i="6" s="1"/>
  <c r="B80" i="6"/>
  <c r="B81" i="6" s="1"/>
  <c r="B62" i="6"/>
  <c r="B63" i="6" s="1"/>
  <c r="B26" i="6"/>
  <c r="B27" i="6" s="1"/>
  <c r="B44" i="6"/>
  <c r="B45" i="6" s="1"/>
  <c r="B8" i="6"/>
  <c r="B9" i="6" s="1"/>
  <c r="B9" i="5"/>
  <c r="B10" i="5" s="1"/>
  <c r="B115" i="4"/>
  <c r="B116" i="4" s="1"/>
  <c r="B97" i="4"/>
  <c r="B98" i="4" s="1"/>
  <c r="B79" i="4"/>
  <c r="B80" i="4" s="1"/>
  <c r="B43" i="4"/>
  <c r="B44" i="4" s="1"/>
  <c r="B25" i="4"/>
  <c r="B26" i="4" s="1"/>
  <c r="B43" i="3"/>
  <c r="B44" i="3" s="1"/>
  <c r="B7" i="3"/>
  <c r="B8" i="3" s="1"/>
  <c r="B26" i="2"/>
  <c r="B27" i="2" s="1"/>
  <c r="B7" i="2"/>
  <c r="B8" i="2" s="1"/>
  <c r="B91" i="1"/>
  <c r="B72" i="1"/>
  <c r="C28" i="1" l="1"/>
  <c r="B32" i="1" s="1"/>
  <c r="B33" i="1" s="1"/>
  <c r="B34" i="1" s="1"/>
  <c r="B28" i="1"/>
  <c r="B31" i="1" s="1"/>
</calcChain>
</file>

<file path=xl/sharedStrings.xml><?xml version="1.0" encoding="utf-8"?>
<sst xmlns="http://schemas.openxmlformats.org/spreadsheetml/2006/main" count="5436" uniqueCount="280">
  <si>
    <t>Crateús</t>
  </si>
  <si>
    <t>Fortaleza</t>
  </si>
  <si>
    <t>Juazeiro do Norte</t>
  </si>
  <si>
    <t>Quixadá</t>
  </si>
  <si>
    <t>Sobral</t>
  </si>
  <si>
    <t>Pet Scan</t>
  </si>
  <si>
    <t>mulheres 40 a 49 anos (6,8%)</t>
  </si>
  <si>
    <t>mulheres 50 a 69 anos (9,2%)</t>
  </si>
  <si>
    <t>população fortaleza</t>
  </si>
  <si>
    <t>20% mulheres 40 a 49 anos</t>
  </si>
  <si>
    <t>58,9% mulheres 50 a 69 anos</t>
  </si>
  <si>
    <t>total</t>
  </si>
  <si>
    <t>necessidade de equipamentos</t>
  </si>
  <si>
    <t>Necessidade de mamografias</t>
  </si>
  <si>
    <t>ultrassom convencional</t>
  </si>
  <si>
    <t>15000/100 mil</t>
  </si>
  <si>
    <t>produtividade</t>
  </si>
  <si>
    <t>3024/equipamento/ano</t>
  </si>
  <si>
    <t>ressonância magnética</t>
  </si>
  <si>
    <t>3000/100 mil</t>
  </si>
  <si>
    <t>3120 equipamento/ano</t>
  </si>
  <si>
    <t>exames</t>
  </si>
  <si>
    <t>equipamentos</t>
  </si>
  <si>
    <t>necessidade</t>
  </si>
  <si>
    <t>1/1,5 milhão hab</t>
  </si>
  <si>
    <t>Arapiraca</t>
  </si>
  <si>
    <t>Maceió</t>
  </si>
  <si>
    <t>mulheres 40 a 49 anos (6,9%)</t>
  </si>
  <si>
    <t>mulheres 50 a 69 anos (8,7%)</t>
  </si>
  <si>
    <t>Campina Grande</t>
  </si>
  <si>
    <t>mulheres 40 a 49 anos (7,0%)</t>
  </si>
  <si>
    <t>mulheres 50 a 69 anos (9,6%)</t>
  </si>
  <si>
    <t>João Pessoa</t>
  </si>
  <si>
    <t>Patos</t>
  </si>
  <si>
    <t>Araripina</t>
  </si>
  <si>
    <t>Cabo de Santo Agostinho</t>
  </si>
  <si>
    <t>Caruaru</t>
  </si>
  <si>
    <t>Olinda</t>
  </si>
  <si>
    <t>Petrolina</t>
  </si>
  <si>
    <t>Serra Talhada</t>
  </si>
  <si>
    <t>mulheres 40 a 49 anos (7,2%)</t>
  </si>
  <si>
    <t xml:space="preserve">Recife </t>
  </si>
  <si>
    <t>Aracaju</t>
  </si>
  <si>
    <t>mulheres 40 a 49 anos (7,1%)</t>
  </si>
  <si>
    <t>mulheres 50 a 69 anos (8,8%)</t>
  </si>
  <si>
    <t>Barreiras</t>
  </si>
  <si>
    <t>Feira de Santana</t>
  </si>
  <si>
    <t>Guanambi</t>
  </si>
  <si>
    <t>Irecê</t>
  </si>
  <si>
    <t>Itabuna</t>
  </si>
  <si>
    <t>Juazeiro</t>
  </si>
  <si>
    <t>Paulo Afonso</t>
  </si>
  <si>
    <t>Salvador</t>
  </si>
  <si>
    <t>Teixeira de Freitas</t>
  </si>
  <si>
    <t>Vitória da Conquista</t>
  </si>
  <si>
    <t>Ilheus</t>
  </si>
  <si>
    <t>Mossoró</t>
  </si>
  <si>
    <t>Natal</t>
  </si>
  <si>
    <t>mulheres 50 a 69 anos (9,5%)</t>
  </si>
  <si>
    <t>Bacabal</t>
  </si>
  <si>
    <t>Balsas</t>
  </si>
  <si>
    <t>Caxias</t>
  </si>
  <si>
    <t>Imperatriz</t>
  </si>
  <si>
    <t>mulheres 40 a 49 anos (6,1%)</t>
  </si>
  <si>
    <t>mulheres 50 a 69 anos (7,4%)</t>
  </si>
  <si>
    <t>São Luiz</t>
  </si>
  <si>
    <t>Floriano</t>
  </si>
  <si>
    <t>Parnaíba</t>
  </si>
  <si>
    <t>Picos</t>
  </si>
  <si>
    <t>Teresina</t>
  </si>
  <si>
    <t>Araguaina</t>
  </si>
  <si>
    <t>Palmas</t>
  </si>
  <si>
    <t>mulheres 40 a 49 anos (6,5%)</t>
  </si>
  <si>
    <t>mulheres 50 a 69 anos (7,5%)</t>
  </si>
  <si>
    <t>Macapá</t>
  </si>
  <si>
    <t>mulheres 40 a 49 anos (6%)</t>
  </si>
  <si>
    <t>mulheres 50 a 69 anos (5,7%)</t>
  </si>
  <si>
    <t>Altamira</t>
  </si>
  <si>
    <t>Belém</t>
  </si>
  <si>
    <t>Bragança</t>
  </si>
  <si>
    <t>Breves</t>
  </si>
  <si>
    <t>Itaituba</t>
  </si>
  <si>
    <t>Marabá</t>
  </si>
  <si>
    <t>Paragominas</t>
  </si>
  <si>
    <t>Redenção</t>
  </si>
  <si>
    <t>Santarém</t>
  </si>
  <si>
    <t>São Félix do Xingu</t>
  </si>
  <si>
    <t>Tucuruí</t>
  </si>
  <si>
    <t>mulheres 40 a 49 anos (6,2%)</t>
  </si>
  <si>
    <t>mulheres 50 a 69 anos (6,8%)</t>
  </si>
  <si>
    <t>Rorainópolis</t>
  </si>
  <si>
    <t>mulheres 40 a 49 anos (5,9%)</t>
  </si>
  <si>
    <t>mulheres 50 a 69 anos (5,8%)</t>
  </si>
  <si>
    <t>Boa Vista</t>
  </si>
  <si>
    <t>Coari</t>
  </si>
  <si>
    <t>mulheres 50 a 69 anos (6,1%)</t>
  </si>
  <si>
    <t>Eirunepé</t>
  </si>
  <si>
    <t>Itacoatiara</t>
  </si>
  <si>
    <t>Lábrea</t>
  </si>
  <si>
    <t>Manaus</t>
  </si>
  <si>
    <t>Manicoré</t>
  </si>
  <si>
    <t>Parintins</t>
  </si>
  <si>
    <t>São Gabriel da Cachoeira</t>
  </si>
  <si>
    <t>Tabatinga</t>
  </si>
  <si>
    <t>Cruzeiro do Sul</t>
  </si>
  <si>
    <t>Rio Branco</t>
  </si>
  <si>
    <t>Tarauacá</t>
  </si>
  <si>
    <t>mulheres 40 a 49 anos (5,8%)</t>
  </si>
  <si>
    <t>mulheres 50 a 69 anos (6%)</t>
  </si>
  <si>
    <t>Ariquemes</t>
  </si>
  <si>
    <t>Cacoal</t>
  </si>
  <si>
    <t>Ji-Paraná</t>
  </si>
  <si>
    <t>Porto Velho</t>
  </si>
  <si>
    <t>mulheres 50 a 69 anos (8%)</t>
  </si>
  <si>
    <t>Barbacena</t>
  </si>
  <si>
    <t>Belo Horizonte</t>
  </si>
  <si>
    <t>Contagem</t>
  </si>
  <si>
    <t>Diamantina</t>
  </si>
  <si>
    <t>Divinópolis</t>
  </si>
  <si>
    <t>Governador Valadares</t>
  </si>
  <si>
    <t>Ipatinga</t>
  </si>
  <si>
    <t>Itajubá</t>
  </si>
  <si>
    <t>Ituiutaba</t>
  </si>
  <si>
    <t>Lavras</t>
  </si>
  <si>
    <t>Montes Claros</t>
  </si>
  <si>
    <t>Muriaé</t>
  </si>
  <si>
    <t>Paracatu</t>
  </si>
  <si>
    <t>Patos de Minas</t>
  </si>
  <si>
    <t>Poços de Caldas</t>
  </si>
  <si>
    <t>Ponte Nova</t>
  </si>
  <si>
    <t>Pouso Alegre</t>
  </si>
  <si>
    <t>Sete Lagoas</t>
  </si>
  <si>
    <t>Teófilo Otoni</t>
  </si>
  <si>
    <t>Uberaba</t>
  </si>
  <si>
    <t>Uberlândia</t>
  </si>
  <si>
    <t>Varginha</t>
  </si>
  <si>
    <t>mulheres 50 a 69 anos (10,8%)</t>
  </si>
  <si>
    <t>Juiz de Fora</t>
  </si>
  <si>
    <t>Passos</t>
  </si>
  <si>
    <t>São Sebastião do Paraíso</t>
  </si>
  <si>
    <t>Cachoeiro do Itapemirim</t>
  </si>
  <si>
    <t>Colatina</t>
  </si>
  <si>
    <t>Linhares</t>
  </si>
  <si>
    <t>Vila Velha</t>
  </si>
  <si>
    <t>Vitória</t>
  </si>
  <si>
    <t>mulheres 40 a 49 anos (7%)</t>
  </si>
  <si>
    <t>mulheres 50 a 69 anos (10,2%)</t>
  </si>
  <si>
    <t>Barra Mansa</t>
  </si>
  <si>
    <t>Cabo Frio</t>
  </si>
  <si>
    <t>Duque de Caxias</t>
  </si>
  <si>
    <t>Itaperuna</t>
  </si>
  <si>
    <t>Macaé</t>
  </si>
  <si>
    <t>Niterói</t>
  </si>
  <si>
    <t>Nova Friburgo</t>
  </si>
  <si>
    <t>Nova Iguaçu</t>
  </si>
  <si>
    <t>Petrópolis</t>
  </si>
  <si>
    <t>Rio de Janeiro</t>
  </si>
  <si>
    <t>São Gonçalo</t>
  </si>
  <si>
    <t>Vassouras</t>
  </si>
  <si>
    <t>Volta Redonda</t>
  </si>
  <si>
    <t>mulheres 40 a 49 anos (7,4%)</t>
  </si>
  <si>
    <t>mulheres 50 a 69 anos (11,8%)</t>
  </si>
  <si>
    <t>Campo dos Goytacazes</t>
  </si>
  <si>
    <t>Amparo</t>
  </si>
  <si>
    <t>Araçatuba</t>
  </si>
  <si>
    <t>Araraquara</t>
  </si>
  <si>
    <t>Araras</t>
  </si>
  <si>
    <t>Avaré</t>
  </si>
  <si>
    <t>Barretos</t>
  </si>
  <si>
    <t>Barueri</t>
  </si>
  <si>
    <t>Bauru</t>
  </si>
  <si>
    <t>Botucatu</t>
  </si>
  <si>
    <t>Bragança Paulista</t>
  </si>
  <si>
    <t>Caraguatatuba</t>
  </si>
  <si>
    <t>Catanduva</t>
  </si>
  <si>
    <t>Franca</t>
  </si>
  <si>
    <t>Franco da Rocha</t>
  </si>
  <si>
    <t>Guaratinguetá</t>
  </si>
  <si>
    <t>Guarujá</t>
  </si>
  <si>
    <t>Indaiatuba</t>
  </si>
  <si>
    <t>Itapeva</t>
  </si>
  <si>
    <t>Jaboticabal</t>
  </si>
  <si>
    <t>Jacareí</t>
  </si>
  <si>
    <t>Jaú</t>
  </si>
  <si>
    <t>Jundiaí</t>
  </si>
  <si>
    <t>Limeira</t>
  </si>
  <si>
    <t>Marília</t>
  </si>
  <si>
    <t>Matão</t>
  </si>
  <si>
    <t>Mogi Guaçu</t>
  </si>
  <si>
    <t>Mogi Mirim</t>
  </si>
  <si>
    <t>Osasco</t>
  </si>
  <si>
    <t>Ourinhos</t>
  </si>
  <si>
    <t>Pindamonhangaba</t>
  </si>
  <si>
    <t>Piracicaba</t>
  </si>
  <si>
    <t>Presidente Prudente</t>
  </si>
  <si>
    <t>Ribeirão Preto</t>
  </si>
  <si>
    <t>Salto</t>
  </si>
  <si>
    <t>Santa Cruz do Rio Preto</t>
  </si>
  <si>
    <t>Santo André</t>
  </si>
  <si>
    <t>São Carlos</t>
  </si>
  <si>
    <t>São José dos Campos</t>
  </si>
  <si>
    <t>São Paulo</t>
  </si>
  <si>
    <t>Sorocaba</t>
  </si>
  <si>
    <t>Taboão da Serra</t>
  </si>
  <si>
    <t>Taubaté</t>
  </si>
  <si>
    <t>Votuporanga</t>
  </si>
  <si>
    <t>mulheres 50 a 69 anos (10,9%)</t>
  </si>
  <si>
    <t>Assis</t>
  </si>
  <si>
    <t>Campinas</t>
  </si>
  <si>
    <t>Guarulhos</t>
  </si>
  <si>
    <t>Mogi das Cruzes</t>
  </si>
  <si>
    <t>Santos</t>
  </si>
  <si>
    <t>São Bernardo do Campo</t>
  </si>
  <si>
    <t>São joão da Boa Vista</t>
  </si>
  <si>
    <t>São josé do Rio Preto</t>
  </si>
  <si>
    <t>Arapongas</t>
  </si>
  <si>
    <t>Campina Grande do Sul</t>
  </si>
  <si>
    <t>Campo Largo</t>
  </si>
  <si>
    <t>Campo Mourão</t>
  </si>
  <si>
    <t>Cascavel</t>
  </si>
  <si>
    <t>Curitiba</t>
  </si>
  <si>
    <t>Foz do Iguaçu</t>
  </si>
  <si>
    <t>Guarapuava</t>
  </si>
  <si>
    <t>Londrina</t>
  </si>
  <si>
    <t>Maringá</t>
  </si>
  <si>
    <t>Pato Branco</t>
  </si>
  <si>
    <t>Umuarama</t>
  </si>
  <si>
    <t xml:space="preserve">Ponta Grossa </t>
  </si>
  <si>
    <t>Blumenau</t>
  </si>
  <si>
    <t>Caçador</t>
  </si>
  <si>
    <t>Chapecó</t>
  </si>
  <si>
    <t>Criciúma</t>
  </si>
  <si>
    <t>Florianópolis</t>
  </si>
  <si>
    <t>Itajaí</t>
  </si>
  <si>
    <t>Jaraguá do Sul</t>
  </si>
  <si>
    <t>Joinville</t>
  </si>
  <si>
    <t>Lages</t>
  </si>
  <si>
    <t>Mafra</t>
  </si>
  <si>
    <t>Rio do Sul</t>
  </si>
  <si>
    <t>São Bento do Sul</t>
  </si>
  <si>
    <t>São José</t>
  </si>
  <si>
    <t>Tubarão</t>
  </si>
  <si>
    <t>Xanxerê</t>
  </si>
  <si>
    <t>mulheres 40 a 49 anos (7,%)</t>
  </si>
  <si>
    <t>Bento Gonçalves</t>
  </si>
  <si>
    <t>Cachoeira do Sul</t>
  </si>
  <si>
    <t>Canoas</t>
  </si>
  <si>
    <t>Caxias do Sul</t>
  </si>
  <si>
    <t>Gravataí</t>
  </si>
  <si>
    <t>Ijuí</t>
  </si>
  <si>
    <t>Lajeado</t>
  </si>
  <si>
    <t>Novo Hamburgo</t>
  </si>
  <si>
    <t>Passo Fundo</t>
  </si>
  <si>
    <t>Pelotas</t>
  </si>
  <si>
    <t>Porto Alegre</t>
  </si>
  <si>
    <t>Rio Grande</t>
  </si>
  <si>
    <t>Santa Cruz do Sul</t>
  </si>
  <si>
    <t>Santa Maria</t>
  </si>
  <si>
    <t>Tramandaí</t>
  </si>
  <si>
    <t>Uruguaiana</t>
  </si>
  <si>
    <t>mulheres 50 a 69 anos (12,1%)</t>
  </si>
  <si>
    <t>Brasília</t>
  </si>
  <si>
    <t>mulheres 40 a 49 anos (8,1%)</t>
  </si>
  <si>
    <t>Campo Grande</t>
  </si>
  <si>
    <t>Corumbá</t>
  </si>
  <si>
    <t>Dourados</t>
  </si>
  <si>
    <t>Ponta Porã</t>
  </si>
  <si>
    <t>Três Lagoas</t>
  </si>
  <si>
    <t>Cuiabá</t>
  </si>
  <si>
    <t>Rondonópolis</t>
  </si>
  <si>
    <t>Sinop</t>
  </si>
  <si>
    <t>Tangará da Serra</t>
  </si>
  <si>
    <t>mulheres 50 a 69 anos (8,5%)</t>
  </si>
  <si>
    <t>Anápolis</t>
  </si>
  <si>
    <t>Catalão</t>
  </si>
  <si>
    <t>Jataí</t>
  </si>
  <si>
    <t>mulheres 40 a 49 anos (7,3%)</t>
  </si>
  <si>
    <t>mulheres 50 a 69 anos (9,3%)</t>
  </si>
  <si>
    <t>Goiania</t>
  </si>
  <si>
    <t>Rio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</si>
</sst>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 applyAlignment="1">
      <alignment vertical="center" wrapText="1"/>
    </xf>
    <xf numFmtId="0" fontId="2" fillId="0" borderId="1" xfId="0" applyFont="1" applyBorder="1"/>
    <xf numFmtId="1" fontId="2" fillId="0" borderId="1" xfId="0" applyNumberFormat="1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/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/>
    <xf numFmtId="3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0" xfId="0" applyFont="1" applyAlignment="1">
      <alignment wrapText="1"/>
    </xf>
    <xf numFmtId="3" fontId="4" fillId="0" borderId="0" xfId="0" applyNumberFormat="1" applyFont="1"/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/>
    <xf numFmtId="1" fontId="5" fillId="0" borderId="0" xfId="0" applyNumberFormat="1" applyFont="1"/>
    <xf numFmtId="0" fontId="6" fillId="0" borderId="1" xfId="0" applyFont="1" applyFill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8" fillId="0" borderId="1" xfId="0" applyFont="1" applyFill="1" applyBorder="1" applyAlignment="1">
      <alignment vertical="center" wrapText="1"/>
    </xf>
    <xf numFmtId="0" fontId="6" fillId="0" borderId="1" xfId="0" applyFont="1" applyBorder="1"/>
    <xf numFmtId="0" fontId="8" fillId="0" borderId="0" xfId="0" applyFont="1"/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B361-2287-4554-9916-2891D35D3600}">
  <dimension ref="A1:D101"/>
  <sheetViews>
    <sheetView workbookViewId="0">
      <selection activeCell="J22" sqref="J22"/>
    </sheetView>
  </sheetViews>
  <sheetFormatPr defaultRowHeight="15" x14ac:dyDescent="0.25"/>
  <cols>
    <col min="1" max="1" width="34.5703125" customWidth="1"/>
    <col min="2" max="2" width="18.28515625" customWidth="1"/>
    <col min="3" max="3" width="14" customWidth="1"/>
    <col min="4" max="4" width="17" customWidth="1"/>
    <col min="5" max="5" width="13.7109375" customWidth="1"/>
    <col min="13" max="13" width="15.140625" customWidth="1"/>
    <col min="14" max="14" width="16.42578125" customWidth="1"/>
    <col min="15" max="15" width="15.140625" customWidth="1"/>
    <col min="16" max="16" width="17.42578125" customWidth="1"/>
  </cols>
  <sheetData>
    <row r="1" spans="1:4" x14ac:dyDescent="0.25">
      <c r="A1" s="1"/>
      <c r="B1" s="1"/>
      <c r="C1" s="1"/>
    </row>
    <row r="2" spans="1:4" ht="30" x14ac:dyDescent="0.25">
      <c r="A2" s="3" t="s">
        <v>0</v>
      </c>
      <c r="B2" s="3" t="s">
        <v>6</v>
      </c>
      <c r="C2" s="3" t="s">
        <v>7</v>
      </c>
    </row>
    <row r="3" spans="1:4" x14ac:dyDescent="0.25">
      <c r="A3" s="18">
        <v>361835</v>
      </c>
      <c r="B3" s="2">
        <f>A3*6.8/100</f>
        <v>24604.78</v>
      </c>
      <c r="C3" s="2">
        <f>A3*9.2/100</f>
        <v>33288.819999999992</v>
      </c>
    </row>
    <row r="5" spans="1:4" x14ac:dyDescent="0.25">
      <c r="A5" s="1" t="s">
        <v>13</v>
      </c>
      <c r="B5" s="1"/>
    </row>
    <row r="6" spans="1:4" x14ac:dyDescent="0.25">
      <c r="A6" s="1" t="s">
        <v>9</v>
      </c>
      <c r="B6" s="2">
        <f>B3*20/100</f>
        <v>4920.9560000000001</v>
      </c>
    </row>
    <row r="7" spans="1:4" x14ac:dyDescent="0.25">
      <c r="A7" s="3" t="s">
        <v>10</v>
      </c>
      <c r="B7" s="2">
        <f>C3*58.9/100</f>
        <v>19607.114979999995</v>
      </c>
    </row>
    <row r="8" spans="1:4" x14ac:dyDescent="0.25">
      <c r="A8" s="4" t="s">
        <v>11</v>
      </c>
      <c r="B8" s="5">
        <f>SUM(B6:B7)</f>
        <v>24528.070979999997</v>
      </c>
    </row>
    <row r="9" spans="1:4" x14ac:dyDescent="0.25">
      <c r="A9" s="1" t="s">
        <v>12</v>
      </c>
      <c r="B9" s="9">
        <f>B8/6758</f>
        <v>3.6294866794909733</v>
      </c>
    </row>
    <row r="11" spans="1:4" x14ac:dyDescent="0.25">
      <c r="A11" s="6" t="s">
        <v>14</v>
      </c>
      <c r="B11" s="6" t="s">
        <v>15</v>
      </c>
      <c r="C11" s="1" t="s">
        <v>21</v>
      </c>
      <c r="D11" s="1" t="s">
        <v>22</v>
      </c>
    </row>
    <row r="12" spans="1:4" ht="30" x14ac:dyDescent="0.25">
      <c r="A12" s="6" t="s">
        <v>16</v>
      </c>
      <c r="B12" s="6" t="s">
        <v>17</v>
      </c>
      <c r="C12" s="2">
        <f>A3*15000/100000</f>
        <v>54275.25</v>
      </c>
      <c r="D12" s="9">
        <f>C12/3024</f>
        <v>17.948164682539684</v>
      </c>
    </row>
    <row r="13" spans="1:4" x14ac:dyDescent="0.25">
      <c r="A13" s="7"/>
      <c r="B13" s="7"/>
    </row>
    <row r="14" spans="1:4" x14ac:dyDescent="0.25">
      <c r="A14" s="6" t="s">
        <v>18</v>
      </c>
      <c r="B14" s="6" t="s">
        <v>19</v>
      </c>
      <c r="C14" s="1" t="s">
        <v>21</v>
      </c>
      <c r="D14" s="1" t="s">
        <v>22</v>
      </c>
    </row>
    <row r="15" spans="1:4" ht="30" x14ac:dyDescent="0.25">
      <c r="A15" s="6" t="s">
        <v>16</v>
      </c>
      <c r="B15" s="6" t="s">
        <v>20</v>
      </c>
      <c r="C15" s="2">
        <f>A3*3000/100000</f>
        <v>10855.05</v>
      </c>
      <c r="D15" s="9">
        <f>C15/3120</f>
        <v>3.4791826923076923</v>
      </c>
    </row>
    <row r="17" spans="1:4" x14ac:dyDescent="0.25">
      <c r="A17" s="8" t="s">
        <v>5</v>
      </c>
      <c r="B17" s="1"/>
    </row>
    <row r="18" spans="1:4" x14ac:dyDescent="0.25">
      <c r="A18" s="8" t="s">
        <v>23</v>
      </c>
      <c r="B18" s="1" t="s">
        <v>24</v>
      </c>
    </row>
    <row r="19" spans="1:4" x14ac:dyDescent="0.25">
      <c r="A19" s="8" t="s">
        <v>23</v>
      </c>
      <c r="B19" s="9">
        <f>A3/1500000</f>
        <v>0.24122333333333335</v>
      </c>
    </row>
    <row r="25" spans="1:4" x14ac:dyDescent="0.25">
      <c r="A25" s="20" t="s">
        <v>1</v>
      </c>
      <c r="B25" s="20"/>
      <c r="C25" s="20"/>
      <c r="D25" s="20"/>
    </row>
    <row r="26" spans="1:4" x14ac:dyDescent="0.25">
      <c r="A26" s="1"/>
      <c r="B26" s="1"/>
      <c r="C26" s="1"/>
    </row>
    <row r="27" spans="1:4" ht="30" x14ac:dyDescent="0.25">
      <c r="A27" s="3" t="s">
        <v>8</v>
      </c>
      <c r="B27" s="3" t="s">
        <v>6</v>
      </c>
      <c r="C27" s="3" t="s">
        <v>7</v>
      </c>
    </row>
    <row r="28" spans="1:4" x14ac:dyDescent="0.25">
      <c r="A28" s="18">
        <v>4026978</v>
      </c>
      <c r="B28" s="2">
        <f>A28*6.8/100</f>
        <v>273834.50399999996</v>
      </c>
      <c r="C28" s="2">
        <f>A28*9.2/100</f>
        <v>370481.97599999997</v>
      </c>
    </row>
    <row r="30" spans="1:4" x14ac:dyDescent="0.25">
      <c r="A30" s="1" t="s">
        <v>13</v>
      </c>
      <c r="B30" s="1"/>
    </row>
    <row r="31" spans="1:4" x14ac:dyDescent="0.25">
      <c r="A31" s="1" t="s">
        <v>9</v>
      </c>
      <c r="B31" s="2">
        <f>B28*20/100</f>
        <v>54766.900799999989</v>
      </c>
    </row>
    <row r="32" spans="1:4" x14ac:dyDescent="0.25">
      <c r="A32" s="3" t="s">
        <v>10</v>
      </c>
      <c r="B32" s="2">
        <f>C28*58.9/100</f>
        <v>218213.883864</v>
      </c>
    </row>
    <row r="33" spans="1:4" x14ac:dyDescent="0.25">
      <c r="A33" s="4" t="s">
        <v>11</v>
      </c>
      <c r="B33" s="5">
        <f>SUM(B31:B32)</f>
        <v>272980.78466399998</v>
      </c>
    </row>
    <row r="34" spans="1:4" x14ac:dyDescent="0.25">
      <c r="A34" s="1" t="s">
        <v>12</v>
      </c>
      <c r="B34" s="9">
        <f>B33/6758</f>
        <v>40.393723685113933</v>
      </c>
    </row>
    <row r="36" spans="1:4" x14ac:dyDescent="0.25">
      <c r="A36" s="6" t="s">
        <v>14</v>
      </c>
      <c r="B36" s="6" t="s">
        <v>15</v>
      </c>
      <c r="C36" s="1" t="s">
        <v>21</v>
      </c>
      <c r="D36" s="1" t="s">
        <v>22</v>
      </c>
    </row>
    <row r="37" spans="1:4" ht="30" x14ac:dyDescent="0.25">
      <c r="A37" s="6" t="s">
        <v>16</v>
      </c>
      <c r="B37" s="6" t="s">
        <v>17</v>
      </c>
      <c r="C37" s="2">
        <f>A28*15000/100000</f>
        <v>604046.69999999995</v>
      </c>
      <c r="D37" s="9">
        <f>C37/3024</f>
        <v>199.75089285714284</v>
      </c>
    </row>
    <row r="38" spans="1:4" x14ac:dyDescent="0.25">
      <c r="A38" s="7"/>
      <c r="B38" s="7"/>
    </row>
    <row r="39" spans="1:4" x14ac:dyDescent="0.25">
      <c r="A39" s="6" t="s">
        <v>18</v>
      </c>
      <c r="B39" s="6" t="s">
        <v>19</v>
      </c>
      <c r="C39" s="1" t="s">
        <v>21</v>
      </c>
      <c r="D39" s="1" t="s">
        <v>22</v>
      </c>
    </row>
    <row r="40" spans="1:4" ht="36" customHeight="1" x14ac:dyDescent="0.25">
      <c r="A40" s="6" t="s">
        <v>16</v>
      </c>
      <c r="B40" s="6" t="s">
        <v>20</v>
      </c>
      <c r="C40" s="2">
        <f>A28*3000/100000</f>
        <v>120809.34</v>
      </c>
      <c r="D40" s="9">
        <f>C40/3120</f>
        <v>38.720942307692304</v>
      </c>
    </row>
    <row r="42" spans="1:4" x14ac:dyDescent="0.25">
      <c r="A42" s="8" t="s">
        <v>5</v>
      </c>
      <c r="B42" s="1"/>
    </row>
    <row r="43" spans="1:4" x14ac:dyDescent="0.25">
      <c r="A43" s="8" t="s">
        <v>23</v>
      </c>
      <c r="B43" s="1" t="s">
        <v>24</v>
      </c>
    </row>
    <row r="44" spans="1:4" x14ac:dyDescent="0.25">
      <c r="A44" s="8" t="s">
        <v>23</v>
      </c>
      <c r="B44" s="9">
        <f>A28/1500000</f>
        <v>2.6846519999999998</v>
      </c>
    </row>
    <row r="46" spans="1:4" ht="30" x14ac:dyDescent="0.25">
      <c r="A46" s="10" t="s">
        <v>2</v>
      </c>
      <c r="B46" s="3" t="s">
        <v>6</v>
      </c>
      <c r="C46" s="3" t="s">
        <v>7</v>
      </c>
    </row>
    <row r="47" spans="1:4" x14ac:dyDescent="0.25">
      <c r="A47" s="18">
        <v>1437740</v>
      </c>
      <c r="B47" s="2">
        <f>A47*6.8/100</f>
        <v>97766.32</v>
      </c>
      <c r="C47" s="2">
        <f>A47*9.2/100</f>
        <v>132272.07999999999</v>
      </c>
    </row>
    <row r="49" spans="1:4" x14ac:dyDescent="0.25">
      <c r="A49" s="1" t="s">
        <v>13</v>
      </c>
      <c r="B49" s="1"/>
    </row>
    <row r="50" spans="1:4" x14ac:dyDescent="0.25">
      <c r="A50" s="1" t="s">
        <v>9</v>
      </c>
      <c r="B50" s="2">
        <f>B47*20/100</f>
        <v>19553.264000000003</v>
      </c>
    </row>
    <row r="51" spans="1:4" x14ac:dyDescent="0.25">
      <c r="A51" s="3" t="s">
        <v>10</v>
      </c>
      <c r="B51" s="2">
        <f>C47*58.9/100</f>
        <v>77908.255119999987</v>
      </c>
    </row>
    <row r="52" spans="1:4" x14ac:dyDescent="0.25">
      <c r="A52" s="4" t="s">
        <v>11</v>
      </c>
      <c r="B52" s="5">
        <f>SUM(B50:B51)</f>
        <v>97461.519119999983</v>
      </c>
    </row>
    <row r="53" spans="1:4" x14ac:dyDescent="0.25">
      <c r="A53" s="1" t="s">
        <v>12</v>
      </c>
      <c r="B53" s="9">
        <f>B52/6758</f>
        <v>14.421651245930747</v>
      </c>
    </row>
    <row r="55" spans="1:4" x14ac:dyDescent="0.25">
      <c r="A55" s="6" t="s">
        <v>14</v>
      </c>
      <c r="B55" s="6" t="s">
        <v>15</v>
      </c>
      <c r="C55" s="1" t="s">
        <v>21</v>
      </c>
      <c r="D55" s="1" t="s">
        <v>22</v>
      </c>
    </row>
    <row r="56" spans="1:4" ht="30" x14ac:dyDescent="0.25">
      <c r="A56" s="6" t="s">
        <v>16</v>
      </c>
      <c r="B56" s="6" t="s">
        <v>17</v>
      </c>
      <c r="C56" s="2">
        <f>A47*15000/100000</f>
        <v>215661</v>
      </c>
      <c r="D56" s="9">
        <f>C56/3024</f>
        <v>71.316468253968253</v>
      </c>
    </row>
    <row r="57" spans="1:4" x14ac:dyDescent="0.25">
      <c r="A57" s="7"/>
      <c r="B57" s="7"/>
      <c r="D57" s="23"/>
    </row>
    <row r="58" spans="1:4" x14ac:dyDescent="0.25">
      <c r="A58" s="6" t="s">
        <v>18</v>
      </c>
      <c r="B58" s="6" t="s">
        <v>19</v>
      </c>
      <c r="C58" s="1" t="s">
        <v>21</v>
      </c>
      <c r="D58" s="9" t="s">
        <v>22</v>
      </c>
    </row>
    <row r="59" spans="1:4" ht="30" x14ac:dyDescent="0.25">
      <c r="A59" s="6" t="s">
        <v>16</v>
      </c>
      <c r="B59" s="6" t="s">
        <v>20</v>
      </c>
      <c r="C59" s="2">
        <f>A47*3000/100000</f>
        <v>43132.2</v>
      </c>
      <c r="D59" s="9">
        <f>C59/3120</f>
        <v>13.824423076923075</v>
      </c>
    </row>
    <row r="61" spans="1:4" x14ac:dyDescent="0.25">
      <c r="A61" s="8" t="s">
        <v>5</v>
      </c>
      <c r="B61" s="1"/>
    </row>
    <row r="62" spans="1:4" x14ac:dyDescent="0.25">
      <c r="A62" s="8" t="s">
        <v>23</v>
      </c>
      <c r="B62" s="1" t="s">
        <v>24</v>
      </c>
    </row>
    <row r="63" spans="1:4" x14ac:dyDescent="0.25">
      <c r="A63" s="8" t="s">
        <v>23</v>
      </c>
      <c r="B63" s="9">
        <f>A47/1500000</f>
        <v>0.95849333333333331</v>
      </c>
    </row>
    <row r="65" spans="1:4" ht="30" x14ac:dyDescent="0.25">
      <c r="A65" s="10" t="s">
        <v>3</v>
      </c>
      <c r="B65" s="3" t="s">
        <v>6</v>
      </c>
      <c r="C65" s="3" t="s">
        <v>7</v>
      </c>
    </row>
    <row r="66" spans="1:4" x14ac:dyDescent="0.25">
      <c r="A66" s="18">
        <v>1393211</v>
      </c>
      <c r="B66" s="2">
        <f>A66*6.8/100</f>
        <v>94738.347999999984</v>
      </c>
      <c r="C66" s="2">
        <f>A66*9.2/100</f>
        <v>128175.412</v>
      </c>
    </row>
    <row r="68" spans="1:4" x14ac:dyDescent="0.25">
      <c r="A68" s="1" t="s">
        <v>13</v>
      </c>
      <c r="B68" s="1"/>
    </row>
    <row r="69" spans="1:4" x14ac:dyDescent="0.25">
      <c r="A69" s="1" t="s">
        <v>9</v>
      </c>
      <c r="B69" s="2">
        <f>B66*20/100</f>
        <v>18947.669599999997</v>
      </c>
    </row>
    <row r="70" spans="1:4" x14ac:dyDescent="0.25">
      <c r="A70" s="3" t="s">
        <v>10</v>
      </c>
      <c r="B70" s="2">
        <f>C66*58.9/100</f>
        <v>75495.317667999989</v>
      </c>
    </row>
    <row r="71" spans="1:4" x14ac:dyDescent="0.25">
      <c r="A71" s="4" t="s">
        <v>11</v>
      </c>
      <c r="B71" s="5">
        <f>SUM(B69:B70)</f>
        <v>94442.987267999983</v>
      </c>
    </row>
    <row r="72" spans="1:4" x14ac:dyDescent="0.25">
      <c r="A72" s="1" t="s">
        <v>12</v>
      </c>
      <c r="B72" s="9">
        <f>B71/6758</f>
        <v>13.974990717372002</v>
      </c>
    </row>
    <row r="74" spans="1:4" x14ac:dyDescent="0.25">
      <c r="A74" s="6" t="s">
        <v>14</v>
      </c>
      <c r="B74" s="6" t="s">
        <v>15</v>
      </c>
      <c r="C74" s="1" t="s">
        <v>21</v>
      </c>
      <c r="D74" s="1" t="s">
        <v>22</v>
      </c>
    </row>
    <row r="75" spans="1:4" ht="30" x14ac:dyDescent="0.25">
      <c r="A75" s="6" t="s">
        <v>16</v>
      </c>
      <c r="B75" s="6" t="s">
        <v>17</v>
      </c>
      <c r="C75" s="2">
        <f>A66*15000/100000</f>
        <v>208981.65</v>
      </c>
      <c r="D75" s="9">
        <f>C75/3024</f>
        <v>69.107688492063488</v>
      </c>
    </row>
    <row r="76" spans="1:4" x14ac:dyDescent="0.25">
      <c r="A76" s="7"/>
      <c r="B76" s="7"/>
      <c r="D76" s="23"/>
    </row>
    <row r="77" spans="1:4" x14ac:dyDescent="0.25">
      <c r="A77" s="6" t="s">
        <v>18</v>
      </c>
      <c r="B77" s="6" t="s">
        <v>19</v>
      </c>
      <c r="C77" s="1" t="s">
        <v>21</v>
      </c>
      <c r="D77" s="9" t="s">
        <v>22</v>
      </c>
    </row>
    <row r="78" spans="1:4" ht="30" x14ac:dyDescent="0.25">
      <c r="A78" s="6" t="s">
        <v>16</v>
      </c>
      <c r="B78" s="6" t="s">
        <v>20</v>
      </c>
      <c r="C78" s="2">
        <f>A66*3000/100000</f>
        <v>41796.33</v>
      </c>
      <c r="D78" s="9">
        <f>C78/3120</f>
        <v>13.396259615384617</v>
      </c>
    </row>
    <row r="80" spans="1:4" x14ac:dyDescent="0.25">
      <c r="A80" s="8" t="s">
        <v>5</v>
      </c>
      <c r="B80" s="1"/>
    </row>
    <row r="81" spans="1:4" x14ac:dyDescent="0.25">
      <c r="A81" s="8" t="s">
        <v>23</v>
      </c>
      <c r="B81" s="1" t="s">
        <v>24</v>
      </c>
    </row>
    <row r="82" spans="1:4" x14ac:dyDescent="0.25">
      <c r="A82" s="8" t="s">
        <v>23</v>
      </c>
      <c r="B82" s="9">
        <f>A66/1500000</f>
        <v>0.92880733333333332</v>
      </c>
    </row>
    <row r="84" spans="1:4" ht="30" x14ac:dyDescent="0.25">
      <c r="A84" s="10" t="s">
        <v>4</v>
      </c>
      <c r="B84" s="3" t="s">
        <v>6</v>
      </c>
      <c r="C84" s="3" t="s">
        <v>7</v>
      </c>
    </row>
    <row r="85" spans="1:4" x14ac:dyDescent="0.25">
      <c r="A85" s="12">
        <v>1855885</v>
      </c>
      <c r="B85" s="2">
        <f>A85*6.8/100</f>
        <v>126200.18</v>
      </c>
      <c r="C85" s="2">
        <f>A85*9.2/100</f>
        <v>170741.42</v>
      </c>
    </row>
    <row r="87" spans="1:4" x14ac:dyDescent="0.25">
      <c r="A87" s="1" t="s">
        <v>13</v>
      </c>
      <c r="B87" s="1"/>
    </row>
    <row r="88" spans="1:4" x14ac:dyDescent="0.25">
      <c r="A88" s="1" t="s">
        <v>9</v>
      </c>
      <c r="B88" s="2">
        <f>B85*20/100</f>
        <v>25240.035999999996</v>
      </c>
    </row>
    <row r="89" spans="1:4" x14ac:dyDescent="0.25">
      <c r="A89" s="3" t="s">
        <v>10</v>
      </c>
      <c r="B89" s="2">
        <f>C85*58.9/100</f>
        <v>100566.69638000001</v>
      </c>
    </row>
    <row r="90" spans="1:4" x14ac:dyDescent="0.25">
      <c r="A90" s="4" t="s">
        <v>11</v>
      </c>
      <c r="B90" s="5">
        <f>SUM(B88:B89)</f>
        <v>125806.73238</v>
      </c>
    </row>
    <row r="91" spans="1:4" x14ac:dyDescent="0.25">
      <c r="A91" s="1" t="s">
        <v>12</v>
      </c>
      <c r="B91" s="9">
        <f>B90/6758</f>
        <v>18.615971053566145</v>
      </c>
    </row>
    <row r="93" spans="1:4" x14ac:dyDescent="0.25">
      <c r="A93" s="6" t="s">
        <v>14</v>
      </c>
      <c r="B93" s="6" t="s">
        <v>15</v>
      </c>
      <c r="C93" s="1" t="s">
        <v>21</v>
      </c>
      <c r="D93" s="1" t="s">
        <v>22</v>
      </c>
    </row>
    <row r="94" spans="1:4" ht="30" x14ac:dyDescent="0.25">
      <c r="A94" s="6" t="s">
        <v>16</v>
      </c>
      <c r="B94" s="6" t="s">
        <v>17</v>
      </c>
      <c r="C94" s="2">
        <f>A85*15000/100000</f>
        <v>278382.75</v>
      </c>
      <c r="D94" s="9">
        <f>C94/3024</f>
        <v>92.057787698412696</v>
      </c>
    </row>
    <row r="95" spans="1:4" x14ac:dyDescent="0.25">
      <c r="A95" s="7"/>
      <c r="B95" s="7"/>
      <c r="D95" s="23"/>
    </row>
    <row r="96" spans="1:4" x14ac:dyDescent="0.25">
      <c r="A96" s="6" t="s">
        <v>18</v>
      </c>
      <c r="B96" s="6" t="s">
        <v>19</v>
      </c>
      <c r="C96" s="1" t="s">
        <v>21</v>
      </c>
      <c r="D96" s="9" t="s">
        <v>22</v>
      </c>
    </row>
    <row r="97" spans="1:4" ht="30" x14ac:dyDescent="0.25">
      <c r="A97" s="6" t="s">
        <v>16</v>
      </c>
      <c r="B97" s="6" t="s">
        <v>20</v>
      </c>
      <c r="C97" s="2">
        <f>A85*3000/100000</f>
        <v>55676.55</v>
      </c>
      <c r="D97" s="9">
        <f>C97/3120</f>
        <v>17.845048076923078</v>
      </c>
    </row>
    <row r="99" spans="1:4" x14ac:dyDescent="0.25">
      <c r="A99" s="8" t="s">
        <v>5</v>
      </c>
      <c r="B99" s="1"/>
    </row>
    <row r="100" spans="1:4" x14ac:dyDescent="0.25">
      <c r="A100" s="8" t="s">
        <v>23</v>
      </c>
      <c r="B100" s="1" t="s">
        <v>24</v>
      </c>
    </row>
    <row r="101" spans="1:4" x14ac:dyDescent="0.25">
      <c r="A101" s="8" t="s">
        <v>23</v>
      </c>
      <c r="B101" s="9">
        <f>A85/1500000</f>
        <v>1.2372566666666667</v>
      </c>
    </row>
  </sheetData>
  <mergeCells count="1">
    <mergeCell ref="A25:D2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423B-0DD4-4F24-8137-91B3261A8032}">
  <dimension ref="A2:D36"/>
  <sheetViews>
    <sheetView workbookViewId="0"/>
  </sheetViews>
  <sheetFormatPr defaultRowHeight="15" x14ac:dyDescent="0.25"/>
  <cols>
    <col min="1" max="2" width="28" customWidth="1"/>
    <col min="3" max="3" width="21.42578125" customWidth="1"/>
    <col min="4" max="4" width="22" customWidth="1"/>
    <col min="5" max="5" width="28" customWidth="1"/>
  </cols>
  <sheetData>
    <row r="2" spans="1:4" s="7" customFormat="1" ht="30" x14ac:dyDescent="0.25">
      <c r="A2" s="10" t="s">
        <v>70</v>
      </c>
      <c r="B2" s="3" t="s">
        <v>72</v>
      </c>
      <c r="C2" s="3" t="s">
        <v>73</v>
      </c>
    </row>
    <row r="3" spans="1:4" x14ac:dyDescent="0.25">
      <c r="A3" s="18">
        <v>596109</v>
      </c>
      <c r="B3" s="2">
        <f>A3*6.5/100</f>
        <v>38747.084999999999</v>
      </c>
      <c r="C3" s="2">
        <f>A3*7.5/100</f>
        <v>44708.175000000003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7749.4169999999995</v>
      </c>
    </row>
    <row r="6" spans="1:4" x14ac:dyDescent="0.25">
      <c r="A6" s="3" t="s">
        <v>10</v>
      </c>
      <c r="B6" s="2">
        <f>C3*58.9/100</f>
        <v>26333.115075000002</v>
      </c>
    </row>
    <row r="7" spans="1:4" x14ac:dyDescent="0.25">
      <c r="A7" s="4" t="s">
        <v>11</v>
      </c>
      <c r="B7" s="5">
        <f>SUM(B5:B6)</f>
        <v>34082.532075000003</v>
      </c>
    </row>
    <row r="8" spans="1:4" x14ac:dyDescent="0.25">
      <c r="A8" s="1" t="s">
        <v>12</v>
      </c>
      <c r="B8" s="9">
        <f>B7/6758</f>
        <v>5.0432867823320517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x14ac:dyDescent="0.25">
      <c r="A11" s="6" t="s">
        <v>16</v>
      </c>
      <c r="B11" s="6" t="s">
        <v>17</v>
      </c>
      <c r="C11" s="2">
        <f>A3*15000/100000</f>
        <v>89416.35</v>
      </c>
      <c r="D11" s="9">
        <f>C11/3024</f>
        <v>29.568898809523812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x14ac:dyDescent="0.25">
      <c r="A14" s="6" t="s">
        <v>16</v>
      </c>
      <c r="B14" s="6" t="s">
        <v>20</v>
      </c>
      <c r="C14" s="2">
        <f>A3*3000/100000</f>
        <v>17883.27</v>
      </c>
      <c r="D14" s="9">
        <f>C14/3120</f>
        <v>5.7318173076923076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0.39740599999999998</v>
      </c>
    </row>
    <row r="20" spans="1:4" x14ac:dyDescent="0.25">
      <c r="A20" s="10" t="s">
        <v>71</v>
      </c>
      <c r="B20" s="3" t="s">
        <v>72</v>
      </c>
      <c r="C20" s="3" t="s">
        <v>73</v>
      </c>
    </row>
    <row r="21" spans="1:4" x14ac:dyDescent="0.25">
      <c r="A21" s="18">
        <v>890053</v>
      </c>
      <c r="B21" s="2">
        <f>A21*6.5/100</f>
        <v>57853.445</v>
      </c>
      <c r="C21" s="2">
        <f>A21*7.5/100</f>
        <v>66753.975000000006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11570.688999999998</v>
      </c>
    </row>
    <row r="24" spans="1:4" x14ac:dyDescent="0.25">
      <c r="A24" s="3" t="s">
        <v>10</v>
      </c>
      <c r="B24" s="2">
        <f>C21*58.9/100</f>
        <v>39318.091275000006</v>
      </c>
    </row>
    <row r="25" spans="1:4" x14ac:dyDescent="0.25">
      <c r="A25" s="4" t="s">
        <v>11</v>
      </c>
      <c r="B25" s="5">
        <f>SUM(B23:B24)</f>
        <v>50888.780275000005</v>
      </c>
    </row>
    <row r="26" spans="1:4" x14ac:dyDescent="0.25">
      <c r="A26" s="1" t="s">
        <v>12</v>
      </c>
      <c r="B26" s="9">
        <f>B25/6758</f>
        <v>7.530153932376443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x14ac:dyDescent="0.25">
      <c r="A29" s="6" t="s">
        <v>16</v>
      </c>
      <c r="B29" s="6" t="s">
        <v>17</v>
      </c>
      <c r="C29" s="2">
        <f>A21*15000/100000</f>
        <v>133507.95000000001</v>
      </c>
      <c r="D29" s="9">
        <f>C29/3024</f>
        <v>44.149454365079372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x14ac:dyDescent="0.25">
      <c r="A32" s="6" t="s">
        <v>16</v>
      </c>
      <c r="B32" s="6" t="s">
        <v>20</v>
      </c>
      <c r="C32" s="2">
        <f>A21*3000/100000</f>
        <v>26701.59</v>
      </c>
      <c r="D32" s="9">
        <f>C32/3120</f>
        <v>8.5582019230769237</v>
      </c>
    </row>
    <row r="34" spans="1:2" x14ac:dyDescent="0.25">
      <c r="A34" s="8" t="s">
        <v>5</v>
      </c>
      <c r="B34" s="1"/>
    </row>
    <row r="35" spans="1:2" x14ac:dyDescent="0.25">
      <c r="A35" s="8" t="s">
        <v>23</v>
      </c>
      <c r="B35" s="1" t="s">
        <v>24</v>
      </c>
    </row>
    <row r="36" spans="1:2" x14ac:dyDescent="0.25">
      <c r="A36" s="8" t="s">
        <v>23</v>
      </c>
      <c r="B36" s="9">
        <f>A21/1500000</f>
        <v>0.59336866666666666</v>
      </c>
    </row>
  </sheetData>
  <mergeCells count="2">
    <mergeCell ref="A4:B4"/>
    <mergeCell ref="A22:B2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0033-C269-440D-87EC-4B3EEA778350}">
  <dimension ref="A2:D18"/>
  <sheetViews>
    <sheetView workbookViewId="0">
      <selection sqref="A1:XFD2"/>
    </sheetView>
  </sheetViews>
  <sheetFormatPr defaultRowHeight="15" x14ac:dyDescent="0.25"/>
  <cols>
    <col min="1" max="1" width="31.5703125" customWidth="1"/>
    <col min="2" max="4" width="18.28515625" customWidth="1"/>
  </cols>
  <sheetData>
    <row r="2" spans="1:4" ht="30" x14ac:dyDescent="0.25">
      <c r="A2" s="10" t="s">
        <v>74</v>
      </c>
      <c r="B2" s="3" t="s">
        <v>75</v>
      </c>
      <c r="C2" s="3" t="s">
        <v>76</v>
      </c>
    </row>
    <row r="3" spans="1:4" x14ac:dyDescent="0.25">
      <c r="A3" s="18">
        <v>791941</v>
      </c>
      <c r="B3" s="2">
        <f>A3*6/100</f>
        <v>47516.46</v>
      </c>
      <c r="C3" s="2">
        <f>A3*5.7/100</f>
        <v>45140.637000000002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9503.2919999999995</v>
      </c>
    </row>
    <row r="6" spans="1:4" x14ac:dyDescent="0.25">
      <c r="A6" s="3" t="s">
        <v>10</v>
      </c>
      <c r="B6" s="2">
        <f>C3*58.9/100</f>
        <v>26587.835193000003</v>
      </c>
    </row>
    <row r="7" spans="1:4" x14ac:dyDescent="0.25">
      <c r="A7" s="4" t="s">
        <v>11</v>
      </c>
      <c r="B7" s="5">
        <f>SUM(B5:B6)</f>
        <v>36091.127193</v>
      </c>
    </row>
    <row r="8" spans="1:4" x14ac:dyDescent="0.25">
      <c r="A8" s="1" t="s">
        <v>12</v>
      </c>
      <c r="B8" s="9">
        <f>B7/6758</f>
        <v>5.3405041717963897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30" x14ac:dyDescent="0.25">
      <c r="A11" s="6" t="s">
        <v>16</v>
      </c>
      <c r="B11" s="6" t="s">
        <v>17</v>
      </c>
      <c r="C11" s="2">
        <f>A3*15000/100000</f>
        <v>118791.15</v>
      </c>
      <c r="D11" s="9">
        <f>C11/3024</f>
        <v>39.282787698412697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ht="30" x14ac:dyDescent="0.25">
      <c r="A14" s="6" t="s">
        <v>16</v>
      </c>
      <c r="B14" s="6" t="s">
        <v>20</v>
      </c>
      <c r="C14" s="2">
        <f>A3*3000/100000</f>
        <v>23758.23</v>
      </c>
      <c r="D14" s="9">
        <f>C14/3120</f>
        <v>7.6148173076923076</v>
      </c>
    </row>
    <row r="16" spans="1:4" x14ac:dyDescent="0.25">
      <c r="A16" s="8" t="s">
        <v>5</v>
      </c>
      <c r="B16" s="1"/>
    </row>
    <row r="17" spans="1:2" x14ac:dyDescent="0.25">
      <c r="A17" s="8" t="s">
        <v>23</v>
      </c>
      <c r="B17" s="1" t="s">
        <v>24</v>
      </c>
    </row>
    <row r="18" spans="1:2" x14ac:dyDescent="0.25">
      <c r="A18" s="8" t="s">
        <v>23</v>
      </c>
      <c r="B18" s="9">
        <f>A3/1500000</f>
        <v>0.52796066666666663</v>
      </c>
    </row>
  </sheetData>
  <mergeCells count="1">
    <mergeCell ref="A4:B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7D17-30E0-4B1B-A1DC-BC9E620F6FDC}">
  <dimension ref="A2:F198"/>
  <sheetViews>
    <sheetView workbookViewId="0"/>
  </sheetViews>
  <sheetFormatPr defaultRowHeight="15" x14ac:dyDescent="0.25"/>
  <cols>
    <col min="1" max="1" width="25.42578125" customWidth="1"/>
    <col min="2" max="4" width="18.5703125" customWidth="1"/>
    <col min="5" max="11" width="10.85546875" customWidth="1"/>
  </cols>
  <sheetData>
    <row r="2" spans="1:4" ht="30" x14ac:dyDescent="0.25">
      <c r="A2" s="10" t="s">
        <v>77</v>
      </c>
      <c r="B2" s="3" t="s">
        <v>88</v>
      </c>
      <c r="C2" s="3" t="s">
        <v>89</v>
      </c>
    </row>
    <row r="3" spans="1:4" x14ac:dyDescent="0.25">
      <c r="A3" s="18">
        <v>369825</v>
      </c>
      <c r="B3" s="2">
        <f>A3*6.2/100</f>
        <v>22929.15</v>
      </c>
      <c r="C3" s="2">
        <f>A3*6.8/100</f>
        <v>25148.1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4585.83</v>
      </c>
    </row>
    <row r="6" spans="1:4" ht="30" x14ac:dyDescent="0.25">
      <c r="A6" s="3" t="s">
        <v>10</v>
      </c>
      <c r="B6" s="2">
        <f>C3*58.9/100</f>
        <v>14812.230899999999</v>
      </c>
    </row>
    <row r="7" spans="1:4" x14ac:dyDescent="0.25">
      <c r="A7" s="4" t="s">
        <v>11</v>
      </c>
      <c r="B7" s="5">
        <f>SUM(B5:B6)</f>
        <v>19398.060899999997</v>
      </c>
    </row>
    <row r="8" spans="1:4" x14ac:dyDescent="0.25">
      <c r="A8" s="1" t="s">
        <v>12</v>
      </c>
      <c r="B8" s="9">
        <f>B7/6758</f>
        <v>2.8703848623853205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30" x14ac:dyDescent="0.25">
      <c r="A11" s="6" t="s">
        <v>16</v>
      </c>
      <c r="B11" s="6" t="s">
        <v>17</v>
      </c>
      <c r="C11" s="2">
        <f>A3*15000/100000</f>
        <v>55473.75</v>
      </c>
      <c r="D11" s="9">
        <f>C11/3024</f>
        <v>18.344494047619047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ht="30" x14ac:dyDescent="0.25">
      <c r="A14" s="6" t="s">
        <v>16</v>
      </c>
      <c r="B14" s="6" t="s">
        <v>20</v>
      </c>
      <c r="C14" s="2">
        <f>A3*3000/100000</f>
        <v>11094.75</v>
      </c>
      <c r="D14" s="9">
        <f>C14/3120</f>
        <v>3.5560096153846152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0.24654999999999999</v>
      </c>
    </row>
    <row r="20" spans="1:4" ht="30" x14ac:dyDescent="0.25">
      <c r="A20" s="10" t="s">
        <v>78</v>
      </c>
      <c r="B20" s="3" t="s">
        <v>88</v>
      </c>
      <c r="C20" s="3" t="s">
        <v>89</v>
      </c>
    </row>
    <row r="21" spans="1:4" x14ac:dyDescent="0.25">
      <c r="A21" s="18">
        <v>3829655</v>
      </c>
      <c r="B21" s="2">
        <f>A21*6.2/100</f>
        <v>237438.61</v>
      </c>
      <c r="C21" s="2">
        <f>A21*6.8/100</f>
        <v>260416.54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47487.721999999994</v>
      </c>
    </row>
    <row r="24" spans="1:4" ht="30" x14ac:dyDescent="0.25">
      <c r="A24" s="3" t="s">
        <v>10</v>
      </c>
      <c r="B24" s="2">
        <f>C21*58.9/100</f>
        <v>153385.34206</v>
      </c>
    </row>
    <row r="25" spans="1:4" x14ac:dyDescent="0.25">
      <c r="A25" s="4" t="s">
        <v>11</v>
      </c>
      <c r="B25" s="5">
        <f>SUM(B23:B24)</f>
        <v>200873.06406</v>
      </c>
    </row>
    <row r="26" spans="1:4" x14ac:dyDescent="0.25">
      <c r="A26" s="1" t="s">
        <v>12</v>
      </c>
      <c r="B26" s="9">
        <f>B25/6758</f>
        <v>29.723744311926605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ht="30" x14ac:dyDescent="0.25">
      <c r="A29" s="6" t="s">
        <v>16</v>
      </c>
      <c r="B29" s="6" t="s">
        <v>17</v>
      </c>
      <c r="C29" s="2">
        <f>A21*15000/100000</f>
        <v>574448.25</v>
      </c>
      <c r="D29" s="9">
        <f>C29/3024</f>
        <v>189.96304563492063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ht="30" x14ac:dyDescent="0.25">
      <c r="A32" s="6" t="s">
        <v>16</v>
      </c>
      <c r="B32" s="6" t="s">
        <v>20</v>
      </c>
      <c r="C32" s="2">
        <f>A21*3000/100000</f>
        <v>114889.65</v>
      </c>
      <c r="D32" s="9">
        <f>C32/3120</f>
        <v>36.823605769230767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2.5531033333333335</v>
      </c>
    </row>
    <row r="38" spans="1:4" ht="30" x14ac:dyDescent="0.25">
      <c r="A38" s="10" t="s">
        <v>79</v>
      </c>
      <c r="B38" s="3" t="s">
        <v>88</v>
      </c>
      <c r="C38" s="3" t="s">
        <v>89</v>
      </c>
    </row>
    <row r="39" spans="1:4" x14ac:dyDescent="0.25">
      <c r="A39" s="18">
        <v>1003789</v>
      </c>
      <c r="B39" s="2">
        <f>A39*6.2/100</f>
        <v>62234.917999999998</v>
      </c>
      <c r="C39" s="2">
        <f>A39*6.8/100</f>
        <v>68257.652000000002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12446.9836</v>
      </c>
    </row>
    <row r="42" spans="1:4" ht="30" x14ac:dyDescent="0.25">
      <c r="A42" s="3" t="s">
        <v>10</v>
      </c>
      <c r="B42" s="2">
        <f>C39*58.9/100</f>
        <v>40203.757028</v>
      </c>
    </row>
    <row r="43" spans="1:4" x14ac:dyDescent="0.25">
      <c r="A43" s="4" t="s">
        <v>11</v>
      </c>
      <c r="B43" s="5">
        <f>SUM(B41:B42)</f>
        <v>52650.740628</v>
      </c>
    </row>
    <row r="44" spans="1:4" x14ac:dyDescent="0.25">
      <c r="A44" s="1" t="s">
        <v>12</v>
      </c>
      <c r="B44" s="9">
        <f>B43/6758</f>
        <v>7.7908760917431188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ht="30" x14ac:dyDescent="0.25">
      <c r="A47" s="6" t="s">
        <v>16</v>
      </c>
      <c r="B47" s="6" t="s">
        <v>17</v>
      </c>
      <c r="C47" s="2">
        <f>A39*15000/100000</f>
        <v>150568.35</v>
      </c>
      <c r="D47" s="9">
        <f>C47/3024</f>
        <v>49.79112103174603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ht="30" x14ac:dyDescent="0.25">
      <c r="A50" s="6" t="s">
        <v>16</v>
      </c>
      <c r="B50" s="6" t="s">
        <v>20</v>
      </c>
      <c r="C50" s="2">
        <f>A39*3000/100000</f>
        <v>30113.67</v>
      </c>
      <c r="D50" s="9">
        <f>C50/3120</f>
        <v>9.6518173076923066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0.66919266666666666</v>
      </c>
    </row>
    <row r="56" spans="1:4" ht="30" x14ac:dyDescent="0.25">
      <c r="A56" s="10" t="s">
        <v>80</v>
      </c>
      <c r="B56" s="3" t="s">
        <v>88</v>
      </c>
      <c r="C56" s="3" t="s">
        <v>89</v>
      </c>
    </row>
    <row r="57" spans="1:4" x14ac:dyDescent="0.25">
      <c r="A57" s="18">
        <v>311645</v>
      </c>
      <c r="B57" s="2">
        <f>A57*6.2/100</f>
        <v>19321.990000000002</v>
      </c>
      <c r="C57" s="2">
        <f>A57*6.8/100</f>
        <v>21191.86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3864.3980000000006</v>
      </c>
    </row>
    <row r="60" spans="1:4" ht="30" x14ac:dyDescent="0.25">
      <c r="A60" s="3" t="s">
        <v>10</v>
      </c>
      <c r="B60" s="2">
        <f>C57*58.9/100</f>
        <v>12482.00554</v>
      </c>
    </row>
    <row r="61" spans="1:4" x14ac:dyDescent="0.25">
      <c r="A61" s="4" t="s">
        <v>11</v>
      </c>
      <c r="B61" s="5">
        <f>SUM(B59:B60)</f>
        <v>16346.403540000001</v>
      </c>
    </row>
    <row r="62" spans="1:4" x14ac:dyDescent="0.25">
      <c r="A62" s="1" t="s">
        <v>12</v>
      </c>
      <c r="B62" s="9">
        <f>B61/6758</f>
        <v>2.4188226605504588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4" ht="30" x14ac:dyDescent="0.25">
      <c r="A65" s="6" t="s">
        <v>16</v>
      </c>
      <c r="B65" s="6" t="s">
        <v>17</v>
      </c>
      <c r="C65" s="2">
        <f>A57*15000/100000</f>
        <v>46746.75</v>
      </c>
      <c r="D65" s="9">
        <f>C65/3024</f>
        <v>15.45858134920635</v>
      </c>
    </row>
    <row r="66" spans="1:4" x14ac:dyDescent="0.25">
      <c r="A66" s="7"/>
      <c r="B66" s="7"/>
      <c r="D66" s="23"/>
    </row>
    <row r="67" spans="1:4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4" ht="30" x14ac:dyDescent="0.25">
      <c r="A68" s="6" t="s">
        <v>16</v>
      </c>
      <c r="B68" s="6" t="s">
        <v>20</v>
      </c>
      <c r="C68" s="2">
        <f>A57*3000/100000</f>
        <v>9349.35</v>
      </c>
      <c r="D68" s="9">
        <f>C68/3120</f>
        <v>2.9965865384615387</v>
      </c>
    </row>
    <row r="70" spans="1:4" x14ac:dyDescent="0.25">
      <c r="A70" s="8" t="s">
        <v>5</v>
      </c>
      <c r="B70" s="1"/>
    </row>
    <row r="71" spans="1:4" x14ac:dyDescent="0.25">
      <c r="A71" s="8" t="s">
        <v>23</v>
      </c>
      <c r="B71" s="1" t="s">
        <v>24</v>
      </c>
    </row>
    <row r="72" spans="1:4" x14ac:dyDescent="0.25">
      <c r="A72" s="8" t="s">
        <v>23</v>
      </c>
      <c r="B72" s="9">
        <f>A57/1500000</f>
        <v>0.20776333333333333</v>
      </c>
    </row>
    <row r="74" spans="1:4" ht="30" x14ac:dyDescent="0.25">
      <c r="A74" s="10" t="s">
        <v>81</v>
      </c>
      <c r="B74" s="3" t="s">
        <v>88</v>
      </c>
      <c r="C74" s="3" t="s">
        <v>89</v>
      </c>
    </row>
    <row r="75" spans="1:4" x14ac:dyDescent="0.25">
      <c r="A75" s="18">
        <v>185778</v>
      </c>
      <c r="B75" s="2">
        <f>A75*6.2/100</f>
        <v>11518.236000000001</v>
      </c>
      <c r="C75" s="2">
        <f>A75*6.8/100</f>
        <v>12632.903999999999</v>
      </c>
    </row>
    <row r="76" spans="1:4" x14ac:dyDescent="0.25">
      <c r="A76" s="21" t="s">
        <v>13</v>
      </c>
      <c r="B76" s="22"/>
    </row>
    <row r="77" spans="1:4" x14ac:dyDescent="0.25">
      <c r="A77" s="1" t="s">
        <v>9</v>
      </c>
      <c r="B77" s="2">
        <f>B75*20/100</f>
        <v>2303.6472000000003</v>
      </c>
    </row>
    <row r="78" spans="1:4" ht="30" x14ac:dyDescent="0.25">
      <c r="A78" s="3" t="s">
        <v>10</v>
      </c>
      <c r="B78" s="2">
        <f>C75*58.9/100</f>
        <v>7440.7804559999995</v>
      </c>
    </row>
    <row r="79" spans="1:4" x14ac:dyDescent="0.25">
      <c r="A79" s="4" t="s">
        <v>11</v>
      </c>
      <c r="B79" s="5">
        <f>SUM(B77:B78)</f>
        <v>9744.4276559999998</v>
      </c>
    </row>
    <row r="80" spans="1:4" x14ac:dyDescent="0.25">
      <c r="A80" s="1" t="s">
        <v>12</v>
      </c>
      <c r="B80" s="9">
        <f>B79/6758</f>
        <v>1.4419099816513761</v>
      </c>
    </row>
    <row r="82" spans="1:4" x14ac:dyDescent="0.25">
      <c r="A82" s="6" t="s">
        <v>14</v>
      </c>
      <c r="B82" s="6" t="s">
        <v>15</v>
      </c>
      <c r="C82" s="1" t="s">
        <v>21</v>
      </c>
      <c r="D82" s="1" t="s">
        <v>22</v>
      </c>
    </row>
    <row r="83" spans="1:4" ht="30" x14ac:dyDescent="0.25">
      <c r="A83" s="6" t="s">
        <v>16</v>
      </c>
      <c r="B83" s="6" t="s">
        <v>17</v>
      </c>
      <c r="C83" s="2">
        <f>A75*15000/100000</f>
        <v>27866.7</v>
      </c>
      <c r="D83" s="9">
        <f>C83/3024</f>
        <v>9.2151785714285719</v>
      </c>
    </row>
    <row r="84" spans="1:4" x14ac:dyDescent="0.25">
      <c r="A84" s="7"/>
      <c r="B84" s="7"/>
      <c r="D84" s="23"/>
    </row>
    <row r="85" spans="1:4" x14ac:dyDescent="0.25">
      <c r="A85" s="6" t="s">
        <v>18</v>
      </c>
      <c r="B85" s="6" t="s">
        <v>19</v>
      </c>
      <c r="C85" s="1" t="s">
        <v>21</v>
      </c>
      <c r="D85" s="9" t="s">
        <v>22</v>
      </c>
    </row>
    <row r="86" spans="1:4" ht="30" x14ac:dyDescent="0.25">
      <c r="A86" s="6" t="s">
        <v>16</v>
      </c>
      <c r="B86" s="6" t="s">
        <v>20</v>
      </c>
      <c r="C86" s="2">
        <f>A75*3000/100000</f>
        <v>5573.34</v>
      </c>
      <c r="D86" s="9">
        <f>C86/3120</f>
        <v>1.7863269230769232</v>
      </c>
    </row>
    <row r="88" spans="1:4" x14ac:dyDescent="0.25">
      <c r="A88" s="8" t="s">
        <v>5</v>
      </c>
      <c r="B88" s="1"/>
    </row>
    <row r="89" spans="1:4" x14ac:dyDescent="0.25">
      <c r="A89" s="8" t="s">
        <v>23</v>
      </c>
      <c r="B89" s="1" t="s">
        <v>24</v>
      </c>
    </row>
    <row r="90" spans="1:4" x14ac:dyDescent="0.25">
      <c r="A90" s="8" t="s">
        <v>23</v>
      </c>
      <c r="B90" s="9">
        <f>A75/1500000</f>
        <v>0.123852</v>
      </c>
    </row>
    <row r="92" spans="1:4" ht="30" x14ac:dyDescent="0.25">
      <c r="A92" s="10" t="s">
        <v>82</v>
      </c>
      <c r="B92" s="3" t="s">
        <v>88</v>
      </c>
      <c r="C92" s="3" t="s">
        <v>89</v>
      </c>
    </row>
    <row r="93" spans="1:4" x14ac:dyDescent="0.25">
      <c r="A93" s="18">
        <v>810327</v>
      </c>
      <c r="B93" s="2">
        <f>A93*6.2/100</f>
        <v>50240.274000000005</v>
      </c>
      <c r="C93" s="2">
        <f>A93*6.8/100</f>
        <v>55102.235999999997</v>
      </c>
    </row>
    <row r="94" spans="1:4" x14ac:dyDescent="0.25">
      <c r="A94" s="21" t="s">
        <v>13</v>
      </c>
      <c r="B94" s="22"/>
    </row>
    <row r="95" spans="1:4" x14ac:dyDescent="0.25">
      <c r="A95" s="1" t="s">
        <v>9</v>
      </c>
      <c r="B95" s="2">
        <f>B93*20/100</f>
        <v>10048.054800000002</v>
      </c>
    </row>
    <row r="96" spans="1:4" ht="30" x14ac:dyDescent="0.25">
      <c r="A96" s="3" t="s">
        <v>10</v>
      </c>
      <c r="B96" s="2">
        <f>C93*58.9/100</f>
        <v>32455.217003999998</v>
      </c>
    </row>
    <row r="97" spans="1:4" x14ac:dyDescent="0.25">
      <c r="A97" s="4" t="s">
        <v>11</v>
      </c>
      <c r="B97" s="5">
        <f>SUM(B95:B96)</f>
        <v>42503.271804000004</v>
      </c>
    </row>
    <row r="98" spans="1:4" x14ac:dyDescent="0.25">
      <c r="A98" s="1" t="s">
        <v>12</v>
      </c>
      <c r="B98" s="9">
        <f>B97/6758</f>
        <v>6.289326990825689</v>
      </c>
    </row>
    <row r="100" spans="1:4" x14ac:dyDescent="0.25">
      <c r="A100" s="6" t="s">
        <v>14</v>
      </c>
      <c r="B100" s="6" t="s">
        <v>15</v>
      </c>
      <c r="C100" s="1" t="s">
        <v>21</v>
      </c>
      <c r="D100" s="1" t="s">
        <v>22</v>
      </c>
    </row>
    <row r="101" spans="1:4" ht="30" x14ac:dyDescent="0.25">
      <c r="A101" s="6" t="s">
        <v>16</v>
      </c>
      <c r="B101" s="6" t="s">
        <v>17</v>
      </c>
      <c r="C101" s="2">
        <f>A93*15000/100000</f>
        <v>121549.05</v>
      </c>
      <c r="D101" s="9">
        <f>C101/3024</f>
        <v>40.194791666666667</v>
      </c>
    </row>
    <row r="102" spans="1:4" x14ac:dyDescent="0.25">
      <c r="A102" s="7"/>
      <c r="B102" s="7"/>
      <c r="D102" s="23"/>
    </row>
    <row r="103" spans="1:4" x14ac:dyDescent="0.25">
      <c r="A103" s="6" t="s">
        <v>18</v>
      </c>
      <c r="B103" s="6" t="s">
        <v>19</v>
      </c>
      <c r="C103" s="1" t="s">
        <v>21</v>
      </c>
      <c r="D103" s="9" t="s">
        <v>22</v>
      </c>
    </row>
    <row r="104" spans="1:4" ht="30" x14ac:dyDescent="0.25">
      <c r="A104" s="6" t="s">
        <v>16</v>
      </c>
      <c r="B104" s="6" t="s">
        <v>20</v>
      </c>
      <c r="C104" s="2">
        <f>A93*3000/100000</f>
        <v>24309.81</v>
      </c>
      <c r="D104" s="9">
        <f>C104/3120</f>
        <v>7.7916057692307694</v>
      </c>
    </row>
    <row r="106" spans="1:4" x14ac:dyDescent="0.25">
      <c r="A106" s="8" t="s">
        <v>5</v>
      </c>
      <c r="B106" s="1"/>
    </row>
    <row r="107" spans="1:4" x14ac:dyDescent="0.25">
      <c r="A107" s="8" t="s">
        <v>23</v>
      </c>
      <c r="B107" s="1" t="s">
        <v>24</v>
      </c>
    </row>
    <row r="108" spans="1:4" x14ac:dyDescent="0.25">
      <c r="A108" s="8" t="s">
        <v>23</v>
      </c>
      <c r="B108" s="9">
        <f>A93/1500000</f>
        <v>0.54021799999999998</v>
      </c>
    </row>
    <row r="110" spans="1:4" ht="30" x14ac:dyDescent="0.25">
      <c r="A110" s="10" t="s">
        <v>83</v>
      </c>
      <c r="B110" s="3" t="s">
        <v>88</v>
      </c>
      <c r="C110" s="3" t="s">
        <v>89</v>
      </c>
    </row>
    <row r="111" spans="1:4" x14ac:dyDescent="0.25">
      <c r="A111" s="18">
        <v>342710</v>
      </c>
      <c r="B111" s="2">
        <f>A111*6.2/100</f>
        <v>21248.02</v>
      </c>
      <c r="C111" s="2">
        <f>A111*6.8/100</f>
        <v>23304.28</v>
      </c>
    </row>
    <row r="112" spans="1:4" x14ac:dyDescent="0.25">
      <c r="A112" s="21" t="s">
        <v>13</v>
      </c>
      <c r="B112" s="22"/>
    </row>
    <row r="113" spans="1:4" x14ac:dyDescent="0.25">
      <c r="A113" s="1" t="s">
        <v>9</v>
      </c>
      <c r="B113" s="2">
        <f>B111*20/100</f>
        <v>4249.6040000000003</v>
      </c>
    </row>
    <row r="114" spans="1:4" ht="30" x14ac:dyDescent="0.25">
      <c r="A114" s="3" t="s">
        <v>10</v>
      </c>
      <c r="B114" s="2">
        <f>C111*58.9/100</f>
        <v>13726.22092</v>
      </c>
    </row>
    <row r="115" spans="1:4" x14ac:dyDescent="0.25">
      <c r="A115" s="4" t="s">
        <v>11</v>
      </c>
      <c r="B115" s="5">
        <f>SUM(B113:B114)</f>
        <v>17975.824919999999</v>
      </c>
    </row>
    <row r="116" spans="1:4" x14ac:dyDescent="0.25">
      <c r="A116" s="1" t="s">
        <v>12</v>
      </c>
      <c r="B116" s="9">
        <f>B115/6758</f>
        <v>2.6599326605504587</v>
      </c>
    </row>
    <row r="118" spans="1:4" x14ac:dyDescent="0.25">
      <c r="A118" s="6" t="s">
        <v>14</v>
      </c>
      <c r="B118" s="6" t="s">
        <v>15</v>
      </c>
      <c r="C118" s="1" t="s">
        <v>21</v>
      </c>
      <c r="D118" s="1" t="s">
        <v>22</v>
      </c>
    </row>
    <row r="119" spans="1:4" ht="30" x14ac:dyDescent="0.25">
      <c r="A119" s="6" t="s">
        <v>16</v>
      </c>
      <c r="B119" s="6" t="s">
        <v>17</v>
      </c>
      <c r="C119" s="2">
        <f>A111*15000/100000</f>
        <v>51406.5</v>
      </c>
      <c r="D119" s="9">
        <f>C119/3024</f>
        <v>16.999503968253968</v>
      </c>
    </row>
    <row r="120" spans="1:4" x14ac:dyDescent="0.25">
      <c r="A120" s="7"/>
      <c r="B120" s="7"/>
      <c r="D120" s="23"/>
    </row>
    <row r="121" spans="1:4" x14ac:dyDescent="0.25">
      <c r="A121" s="6" t="s">
        <v>18</v>
      </c>
      <c r="B121" s="6" t="s">
        <v>19</v>
      </c>
      <c r="C121" s="1" t="s">
        <v>21</v>
      </c>
      <c r="D121" s="9" t="s">
        <v>22</v>
      </c>
    </row>
    <row r="122" spans="1:4" ht="30" x14ac:dyDescent="0.25">
      <c r="A122" s="6" t="s">
        <v>16</v>
      </c>
      <c r="B122" s="6" t="s">
        <v>20</v>
      </c>
      <c r="C122" s="2">
        <f>A111*3000/100000</f>
        <v>10281.299999999999</v>
      </c>
      <c r="D122" s="9">
        <f>C122/3120</f>
        <v>3.2952884615384614</v>
      </c>
    </row>
    <row r="124" spans="1:4" x14ac:dyDescent="0.25">
      <c r="A124" s="8" t="s">
        <v>5</v>
      </c>
      <c r="B124" s="1"/>
    </row>
    <row r="125" spans="1:4" x14ac:dyDescent="0.25">
      <c r="A125" s="8" t="s">
        <v>23</v>
      </c>
      <c r="B125" s="1" t="s">
        <v>24</v>
      </c>
    </row>
    <row r="126" spans="1:4" x14ac:dyDescent="0.25">
      <c r="A126" s="8" t="s">
        <v>23</v>
      </c>
      <c r="B126" s="9">
        <f>A111/1500000</f>
        <v>0.22847333333333333</v>
      </c>
    </row>
    <row r="128" spans="1:4" ht="30" x14ac:dyDescent="0.25">
      <c r="A128" s="10" t="s">
        <v>84</v>
      </c>
      <c r="B128" s="3" t="s">
        <v>88</v>
      </c>
      <c r="C128" s="3" t="s">
        <v>89</v>
      </c>
    </row>
    <row r="129" spans="1:6" x14ac:dyDescent="0.25">
      <c r="A129" s="18">
        <v>361772</v>
      </c>
      <c r="B129" s="2">
        <f>A129*6.2/100</f>
        <v>22429.863999999998</v>
      </c>
      <c r="C129" s="2">
        <f>A129*6.8/100</f>
        <v>24600.495999999999</v>
      </c>
    </row>
    <row r="130" spans="1:6" x14ac:dyDescent="0.25">
      <c r="A130" s="21" t="s">
        <v>13</v>
      </c>
      <c r="B130" s="22"/>
    </row>
    <row r="131" spans="1:6" x14ac:dyDescent="0.25">
      <c r="A131" s="1" t="s">
        <v>9</v>
      </c>
      <c r="B131" s="2">
        <f>B129*20/100</f>
        <v>4485.9727999999996</v>
      </c>
    </row>
    <row r="132" spans="1:6" ht="30" x14ac:dyDescent="0.25">
      <c r="A132" s="3" t="s">
        <v>10</v>
      </c>
      <c r="B132" s="2">
        <f>C129*58.9/100</f>
        <v>14489.692143999999</v>
      </c>
    </row>
    <row r="133" spans="1:6" x14ac:dyDescent="0.25">
      <c r="A133" s="4" t="s">
        <v>11</v>
      </c>
      <c r="B133" s="5">
        <f>SUM(B131:B132)</f>
        <v>18975.664943999996</v>
      </c>
    </row>
    <row r="134" spans="1:6" x14ac:dyDescent="0.25">
      <c r="A134" s="1" t="s">
        <v>12</v>
      </c>
      <c r="B134" s="9">
        <f>B133/6758</f>
        <v>2.8078817614678893</v>
      </c>
    </row>
    <row r="136" spans="1:6" x14ac:dyDescent="0.25">
      <c r="A136" s="6" t="s">
        <v>14</v>
      </c>
      <c r="B136" s="6" t="s">
        <v>15</v>
      </c>
      <c r="C136" s="1" t="s">
        <v>21</v>
      </c>
      <c r="D136" s="1" t="s">
        <v>22</v>
      </c>
    </row>
    <row r="137" spans="1:6" ht="30" x14ac:dyDescent="0.25">
      <c r="A137" s="6" t="s">
        <v>16</v>
      </c>
      <c r="B137" s="6" t="s">
        <v>17</v>
      </c>
      <c r="C137" s="2">
        <f>A129*15000/100000</f>
        <v>54265.8</v>
      </c>
      <c r="D137" s="9">
        <f>C137/3024</f>
        <v>17.945039682539683</v>
      </c>
    </row>
    <row r="138" spans="1:6" x14ac:dyDescent="0.25">
      <c r="A138" s="7"/>
      <c r="B138" s="7"/>
      <c r="D138" s="23"/>
    </row>
    <row r="139" spans="1:6" x14ac:dyDescent="0.25">
      <c r="A139" s="6" t="s">
        <v>18</v>
      </c>
      <c r="B139" s="6" t="s">
        <v>19</v>
      </c>
      <c r="C139" s="1" t="s">
        <v>21</v>
      </c>
      <c r="D139" s="9" t="s">
        <v>22</v>
      </c>
    </row>
    <row r="140" spans="1:6" ht="30" x14ac:dyDescent="0.25">
      <c r="A140" s="6" t="s">
        <v>16</v>
      </c>
      <c r="B140" s="6" t="s">
        <v>20</v>
      </c>
      <c r="C140" s="2">
        <f>A129*3000/100000</f>
        <v>10853.16</v>
      </c>
      <c r="D140" s="9">
        <f>C140/3120</f>
        <v>3.4785769230769232</v>
      </c>
    </row>
    <row r="142" spans="1:6" x14ac:dyDescent="0.25">
      <c r="A142" s="8" t="s">
        <v>5</v>
      </c>
      <c r="B142" s="1"/>
    </row>
    <row r="143" spans="1:6" x14ac:dyDescent="0.25">
      <c r="A143" s="8" t="s">
        <v>23</v>
      </c>
      <c r="B143" s="1" t="s">
        <v>24</v>
      </c>
    </row>
    <row r="144" spans="1:6" x14ac:dyDescent="0.25">
      <c r="A144" s="8" t="s">
        <v>23</v>
      </c>
      <c r="B144" s="9">
        <f>A129/1500000</f>
        <v>0.24118133333333333</v>
      </c>
      <c r="F144" s="1"/>
    </row>
    <row r="146" spans="1:4" ht="30" x14ac:dyDescent="0.25">
      <c r="A146" s="10" t="s">
        <v>85</v>
      </c>
      <c r="B146" s="3" t="s">
        <v>88</v>
      </c>
      <c r="C146" s="3" t="s">
        <v>89</v>
      </c>
    </row>
    <row r="147" spans="1:4" x14ac:dyDescent="0.25">
      <c r="A147" s="18">
        <v>701706</v>
      </c>
      <c r="B147" s="2">
        <f>A147*6.2/100</f>
        <v>43505.772000000004</v>
      </c>
      <c r="C147" s="2">
        <f>A147*6.8/100</f>
        <v>47716.008000000002</v>
      </c>
    </row>
    <row r="148" spans="1:4" x14ac:dyDescent="0.25">
      <c r="A148" s="21" t="s">
        <v>13</v>
      </c>
      <c r="B148" s="22"/>
    </row>
    <row r="149" spans="1:4" x14ac:dyDescent="0.25">
      <c r="A149" s="1" t="s">
        <v>9</v>
      </c>
      <c r="B149" s="2">
        <f>B147*20/100</f>
        <v>8701.1544000000013</v>
      </c>
    </row>
    <row r="150" spans="1:4" ht="30" x14ac:dyDescent="0.25">
      <c r="A150" s="3" t="s">
        <v>10</v>
      </c>
      <c r="B150" s="2">
        <f>C147*58.9/100</f>
        <v>28104.728712</v>
      </c>
    </row>
    <row r="151" spans="1:4" x14ac:dyDescent="0.25">
      <c r="A151" s="4" t="s">
        <v>11</v>
      </c>
      <c r="B151" s="5">
        <f>SUM(B149:B150)</f>
        <v>36805.883112000003</v>
      </c>
    </row>
    <row r="152" spans="1:4" x14ac:dyDescent="0.25">
      <c r="A152" s="1" t="s">
        <v>12</v>
      </c>
      <c r="B152" s="9">
        <f>B151/6758</f>
        <v>5.4462685871559637</v>
      </c>
    </row>
    <row r="154" spans="1:4" x14ac:dyDescent="0.25">
      <c r="A154" s="6" t="s">
        <v>14</v>
      </c>
      <c r="B154" s="6" t="s">
        <v>15</v>
      </c>
      <c r="C154" s="1" t="s">
        <v>21</v>
      </c>
      <c r="D154" s="1" t="s">
        <v>22</v>
      </c>
    </row>
    <row r="155" spans="1:4" ht="30" x14ac:dyDescent="0.25">
      <c r="A155" s="6" t="s">
        <v>16</v>
      </c>
      <c r="B155" s="6" t="s">
        <v>17</v>
      </c>
      <c r="C155" s="2">
        <f>A147*15000/100000</f>
        <v>105255.9</v>
      </c>
      <c r="D155" s="9">
        <f>C155/3024</f>
        <v>34.806845238095235</v>
      </c>
    </row>
    <row r="156" spans="1:4" x14ac:dyDescent="0.25">
      <c r="A156" s="7"/>
      <c r="B156" s="7"/>
      <c r="D156" s="23"/>
    </row>
    <row r="157" spans="1:4" x14ac:dyDescent="0.25">
      <c r="A157" s="6" t="s">
        <v>18</v>
      </c>
      <c r="B157" s="6" t="s">
        <v>19</v>
      </c>
      <c r="C157" s="1" t="s">
        <v>21</v>
      </c>
      <c r="D157" s="9" t="s">
        <v>22</v>
      </c>
    </row>
    <row r="158" spans="1:4" ht="30" x14ac:dyDescent="0.25">
      <c r="A158" s="6" t="s">
        <v>16</v>
      </c>
      <c r="B158" s="6" t="s">
        <v>20</v>
      </c>
      <c r="C158" s="2">
        <f>A147*3000/100000</f>
        <v>21051.18</v>
      </c>
      <c r="D158" s="9">
        <f>C158/3120</f>
        <v>6.7471730769230769</v>
      </c>
    </row>
    <row r="160" spans="1:4" x14ac:dyDescent="0.25">
      <c r="A160" s="8" t="s">
        <v>5</v>
      </c>
      <c r="B160" s="1"/>
    </row>
    <row r="161" spans="1:4" x14ac:dyDescent="0.25">
      <c r="A161" s="8" t="s">
        <v>23</v>
      </c>
      <c r="B161" s="1" t="s">
        <v>24</v>
      </c>
    </row>
    <row r="162" spans="1:4" x14ac:dyDescent="0.25">
      <c r="A162" s="8" t="s">
        <v>23</v>
      </c>
      <c r="B162" s="9">
        <f>A147/1500000</f>
        <v>0.467804</v>
      </c>
    </row>
    <row r="164" spans="1:4" ht="30" x14ac:dyDescent="0.25">
      <c r="A164" s="10" t="s">
        <v>86</v>
      </c>
      <c r="B164" s="3" t="s">
        <v>88</v>
      </c>
      <c r="C164" s="3" t="s">
        <v>89</v>
      </c>
    </row>
    <row r="165" spans="1:4" x14ac:dyDescent="0.25">
      <c r="A165" s="18">
        <v>196141</v>
      </c>
      <c r="B165" s="2">
        <f>A165*6.2/100</f>
        <v>12160.742</v>
      </c>
      <c r="C165" s="2">
        <f>A165*6.8/100</f>
        <v>13337.588</v>
      </c>
    </row>
    <row r="166" spans="1:4" x14ac:dyDescent="0.25">
      <c r="A166" s="21" t="s">
        <v>13</v>
      </c>
      <c r="B166" s="22"/>
    </row>
    <row r="167" spans="1:4" x14ac:dyDescent="0.25">
      <c r="A167" s="1" t="s">
        <v>9</v>
      </c>
      <c r="B167" s="2">
        <f>B165*20/100</f>
        <v>2432.1484</v>
      </c>
    </row>
    <row r="168" spans="1:4" ht="30" x14ac:dyDescent="0.25">
      <c r="A168" s="3" t="s">
        <v>10</v>
      </c>
      <c r="B168" s="2">
        <f>C165*58.9/100</f>
        <v>7855.8393319999996</v>
      </c>
    </row>
    <row r="169" spans="1:4" x14ac:dyDescent="0.25">
      <c r="A169" s="4" t="s">
        <v>11</v>
      </c>
      <c r="B169" s="5">
        <f>SUM(B167:B168)</f>
        <v>10287.987732</v>
      </c>
    </row>
    <row r="170" spans="1:4" x14ac:dyDescent="0.25">
      <c r="A170" s="1" t="s">
        <v>12</v>
      </c>
      <c r="B170" s="9">
        <f>B169/6758</f>
        <v>1.5223420733944955</v>
      </c>
    </row>
    <row r="172" spans="1:4" x14ac:dyDescent="0.25">
      <c r="A172" s="6" t="s">
        <v>14</v>
      </c>
      <c r="B172" s="6" t="s">
        <v>15</v>
      </c>
      <c r="C172" s="1" t="s">
        <v>21</v>
      </c>
      <c r="D172" s="1" t="s">
        <v>22</v>
      </c>
    </row>
    <row r="173" spans="1:4" ht="30" x14ac:dyDescent="0.25">
      <c r="A173" s="6" t="s">
        <v>16</v>
      </c>
      <c r="B173" s="6" t="s">
        <v>17</v>
      </c>
      <c r="C173" s="2">
        <f>A165*15000/100000</f>
        <v>29421.15</v>
      </c>
      <c r="D173" s="9">
        <f>C173/3024</f>
        <v>9.7292162698412703</v>
      </c>
    </row>
    <row r="174" spans="1:4" x14ac:dyDescent="0.25">
      <c r="A174" s="7"/>
      <c r="B174" s="7"/>
      <c r="D174" s="23"/>
    </row>
    <row r="175" spans="1:4" x14ac:dyDescent="0.25">
      <c r="A175" s="6" t="s">
        <v>18</v>
      </c>
      <c r="B175" s="6" t="s">
        <v>19</v>
      </c>
      <c r="C175" s="1" t="s">
        <v>21</v>
      </c>
      <c r="D175" s="9" t="s">
        <v>22</v>
      </c>
    </row>
    <row r="176" spans="1:4" ht="30" x14ac:dyDescent="0.25">
      <c r="A176" s="6" t="s">
        <v>16</v>
      </c>
      <c r="B176" s="6" t="s">
        <v>20</v>
      </c>
      <c r="C176" s="2">
        <f>A165*3000/100000</f>
        <v>5884.23</v>
      </c>
      <c r="D176" s="9">
        <f>C176/3120</f>
        <v>1.8859711538461537</v>
      </c>
    </row>
    <row r="178" spans="1:4" x14ac:dyDescent="0.25">
      <c r="A178" s="8" t="s">
        <v>5</v>
      </c>
      <c r="B178" s="1"/>
    </row>
    <row r="179" spans="1:4" x14ac:dyDescent="0.25">
      <c r="A179" s="8" t="s">
        <v>23</v>
      </c>
      <c r="B179" s="1" t="s">
        <v>24</v>
      </c>
    </row>
    <row r="180" spans="1:4" x14ac:dyDescent="0.25">
      <c r="A180" s="8" t="s">
        <v>23</v>
      </c>
      <c r="B180" s="9">
        <f>A165/1500000</f>
        <v>0.13076066666666666</v>
      </c>
    </row>
    <row r="182" spans="1:4" ht="30" x14ac:dyDescent="0.25">
      <c r="A182" s="10" t="s">
        <v>87</v>
      </c>
      <c r="B182" s="3" t="s">
        <v>88</v>
      </c>
      <c r="C182" s="3" t="s">
        <v>89</v>
      </c>
    </row>
    <row r="183" spans="1:4" x14ac:dyDescent="0.25">
      <c r="A183" s="18">
        <v>365492</v>
      </c>
      <c r="B183" s="2">
        <f>A183*6.2/100</f>
        <v>22660.504000000001</v>
      </c>
      <c r="C183" s="2">
        <f>A183*6.8/100</f>
        <v>24853.456000000002</v>
      </c>
    </row>
    <row r="184" spans="1:4" x14ac:dyDescent="0.25">
      <c r="A184" s="21" t="s">
        <v>13</v>
      </c>
      <c r="B184" s="22"/>
    </row>
    <row r="185" spans="1:4" x14ac:dyDescent="0.25">
      <c r="A185" s="1" t="s">
        <v>9</v>
      </c>
      <c r="B185" s="2">
        <f>B183*20/100</f>
        <v>4532.1008000000002</v>
      </c>
    </row>
    <row r="186" spans="1:4" ht="30" x14ac:dyDescent="0.25">
      <c r="A186" s="3" t="s">
        <v>10</v>
      </c>
      <c r="B186" s="2">
        <f>C183*58.9/100</f>
        <v>14638.685583999999</v>
      </c>
    </row>
    <row r="187" spans="1:4" x14ac:dyDescent="0.25">
      <c r="A187" s="4" t="s">
        <v>11</v>
      </c>
      <c r="B187" s="5">
        <f>SUM(B185:B186)</f>
        <v>19170.786383999999</v>
      </c>
    </row>
    <row r="188" spans="1:4" x14ac:dyDescent="0.25">
      <c r="A188" s="1" t="s">
        <v>12</v>
      </c>
      <c r="B188" s="9">
        <f>B187/6758</f>
        <v>2.8367544220183487</v>
      </c>
    </row>
    <row r="190" spans="1:4" x14ac:dyDescent="0.25">
      <c r="A190" s="6" t="s">
        <v>14</v>
      </c>
      <c r="B190" s="6" t="s">
        <v>15</v>
      </c>
      <c r="C190" s="1" t="s">
        <v>21</v>
      </c>
      <c r="D190" s="1" t="s">
        <v>22</v>
      </c>
    </row>
    <row r="191" spans="1:4" ht="30" x14ac:dyDescent="0.25">
      <c r="A191" s="6" t="s">
        <v>16</v>
      </c>
      <c r="B191" s="6" t="s">
        <v>17</v>
      </c>
      <c r="C191" s="2">
        <f>A183*15000/100000</f>
        <v>54823.8</v>
      </c>
      <c r="D191" s="9">
        <f>C191/3024</f>
        <v>18.129563492063493</v>
      </c>
    </row>
    <row r="192" spans="1:4" x14ac:dyDescent="0.25">
      <c r="A192" s="7"/>
      <c r="B192" s="7"/>
    </row>
    <row r="193" spans="1:4" x14ac:dyDescent="0.25">
      <c r="A193" s="6" t="s">
        <v>18</v>
      </c>
      <c r="B193" s="6" t="s">
        <v>19</v>
      </c>
      <c r="C193" s="1" t="s">
        <v>21</v>
      </c>
      <c r="D193" s="1" t="s">
        <v>22</v>
      </c>
    </row>
    <row r="194" spans="1:4" ht="30" x14ac:dyDescent="0.25">
      <c r="A194" s="6" t="s">
        <v>16</v>
      </c>
      <c r="B194" s="6" t="s">
        <v>20</v>
      </c>
      <c r="C194" s="2">
        <f>A183*3000/100000</f>
        <v>10964.76</v>
      </c>
      <c r="D194" s="9">
        <f>C194/3120</f>
        <v>3.5143461538461538</v>
      </c>
    </row>
    <row r="196" spans="1:4" x14ac:dyDescent="0.25">
      <c r="A196" s="8" t="s">
        <v>5</v>
      </c>
      <c r="B196" s="1"/>
    </row>
    <row r="197" spans="1:4" x14ac:dyDescent="0.25">
      <c r="A197" s="8" t="s">
        <v>23</v>
      </c>
      <c r="B197" s="1" t="s">
        <v>24</v>
      </c>
    </row>
    <row r="198" spans="1:4" x14ac:dyDescent="0.25">
      <c r="A198" s="8" t="s">
        <v>23</v>
      </c>
      <c r="B198" s="9">
        <f>A183/1500000</f>
        <v>0.24366133333333334</v>
      </c>
    </row>
  </sheetData>
  <mergeCells count="11">
    <mergeCell ref="A112:B112"/>
    <mergeCell ref="A130:B130"/>
    <mergeCell ref="A148:B148"/>
    <mergeCell ref="A166:B166"/>
    <mergeCell ref="A184:B184"/>
    <mergeCell ref="A94:B94"/>
    <mergeCell ref="A4:B4"/>
    <mergeCell ref="A22:B22"/>
    <mergeCell ref="A40:B40"/>
    <mergeCell ref="A58:B58"/>
    <mergeCell ref="A76:B7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D5AF-A79E-4039-AB8D-7AD9DA0C9570}">
  <dimension ref="A2:D36"/>
  <sheetViews>
    <sheetView workbookViewId="0"/>
  </sheetViews>
  <sheetFormatPr defaultRowHeight="15" x14ac:dyDescent="0.25"/>
  <cols>
    <col min="1" max="1" width="33" customWidth="1"/>
    <col min="2" max="2" width="24.140625" customWidth="1"/>
    <col min="3" max="5" width="13.28515625" customWidth="1"/>
  </cols>
  <sheetData>
    <row r="2" spans="1:4" ht="45" x14ac:dyDescent="0.25">
      <c r="A2" s="10" t="s">
        <v>93</v>
      </c>
      <c r="B2" s="3" t="s">
        <v>91</v>
      </c>
      <c r="C2" s="3" t="s">
        <v>92</v>
      </c>
    </row>
    <row r="3" spans="1:4" x14ac:dyDescent="0.25">
      <c r="A3" s="18">
        <v>488009</v>
      </c>
      <c r="B3" s="2">
        <f>A3*5.9/100</f>
        <v>28792.531000000003</v>
      </c>
      <c r="C3" s="2">
        <f>A3*5.8/100</f>
        <v>28304.521999999997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5758.5062000000007</v>
      </c>
    </row>
    <row r="6" spans="1:4" x14ac:dyDescent="0.25">
      <c r="A6" s="3" t="s">
        <v>10</v>
      </c>
      <c r="B6" s="2">
        <f>C3*58.9/100</f>
        <v>16671.363457999996</v>
      </c>
    </row>
    <row r="7" spans="1:4" x14ac:dyDescent="0.25">
      <c r="A7" s="4" t="s">
        <v>11</v>
      </c>
      <c r="B7" s="5">
        <f>SUM(B5:B6)</f>
        <v>22429.869657999996</v>
      </c>
    </row>
    <row r="8" spans="1:4" x14ac:dyDescent="0.25">
      <c r="A8" s="1" t="s">
        <v>12</v>
      </c>
      <c r="B8" s="9">
        <f>B7/6758</f>
        <v>3.3190100115418759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23.25" customHeight="1" x14ac:dyDescent="0.25">
      <c r="A11" s="6" t="s">
        <v>16</v>
      </c>
      <c r="B11" s="6" t="s">
        <v>17</v>
      </c>
      <c r="C11" s="2">
        <f>A3*15000/100000</f>
        <v>73201.350000000006</v>
      </c>
      <c r="D11" s="9">
        <f>C11/3024</f>
        <v>24.206795634920638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ht="19.5" customHeight="1" x14ac:dyDescent="0.25">
      <c r="A14" s="6" t="s">
        <v>16</v>
      </c>
      <c r="B14" s="6" t="s">
        <v>20</v>
      </c>
      <c r="C14" s="2">
        <f>A3*3000/100000</f>
        <v>14640.27</v>
      </c>
      <c r="D14" s="9">
        <f>C14/3120</f>
        <v>4.6923942307692306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0.32533933333333331</v>
      </c>
    </row>
    <row r="20" spans="1:4" ht="45" x14ac:dyDescent="0.25">
      <c r="A20" s="10" t="s">
        <v>90</v>
      </c>
      <c r="B20" s="3" t="s">
        <v>91</v>
      </c>
      <c r="C20" s="3" t="s">
        <v>92</v>
      </c>
    </row>
    <row r="21" spans="1:4" x14ac:dyDescent="0.25">
      <c r="A21" s="18">
        <v>88559</v>
      </c>
      <c r="B21" s="2">
        <f>A21*5.9/100</f>
        <v>5224.9810000000007</v>
      </c>
      <c r="C21" s="2">
        <f>A21*5.8/100</f>
        <v>5136.4220000000005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1044.9962</v>
      </c>
    </row>
    <row r="24" spans="1:4" x14ac:dyDescent="0.25">
      <c r="A24" s="3" t="s">
        <v>10</v>
      </c>
      <c r="B24" s="2">
        <f>C21*58.9/100</f>
        <v>3025.3525580000005</v>
      </c>
    </row>
    <row r="25" spans="1:4" x14ac:dyDescent="0.25">
      <c r="A25" s="4" t="s">
        <v>11</v>
      </c>
      <c r="B25" s="5">
        <f>SUM(B23:B24)</f>
        <v>4070.3487580000005</v>
      </c>
    </row>
    <row r="26" spans="1:4" x14ac:dyDescent="0.25">
      <c r="A26" s="1" t="s">
        <v>12</v>
      </c>
      <c r="B26" s="9">
        <f>B25/6758</f>
        <v>0.60230079283811788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x14ac:dyDescent="0.25">
      <c r="A29" s="6" t="s">
        <v>16</v>
      </c>
      <c r="B29" s="6" t="s">
        <v>17</v>
      </c>
      <c r="C29" s="2">
        <f>A21*15000/100000</f>
        <v>13283.85</v>
      </c>
      <c r="D29" s="9">
        <f>C29/3024</f>
        <v>4.3928075396825399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x14ac:dyDescent="0.25">
      <c r="A32" s="6" t="s">
        <v>16</v>
      </c>
      <c r="B32" s="6" t="s">
        <v>20</v>
      </c>
      <c r="C32" s="2">
        <f>A21*3000/100000</f>
        <v>2656.77</v>
      </c>
      <c r="D32" s="9">
        <f>C32/3120</f>
        <v>0.85152884615384616</v>
      </c>
    </row>
    <row r="34" spans="1:2" x14ac:dyDescent="0.25">
      <c r="A34" s="8" t="s">
        <v>5</v>
      </c>
      <c r="B34" s="1"/>
    </row>
    <row r="35" spans="1:2" x14ac:dyDescent="0.25">
      <c r="A35" s="8" t="s">
        <v>23</v>
      </c>
      <c r="B35" s="1" t="s">
        <v>24</v>
      </c>
    </row>
    <row r="36" spans="1:2" x14ac:dyDescent="0.25">
      <c r="A36" s="8" t="s">
        <v>23</v>
      </c>
      <c r="B36" s="9">
        <f>A21/1500000</f>
        <v>5.9039333333333333E-2</v>
      </c>
    </row>
  </sheetData>
  <mergeCells count="2">
    <mergeCell ref="A4:B4"/>
    <mergeCell ref="A22:B2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B5FA-42DA-4BC2-A81C-46F2926F22C3}">
  <dimension ref="A2:D162"/>
  <sheetViews>
    <sheetView workbookViewId="0"/>
  </sheetViews>
  <sheetFormatPr defaultRowHeight="15" x14ac:dyDescent="0.25"/>
  <cols>
    <col min="1" max="1" width="40.28515625" customWidth="1"/>
    <col min="2" max="2" width="22.28515625" customWidth="1"/>
    <col min="3" max="3" width="13.7109375" customWidth="1"/>
    <col min="4" max="4" width="16.28515625" customWidth="1"/>
    <col min="5" max="6" width="21.42578125" customWidth="1"/>
    <col min="7" max="7" width="14.5703125" customWidth="1"/>
    <col min="8" max="10" width="14.7109375" customWidth="1"/>
  </cols>
  <sheetData>
    <row r="2" spans="1:4" ht="30" x14ac:dyDescent="0.25">
      <c r="A2" s="10" t="s">
        <v>94</v>
      </c>
      <c r="B2" s="3" t="s">
        <v>75</v>
      </c>
      <c r="C2" s="3" t="s">
        <v>95</v>
      </c>
    </row>
    <row r="3" spans="1:4" x14ac:dyDescent="0.25">
      <c r="A3" s="18">
        <v>299501</v>
      </c>
      <c r="B3" s="2">
        <f>A3*6/100</f>
        <v>17970.060000000001</v>
      </c>
      <c r="C3" s="2">
        <f>A3*6.1/100</f>
        <v>18269.560999999998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3594.0120000000002</v>
      </c>
    </row>
    <row r="6" spans="1:4" x14ac:dyDescent="0.25">
      <c r="A6" s="3" t="s">
        <v>10</v>
      </c>
      <c r="B6" s="2">
        <f>C3*58.9/100</f>
        <v>10760.771428999999</v>
      </c>
    </row>
    <row r="7" spans="1:4" x14ac:dyDescent="0.25">
      <c r="A7" s="4" t="s">
        <v>11</v>
      </c>
      <c r="B7" s="5">
        <f>SUM(B5:B6)</f>
        <v>14354.783428999999</v>
      </c>
    </row>
    <row r="8" spans="1:4" x14ac:dyDescent="0.25">
      <c r="A8" s="1" t="s">
        <v>12</v>
      </c>
      <c r="B8" s="9">
        <f>B7/6758</f>
        <v>2.1241171099437701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30" x14ac:dyDescent="0.25">
      <c r="A11" s="6" t="s">
        <v>16</v>
      </c>
      <c r="B11" s="6" t="s">
        <v>17</v>
      </c>
      <c r="C11" s="2">
        <f>A3*15000/100000</f>
        <v>44925.15</v>
      </c>
      <c r="D11" s="9">
        <f>C11/3024</f>
        <v>14.856200396825397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x14ac:dyDescent="0.25">
      <c r="A14" s="6" t="s">
        <v>16</v>
      </c>
      <c r="B14" s="6" t="s">
        <v>20</v>
      </c>
      <c r="C14" s="2">
        <f>A3*3000/100000</f>
        <v>8985.0300000000007</v>
      </c>
      <c r="D14" s="9">
        <f>C14/3120</f>
        <v>2.8798173076923077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0.19966733333333334</v>
      </c>
    </row>
    <row r="20" spans="1:4" ht="30" x14ac:dyDescent="0.25">
      <c r="A20" s="10" t="s">
        <v>96</v>
      </c>
      <c r="B20" s="3" t="s">
        <v>75</v>
      </c>
      <c r="C20" s="3" t="s">
        <v>95</v>
      </c>
    </row>
    <row r="21" spans="1:4" x14ac:dyDescent="0.25">
      <c r="A21" s="18">
        <v>107745</v>
      </c>
      <c r="B21" s="2">
        <f>A21*6/100</f>
        <v>6464.7</v>
      </c>
      <c r="C21" s="2">
        <f>A21*6.1/100</f>
        <v>6572.4449999999997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1292.94</v>
      </c>
    </row>
    <row r="24" spans="1:4" x14ac:dyDescent="0.25">
      <c r="A24" s="3" t="s">
        <v>10</v>
      </c>
      <c r="B24" s="2">
        <f>C21*58.9/100</f>
        <v>3871.1701049999997</v>
      </c>
    </row>
    <row r="25" spans="1:4" x14ac:dyDescent="0.25">
      <c r="A25" s="4" t="s">
        <v>11</v>
      </c>
      <c r="B25" s="5">
        <f>SUM(B23:B24)</f>
        <v>5164.1101049999997</v>
      </c>
    </row>
    <row r="26" spans="1:4" x14ac:dyDescent="0.25">
      <c r="A26" s="1" t="s">
        <v>12</v>
      </c>
      <c r="B26" s="9">
        <f>B25/6758</f>
        <v>0.76414769236460489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ht="30" x14ac:dyDescent="0.25">
      <c r="A29" s="6" t="s">
        <v>16</v>
      </c>
      <c r="B29" s="6" t="s">
        <v>17</v>
      </c>
      <c r="C29" s="2">
        <f>A21*15000/100000</f>
        <v>16161.75</v>
      </c>
      <c r="D29" s="9">
        <f>C29/3024</f>
        <v>5.3444940476190474</v>
      </c>
    </row>
    <row r="30" spans="1:4" x14ac:dyDescent="0.25">
      <c r="A30" s="7"/>
      <c r="B30" s="7"/>
    </row>
    <row r="31" spans="1:4" x14ac:dyDescent="0.25">
      <c r="A31" s="6" t="s">
        <v>18</v>
      </c>
      <c r="B31" s="6" t="s">
        <v>19</v>
      </c>
      <c r="C31" s="1" t="s">
        <v>21</v>
      </c>
      <c r="D31" s="1" t="s">
        <v>22</v>
      </c>
    </row>
    <row r="32" spans="1:4" x14ac:dyDescent="0.25">
      <c r="A32" s="6" t="s">
        <v>16</v>
      </c>
      <c r="B32" s="6" t="s">
        <v>20</v>
      </c>
      <c r="C32" s="2">
        <f>A21*3000/100000</f>
        <v>3232.35</v>
      </c>
      <c r="D32" s="9">
        <f>C32/3120</f>
        <v>1.0360096153846154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7.1830000000000005E-2</v>
      </c>
    </row>
    <row r="38" spans="1:4" ht="30" x14ac:dyDescent="0.25">
      <c r="A38" s="10" t="s">
        <v>97</v>
      </c>
      <c r="B38" s="3" t="s">
        <v>75</v>
      </c>
      <c r="C38" s="3" t="s">
        <v>95</v>
      </c>
    </row>
    <row r="39" spans="1:4" x14ac:dyDescent="0.25">
      <c r="A39" s="18">
        <v>368386</v>
      </c>
      <c r="B39" s="2">
        <f>A39*6/100</f>
        <v>22103.16</v>
      </c>
      <c r="C39" s="2">
        <f>A39*6.1/100</f>
        <v>22471.546000000002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4420.6320000000005</v>
      </c>
    </row>
    <row r="42" spans="1:4" x14ac:dyDescent="0.25">
      <c r="A42" s="3" t="s">
        <v>10</v>
      </c>
      <c r="B42" s="2">
        <f>C39*58.9/100</f>
        <v>13235.740594000001</v>
      </c>
    </row>
    <row r="43" spans="1:4" x14ac:dyDescent="0.25">
      <c r="A43" s="4" t="s">
        <v>11</v>
      </c>
      <c r="B43" s="5">
        <f>SUM(B41:B42)</f>
        <v>17656.372594</v>
      </c>
    </row>
    <row r="44" spans="1:4" x14ac:dyDescent="0.25">
      <c r="A44" s="1" t="s">
        <v>12</v>
      </c>
      <c r="B44" s="9">
        <f>B43/6758</f>
        <v>2.612662414027819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ht="30" x14ac:dyDescent="0.25">
      <c r="A47" s="6" t="s">
        <v>16</v>
      </c>
      <c r="B47" s="6" t="s">
        <v>17</v>
      </c>
      <c r="C47" s="2">
        <f>A39*15000/100000</f>
        <v>55257.9</v>
      </c>
      <c r="D47" s="9">
        <f>C47/3024</f>
        <v>18.273115079365081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x14ac:dyDescent="0.25">
      <c r="A50" s="6" t="s">
        <v>16</v>
      </c>
      <c r="B50" s="6" t="s">
        <v>20</v>
      </c>
      <c r="C50" s="2">
        <f>A39*3000/100000</f>
        <v>11051.58</v>
      </c>
      <c r="D50" s="9">
        <f>C50/3120</f>
        <v>3.5421730769230768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0.24559066666666668</v>
      </c>
    </row>
    <row r="56" spans="1:4" ht="30" x14ac:dyDescent="0.25">
      <c r="A56" s="10" t="s">
        <v>98</v>
      </c>
      <c r="B56" s="3" t="s">
        <v>75</v>
      </c>
      <c r="C56" s="3" t="s">
        <v>95</v>
      </c>
    </row>
    <row r="57" spans="1:4" x14ac:dyDescent="0.25">
      <c r="A57" s="18">
        <v>168001</v>
      </c>
      <c r="B57" s="2">
        <f>A57*6/100</f>
        <v>10080.06</v>
      </c>
      <c r="C57" s="2">
        <f>A57*6.1/100</f>
        <v>10248.061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2016.0119999999997</v>
      </c>
    </row>
    <row r="60" spans="1:4" x14ac:dyDescent="0.25">
      <c r="A60" s="3" t="s">
        <v>10</v>
      </c>
      <c r="B60" s="2">
        <f>C57*58.9/100</f>
        <v>6036.1079289999998</v>
      </c>
    </row>
    <row r="61" spans="1:4" x14ac:dyDescent="0.25">
      <c r="A61" s="4" t="s">
        <v>11</v>
      </c>
      <c r="B61" s="5">
        <f>SUM(B59:B60)</f>
        <v>8052.1199289999995</v>
      </c>
    </row>
    <row r="62" spans="1:4" x14ac:dyDescent="0.25">
      <c r="A62" s="1" t="s">
        <v>12</v>
      </c>
      <c r="B62" s="9">
        <f>B61/6758</f>
        <v>1.1914945145013316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4" ht="30" x14ac:dyDescent="0.25">
      <c r="A65" s="6" t="s">
        <v>16</v>
      </c>
      <c r="B65" s="6" t="s">
        <v>17</v>
      </c>
      <c r="C65" s="2">
        <f>A57*15000/100000</f>
        <v>25200.15</v>
      </c>
      <c r="D65" s="9">
        <f>C65/3024</f>
        <v>8.3333829365079364</v>
      </c>
    </row>
    <row r="66" spans="1:4" x14ac:dyDescent="0.25">
      <c r="A66" s="7"/>
      <c r="B66" s="7"/>
      <c r="D66" s="23"/>
    </row>
    <row r="67" spans="1:4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4" x14ac:dyDescent="0.25">
      <c r="A68" s="6" t="s">
        <v>16</v>
      </c>
      <c r="B68" s="6" t="s">
        <v>20</v>
      </c>
      <c r="C68" s="2">
        <f>A57*3000/100000</f>
        <v>5040.03</v>
      </c>
      <c r="D68" s="9">
        <f>C68/3120</f>
        <v>1.6153942307692306</v>
      </c>
    </row>
    <row r="70" spans="1:4" x14ac:dyDescent="0.25">
      <c r="A70" s="8" t="s">
        <v>5</v>
      </c>
      <c r="B70" s="1"/>
    </row>
    <row r="71" spans="1:4" x14ac:dyDescent="0.25">
      <c r="A71" s="8" t="s">
        <v>23</v>
      </c>
      <c r="B71" s="1" t="s">
        <v>24</v>
      </c>
    </row>
    <row r="72" spans="1:4" x14ac:dyDescent="0.25">
      <c r="A72" s="8" t="s">
        <v>23</v>
      </c>
      <c r="B72" s="9">
        <f>A57/1500000</f>
        <v>0.11200066666666667</v>
      </c>
    </row>
    <row r="74" spans="1:4" ht="30" x14ac:dyDescent="0.25">
      <c r="A74" s="10" t="s">
        <v>99</v>
      </c>
      <c r="B74" s="3" t="s">
        <v>75</v>
      </c>
      <c r="C74" s="3" t="s">
        <v>95</v>
      </c>
    </row>
    <row r="75" spans="1:4" x14ac:dyDescent="0.25">
      <c r="A75" s="18">
        <v>2487157</v>
      </c>
      <c r="B75" s="2">
        <f>A75*6/100</f>
        <v>149229.42000000001</v>
      </c>
      <c r="C75" s="2">
        <f>A75*6.1/100</f>
        <v>151716.57699999999</v>
      </c>
    </row>
    <row r="76" spans="1:4" x14ac:dyDescent="0.25">
      <c r="A76" s="21" t="s">
        <v>13</v>
      </c>
      <c r="B76" s="22"/>
    </row>
    <row r="77" spans="1:4" x14ac:dyDescent="0.25">
      <c r="A77" s="1" t="s">
        <v>9</v>
      </c>
      <c r="B77" s="2">
        <f>B75*20/100</f>
        <v>29845.884000000005</v>
      </c>
    </row>
    <row r="78" spans="1:4" x14ac:dyDescent="0.25">
      <c r="A78" s="3" t="s">
        <v>10</v>
      </c>
      <c r="B78" s="2">
        <f>C75*58.9/100</f>
        <v>89361.063853</v>
      </c>
    </row>
    <row r="79" spans="1:4" x14ac:dyDescent="0.25">
      <c r="A79" s="4" t="s">
        <v>11</v>
      </c>
      <c r="B79" s="5">
        <f>SUM(B77:B78)</f>
        <v>119206.94785300001</v>
      </c>
    </row>
    <row r="80" spans="1:4" x14ac:dyDescent="0.25">
      <c r="A80" s="1" t="s">
        <v>12</v>
      </c>
      <c r="B80" s="9">
        <f>B79/6758</f>
        <v>17.639382635839006</v>
      </c>
    </row>
    <row r="82" spans="1:4" x14ac:dyDescent="0.25">
      <c r="A82" s="6" t="s">
        <v>14</v>
      </c>
      <c r="B82" s="6" t="s">
        <v>15</v>
      </c>
      <c r="C82" s="1" t="s">
        <v>21</v>
      </c>
      <c r="D82" s="1" t="s">
        <v>22</v>
      </c>
    </row>
    <row r="83" spans="1:4" ht="30" x14ac:dyDescent="0.25">
      <c r="A83" s="6" t="s">
        <v>16</v>
      </c>
      <c r="B83" s="6" t="s">
        <v>17</v>
      </c>
      <c r="C83" s="2">
        <f>A75*15000/100000</f>
        <v>373073.55</v>
      </c>
      <c r="D83" s="9">
        <f>C83/3024</f>
        <v>123.37088293650794</v>
      </c>
    </row>
    <row r="84" spans="1:4" x14ac:dyDescent="0.25">
      <c r="A84" s="7"/>
      <c r="B84" s="7"/>
    </row>
    <row r="85" spans="1:4" x14ac:dyDescent="0.25">
      <c r="A85" s="6" t="s">
        <v>18</v>
      </c>
      <c r="B85" s="6" t="s">
        <v>19</v>
      </c>
      <c r="C85" s="1" t="s">
        <v>21</v>
      </c>
      <c r="D85" s="1" t="s">
        <v>22</v>
      </c>
    </row>
    <row r="86" spans="1:4" x14ac:dyDescent="0.25">
      <c r="A86" s="6" t="s">
        <v>16</v>
      </c>
      <c r="B86" s="6" t="s">
        <v>20</v>
      </c>
      <c r="C86" s="2">
        <f>A75*3000/100000</f>
        <v>74614.710000000006</v>
      </c>
      <c r="D86" s="9">
        <f>C86/3120</f>
        <v>23.914971153846157</v>
      </c>
    </row>
    <row r="88" spans="1:4" x14ac:dyDescent="0.25">
      <c r="A88" s="8" t="s">
        <v>5</v>
      </c>
      <c r="B88" s="1"/>
    </row>
    <row r="89" spans="1:4" x14ac:dyDescent="0.25">
      <c r="A89" s="8" t="s">
        <v>23</v>
      </c>
      <c r="B89" s="1" t="s">
        <v>24</v>
      </c>
    </row>
    <row r="90" spans="1:4" x14ac:dyDescent="0.25">
      <c r="A90" s="8" t="s">
        <v>23</v>
      </c>
      <c r="B90" s="9">
        <f>A75/1500000</f>
        <v>1.6581046666666666</v>
      </c>
    </row>
    <row r="92" spans="1:4" ht="30" x14ac:dyDescent="0.25">
      <c r="A92" s="10" t="s">
        <v>100</v>
      </c>
      <c r="B92" s="3" t="s">
        <v>75</v>
      </c>
      <c r="C92" s="3" t="s">
        <v>95</v>
      </c>
    </row>
    <row r="93" spans="1:4" x14ac:dyDescent="0.25">
      <c r="A93" s="18">
        <v>101727</v>
      </c>
      <c r="B93" s="2">
        <f>A93*6/100</f>
        <v>6103.62</v>
      </c>
      <c r="C93" s="2">
        <f>A93*6.1/100</f>
        <v>6205.3469999999998</v>
      </c>
    </row>
    <row r="94" spans="1:4" x14ac:dyDescent="0.25">
      <c r="A94" s="21" t="s">
        <v>13</v>
      </c>
      <c r="B94" s="22"/>
    </row>
    <row r="95" spans="1:4" x14ac:dyDescent="0.25">
      <c r="A95" s="1" t="s">
        <v>9</v>
      </c>
      <c r="B95" s="2">
        <f>B93*20/100</f>
        <v>1220.7239999999999</v>
      </c>
    </row>
    <row r="96" spans="1:4" x14ac:dyDescent="0.25">
      <c r="A96" s="3" t="s">
        <v>10</v>
      </c>
      <c r="B96" s="2">
        <f>C93*58.9/100</f>
        <v>3654.9493829999997</v>
      </c>
    </row>
    <row r="97" spans="1:4" x14ac:dyDescent="0.25">
      <c r="A97" s="4" t="s">
        <v>11</v>
      </c>
      <c r="B97" s="5">
        <f>SUM(B95:B96)</f>
        <v>4875.6733829999994</v>
      </c>
    </row>
    <row r="98" spans="1:4" x14ac:dyDescent="0.25">
      <c r="A98" s="1" t="s">
        <v>12</v>
      </c>
      <c r="B98" s="9">
        <f>B97/6758</f>
        <v>0.72146691077241776</v>
      </c>
    </row>
    <row r="100" spans="1:4" x14ac:dyDescent="0.25">
      <c r="A100" s="6" t="s">
        <v>14</v>
      </c>
      <c r="B100" s="6" t="s">
        <v>15</v>
      </c>
      <c r="C100" s="1" t="s">
        <v>21</v>
      </c>
      <c r="D100" s="1" t="s">
        <v>22</v>
      </c>
    </row>
    <row r="101" spans="1:4" ht="30" x14ac:dyDescent="0.25">
      <c r="A101" s="6" t="s">
        <v>16</v>
      </c>
      <c r="B101" s="6" t="s">
        <v>17</v>
      </c>
      <c r="C101" s="2">
        <f>A93*15000/100000</f>
        <v>15259.05</v>
      </c>
      <c r="D101" s="9">
        <f>C101/3024</f>
        <v>5.0459821428571425</v>
      </c>
    </row>
    <row r="102" spans="1:4" x14ac:dyDescent="0.25">
      <c r="A102" s="7"/>
      <c r="B102" s="7"/>
      <c r="D102" s="23"/>
    </row>
    <row r="103" spans="1:4" x14ac:dyDescent="0.25">
      <c r="A103" s="6" t="s">
        <v>18</v>
      </c>
      <c r="B103" s="6" t="s">
        <v>19</v>
      </c>
      <c r="C103" s="1" t="s">
        <v>21</v>
      </c>
      <c r="D103" s="9" t="s">
        <v>22</v>
      </c>
    </row>
    <row r="104" spans="1:4" x14ac:dyDescent="0.25">
      <c r="A104" s="6" t="s">
        <v>16</v>
      </c>
      <c r="B104" s="6" t="s">
        <v>20</v>
      </c>
      <c r="C104" s="2">
        <f>A93*3000/100000</f>
        <v>3051.81</v>
      </c>
      <c r="D104" s="9">
        <f>C104/3120</f>
        <v>0.97814423076923074</v>
      </c>
    </row>
    <row r="106" spans="1:4" x14ac:dyDescent="0.25">
      <c r="A106" s="8" t="s">
        <v>5</v>
      </c>
      <c r="B106" s="1"/>
    </row>
    <row r="107" spans="1:4" x14ac:dyDescent="0.25">
      <c r="A107" s="8" t="s">
        <v>23</v>
      </c>
      <c r="B107" s="1" t="s">
        <v>24</v>
      </c>
    </row>
    <row r="108" spans="1:4" x14ac:dyDescent="0.25">
      <c r="A108" s="8" t="s">
        <v>23</v>
      </c>
      <c r="B108" s="9">
        <f>A93/1500000</f>
        <v>6.7818000000000003E-2</v>
      </c>
    </row>
    <row r="110" spans="1:4" ht="30" x14ac:dyDescent="0.25">
      <c r="A110" s="10" t="s">
        <v>101</v>
      </c>
      <c r="B110" s="3" t="s">
        <v>75</v>
      </c>
      <c r="C110" s="3" t="s">
        <v>95</v>
      </c>
    </row>
    <row r="111" spans="1:4" x14ac:dyDescent="0.25">
      <c r="A111" s="18">
        <v>165660</v>
      </c>
      <c r="B111" s="2">
        <f>A111*6/100</f>
        <v>9939.6</v>
      </c>
      <c r="C111" s="2">
        <f>A111*6.1/100</f>
        <v>10105.259999999998</v>
      </c>
    </row>
    <row r="112" spans="1:4" x14ac:dyDescent="0.25">
      <c r="A112" s="21" t="s">
        <v>13</v>
      </c>
      <c r="B112" s="22"/>
    </row>
    <row r="113" spans="1:4" x14ac:dyDescent="0.25">
      <c r="A113" s="1" t="s">
        <v>9</v>
      </c>
      <c r="B113" s="2">
        <f>B111*20/100</f>
        <v>1987.92</v>
      </c>
    </row>
    <row r="114" spans="1:4" x14ac:dyDescent="0.25">
      <c r="A114" s="3" t="s">
        <v>10</v>
      </c>
      <c r="B114" s="2">
        <f>C111*58.9/100</f>
        <v>5951.9981399999988</v>
      </c>
    </row>
    <row r="115" spans="1:4" x14ac:dyDescent="0.25">
      <c r="A115" s="4" t="s">
        <v>11</v>
      </c>
      <c r="B115" s="5">
        <f>SUM(B113:B114)</f>
        <v>7939.9181399999989</v>
      </c>
    </row>
    <row r="116" spans="1:4" x14ac:dyDescent="0.25">
      <c r="A116" s="1" t="s">
        <v>12</v>
      </c>
      <c r="B116" s="9">
        <f>B115/6758</f>
        <v>1.174891704646345</v>
      </c>
    </row>
    <row r="118" spans="1:4" x14ac:dyDescent="0.25">
      <c r="A118" s="6" t="s">
        <v>14</v>
      </c>
      <c r="B118" s="6" t="s">
        <v>15</v>
      </c>
      <c r="C118" s="1" t="s">
        <v>21</v>
      </c>
      <c r="D118" s="1" t="s">
        <v>22</v>
      </c>
    </row>
    <row r="119" spans="1:4" ht="30" x14ac:dyDescent="0.25">
      <c r="A119" s="6" t="s">
        <v>16</v>
      </c>
      <c r="B119" s="6" t="s">
        <v>17</v>
      </c>
      <c r="C119" s="2">
        <f>A111*15000/100000</f>
        <v>24849</v>
      </c>
      <c r="D119" s="9">
        <f>C119/3024</f>
        <v>8.2172619047619051</v>
      </c>
    </row>
    <row r="120" spans="1:4" x14ac:dyDescent="0.25">
      <c r="A120" s="7"/>
      <c r="B120" s="7"/>
      <c r="D120" s="23"/>
    </row>
    <row r="121" spans="1:4" x14ac:dyDescent="0.25">
      <c r="A121" s="6" t="s">
        <v>18</v>
      </c>
      <c r="B121" s="6" t="s">
        <v>19</v>
      </c>
      <c r="C121" s="1" t="s">
        <v>21</v>
      </c>
      <c r="D121" s="9" t="s">
        <v>22</v>
      </c>
    </row>
    <row r="122" spans="1:4" x14ac:dyDescent="0.25">
      <c r="A122" s="6" t="s">
        <v>16</v>
      </c>
      <c r="B122" s="6" t="s">
        <v>20</v>
      </c>
      <c r="C122" s="2">
        <f>A111*3000/100000</f>
        <v>4969.8</v>
      </c>
      <c r="D122" s="9">
        <f>C122/3120</f>
        <v>1.5928846153846155</v>
      </c>
    </row>
    <row r="124" spans="1:4" x14ac:dyDescent="0.25">
      <c r="A124" s="8" t="s">
        <v>5</v>
      </c>
      <c r="B124" s="1"/>
    </row>
    <row r="125" spans="1:4" x14ac:dyDescent="0.25">
      <c r="A125" s="8" t="s">
        <v>23</v>
      </c>
      <c r="B125" s="1" t="s">
        <v>24</v>
      </c>
    </row>
    <row r="126" spans="1:4" x14ac:dyDescent="0.25">
      <c r="A126" s="8" t="s">
        <v>23</v>
      </c>
      <c r="B126" s="9">
        <f>A111/1500000</f>
        <v>0.11044</v>
      </c>
    </row>
    <row r="128" spans="1:4" ht="30" x14ac:dyDescent="0.25">
      <c r="A128" s="10" t="s">
        <v>102</v>
      </c>
      <c r="B128" s="3" t="s">
        <v>75</v>
      </c>
      <c r="C128" s="3" t="s">
        <v>95</v>
      </c>
    </row>
    <row r="129" spans="1:4" x14ac:dyDescent="0.25">
      <c r="A129" s="18">
        <v>189897</v>
      </c>
      <c r="B129" s="2">
        <f>A129*6/100</f>
        <v>11393.82</v>
      </c>
      <c r="C129" s="2">
        <f>A129*6.1/100</f>
        <v>11583.716999999999</v>
      </c>
    </row>
    <row r="130" spans="1:4" x14ac:dyDescent="0.25">
      <c r="A130" s="21" t="s">
        <v>13</v>
      </c>
      <c r="B130" s="22"/>
    </row>
    <row r="131" spans="1:4" x14ac:dyDescent="0.25">
      <c r="A131" s="1" t="s">
        <v>9</v>
      </c>
      <c r="B131" s="2">
        <f>B129*20/100</f>
        <v>2278.7640000000001</v>
      </c>
    </row>
    <row r="132" spans="1:4" x14ac:dyDescent="0.25">
      <c r="A132" s="3" t="s">
        <v>10</v>
      </c>
      <c r="B132" s="2">
        <f>C129*58.9/100</f>
        <v>6822.8093129999997</v>
      </c>
    </row>
    <row r="133" spans="1:4" x14ac:dyDescent="0.25">
      <c r="A133" s="4" t="s">
        <v>11</v>
      </c>
      <c r="B133" s="5">
        <f>SUM(B131:B132)</f>
        <v>9101.5733130000008</v>
      </c>
    </row>
    <row r="134" spans="1:4" x14ac:dyDescent="0.25">
      <c r="A134" s="1" t="s">
        <v>12</v>
      </c>
      <c r="B134" s="9">
        <f>B133/6758</f>
        <v>1.3467850418762948</v>
      </c>
    </row>
    <row r="136" spans="1:4" x14ac:dyDescent="0.25">
      <c r="A136" s="6" t="s">
        <v>14</v>
      </c>
      <c r="B136" s="6" t="s">
        <v>15</v>
      </c>
      <c r="C136" s="1" t="s">
        <v>21</v>
      </c>
      <c r="D136" s="1" t="s">
        <v>22</v>
      </c>
    </row>
    <row r="137" spans="1:4" ht="30" x14ac:dyDescent="0.25">
      <c r="A137" s="6" t="s">
        <v>16</v>
      </c>
      <c r="B137" s="6" t="s">
        <v>17</v>
      </c>
      <c r="C137" s="2">
        <f>A129*15000/100000</f>
        <v>28484.55</v>
      </c>
      <c r="D137" s="9">
        <f>C137/3024</f>
        <v>9.4194940476190467</v>
      </c>
    </row>
    <row r="138" spans="1:4" x14ac:dyDescent="0.25">
      <c r="A138" s="7"/>
      <c r="B138" s="7"/>
      <c r="D138" s="23"/>
    </row>
    <row r="139" spans="1:4" x14ac:dyDescent="0.25">
      <c r="A139" s="6" t="s">
        <v>18</v>
      </c>
      <c r="B139" s="6" t="s">
        <v>19</v>
      </c>
      <c r="C139" s="1" t="s">
        <v>21</v>
      </c>
      <c r="D139" s="9" t="s">
        <v>22</v>
      </c>
    </row>
    <row r="140" spans="1:4" x14ac:dyDescent="0.25">
      <c r="A140" s="6" t="s">
        <v>16</v>
      </c>
      <c r="B140" s="6" t="s">
        <v>20</v>
      </c>
      <c r="C140" s="2">
        <f>A129*3000/100000</f>
        <v>5696.91</v>
      </c>
      <c r="D140" s="9">
        <f>C140/3120</f>
        <v>1.8259326923076922</v>
      </c>
    </row>
    <row r="141" spans="1:4" x14ac:dyDescent="0.25">
      <c r="D141" s="23"/>
    </row>
    <row r="142" spans="1:4" x14ac:dyDescent="0.25">
      <c r="A142" s="8" t="s">
        <v>5</v>
      </c>
      <c r="B142" s="1"/>
    </row>
    <row r="143" spans="1:4" x14ac:dyDescent="0.25">
      <c r="A143" s="8" t="s">
        <v>23</v>
      </c>
      <c r="B143" s="1" t="s">
        <v>24</v>
      </c>
    </row>
    <row r="144" spans="1:4" x14ac:dyDescent="0.25">
      <c r="A144" s="8" t="s">
        <v>23</v>
      </c>
      <c r="B144" s="9">
        <f>A129/1500000</f>
        <v>0.12659799999999999</v>
      </c>
    </row>
    <row r="146" spans="1:4" ht="30" x14ac:dyDescent="0.25">
      <c r="A146" s="10" t="s">
        <v>103</v>
      </c>
      <c r="B146" s="3" t="s">
        <v>75</v>
      </c>
      <c r="C146" s="3" t="s">
        <v>95</v>
      </c>
    </row>
    <row r="147" spans="1:4" x14ac:dyDescent="0.25">
      <c r="A147" s="18">
        <v>192537</v>
      </c>
      <c r="B147" s="2">
        <f>A147*6/100</f>
        <v>11552.22</v>
      </c>
      <c r="C147" s="2">
        <f>A147*6.1/100</f>
        <v>11744.757</v>
      </c>
    </row>
    <row r="148" spans="1:4" x14ac:dyDescent="0.25">
      <c r="A148" s="21" t="s">
        <v>13</v>
      </c>
      <c r="B148" s="22"/>
    </row>
    <row r="149" spans="1:4" x14ac:dyDescent="0.25">
      <c r="A149" s="1" t="s">
        <v>9</v>
      </c>
      <c r="B149" s="2">
        <f>B147*20/100</f>
        <v>2310.444</v>
      </c>
    </row>
    <row r="150" spans="1:4" x14ac:dyDescent="0.25">
      <c r="A150" s="3" t="s">
        <v>10</v>
      </c>
      <c r="B150" s="2">
        <f>C147*58.9/100</f>
        <v>6917.661873</v>
      </c>
    </row>
    <row r="151" spans="1:4" x14ac:dyDescent="0.25">
      <c r="A151" s="4" t="s">
        <v>11</v>
      </c>
      <c r="B151" s="5">
        <f>SUM(B149:B150)</f>
        <v>9228.1058730000004</v>
      </c>
    </row>
    <row r="152" spans="1:4" x14ac:dyDescent="0.25">
      <c r="A152" s="1" t="s">
        <v>12</v>
      </c>
      <c r="B152" s="9">
        <f>B151/6758</f>
        <v>1.3655084156555195</v>
      </c>
    </row>
    <row r="154" spans="1:4" x14ac:dyDescent="0.25">
      <c r="A154" s="6" t="s">
        <v>14</v>
      </c>
      <c r="B154" s="6" t="s">
        <v>15</v>
      </c>
      <c r="C154" s="1" t="s">
        <v>21</v>
      </c>
      <c r="D154" s="1" t="s">
        <v>22</v>
      </c>
    </row>
    <row r="155" spans="1:4" ht="30" x14ac:dyDescent="0.25">
      <c r="A155" s="6" t="s">
        <v>16</v>
      </c>
      <c r="B155" s="6" t="s">
        <v>17</v>
      </c>
      <c r="C155" s="2">
        <f>A147*15000/100000</f>
        <v>28880.55</v>
      </c>
      <c r="D155" s="9">
        <f>C155/3024</f>
        <v>9.5504464285714281</v>
      </c>
    </row>
    <row r="156" spans="1:4" x14ac:dyDescent="0.25">
      <c r="A156" s="7"/>
      <c r="B156" s="7"/>
      <c r="D156" s="23"/>
    </row>
    <row r="157" spans="1:4" x14ac:dyDescent="0.25">
      <c r="A157" s="6" t="s">
        <v>18</v>
      </c>
      <c r="B157" s="6" t="s">
        <v>19</v>
      </c>
      <c r="C157" s="1" t="s">
        <v>21</v>
      </c>
      <c r="D157" s="9" t="s">
        <v>22</v>
      </c>
    </row>
    <row r="158" spans="1:4" x14ac:dyDescent="0.25">
      <c r="A158" s="6" t="s">
        <v>16</v>
      </c>
      <c r="B158" s="6" t="s">
        <v>20</v>
      </c>
      <c r="C158" s="2">
        <f>A147*3000/100000</f>
        <v>5776.11</v>
      </c>
      <c r="D158" s="9">
        <f>C158/3120</f>
        <v>1.8513173076923075</v>
      </c>
    </row>
    <row r="160" spans="1:4" x14ac:dyDescent="0.25">
      <c r="A160" s="8" t="s">
        <v>5</v>
      </c>
      <c r="B160" s="1"/>
    </row>
    <row r="161" spans="1:2" x14ac:dyDescent="0.25">
      <c r="A161" s="8" t="s">
        <v>23</v>
      </c>
      <c r="B161" s="1" t="s">
        <v>24</v>
      </c>
    </row>
    <row r="162" spans="1:2" x14ac:dyDescent="0.25">
      <c r="A162" s="8" t="s">
        <v>23</v>
      </c>
      <c r="B162" s="9">
        <f>A147/1500000</f>
        <v>0.128358</v>
      </c>
    </row>
  </sheetData>
  <mergeCells count="9">
    <mergeCell ref="A112:B112"/>
    <mergeCell ref="A130:B130"/>
    <mergeCell ref="A148:B148"/>
    <mergeCell ref="A4:B4"/>
    <mergeCell ref="A22:B22"/>
    <mergeCell ref="A40:B40"/>
    <mergeCell ref="A58:B58"/>
    <mergeCell ref="A76:B76"/>
    <mergeCell ref="A94:B9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0A8C-7F2B-4C9C-9EB2-76ED1E0A8155}">
  <dimension ref="A2:D54"/>
  <sheetViews>
    <sheetView workbookViewId="0"/>
  </sheetViews>
  <sheetFormatPr defaultRowHeight="15" x14ac:dyDescent="0.25"/>
  <cols>
    <col min="1" max="1" width="28.5703125" customWidth="1"/>
    <col min="2" max="2" width="15.42578125" customWidth="1"/>
    <col min="3" max="3" width="16.140625" customWidth="1"/>
    <col min="4" max="4" width="17.28515625" customWidth="1"/>
    <col min="5" max="5" width="13.28515625" customWidth="1"/>
  </cols>
  <sheetData>
    <row r="2" spans="1:4" ht="30" x14ac:dyDescent="0.25">
      <c r="A2" s="13" t="s">
        <v>104</v>
      </c>
      <c r="B2" s="3" t="s">
        <v>107</v>
      </c>
      <c r="C2" s="3" t="s">
        <v>108</v>
      </c>
    </row>
    <row r="3" spans="1:4" x14ac:dyDescent="0.25">
      <c r="A3" s="18">
        <v>163124</v>
      </c>
      <c r="B3" s="2">
        <f>A3*5.8/100</f>
        <v>9461.1919999999991</v>
      </c>
      <c r="C3" s="2">
        <f>A3*6/100</f>
        <v>9787.44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1892.2383999999997</v>
      </c>
    </row>
    <row r="6" spans="1:4" x14ac:dyDescent="0.25">
      <c r="A6" s="3" t="s">
        <v>10</v>
      </c>
      <c r="B6" s="2">
        <f>C3*58.9/100</f>
        <v>5764.8021600000002</v>
      </c>
    </row>
    <row r="7" spans="1:4" x14ac:dyDescent="0.25">
      <c r="A7" s="4" t="s">
        <v>11</v>
      </c>
      <c r="B7" s="5">
        <f>SUM(B5:B6)</f>
        <v>7657.0405599999995</v>
      </c>
    </row>
    <row r="8" spans="1:4" x14ac:dyDescent="0.25">
      <c r="A8" s="1" t="s">
        <v>12</v>
      </c>
      <c r="B8" s="9">
        <f>B7/6758</f>
        <v>1.1330335247114529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30" x14ac:dyDescent="0.25">
      <c r="A11" s="6" t="s">
        <v>16</v>
      </c>
      <c r="B11" s="6" t="s">
        <v>17</v>
      </c>
      <c r="C11" s="2">
        <f>A3*15000/100000</f>
        <v>24468.6</v>
      </c>
      <c r="D11" s="9">
        <f>C11/3024</f>
        <v>8.0914682539682534</v>
      </c>
    </row>
    <row r="12" spans="1:4" x14ac:dyDescent="0.25">
      <c r="A12" s="7"/>
      <c r="B12" s="7"/>
    </row>
    <row r="13" spans="1:4" x14ac:dyDescent="0.25">
      <c r="A13" s="6" t="s">
        <v>18</v>
      </c>
      <c r="B13" s="6" t="s">
        <v>19</v>
      </c>
      <c r="C13" s="1" t="s">
        <v>21</v>
      </c>
      <c r="D13" s="1" t="s">
        <v>22</v>
      </c>
    </row>
    <row r="14" spans="1:4" ht="23.25" customHeight="1" x14ac:dyDescent="0.25">
      <c r="A14" s="6" t="s">
        <v>16</v>
      </c>
      <c r="B14" s="6" t="s">
        <v>20</v>
      </c>
      <c r="C14" s="2">
        <f>A3*3000/100000</f>
        <v>4893.72</v>
      </c>
      <c r="D14" s="9">
        <f>C14/3120</f>
        <v>1.5685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0.10874933333333334</v>
      </c>
    </row>
    <row r="20" spans="1:4" ht="30" x14ac:dyDescent="0.25">
      <c r="A20" s="10" t="s">
        <v>105</v>
      </c>
      <c r="B20" s="3" t="s">
        <v>107</v>
      </c>
      <c r="C20" s="3" t="s">
        <v>108</v>
      </c>
    </row>
    <row r="21" spans="1:4" x14ac:dyDescent="0.25">
      <c r="A21" s="13">
        <v>623128</v>
      </c>
      <c r="B21" s="2">
        <f>A21*5.8/100</f>
        <v>36141.423999999999</v>
      </c>
      <c r="C21" s="2">
        <f>A21*6/100</f>
        <v>37387.68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7228.2847999999994</v>
      </c>
    </row>
    <row r="24" spans="1:4" x14ac:dyDescent="0.25">
      <c r="A24" s="3" t="s">
        <v>10</v>
      </c>
      <c r="B24" s="2">
        <f>C21*58.9/100</f>
        <v>22021.343519999999</v>
      </c>
    </row>
    <row r="25" spans="1:4" x14ac:dyDescent="0.25">
      <c r="A25" s="4" t="s">
        <v>11</v>
      </c>
      <c r="B25" s="5">
        <f>SUM(B23:B24)</f>
        <v>29249.628319999996</v>
      </c>
    </row>
    <row r="26" spans="1:4" x14ac:dyDescent="0.25">
      <c r="A26" s="1" t="s">
        <v>12</v>
      </c>
      <c r="B26" s="9">
        <f>B25/6758</f>
        <v>4.3281486120153883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ht="30" x14ac:dyDescent="0.25">
      <c r="A29" s="6" t="s">
        <v>16</v>
      </c>
      <c r="B29" s="6" t="s">
        <v>17</v>
      </c>
      <c r="C29" s="2">
        <f>A21*15000/100000</f>
        <v>93469.2</v>
      </c>
      <c r="D29" s="9">
        <f>C29/3024</f>
        <v>30.909126984126985</v>
      </c>
    </row>
    <row r="30" spans="1:4" x14ac:dyDescent="0.25">
      <c r="A30" s="7"/>
      <c r="B30" s="7"/>
    </row>
    <row r="31" spans="1:4" x14ac:dyDescent="0.25">
      <c r="A31" s="6" t="s">
        <v>18</v>
      </c>
      <c r="B31" s="6" t="s">
        <v>19</v>
      </c>
      <c r="C31" s="1" t="s">
        <v>21</v>
      </c>
      <c r="D31" s="1" t="s">
        <v>22</v>
      </c>
    </row>
    <row r="32" spans="1:4" ht="45" x14ac:dyDescent="0.25">
      <c r="A32" s="6" t="s">
        <v>16</v>
      </c>
      <c r="B32" s="6" t="s">
        <v>20</v>
      </c>
      <c r="C32" s="2">
        <f>A21*3000/100000</f>
        <v>18693.84</v>
      </c>
      <c r="D32" s="9">
        <f>C32/3120</f>
        <v>5.9916153846153843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0.41541866666666666</v>
      </c>
    </row>
    <row r="38" spans="1:4" ht="30" x14ac:dyDescent="0.25">
      <c r="A38" s="10" t="s">
        <v>106</v>
      </c>
      <c r="B38" s="3" t="s">
        <v>107</v>
      </c>
      <c r="C38" s="3" t="s">
        <v>108</v>
      </c>
    </row>
    <row r="39" spans="1:4" x14ac:dyDescent="0.25">
      <c r="A39" s="13">
        <v>83013</v>
      </c>
      <c r="B39" s="2">
        <f>A39*5.8/100</f>
        <v>4814.7539999999999</v>
      </c>
      <c r="C39" s="2">
        <f>A39*6/100</f>
        <v>4980.78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962.95080000000007</v>
      </c>
    </row>
    <row r="42" spans="1:4" x14ac:dyDescent="0.25">
      <c r="A42" s="3" t="s">
        <v>10</v>
      </c>
      <c r="B42" s="2">
        <f>C39*58.9/100</f>
        <v>2933.6794199999999</v>
      </c>
    </row>
    <row r="43" spans="1:4" x14ac:dyDescent="0.25">
      <c r="A43" s="4" t="s">
        <v>11</v>
      </c>
      <c r="B43" s="5">
        <f>SUM(B41:B42)</f>
        <v>3896.63022</v>
      </c>
    </row>
    <row r="44" spans="1:4" x14ac:dyDescent="0.25">
      <c r="A44" s="1" t="s">
        <v>12</v>
      </c>
      <c r="B44" s="9">
        <f>B43/6758</f>
        <v>0.57659517904705537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ht="30" x14ac:dyDescent="0.25">
      <c r="A47" s="6" t="s">
        <v>16</v>
      </c>
      <c r="B47" s="6" t="s">
        <v>17</v>
      </c>
      <c r="C47" s="2">
        <f>A39*15000/100000</f>
        <v>12451.95</v>
      </c>
      <c r="D47" s="9">
        <f>C47/3024</f>
        <v>4.1177083333333337</v>
      </c>
    </row>
    <row r="48" spans="1:4" x14ac:dyDescent="0.25">
      <c r="A48" s="7"/>
      <c r="B48" s="7"/>
    </row>
    <row r="49" spans="1:4" x14ac:dyDescent="0.25">
      <c r="A49" s="6" t="s">
        <v>18</v>
      </c>
      <c r="B49" s="6" t="s">
        <v>19</v>
      </c>
      <c r="C49" s="1" t="s">
        <v>21</v>
      </c>
      <c r="D49" s="1" t="s">
        <v>22</v>
      </c>
    </row>
    <row r="50" spans="1:4" ht="45" x14ac:dyDescent="0.25">
      <c r="A50" s="6" t="s">
        <v>16</v>
      </c>
      <c r="B50" s="6" t="s">
        <v>20</v>
      </c>
      <c r="C50" s="2">
        <f>A39*3000/100000</f>
        <v>2490.39</v>
      </c>
      <c r="D50" s="9">
        <f>C50/3120</f>
        <v>0.79820192307692306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5.5342000000000002E-2</v>
      </c>
    </row>
  </sheetData>
  <mergeCells count="3">
    <mergeCell ref="A4:B4"/>
    <mergeCell ref="A22:B22"/>
    <mergeCell ref="A40:B40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C3DD-F681-41B1-AD3B-20D2DF00BC69}">
  <dimension ref="A2:D72"/>
  <sheetViews>
    <sheetView workbookViewId="0"/>
  </sheetViews>
  <sheetFormatPr defaultRowHeight="15" x14ac:dyDescent="0.25"/>
  <cols>
    <col min="1" max="4" width="24.7109375" customWidth="1"/>
  </cols>
  <sheetData>
    <row r="2" spans="1:4" ht="30" x14ac:dyDescent="0.25">
      <c r="A2" s="10" t="s">
        <v>109</v>
      </c>
      <c r="B2" s="3" t="s">
        <v>27</v>
      </c>
      <c r="C2" s="3" t="s">
        <v>113</v>
      </c>
    </row>
    <row r="3" spans="1:4" x14ac:dyDescent="0.25">
      <c r="A3" s="18">
        <v>284154</v>
      </c>
      <c r="B3" s="2">
        <f>A3*6.9/100</f>
        <v>19606.626</v>
      </c>
      <c r="C3" s="2">
        <f>A3*8/100</f>
        <v>22732.32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3921.3252000000002</v>
      </c>
    </row>
    <row r="6" spans="1:4" ht="30" x14ac:dyDescent="0.25">
      <c r="A6" s="3" t="s">
        <v>10</v>
      </c>
      <c r="B6" s="2">
        <f>C3*58.9/100</f>
        <v>13389.33648</v>
      </c>
    </row>
    <row r="7" spans="1:4" x14ac:dyDescent="0.25">
      <c r="A7" s="4" t="s">
        <v>11</v>
      </c>
      <c r="B7" s="5">
        <f>SUM(B5:B6)</f>
        <v>17310.661680000001</v>
      </c>
    </row>
    <row r="8" spans="1:4" x14ac:dyDescent="0.25">
      <c r="A8" s="1" t="s">
        <v>12</v>
      </c>
      <c r="B8" s="9">
        <f>B7/6758</f>
        <v>2.5615066114234981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x14ac:dyDescent="0.25">
      <c r="A11" s="6" t="s">
        <v>16</v>
      </c>
      <c r="B11" s="6" t="s">
        <v>17</v>
      </c>
      <c r="C11" s="2">
        <f>A3*15000/100000</f>
        <v>42623.1</v>
      </c>
      <c r="D11" s="9">
        <f>C11/3024</f>
        <v>14.094940476190475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x14ac:dyDescent="0.25">
      <c r="A14" s="6" t="s">
        <v>16</v>
      </c>
      <c r="B14" s="6" t="s">
        <v>20</v>
      </c>
      <c r="C14" s="2">
        <f>A3*3000/100000</f>
        <v>8524.6200000000008</v>
      </c>
      <c r="D14" s="9">
        <f>C14/3120</f>
        <v>2.7322500000000001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0.18943599999999999</v>
      </c>
    </row>
    <row r="20" spans="1:4" ht="30" x14ac:dyDescent="0.25">
      <c r="A20" s="10" t="s">
        <v>110</v>
      </c>
      <c r="B20" s="3" t="s">
        <v>27</v>
      </c>
      <c r="C20" s="3" t="s">
        <v>113</v>
      </c>
    </row>
    <row r="21" spans="1:4" x14ac:dyDescent="0.25">
      <c r="A21" s="18">
        <v>443170</v>
      </c>
      <c r="B21" s="2">
        <f>A21*6.9/100</f>
        <v>30578.73</v>
      </c>
      <c r="C21" s="2">
        <f>A21*8/100</f>
        <v>35453.599999999999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6115.7460000000001</v>
      </c>
    </row>
    <row r="24" spans="1:4" ht="30" x14ac:dyDescent="0.25">
      <c r="A24" s="3" t="s">
        <v>10</v>
      </c>
      <c r="B24" s="2">
        <f>C21*58.9/100</f>
        <v>20882.170399999999</v>
      </c>
    </row>
    <row r="25" spans="1:4" x14ac:dyDescent="0.25">
      <c r="A25" s="4" t="s">
        <v>11</v>
      </c>
      <c r="B25" s="5">
        <f>SUM(B23:B24)</f>
        <v>26997.916399999998</v>
      </c>
    </row>
    <row r="26" spans="1:4" x14ac:dyDescent="0.25">
      <c r="A26" s="1" t="s">
        <v>12</v>
      </c>
      <c r="B26" s="9">
        <f>B25/6758</f>
        <v>3.994956555193844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x14ac:dyDescent="0.25">
      <c r="A29" s="6" t="s">
        <v>16</v>
      </c>
      <c r="B29" s="6" t="s">
        <v>17</v>
      </c>
      <c r="C29" s="2">
        <f>A21*15000/100000</f>
        <v>66475.5</v>
      </c>
      <c r="D29" s="9">
        <f>C29/3024</f>
        <v>21.982638888888889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x14ac:dyDescent="0.25">
      <c r="A32" s="6" t="s">
        <v>16</v>
      </c>
      <c r="B32" s="6" t="s">
        <v>20</v>
      </c>
      <c r="C32" s="2">
        <f>A21*3000/100000</f>
        <v>13295.1</v>
      </c>
      <c r="D32" s="9">
        <f>C32/3120</f>
        <v>4.2612500000000004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0.29544666666666669</v>
      </c>
    </row>
    <row r="38" spans="1:4" ht="30" x14ac:dyDescent="0.25">
      <c r="A38" s="10" t="s">
        <v>111</v>
      </c>
      <c r="B38" s="3" t="s">
        <v>27</v>
      </c>
      <c r="C38" s="3" t="s">
        <v>113</v>
      </c>
    </row>
    <row r="39" spans="1:4" x14ac:dyDescent="0.25">
      <c r="A39" s="18">
        <v>391356</v>
      </c>
      <c r="B39" s="2">
        <f>A39*6.9/100</f>
        <v>27003.563999999998</v>
      </c>
      <c r="C39" s="2">
        <f>A39*8/100</f>
        <v>31308.48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5400.7128000000002</v>
      </c>
    </row>
    <row r="42" spans="1:4" ht="30" x14ac:dyDescent="0.25">
      <c r="A42" s="3" t="s">
        <v>10</v>
      </c>
      <c r="B42" s="2">
        <f>C39*58.9/100</f>
        <v>18440.69472</v>
      </c>
    </row>
    <row r="43" spans="1:4" x14ac:dyDescent="0.25">
      <c r="A43" s="4" t="s">
        <v>11</v>
      </c>
      <c r="B43" s="5">
        <f>SUM(B41:B42)</f>
        <v>23841.407520000001</v>
      </c>
    </row>
    <row r="44" spans="1:4" x14ac:dyDescent="0.25">
      <c r="A44" s="1" t="s">
        <v>12</v>
      </c>
      <c r="B44" s="9">
        <f>B43/6758</f>
        <v>3.5278791831902931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x14ac:dyDescent="0.25">
      <c r="A47" s="6" t="s">
        <v>16</v>
      </c>
      <c r="B47" s="6" t="s">
        <v>17</v>
      </c>
      <c r="C47" s="2">
        <f>A39*15000/100000</f>
        <v>58703.4</v>
      </c>
      <c r="D47" s="9">
        <f>C47/3024</f>
        <v>19.412500000000001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x14ac:dyDescent="0.25">
      <c r="A50" s="6" t="s">
        <v>16</v>
      </c>
      <c r="B50" s="6" t="s">
        <v>20</v>
      </c>
      <c r="C50" s="2">
        <f>A39*3000/100000</f>
        <v>11740.68</v>
      </c>
      <c r="D50" s="9">
        <f>C50/3120</f>
        <v>3.7630384615384616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0.26090400000000002</v>
      </c>
    </row>
    <row r="56" spans="1:4" ht="30" x14ac:dyDescent="0.25">
      <c r="A56" s="10" t="s">
        <v>112</v>
      </c>
      <c r="B56" s="3" t="s">
        <v>27</v>
      </c>
      <c r="C56" s="3" t="s">
        <v>113</v>
      </c>
    </row>
    <row r="57" spans="1:4" x14ac:dyDescent="0.25">
      <c r="A57" s="18">
        <v>545514</v>
      </c>
      <c r="B57" s="2">
        <f>A57*6.9/100</f>
        <v>37640.466</v>
      </c>
      <c r="C57" s="2">
        <f>A57*8/100</f>
        <v>43641.120000000003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7528.0932000000003</v>
      </c>
    </row>
    <row r="60" spans="1:4" ht="30" x14ac:dyDescent="0.25">
      <c r="A60" s="3" t="s">
        <v>10</v>
      </c>
      <c r="B60" s="2">
        <f>C57*58.9/100</f>
        <v>25704.61968</v>
      </c>
    </row>
    <row r="61" spans="1:4" x14ac:dyDescent="0.25">
      <c r="A61" s="4" t="s">
        <v>11</v>
      </c>
      <c r="B61" s="5">
        <f>SUM(B59:B60)</f>
        <v>33232.712879999999</v>
      </c>
    </row>
    <row r="62" spans="1:4" x14ac:dyDescent="0.25">
      <c r="A62" s="1" t="s">
        <v>12</v>
      </c>
      <c r="B62" s="9">
        <f>B61/6758</f>
        <v>4.9175366794909738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4" x14ac:dyDescent="0.25">
      <c r="A65" s="6" t="s">
        <v>16</v>
      </c>
      <c r="B65" s="6" t="s">
        <v>17</v>
      </c>
      <c r="C65" s="2">
        <f>A57*15000/100000</f>
        <v>81827.100000000006</v>
      </c>
      <c r="D65" s="9">
        <f>C65/3024</f>
        <v>27.059226190476192</v>
      </c>
    </row>
    <row r="66" spans="1:4" x14ac:dyDescent="0.25">
      <c r="A66" s="7"/>
      <c r="B66" s="7"/>
      <c r="D66" s="23"/>
    </row>
    <row r="67" spans="1:4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4" x14ac:dyDescent="0.25">
      <c r="A68" s="6" t="s">
        <v>16</v>
      </c>
      <c r="B68" s="6" t="s">
        <v>20</v>
      </c>
      <c r="C68" s="2">
        <f>A57*3000/100000</f>
        <v>16365.42</v>
      </c>
      <c r="D68" s="9">
        <f>C68/3120</f>
        <v>5.2453269230769228</v>
      </c>
    </row>
    <row r="69" spans="1:4" x14ac:dyDescent="0.25">
      <c r="D69" s="23"/>
    </row>
    <row r="70" spans="1:4" x14ac:dyDescent="0.25">
      <c r="A70" s="8" t="s">
        <v>5</v>
      </c>
      <c r="B70" s="1"/>
    </row>
    <row r="71" spans="1:4" x14ac:dyDescent="0.25">
      <c r="A71" s="8" t="s">
        <v>23</v>
      </c>
      <c r="B71" s="1" t="s">
        <v>24</v>
      </c>
    </row>
    <row r="72" spans="1:4" x14ac:dyDescent="0.25">
      <c r="A72" s="8" t="s">
        <v>23</v>
      </c>
      <c r="B72" s="9">
        <f>A57/1500000</f>
        <v>0.363676</v>
      </c>
    </row>
  </sheetData>
  <mergeCells count="4">
    <mergeCell ref="A4:B4"/>
    <mergeCell ref="A22:B22"/>
    <mergeCell ref="A40:B40"/>
    <mergeCell ref="A58:B58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CF15-250F-451F-966C-F55849516AE7}">
  <dimension ref="A2:Z451"/>
  <sheetViews>
    <sheetView workbookViewId="0"/>
  </sheetViews>
  <sheetFormatPr defaultRowHeight="15" x14ac:dyDescent="0.25"/>
  <cols>
    <col min="1" max="1" width="27.7109375" style="32" customWidth="1"/>
    <col min="2" max="6" width="25.5703125" style="7" customWidth="1"/>
    <col min="7" max="26" width="13" style="7" customWidth="1"/>
  </cols>
  <sheetData>
    <row r="2" spans="1:4" ht="30" x14ac:dyDescent="0.25">
      <c r="A2" s="25" t="s">
        <v>114</v>
      </c>
      <c r="B2" s="3" t="s">
        <v>43</v>
      </c>
      <c r="C2" s="3" t="s">
        <v>136</v>
      </c>
      <c r="D2"/>
    </row>
    <row r="3" spans="1:4" x14ac:dyDescent="0.25">
      <c r="A3" s="26">
        <v>982424</v>
      </c>
      <c r="B3" s="2">
        <f>A3*7.1/100</f>
        <v>69752.103999999992</v>
      </c>
      <c r="C3" s="2">
        <f>A3*10.8/100</f>
        <v>106101.79200000002</v>
      </c>
      <c r="D3"/>
    </row>
    <row r="4" spans="1:4" x14ac:dyDescent="0.25">
      <c r="A4" s="21" t="s">
        <v>13</v>
      </c>
      <c r="B4" s="22"/>
      <c r="C4"/>
      <c r="D4"/>
    </row>
    <row r="5" spans="1:4" x14ac:dyDescent="0.25">
      <c r="A5" s="27" t="s">
        <v>9</v>
      </c>
      <c r="B5" s="2">
        <f>B3*20/100</f>
        <v>13950.420799999998</v>
      </c>
      <c r="C5"/>
      <c r="D5"/>
    </row>
    <row r="6" spans="1:4" x14ac:dyDescent="0.25">
      <c r="A6" s="28" t="s">
        <v>10</v>
      </c>
      <c r="B6" s="2">
        <f>C3*58.9/100</f>
        <v>62493.955488000007</v>
      </c>
      <c r="C6"/>
      <c r="D6"/>
    </row>
    <row r="7" spans="1:4" x14ac:dyDescent="0.25">
      <c r="A7" s="29" t="s">
        <v>11</v>
      </c>
      <c r="B7" s="5">
        <f>SUM(B5:B6)</f>
        <v>76444.376287999999</v>
      </c>
      <c r="C7"/>
      <c r="D7"/>
    </row>
    <row r="8" spans="1:4" x14ac:dyDescent="0.25">
      <c r="A8" s="27" t="s">
        <v>12</v>
      </c>
      <c r="B8" s="9">
        <f>B7/6758</f>
        <v>11.311686340337378</v>
      </c>
      <c r="C8"/>
      <c r="D8"/>
    </row>
    <row r="9" spans="1:4" x14ac:dyDescent="0.25">
      <c r="A9" s="30"/>
      <c r="B9"/>
      <c r="C9"/>
      <c r="D9"/>
    </row>
    <row r="10" spans="1:4" x14ac:dyDescent="0.25">
      <c r="A10" s="31" t="s">
        <v>14</v>
      </c>
      <c r="B10" s="6" t="s">
        <v>15</v>
      </c>
      <c r="C10" s="1" t="s">
        <v>21</v>
      </c>
      <c r="D10" s="1" t="s">
        <v>22</v>
      </c>
    </row>
    <row r="11" spans="1:4" x14ac:dyDescent="0.25">
      <c r="A11" s="31" t="s">
        <v>16</v>
      </c>
      <c r="B11" s="6" t="s">
        <v>17</v>
      </c>
      <c r="C11" s="2">
        <f>A3*15000/100000</f>
        <v>147363.6</v>
      </c>
      <c r="D11" s="9">
        <f>C11/3024</f>
        <v>48.731349206349208</v>
      </c>
    </row>
    <row r="12" spans="1:4" x14ac:dyDescent="0.25">
      <c r="C12"/>
      <c r="D12" s="23"/>
    </row>
    <row r="13" spans="1:4" x14ac:dyDescent="0.25">
      <c r="A13" s="31" t="s">
        <v>18</v>
      </c>
      <c r="B13" s="6" t="s">
        <v>19</v>
      </c>
      <c r="C13" s="1" t="s">
        <v>21</v>
      </c>
      <c r="D13" s="9" t="s">
        <v>22</v>
      </c>
    </row>
    <row r="14" spans="1:4" x14ac:dyDescent="0.25">
      <c r="A14" s="31" t="s">
        <v>16</v>
      </c>
      <c r="B14" s="6" t="s">
        <v>20</v>
      </c>
      <c r="C14" s="2">
        <f>A3*3000/100000</f>
        <v>29472.720000000001</v>
      </c>
      <c r="D14" s="9">
        <f>C14/3120</f>
        <v>9.4463846153846163</v>
      </c>
    </row>
    <row r="15" spans="1:4" x14ac:dyDescent="0.25">
      <c r="A15" s="30"/>
      <c r="B15"/>
      <c r="C15"/>
      <c r="D15"/>
    </row>
    <row r="16" spans="1:4" x14ac:dyDescent="0.25">
      <c r="A16" s="33" t="s">
        <v>5</v>
      </c>
      <c r="B16" s="1"/>
      <c r="C16"/>
      <c r="D16"/>
    </row>
    <row r="17" spans="1:4" x14ac:dyDescent="0.25">
      <c r="A17" s="33" t="s">
        <v>23</v>
      </c>
      <c r="B17" s="1" t="s">
        <v>24</v>
      </c>
      <c r="C17"/>
      <c r="D17"/>
    </row>
    <row r="18" spans="1:4" x14ac:dyDescent="0.25">
      <c r="A18" s="33" t="s">
        <v>23</v>
      </c>
      <c r="B18" s="9">
        <f>A3/1500000</f>
        <v>0.65494933333333338</v>
      </c>
      <c r="C18"/>
      <c r="D18"/>
    </row>
    <row r="20" spans="1:4" ht="30" x14ac:dyDescent="0.25">
      <c r="A20" s="25" t="s">
        <v>115</v>
      </c>
      <c r="B20" s="3" t="s">
        <v>43</v>
      </c>
      <c r="C20" s="3" t="s">
        <v>136</v>
      </c>
      <c r="D20"/>
    </row>
    <row r="21" spans="1:4" x14ac:dyDescent="0.25">
      <c r="A21" s="26">
        <v>3319267</v>
      </c>
      <c r="B21" s="2">
        <f>A21*7.1/100</f>
        <v>235667.95699999999</v>
      </c>
      <c r="C21" s="2">
        <f>A21*10.8/100</f>
        <v>358480.83600000001</v>
      </c>
      <c r="D21"/>
    </row>
    <row r="22" spans="1:4" x14ac:dyDescent="0.25">
      <c r="A22" s="21" t="s">
        <v>13</v>
      </c>
      <c r="B22" s="22"/>
      <c r="C22"/>
      <c r="D22"/>
    </row>
    <row r="23" spans="1:4" x14ac:dyDescent="0.25">
      <c r="A23" s="27" t="s">
        <v>9</v>
      </c>
      <c r="B23" s="2">
        <f>B21*20/100</f>
        <v>47133.591399999998</v>
      </c>
      <c r="C23"/>
      <c r="D23"/>
    </row>
    <row r="24" spans="1:4" x14ac:dyDescent="0.25">
      <c r="A24" s="28" t="s">
        <v>10</v>
      </c>
      <c r="B24" s="2">
        <f>C21*58.9/100</f>
        <v>211145.21240400002</v>
      </c>
      <c r="C24"/>
      <c r="D24"/>
    </row>
    <row r="25" spans="1:4" x14ac:dyDescent="0.25">
      <c r="A25" s="29" t="s">
        <v>11</v>
      </c>
      <c r="B25" s="5">
        <f>SUM(B23:B24)</f>
        <v>258278.80380400002</v>
      </c>
      <c r="C25"/>
      <c r="D25"/>
    </row>
    <row r="26" spans="1:4" x14ac:dyDescent="0.25">
      <c r="A26" s="27" t="s">
        <v>12</v>
      </c>
      <c r="B26" s="9">
        <f>B25/6758</f>
        <v>38.218230808523238</v>
      </c>
      <c r="C26"/>
      <c r="D26"/>
    </row>
    <row r="27" spans="1:4" x14ac:dyDescent="0.25">
      <c r="A27" s="30"/>
      <c r="B27"/>
      <c r="C27"/>
      <c r="D27"/>
    </row>
    <row r="28" spans="1:4" x14ac:dyDescent="0.25">
      <c r="A28" s="31" t="s">
        <v>14</v>
      </c>
      <c r="B28" s="6" t="s">
        <v>15</v>
      </c>
      <c r="C28" s="1" t="s">
        <v>21</v>
      </c>
      <c r="D28" s="1" t="s">
        <v>22</v>
      </c>
    </row>
    <row r="29" spans="1:4" x14ac:dyDescent="0.25">
      <c r="A29" s="31" t="s">
        <v>16</v>
      </c>
      <c r="B29" s="6" t="s">
        <v>17</v>
      </c>
      <c r="C29" s="2">
        <f>A21*15000/100000</f>
        <v>497890.05</v>
      </c>
      <c r="D29" s="9">
        <f>C29/3024</f>
        <v>164.64618055555556</v>
      </c>
    </row>
    <row r="30" spans="1:4" x14ac:dyDescent="0.25">
      <c r="C30"/>
      <c r="D30" s="23"/>
    </row>
    <row r="31" spans="1:4" x14ac:dyDescent="0.25">
      <c r="A31" s="31" t="s">
        <v>18</v>
      </c>
      <c r="B31" s="6" t="s">
        <v>19</v>
      </c>
      <c r="C31" s="1" t="s">
        <v>21</v>
      </c>
      <c r="D31" s="9" t="s">
        <v>22</v>
      </c>
    </row>
    <row r="32" spans="1:4" x14ac:dyDescent="0.25">
      <c r="A32" s="31" t="s">
        <v>16</v>
      </c>
      <c r="B32" s="6" t="s">
        <v>20</v>
      </c>
      <c r="C32" s="2">
        <f>A21*3000/100000</f>
        <v>99578.01</v>
      </c>
      <c r="D32" s="9">
        <f>C32/3120</f>
        <v>31.916028846153843</v>
      </c>
    </row>
    <row r="33" spans="1:4" x14ac:dyDescent="0.25">
      <c r="A33" s="30"/>
      <c r="B33"/>
      <c r="C33"/>
      <c r="D33"/>
    </row>
    <row r="34" spans="1:4" x14ac:dyDescent="0.25">
      <c r="A34" s="33" t="s">
        <v>5</v>
      </c>
      <c r="B34" s="1"/>
      <c r="C34"/>
      <c r="D34"/>
    </row>
    <row r="35" spans="1:4" x14ac:dyDescent="0.25">
      <c r="A35" s="33" t="s">
        <v>23</v>
      </c>
      <c r="B35" s="1" t="s">
        <v>24</v>
      </c>
      <c r="C35"/>
      <c r="D35"/>
    </row>
    <row r="36" spans="1:4" x14ac:dyDescent="0.25">
      <c r="A36" s="33" t="s">
        <v>23</v>
      </c>
      <c r="B36" s="9">
        <f>A21/1500000</f>
        <v>2.2128446666666668</v>
      </c>
      <c r="C36"/>
      <c r="D36"/>
    </row>
    <row r="39" spans="1:4" ht="30" x14ac:dyDescent="0.25">
      <c r="A39" s="25" t="s">
        <v>116</v>
      </c>
      <c r="B39" s="3" t="s">
        <v>43</v>
      </c>
      <c r="C39" s="3" t="s">
        <v>136</v>
      </c>
      <c r="D39"/>
    </row>
    <row r="40" spans="1:4" x14ac:dyDescent="0.25">
      <c r="A40" s="26">
        <v>1930218</v>
      </c>
      <c r="B40" s="2">
        <f>A40*7.1/100</f>
        <v>137045.478</v>
      </c>
      <c r="C40" s="2">
        <f>A40*10.8/100</f>
        <v>208463.54400000002</v>
      </c>
      <c r="D40"/>
    </row>
    <row r="41" spans="1:4" x14ac:dyDescent="0.25">
      <c r="A41" s="21" t="s">
        <v>13</v>
      </c>
      <c r="B41" s="22"/>
      <c r="C41"/>
      <c r="D41"/>
    </row>
    <row r="42" spans="1:4" x14ac:dyDescent="0.25">
      <c r="A42" s="27" t="s">
        <v>9</v>
      </c>
      <c r="B42" s="2">
        <f>B40*20/100</f>
        <v>27409.095600000001</v>
      </c>
      <c r="C42"/>
      <c r="D42"/>
    </row>
    <row r="43" spans="1:4" x14ac:dyDescent="0.25">
      <c r="A43" s="28" t="s">
        <v>10</v>
      </c>
      <c r="B43" s="2">
        <f>C40*58.9/100</f>
        <v>122785.02741600001</v>
      </c>
      <c r="C43"/>
      <c r="D43"/>
    </row>
    <row r="44" spans="1:4" x14ac:dyDescent="0.25">
      <c r="A44" s="29" t="s">
        <v>11</v>
      </c>
      <c r="B44" s="5">
        <f>SUM(B42:B43)</f>
        <v>150194.12301600003</v>
      </c>
      <c r="C44"/>
      <c r="D44"/>
    </row>
    <row r="45" spans="1:4" x14ac:dyDescent="0.25">
      <c r="A45" s="27" t="s">
        <v>12</v>
      </c>
      <c r="B45" s="9">
        <f>B44/6758</f>
        <v>22.224640872447473</v>
      </c>
      <c r="C45"/>
      <c r="D45"/>
    </row>
    <row r="46" spans="1:4" x14ac:dyDescent="0.25">
      <c r="A46" s="30"/>
      <c r="B46"/>
      <c r="C46"/>
      <c r="D46"/>
    </row>
    <row r="47" spans="1:4" x14ac:dyDescent="0.25">
      <c r="A47" s="31" t="s">
        <v>14</v>
      </c>
      <c r="B47" s="6" t="s">
        <v>15</v>
      </c>
      <c r="C47" s="1" t="s">
        <v>21</v>
      </c>
      <c r="D47" s="1" t="s">
        <v>22</v>
      </c>
    </row>
    <row r="48" spans="1:4" x14ac:dyDescent="0.25">
      <c r="A48" s="31" t="s">
        <v>16</v>
      </c>
      <c r="B48" s="6" t="s">
        <v>17</v>
      </c>
      <c r="C48" s="2">
        <f>A40*15000/100000</f>
        <v>289532.7</v>
      </c>
      <c r="D48" s="9">
        <f>C48/3024</f>
        <v>95.744940476190479</v>
      </c>
    </row>
    <row r="49" spans="1:4" x14ac:dyDescent="0.25">
      <c r="C49"/>
      <c r="D49" s="23"/>
    </row>
    <row r="50" spans="1:4" x14ac:dyDescent="0.25">
      <c r="A50" s="31" t="s">
        <v>18</v>
      </c>
      <c r="B50" s="6" t="s">
        <v>19</v>
      </c>
      <c r="C50" s="1" t="s">
        <v>21</v>
      </c>
      <c r="D50" s="9" t="s">
        <v>22</v>
      </c>
    </row>
    <row r="51" spans="1:4" x14ac:dyDescent="0.25">
      <c r="A51" s="31" t="s">
        <v>16</v>
      </c>
      <c r="B51" s="6" t="s">
        <v>20</v>
      </c>
      <c r="C51" s="2">
        <f>A40*3000/100000</f>
        <v>57906.54</v>
      </c>
      <c r="D51" s="9">
        <f>C51/3120</f>
        <v>18.55978846153846</v>
      </c>
    </row>
    <row r="52" spans="1:4" x14ac:dyDescent="0.25">
      <c r="A52" s="30"/>
      <c r="B52"/>
      <c r="C52"/>
      <c r="D52"/>
    </row>
    <row r="53" spans="1:4" x14ac:dyDescent="0.25">
      <c r="A53" s="33" t="s">
        <v>5</v>
      </c>
      <c r="B53" s="1"/>
      <c r="C53"/>
      <c r="D53"/>
    </row>
    <row r="54" spans="1:4" x14ac:dyDescent="0.25">
      <c r="A54" s="33" t="s">
        <v>23</v>
      </c>
      <c r="B54" s="1" t="s">
        <v>24</v>
      </c>
      <c r="C54"/>
      <c r="D54"/>
    </row>
    <row r="55" spans="1:4" x14ac:dyDescent="0.25">
      <c r="A55" s="33" t="s">
        <v>23</v>
      </c>
      <c r="B55" s="9">
        <f>A40/1500000</f>
        <v>1.2868120000000001</v>
      </c>
      <c r="C55"/>
      <c r="D55"/>
    </row>
    <row r="57" spans="1:4" ht="30" x14ac:dyDescent="0.25">
      <c r="A57" s="25" t="s">
        <v>117</v>
      </c>
      <c r="B57" s="3" t="s">
        <v>43</v>
      </c>
      <c r="C57" s="3" t="s">
        <v>136</v>
      </c>
      <c r="D57"/>
    </row>
    <row r="58" spans="1:4" x14ac:dyDescent="0.25">
      <c r="A58" s="26">
        <v>369475</v>
      </c>
      <c r="B58" s="2">
        <f>A58*7.1/100</f>
        <v>26232.724999999999</v>
      </c>
      <c r="C58" s="2">
        <f>A58*10.8/100</f>
        <v>39903.300000000003</v>
      </c>
      <c r="D58"/>
    </row>
    <row r="59" spans="1:4" x14ac:dyDescent="0.25">
      <c r="A59" s="21" t="s">
        <v>13</v>
      </c>
      <c r="B59" s="22"/>
      <c r="C59"/>
      <c r="D59"/>
    </row>
    <row r="60" spans="1:4" x14ac:dyDescent="0.25">
      <c r="A60" s="27" t="s">
        <v>9</v>
      </c>
      <c r="B60" s="2">
        <f>B58*20/100</f>
        <v>5246.5450000000001</v>
      </c>
      <c r="C60"/>
      <c r="D60"/>
    </row>
    <row r="61" spans="1:4" x14ac:dyDescent="0.25">
      <c r="A61" s="28" t="s">
        <v>10</v>
      </c>
      <c r="B61" s="2">
        <f>C58*58.9/100</f>
        <v>23503.043700000002</v>
      </c>
      <c r="C61"/>
      <c r="D61"/>
    </row>
    <row r="62" spans="1:4" x14ac:dyDescent="0.25">
      <c r="A62" s="29" t="s">
        <v>11</v>
      </c>
      <c r="B62" s="5">
        <f>SUM(B60:B61)</f>
        <v>28749.5887</v>
      </c>
      <c r="C62"/>
      <c r="D62"/>
    </row>
    <row r="63" spans="1:4" x14ac:dyDescent="0.25">
      <c r="A63" s="27" t="s">
        <v>12</v>
      </c>
      <c r="B63" s="9">
        <f>B62/6758</f>
        <v>4.2541563628292396</v>
      </c>
      <c r="C63"/>
      <c r="D63"/>
    </row>
    <row r="64" spans="1:4" x14ac:dyDescent="0.25">
      <c r="A64" s="30"/>
      <c r="B64"/>
      <c r="C64"/>
      <c r="D64"/>
    </row>
    <row r="65" spans="1:6" x14ac:dyDescent="0.25">
      <c r="A65" s="31" t="s">
        <v>14</v>
      </c>
      <c r="B65" s="6" t="s">
        <v>15</v>
      </c>
      <c r="C65" s="1" t="s">
        <v>21</v>
      </c>
      <c r="D65" s="1" t="s">
        <v>22</v>
      </c>
    </row>
    <row r="66" spans="1:6" x14ac:dyDescent="0.25">
      <c r="A66" s="31" t="s">
        <v>16</v>
      </c>
      <c r="B66" s="6" t="s">
        <v>17</v>
      </c>
      <c r="C66" s="2">
        <f>A58*15000/100000</f>
        <v>55421.25</v>
      </c>
      <c r="D66" s="9">
        <f>C66/3024</f>
        <v>18.327132936507937</v>
      </c>
    </row>
    <row r="67" spans="1:6" x14ac:dyDescent="0.25">
      <c r="C67"/>
      <c r="D67" s="23"/>
    </row>
    <row r="68" spans="1:6" x14ac:dyDescent="0.25">
      <c r="A68" s="31" t="s">
        <v>18</v>
      </c>
      <c r="B68" s="6" t="s">
        <v>19</v>
      </c>
      <c r="C68" s="1" t="s">
        <v>21</v>
      </c>
      <c r="D68" s="9" t="s">
        <v>22</v>
      </c>
    </row>
    <row r="69" spans="1:6" x14ac:dyDescent="0.25">
      <c r="A69" s="31" t="s">
        <v>16</v>
      </c>
      <c r="B69" s="6" t="s">
        <v>20</v>
      </c>
      <c r="C69" s="2">
        <f>A58*3000/100000</f>
        <v>11084.25</v>
      </c>
      <c r="D69" s="9">
        <f>C69/3120</f>
        <v>3.5526442307692307</v>
      </c>
    </row>
    <row r="70" spans="1:6" x14ac:dyDescent="0.25">
      <c r="A70" s="30"/>
      <c r="B70"/>
      <c r="C70"/>
      <c r="D70"/>
    </row>
    <row r="71" spans="1:6" x14ac:dyDescent="0.25">
      <c r="A71" s="33" t="s">
        <v>5</v>
      </c>
      <c r="B71" s="1"/>
      <c r="C71"/>
      <c r="D71"/>
    </row>
    <row r="72" spans="1:6" x14ac:dyDescent="0.25">
      <c r="A72" s="33" t="s">
        <v>23</v>
      </c>
      <c r="B72" s="1" t="s">
        <v>24</v>
      </c>
      <c r="C72"/>
      <c r="D72"/>
    </row>
    <row r="73" spans="1:6" x14ac:dyDescent="0.25">
      <c r="A73" s="33" t="s">
        <v>23</v>
      </c>
      <c r="B73" s="9">
        <f>A58/1500000</f>
        <v>0.24631666666666666</v>
      </c>
      <c r="C73"/>
      <c r="D73"/>
    </row>
    <row r="75" spans="1:6" ht="30" x14ac:dyDescent="0.25">
      <c r="A75" s="25" t="s">
        <v>118</v>
      </c>
      <c r="B75" s="3" t="s">
        <v>43</v>
      </c>
      <c r="C75" s="3" t="s">
        <v>136</v>
      </c>
      <c r="D75"/>
      <c r="E75" s="17"/>
      <c r="F75" s="17"/>
    </row>
    <row r="76" spans="1:6" x14ac:dyDescent="0.25">
      <c r="A76" s="26">
        <v>1227681</v>
      </c>
      <c r="B76" s="2">
        <f>A76*7.1/100</f>
        <v>87165.350999999995</v>
      </c>
      <c r="C76" s="2">
        <f>A76*10.8/100</f>
        <v>132589.54800000001</v>
      </c>
      <c r="D76"/>
      <c r="E76" s="17"/>
      <c r="F76" s="17"/>
    </row>
    <row r="77" spans="1:6" x14ac:dyDescent="0.25">
      <c r="A77" s="21" t="s">
        <v>13</v>
      </c>
      <c r="B77" s="22"/>
      <c r="C77"/>
      <c r="D77"/>
    </row>
    <row r="78" spans="1:6" x14ac:dyDescent="0.25">
      <c r="A78" s="27" t="s">
        <v>9</v>
      </c>
      <c r="B78" s="2">
        <f>B76*20/100</f>
        <v>17433.070200000002</v>
      </c>
      <c r="C78"/>
      <c r="D78"/>
    </row>
    <row r="79" spans="1:6" x14ac:dyDescent="0.25">
      <c r="A79" s="28" t="s">
        <v>10</v>
      </c>
      <c r="B79" s="2">
        <f>C76*58.9/100</f>
        <v>78095.243772000002</v>
      </c>
      <c r="C79"/>
      <c r="D79"/>
    </row>
    <row r="80" spans="1:6" x14ac:dyDescent="0.25">
      <c r="A80" s="29" t="s">
        <v>11</v>
      </c>
      <c r="B80" s="5">
        <f>SUM(B78:B79)</f>
        <v>95528.313972000004</v>
      </c>
      <c r="C80"/>
      <c r="D80"/>
    </row>
    <row r="81" spans="1:8" x14ac:dyDescent="0.25">
      <c r="A81" s="27" t="s">
        <v>12</v>
      </c>
      <c r="B81" s="9">
        <f>B80/6758</f>
        <v>14.135589519384434</v>
      </c>
      <c r="C81"/>
      <c r="D81"/>
    </row>
    <row r="82" spans="1:8" x14ac:dyDescent="0.25">
      <c r="A82" s="30"/>
      <c r="B82"/>
      <c r="C82"/>
      <c r="D82"/>
    </row>
    <row r="83" spans="1:8" x14ac:dyDescent="0.25">
      <c r="A83" s="31" t="s">
        <v>14</v>
      </c>
      <c r="B83" s="6" t="s">
        <v>15</v>
      </c>
      <c r="C83" s="1" t="s">
        <v>21</v>
      </c>
      <c r="D83" s="1" t="s">
        <v>22</v>
      </c>
    </row>
    <row r="84" spans="1:8" x14ac:dyDescent="0.25">
      <c r="A84" s="31" t="s">
        <v>16</v>
      </c>
      <c r="B84" s="6" t="s">
        <v>17</v>
      </c>
      <c r="C84" s="2">
        <f>A76*15000/100000</f>
        <v>184152.15</v>
      </c>
      <c r="D84" s="9">
        <f>C84/3024</f>
        <v>60.896875000000001</v>
      </c>
    </row>
    <row r="85" spans="1:8" x14ac:dyDescent="0.25">
      <c r="C85"/>
      <c r="D85" s="23"/>
    </row>
    <row r="86" spans="1:8" x14ac:dyDescent="0.25">
      <c r="A86" s="31" t="s">
        <v>18</v>
      </c>
      <c r="B86" s="6" t="s">
        <v>19</v>
      </c>
      <c r="C86" s="1" t="s">
        <v>21</v>
      </c>
      <c r="D86" s="9" t="s">
        <v>22</v>
      </c>
    </row>
    <row r="87" spans="1:8" x14ac:dyDescent="0.25">
      <c r="A87" s="31" t="s">
        <v>16</v>
      </c>
      <c r="B87" s="6" t="s">
        <v>20</v>
      </c>
      <c r="C87" s="2">
        <f>A76*3000/100000</f>
        <v>36830.43</v>
      </c>
      <c r="D87" s="9">
        <f>C87/3120</f>
        <v>11.804625</v>
      </c>
    </row>
    <row r="88" spans="1:8" x14ac:dyDescent="0.25">
      <c r="A88" s="30"/>
      <c r="B88"/>
      <c r="C88"/>
      <c r="D88"/>
    </row>
    <row r="89" spans="1:8" x14ac:dyDescent="0.25">
      <c r="A89" s="33" t="s">
        <v>5</v>
      </c>
      <c r="B89" s="1"/>
      <c r="C89"/>
      <c r="D89"/>
    </row>
    <row r="90" spans="1:8" x14ac:dyDescent="0.25">
      <c r="A90" s="33" t="s">
        <v>23</v>
      </c>
      <c r="B90" s="1" t="s">
        <v>24</v>
      </c>
      <c r="C90"/>
      <c r="D90"/>
    </row>
    <row r="91" spans="1:8" x14ac:dyDescent="0.25">
      <c r="A91" s="33" t="s">
        <v>23</v>
      </c>
      <c r="B91" s="9">
        <f>A76/1500000</f>
        <v>0.81845400000000001</v>
      </c>
      <c r="C91"/>
      <c r="D91"/>
    </row>
    <row r="92" spans="1:8" x14ac:dyDescent="0.25">
      <c r="G92" s="17"/>
      <c r="H92" s="17"/>
    </row>
    <row r="93" spans="1:8" ht="30" x14ac:dyDescent="0.25">
      <c r="A93" s="25" t="s">
        <v>119</v>
      </c>
      <c r="B93" s="3" t="s">
        <v>43</v>
      </c>
      <c r="C93" s="3" t="s">
        <v>136</v>
      </c>
      <c r="D93"/>
      <c r="G93" s="17"/>
      <c r="H93" s="17"/>
    </row>
    <row r="94" spans="1:8" x14ac:dyDescent="0.25">
      <c r="A94" s="26">
        <v>581559</v>
      </c>
      <c r="B94" s="2">
        <f>A94*7.1/100</f>
        <v>41290.688999999998</v>
      </c>
      <c r="C94" s="2">
        <f>A94*10.8/100</f>
        <v>62808.372000000003</v>
      </c>
      <c r="D94"/>
    </row>
    <row r="95" spans="1:8" x14ac:dyDescent="0.25">
      <c r="A95" s="21" t="s">
        <v>13</v>
      </c>
      <c r="B95" s="22"/>
      <c r="C95"/>
      <c r="D95"/>
    </row>
    <row r="96" spans="1:8" x14ac:dyDescent="0.25">
      <c r="A96" s="27" t="s">
        <v>9</v>
      </c>
      <c r="B96" s="2">
        <f>B94*20/100</f>
        <v>8258.1378000000004</v>
      </c>
      <c r="C96"/>
      <c r="D96"/>
    </row>
    <row r="97" spans="1:4" x14ac:dyDescent="0.25">
      <c r="A97" s="28" t="s">
        <v>10</v>
      </c>
      <c r="B97" s="2">
        <f>C94*58.9/100</f>
        <v>36994.131108000001</v>
      </c>
      <c r="C97"/>
      <c r="D97"/>
    </row>
    <row r="98" spans="1:4" x14ac:dyDescent="0.25">
      <c r="A98" s="29" t="s">
        <v>11</v>
      </c>
      <c r="B98" s="5">
        <f>SUM(B96:B97)</f>
        <v>45252.268907999998</v>
      </c>
      <c r="C98"/>
      <c r="D98"/>
    </row>
    <row r="99" spans="1:4" x14ac:dyDescent="0.25">
      <c r="A99" s="27" t="s">
        <v>12</v>
      </c>
      <c r="B99" s="9">
        <f>B98/6758</f>
        <v>6.6961037153003842</v>
      </c>
      <c r="C99"/>
      <c r="D99"/>
    </row>
    <row r="100" spans="1:4" x14ac:dyDescent="0.25">
      <c r="A100" s="30"/>
      <c r="B100"/>
      <c r="C100"/>
      <c r="D100"/>
    </row>
    <row r="101" spans="1:4" x14ac:dyDescent="0.25">
      <c r="A101" s="31" t="s">
        <v>14</v>
      </c>
      <c r="B101" s="6" t="s">
        <v>15</v>
      </c>
      <c r="C101" s="1" t="s">
        <v>21</v>
      </c>
      <c r="D101" s="1" t="s">
        <v>22</v>
      </c>
    </row>
    <row r="102" spans="1:4" x14ac:dyDescent="0.25">
      <c r="A102" s="31" t="s">
        <v>16</v>
      </c>
      <c r="B102" s="6" t="s">
        <v>17</v>
      </c>
      <c r="C102" s="2">
        <f>A94*15000/100000</f>
        <v>87233.85</v>
      </c>
      <c r="D102" s="9">
        <f>C102/3024</f>
        <v>28.847172619047623</v>
      </c>
    </row>
    <row r="103" spans="1:4" x14ac:dyDescent="0.25">
      <c r="C103"/>
      <c r="D103" s="23"/>
    </row>
    <row r="104" spans="1:4" x14ac:dyDescent="0.25">
      <c r="A104" s="31" t="s">
        <v>18</v>
      </c>
      <c r="B104" s="6" t="s">
        <v>19</v>
      </c>
      <c r="C104" s="1" t="s">
        <v>21</v>
      </c>
      <c r="D104" s="9" t="s">
        <v>22</v>
      </c>
    </row>
    <row r="105" spans="1:4" x14ac:dyDescent="0.25">
      <c r="A105" s="31" t="s">
        <v>16</v>
      </c>
      <c r="B105" s="6" t="s">
        <v>20</v>
      </c>
      <c r="C105" s="2">
        <f>A94*3000/100000</f>
        <v>17446.77</v>
      </c>
      <c r="D105" s="9">
        <f>C105/3120</f>
        <v>5.5919134615384616</v>
      </c>
    </row>
    <row r="106" spans="1:4" x14ac:dyDescent="0.25">
      <c r="A106" s="30"/>
      <c r="B106"/>
      <c r="C106"/>
      <c r="D106"/>
    </row>
    <row r="107" spans="1:4" x14ac:dyDescent="0.25">
      <c r="A107" s="33" t="s">
        <v>5</v>
      </c>
      <c r="B107" s="1"/>
      <c r="C107"/>
      <c r="D107"/>
    </row>
    <row r="108" spans="1:4" x14ac:dyDescent="0.25">
      <c r="A108" s="33" t="s">
        <v>23</v>
      </c>
      <c r="B108" s="1" t="s">
        <v>24</v>
      </c>
      <c r="C108"/>
      <c r="D108"/>
    </row>
    <row r="109" spans="1:4" x14ac:dyDescent="0.25">
      <c r="A109" s="33" t="s">
        <v>23</v>
      </c>
      <c r="B109" s="9">
        <f>A94/1500000</f>
        <v>0.387706</v>
      </c>
      <c r="C109"/>
      <c r="D109"/>
    </row>
    <row r="111" spans="1:4" ht="30" x14ac:dyDescent="0.25">
      <c r="A111" s="25" t="s">
        <v>120</v>
      </c>
      <c r="B111" s="3" t="s">
        <v>43</v>
      </c>
      <c r="C111" s="3" t="s">
        <v>136</v>
      </c>
      <c r="D111"/>
    </row>
    <row r="112" spans="1:4" x14ac:dyDescent="0.25">
      <c r="A112" s="26">
        <v>1555729</v>
      </c>
      <c r="B112" s="2">
        <f>A112*7.1/100</f>
        <v>110456.75900000001</v>
      </c>
      <c r="C112" s="2">
        <f>A112*10.8/100</f>
        <v>168018.73199999999</v>
      </c>
      <c r="D112"/>
    </row>
    <row r="113" spans="1:4" x14ac:dyDescent="0.25">
      <c r="A113" s="21" t="s">
        <v>13</v>
      </c>
      <c r="B113" s="22"/>
      <c r="C113"/>
      <c r="D113"/>
    </row>
    <row r="114" spans="1:4" x14ac:dyDescent="0.25">
      <c r="A114" s="27" t="s">
        <v>9</v>
      </c>
      <c r="B114" s="2">
        <f>B112*20/100</f>
        <v>22091.3518</v>
      </c>
      <c r="C114"/>
      <c r="D114"/>
    </row>
    <row r="115" spans="1:4" x14ac:dyDescent="0.25">
      <c r="A115" s="28" t="s">
        <v>10</v>
      </c>
      <c r="B115" s="2">
        <f>C112*58.9/100</f>
        <v>98963.033148000002</v>
      </c>
      <c r="C115"/>
      <c r="D115"/>
    </row>
    <row r="116" spans="1:4" x14ac:dyDescent="0.25">
      <c r="A116" s="29" t="s">
        <v>11</v>
      </c>
      <c r="B116" s="5">
        <f>SUM(B114:B115)</f>
        <v>121054.38494800001</v>
      </c>
      <c r="C116"/>
      <c r="D116"/>
    </row>
    <row r="117" spans="1:4" x14ac:dyDescent="0.25">
      <c r="A117" s="27" t="s">
        <v>12</v>
      </c>
      <c r="B117" s="9">
        <f>B116/6758</f>
        <v>17.912753025747264</v>
      </c>
      <c r="C117"/>
      <c r="D117"/>
    </row>
    <row r="118" spans="1:4" x14ac:dyDescent="0.25">
      <c r="A118" s="30"/>
      <c r="B118"/>
      <c r="C118"/>
      <c r="D118"/>
    </row>
    <row r="119" spans="1:4" x14ac:dyDescent="0.25">
      <c r="A119" s="31" t="s">
        <v>14</v>
      </c>
      <c r="B119" s="6" t="s">
        <v>15</v>
      </c>
      <c r="C119" s="1" t="s">
        <v>21</v>
      </c>
      <c r="D119" s="1" t="s">
        <v>22</v>
      </c>
    </row>
    <row r="120" spans="1:4" x14ac:dyDescent="0.25">
      <c r="A120" s="31" t="s">
        <v>16</v>
      </c>
      <c r="B120" s="6" t="s">
        <v>17</v>
      </c>
      <c r="C120" s="2">
        <f>A112*15000/100000</f>
        <v>233359.35</v>
      </c>
      <c r="D120" s="9">
        <f>C120/3024</f>
        <v>77.16909722222222</v>
      </c>
    </row>
    <row r="121" spans="1:4" x14ac:dyDescent="0.25">
      <c r="C121"/>
      <c r="D121" s="23"/>
    </row>
    <row r="122" spans="1:4" x14ac:dyDescent="0.25">
      <c r="A122" s="31" t="s">
        <v>18</v>
      </c>
      <c r="B122" s="6" t="s">
        <v>19</v>
      </c>
      <c r="C122" s="1" t="s">
        <v>21</v>
      </c>
      <c r="D122" s="9" t="s">
        <v>22</v>
      </c>
    </row>
    <row r="123" spans="1:4" x14ac:dyDescent="0.25">
      <c r="A123" s="31" t="s">
        <v>16</v>
      </c>
      <c r="B123" s="6" t="s">
        <v>20</v>
      </c>
      <c r="C123" s="2">
        <f>A112*3000/100000</f>
        <v>46671.87</v>
      </c>
      <c r="D123" s="9">
        <f>C123/3120</f>
        <v>14.958932692307693</v>
      </c>
    </row>
    <row r="124" spans="1:4" x14ac:dyDescent="0.25">
      <c r="A124" s="30"/>
      <c r="B124"/>
      <c r="C124"/>
      <c r="D124"/>
    </row>
    <row r="125" spans="1:4" x14ac:dyDescent="0.25">
      <c r="A125" s="33" t="s">
        <v>5</v>
      </c>
      <c r="B125" s="1"/>
      <c r="C125"/>
      <c r="D125"/>
    </row>
    <row r="126" spans="1:4" x14ac:dyDescent="0.25">
      <c r="A126" s="33" t="s">
        <v>23</v>
      </c>
      <c r="B126" s="1" t="s">
        <v>24</v>
      </c>
      <c r="C126"/>
      <c r="D126"/>
    </row>
    <row r="127" spans="1:4" x14ac:dyDescent="0.25">
      <c r="A127" s="33" t="s">
        <v>23</v>
      </c>
      <c r="B127" s="9">
        <f>A112/1500000</f>
        <v>1.0371526666666666</v>
      </c>
      <c r="C127"/>
      <c r="D127"/>
    </row>
    <row r="129" spans="1:7" ht="30" x14ac:dyDescent="0.25">
      <c r="A129" s="25" t="s">
        <v>121</v>
      </c>
      <c r="B129" s="3" t="s">
        <v>43</v>
      </c>
      <c r="C129" s="3" t="s">
        <v>136</v>
      </c>
      <c r="D129"/>
      <c r="E129" s="17"/>
      <c r="F129" s="17"/>
      <c r="G129" s="17"/>
    </row>
    <row r="130" spans="1:7" x14ac:dyDescent="0.25">
      <c r="A130" s="26">
        <v>460983</v>
      </c>
      <c r="B130" s="2">
        <f>A130*7.1/100</f>
        <v>32729.792999999998</v>
      </c>
      <c r="C130" s="2">
        <f>A130*10.8/100</f>
        <v>49786.164000000004</v>
      </c>
      <c r="D130"/>
      <c r="E130" s="17"/>
      <c r="F130" s="17"/>
      <c r="G130" s="17"/>
    </row>
    <row r="131" spans="1:7" x14ac:dyDescent="0.25">
      <c r="A131" s="21" t="s">
        <v>13</v>
      </c>
      <c r="B131" s="22"/>
      <c r="C131"/>
      <c r="D131"/>
    </row>
    <row r="132" spans="1:7" x14ac:dyDescent="0.25">
      <c r="A132" s="27" t="s">
        <v>9</v>
      </c>
      <c r="B132" s="2">
        <f>B130*20/100</f>
        <v>6545.9585999999999</v>
      </c>
      <c r="C132"/>
      <c r="D132"/>
    </row>
    <row r="133" spans="1:7" x14ac:dyDescent="0.25">
      <c r="A133" s="28" t="s">
        <v>10</v>
      </c>
      <c r="B133" s="2">
        <f>C130*58.9/100</f>
        <v>29324.050596000001</v>
      </c>
      <c r="C133"/>
      <c r="D133"/>
    </row>
    <row r="134" spans="1:7" x14ac:dyDescent="0.25">
      <c r="A134" s="29" t="s">
        <v>11</v>
      </c>
      <c r="B134" s="5">
        <f>SUM(B132:B133)</f>
        <v>35870.009195999999</v>
      </c>
      <c r="C134"/>
      <c r="D134"/>
    </row>
    <row r="135" spans="1:7" x14ac:dyDescent="0.25">
      <c r="A135" s="27" t="s">
        <v>12</v>
      </c>
      <c r="B135" s="9">
        <f>B134/6758</f>
        <v>5.3077847286179338</v>
      </c>
      <c r="C135"/>
      <c r="D135"/>
    </row>
    <row r="136" spans="1:7" x14ac:dyDescent="0.25">
      <c r="A136" s="30"/>
      <c r="B136"/>
      <c r="C136"/>
      <c r="D136"/>
    </row>
    <row r="137" spans="1:7" x14ac:dyDescent="0.25">
      <c r="A137" s="31" t="s">
        <v>14</v>
      </c>
      <c r="B137" s="6" t="s">
        <v>15</v>
      </c>
      <c r="C137" s="1" t="s">
        <v>21</v>
      </c>
      <c r="D137" s="1" t="s">
        <v>22</v>
      </c>
    </row>
    <row r="138" spans="1:7" x14ac:dyDescent="0.25">
      <c r="A138" s="31" t="s">
        <v>16</v>
      </c>
      <c r="B138" s="6" t="s">
        <v>17</v>
      </c>
      <c r="C138" s="2">
        <f>A130*15000/100000</f>
        <v>69147.45</v>
      </c>
      <c r="D138" s="9">
        <f>C138/3024</f>
        <v>22.866220238095238</v>
      </c>
    </row>
    <row r="139" spans="1:7" x14ac:dyDescent="0.25">
      <c r="C139"/>
      <c r="D139" s="23"/>
    </row>
    <row r="140" spans="1:7" x14ac:dyDescent="0.25">
      <c r="A140" s="31" t="s">
        <v>18</v>
      </c>
      <c r="B140" s="6" t="s">
        <v>19</v>
      </c>
      <c r="C140" s="1" t="s">
        <v>21</v>
      </c>
      <c r="D140" s="9" t="s">
        <v>22</v>
      </c>
    </row>
    <row r="141" spans="1:7" x14ac:dyDescent="0.25">
      <c r="A141" s="31" t="s">
        <v>16</v>
      </c>
      <c r="B141" s="6" t="s">
        <v>20</v>
      </c>
      <c r="C141" s="2">
        <f>A130*3000/100000</f>
        <v>13829.49</v>
      </c>
      <c r="D141" s="9">
        <f>C141/3120</f>
        <v>4.4325288461538461</v>
      </c>
    </row>
    <row r="142" spans="1:7" x14ac:dyDescent="0.25">
      <c r="A142" s="30"/>
      <c r="B142"/>
      <c r="C142"/>
      <c r="D142"/>
    </row>
    <row r="143" spans="1:7" x14ac:dyDescent="0.25">
      <c r="A143" s="33" t="s">
        <v>5</v>
      </c>
      <c r="B143" s="1"/>
      <c r="C143"/>
      <c r="D143"/>
    </row>
    <row r="144" spans="1:7" x14ac:dyDescent="0.25">
      <c r="A144" s="33" t="s">
        <v>23</v>
      </c>
      <c r="B144" s="1" t="s">
        <v>24</v>
      </c>
      <c r="C144"/>
      <c r="D144"/>
    </row>
    <row r="145" spans="1:5" x14ac:dyDescent="0.25">
      <c r="A145" s="33" t="s">
        <v>23</v>
      </c>
      <c r="B145" s="9">
        <f>A130/1500000</f>
        <v>0.30732199999999998</v>
      </c>
      <c r="C145"/>
      <c r="D145"/>
    </row>
    <row r="147" spans="1:5" ht="30" x14ac:dyDescent="0.25">
      <c r="A147" s="25" t="s">
        <v>122</v>
      </c>
      <c r="B147" s="3" t="s">
        <v>43</v>
      </c>
      <c r="C147" s="3" t="s">
        <v>136</v>
      </c>
      <c r="D147"/>
    </row>
    <row r="148" spans="1:5" x14ac:dyDescent="0.25">
      <c r="A148" s="26">
        <v>316875</v>
      </c>
      <c r="B148" s="2">
        <f>A148*7.1/100</f>
        <v>22498.125</v>
      </c>
      <c r="C148" s="2">
        <f>A148*10.8/100</f>
        <v>34222.5</v>
      </c>
      <c r="D148"/>
    </row>
    <row r="149" spans="1:5" x14ac:dyDescent="0.25">
      <c r="A149" s="21" t="s">
        <v>13</v>
      </c>
      <c r="B149" s="22"/>
      <c r="C149"/>
      <c r="D149"/>
      <c r="E149" s="17"/>
    </row>
    <row r="150" spans="1:5" x14ac:dyDescent="0.25">
      <c r="A150" s="27" t="s">
        <v>9</v>
      </c>
      <c r="B150" s="2">
        <f>B148*20/100</f>
        <v>4499.625</v>
      </c>
      <c r="C150"/>
      <c r="D150"/>
      <c r="E150" s="17"/>
    </row>
    <row r="151" spans="1:5" x14ac:dyDescent="0.25">
      <c r="A151" s="28" t="s">
        <v>10</v>
      </c>
      <c r="B151" s="2">
        <f>C148*58.9/100</f>
        <v>20157.052500000002</v>
      </c>
      <c r="C151"/>
      <c r="D151"/>
    </row>
    <row r="152" spans="1:5" x14ac:dyDescent="0.25">
      <c r="A152" s="29" t="s">
        <v>11</v>
      </c>
      <c r="B152" s="5">
        <f>SUM(B150:B151)</f>
        <v>24656.677500000002</v>
      </c>
      <c r="C152"/>
      <c r="D152"/>
    </row>
    <row r="153" spans="1:5" x14ac:dyDescent="0.25">
      <c r="A153" s="27" t="s">
        <v>12</v>
      </c>
      <c r="B153" s="9">
        <f>B152/6758</f>
        <v>3.6485169428825097</v>
      </c>
      <c r="C153"/>
      <c r="D153"/>
    </row>
    <row r="154" spans="1:5" x14ac:dyDescent="0.25">
      <c r="A154" s="30"/>
      <c r="B154"/>
      <c r="C154"/>
      <c r="D154"/>
    </row>
    <row r="155" spans="1:5" x14ac:dyDescent="0.25">
      <c r="A155" s="31" t="s">
        <v>14</v>
      </c>
      <c r="B155" s="6" t="s">
        <v>15</v>
      </c>
      <c r="C155" s="1" t="s">
        <v>21</v>
      </c>
      <c r="D155" s="1" t="s">
        <v>22</v>
      </c>
    </row>
    <row r="156" spans="1:5" x14ac:dyDescent="0.25">
      <c r="A156" s="31" t="s">
        <v>16</v>
      </c>
      <c r="B156" s="6" t="s">
        <v>17</v>
      </c>
      <c r="C156" s="2">
        <f>A148*15000/100000</f>
        <v>47531.25</v>
      </c>
      <c r="D156" s="9">
        <f>C156/3024</f>
        <v>15.718005952380953</v>
      </c>
    </row>
    <row r="157" spans="1:5" x14ac:dyDescent="0.25">
      <c r="C157"/>
      <c r="D157" s="23"/>
    </row>
    <row r="158" spans="1:5" x14ac:dyDescent="0.25">
      <c r="A158" s="31" t="s">
        <v>18</v>
      </c>
      <c r="B158" s="6" t="s">
        <v>19</v>
      </c>
      <c r="C158" s="1" t="s">
        <v>21</v>
      </c>
      <c r="D158" s="9" t="s">
        <v>22</v>
      </c>
    </row>
    <row r="159" spans="1:5" x14ac:dyDescent="0.25">
      <c r="A159" s="31" t="s">
        <v>16</v>
      </c>
      <c r="B159" s="6" t="s">
        <v>20</v>
      </c>
      <c r="C159" s="2">
        <f>A148*3000/100000</f>
        <v>9506.25</v>
      </c>
      <c r="D159" s="9">
        <f>C159/3120</f>
        <v>3.046875</v>
      </c>
    </row>
    <row r="160" spans="1:5" x14ac:dyDescent="0.25">
      <c r="A160" s="30"/>
      <c r="B160"/>
      <c r="C160"/>
      <c r="D160"/>
    </row>
    <row r="161" spans="1:4" x14ac:dyDescent="0.25">
      <c r="A161" s="33" t="s">
        <v>5</v>
      </c>
      <c r="B161" s="1"/>
      <c r="C161"/>
      <c r="D161"/>
    </row>
    <row r="162" spans="1:4" x14ac:dyDescent="0.25">
      <c r="A162" s="33" t="s">
        <v>23</v>
      </c>
      <c r="B162" s="1" t="s">
        <v>24</v>
      </c>
      <c r="C162"/>
      <c r="D162"/>
    </row>
    <row r="163" spans="1:4" x14ac:dyDescent="0.25">
      <c r="A163" s="33" t="s">
        <v>23</v>
      </c>
      <c r="B163" s="9">
        <f>A148/1500000</f>
        <v>0.21124999999999999</v>
      </c>
      <c r="C163"/>
      <c r="D163"/>
    </row>
    <row r="165" spans="1:4" ht="30" x14ac:dyDescent="0.25">
      <c r="A165" s="25" t="s">
        <v>137</v>
      </c>
      <c r="B165" s="3" t="s">
        <v>43</v>
      </c>
      <c r="C165" s="3" t="s">
        <v>136</v>
      </c>
      <c r="D165"/>
    </row>
    <row r="166" spans="1:4" x14ac:dyDescent="0.25">
      <c r="A166" s="34">
        <v>753710</v>
      </c>
      <c r="B166" s="2">
        <f>A166*7.1/100</f>
        <v>53513.41</v>
      </c>
      <c r="C166" s="2">
        <f>A166*10.8/100</f>
        <v>81400.680000000008</v>
      </c>
      <c r="D166"/>
    </row>
    <row r="167" spans="1:4" x14ac:dyDescent="0.25">
      <c r="A167" s="21" t="s">
        <v>13</v>
      </c>
      <c r="B167" s="22"/>
      <c r="C167"/>
      <c r="D167"/>
    </row>
    <row r="168" spans="1:4" x14ac:dyDescent="0.25">
      <c r="A168" s="27" t="s">
        <v>9</v>
      </c>
      <c r="B168" s="2">
        <f>B166*20/100</f>
        <v>10702.682000000003</v>
      </c>
      <c r="C168"/>
      <c r="D168"/>
    </row>
    <row r="169" spans="1:4" x14ac:dyDescent="0.25">
      <c r="A169" s="28" t="s">
        <v>10</v>
      </c>
      <c r="B169" s="2">
        <f>C166*58.9/100</f>
        <v>47945.000520000001</v>
      </c>
      <c r="C169"/>
      <c r="D169"/>
    </row>
    <row r="170" spans="1:4" x14ac:dyDescent="0.25">
      <c r="A170" s="29" t="s">
        <v>11</v>
      </c>
      <c r="B170" s="5">
        <f>SUM(B168:B169)</f>
        <v>58647.682520000002</v>
      </c>
      <c r="C170"/>
      <c r="D170"/>
    </row>
    <row r="171" spans="1:4" x14ac:dyDescent="0.25">
      <c r="A171" s="27" t="s">
        <v>12</v>
      </c>
      <c r="B171" s="9">
        <f>B170/6758</f>
        <v>8.6782602130807938</v>
      </c>
      <c r="C171"/>
      <c r="D171"/>
    </row>
    <row r="172" spans="1:4" x14ac:dyDescent="0.25">
      <c r="A172" s="30"/>
      <c r="B172"/>
      <c r="C172"/>
      <c r="D172"/>
    </row>
    <row r="173" spans="1:4" x14ac:dyDescent="0.25">
      <c r="A173" s="31" t="s">
        <v>14</v>
      </c>
      <c r="B173" s="6" t="s">
        <v>15</v>
      </c>
      <c r="C173" s="1" t="s">
        <v>21</v>
      </c>
      <c r="D173" s="1" t="s">
        <v>22</v>
      </c>
    </row>
    <row r="174" spans="1:4" x14ac:dyDescent="0.25">
      <c r="A174" s="31" t="s">
        <v>16</v>
      </c>
      <c r="B174" s="6" t="s">
        <v>17</v>
      </c>
      <c r="C174" s="2">
        <f>A166*15000/100000</f>
        <v>113056.5</v>
      </c>
      <c r="D174" s="9">
        <f>C174/3024</f>
        <v>37.386408730158728</v>
      </c>
    </row>
    <row r="175" spans="1:4" x14ac:dyDescent="0.25">
      <c r="C175"/>
      <c r="D175" s="23"/>
    </row>
    <row r="176" spans="1:4" x14ac:dyDescent="0.25">
      <c r="A176" s="31" t="s">
        <v>18</v>
      </c>
      <c r="B176" s="6" t="s">
        <v>19</v>
      </c>
      <c r="C176" s="1" t="s">
        <v>21</v>
      </c>
      <c r="D176" s="9" t="s">
        <v>22</v>
      </c>
    </row>
    <row r="177" spans="1:4" x14ac:dyDescent="0.25">
      <c r="A177" s="31" t="s">
        <v>16</v>
      </c>
      <c r="B177" s="6" t="s">
        <v>20</v>
      </c>
      <c r="C177" s="2">
        <f>A166*3000/100000</f>
        <v>22611.3</v>
      </c>
      <c r="D177" s="9">
        <f>C177/3120</f>
        <v>7.2472115384615385</v>
      </c>
    </row>
    <row r="178" spans="1:4" x14ac:dyDescent="0.25">
      <c r="A178" s="30"/>
      <c r="B178"/>
      <c r="C178"/>
      <c r="D178"/>
    </row>
    <row r="179" spans="1:4" x14ac:dyDescent="0.25">
      <c r="A179" s="33" t="s">
        <v>5</v>
      </c>
      <c r="B179" s="1"/>
      <c r="C179"/>
      <c r="D179"/>
    </row>
    <row r="180" spans="1:4" x14ac:dyDescent="0.25">
      <c r="A180" s="33" t="s">
        <v>23</v>
      </c>
      <c r="B180" s="1" t="s">
        <v>24</v>
      </c>
      <c r="C180"/>
      <c r="D180"/>
    </row>
    <row r="181" spans="1:4" x14ac:dyDescent="0.25">
      <c r="A181" s="33" t="s">
        <v>23</v>
      </c>
      <c r="B181" s="9">
        <f>A166/1500000</f>
        <v>0.50247333333333333</v>
      </c>
      <c r="C181"/>
      <c r="D181"/>
    </row>
    <row r="183" spans="1:4" ht="30" x14ac:dyDescent="0.25">
      <c r="A183" s="25" t="s">
        <v>123</v>
      </c>
      <c r="B183" s="3" t="s">
        <v>43</v>
      </c>
      <c r="C183" s="3" t="s">
        <v>136</v>
      </c>
      <c r="D183"/>
    </row>
    <row r="184" spans="1:4" x14ac:dyDescent="0.25">
      <c r="A184" s="34">
        <v>310489</v>
      </c>
      <c r="B184" s="2">
        <f>A184*7.1/100</f>
        <v>22044.718999999997</v>
      </c>
      <c r="C184" s="2">
        <f>A184*10.8/100</f>
        <v>33532.812000000005</v>
      </c>
      <c r="D184"/>
    </row>
    <row r="185" spans="1:4" x14ac:dyDescent="0.25">
      <c r="A185" s="21" t="s">
        <v>13</v>
      </c>
      <c r="B185" s="22"/>
      <c r="C185"/>
      <c r="D185"/>
    </row>
    <row r="186" spans="1:4" x14ac:dyDescent="0.25">
      <c r="A186" s="27" t="s">
        <v>9</v>
      </c>
      <c r="B186" s="2">
        <f>B184*20/100</f>
        <v>4408.9437999999991</v>
      </c>
      <c r="C186"/>
      <c r="D186"/>
    </row>
    <row r="187" spans="1:4" x14ac:dyDescent="0.25">
      <c r="A187" s="28" t="s">
        <v>10</v>
      </c>
      <c r="B187" s="2">
        <f>C184*58.9/100</f>
        <v>19750.826268000001</v>
      </c>
      <c r="C187"/>
      <c r="D187"/>
    </row>
    <row r="188" spans="1:4" x14ac:dyDescent="0.25">
      <c r="A188" s="29" t="s">
        <v>11</v>
      </c>
      <c r="B188" s="5">
        <f>SUM(B186:B187)</f>
        <v>24159.770067999998</v>
      </c>
      <c r="C188"/>
      <c r="D188"/>
    </row>
    <row r="189" spans="1:4" x14ac:dyDescent="0.25">
      <c r="A189" s="27" t="s">
        <v>12</v>
      </c>
      <c r="B189" s="9">
        <f>B188/6758</f>
        <v>3.5749881722403076</v>
      </c>
      <c r="C189"/>
      <c r="D189"/>
    </row>
    <row r="190" spans="1:4" x14ac:dyDescent="0.25">
      <c r="A190" s="30"/>
      <c r="B190"/>
      <c r="C190"/>
      <c r="D190"/>
    </row>
    <row r="191" spans="1:4" x14ac:dyDescent="0.25">
      <c r="A191" s="31" t="s">
        <v>14</v>
      </c>
      <c r="B191" s="6" t="s">
        <v>15</v>
      </c>
      <c r="C191" s="1" t="s">
        <v>21</v>
      </c>
      <c r="D191" s="1" t="s">
        <v>22</v>
      </c>
    </row>
    <row r="192" spans="1:4" x14ac:dyDescent="0.25">
      <c r="A192" s="31" t="s">
        <v>16</v>
      </c>
      <c r="B192" s="6" t="s">
        <v>17</v>
      </c>
      <c r="C192" s="2">
        <f>A184*15000/100000</f>
        <v>46573.35</v>
      </c>
      <c r="D192" s="9">
        <f>C192/3024</f>
        <v>15.401240079365079</v>
      </c>
    </row>
    <row r="193" spans="1:7" x14ac:dyDescent="0.25">
      <c r="C193"/>
      <c r="D193" s="23"/>
    </row>
    <row r="194" spans="1:7" x14ac:dyDescent="0.25">
      <c r="A194" s="31" t="s">
        <v>18</v>
      </c>
      <c r="B194" s="6" t="s">
        <v>19</v>
      </c>
      <c r="C194" s="1" t="s">
        <v>21</v>
      </c>
      <c r="D194" s="9" t="s">
        <v>22</v>
      </c>
    </row>
    <row r="195" spans="1:7" x14ac:dyDescent="0.25">
      <c r="A195" s="31" t="s">
        <v>16</v>
      </c>
      <c r="B195" s="6" t="s">
        <v>20</v>
      </c>
      <c r="C195" s="2">
        <f>A184*3000/100000</f>
        <v>9314.67</v>
      </c>
      <c r="D195" s="9">
        <f>C195/3120</f>
        <v>2.985471153846154</v>
      </c>
    </row>
    <row r="196" spans="1:7" x14ac:dyDescent="0.25">
      <c r="A196" s="30"/>
      <c r="B196"/>
      <c r="C196"/>
      <c r="D196"/>
    </row>
    <row r="197" spans="1:7" x14ac:dyDescent="0.25">
      <c r="A197" s="33" t="s">
        <v>5</v>
      </c>
      <c r="B197" s="1"/>
      <c r="C197"/>
      <c r="D197"/>
    </row>
    <row r="198" spans="1:7" x14ac:dyDescent="0.25">
      <c r="A198" s="33" t="s">
        <v>23</v>
      </c>
      <c r="B198" s="1" t="s">
        <v>24</v>
      </c>
      <c r="C198"/>
      <c r="D198"/>
    </row>
    <row r="199" spans="1:7" ht="19.5" customHeight="1" x14ac:dyDescent="0.25">
      <c r="A199" s="33" t="s">
        <v>23</v>
      </c>
      <c r="B199" s="9">
        <f>A184/1500000</f>
        <v>0.20699266666666666</v>
      </c>
      <c r="C199"/>
      <c r="D199"/>
      <c r="F199" s="17"/>
      <c r="G199" s="17"/>
    </row>
    <row r="200" spans="1:7" x14ac:dyDescent="0.25">
      <c r="F200" s="17"/>
      <c r="G200" s="17"/>
    </row>
    <row r="201" spans="1:7" ht="30" x14ac:dyDescent="0.25">
      <c r="A201" s="25" t="s">
        <v>124</v>
      </c>
      <c r="B201" s="3" t="s">
        <v>43</v>
      </c>
      <c r="C201" s="3" t="s">
        <v>136</v>
      </c>
      <c r="D201"/>
    </row>
    <row r="202" spans="1:7" x14ac:dyDescent="0.25">
      <c r="A202" s="26">
        <v>1700425</v>
      </c>
      <c r="B202" s="2">
        <f>A202*7.1/100</f>
        <v>120730.175</v>
      </c>
      <c r="C202" s="2">
        <f>A202*10.8/100</f>
        <v>183645.9</v>
      </c>
      <c r="D202"/>
    </row>
    <row r="203" spans="1:7" x14ac:dyDescent="0.25">
      <c r="A203" s="21" t="s">
        <v>13</v>
      </c>
      <c r="B203" s="22"/>
      <c r="C203"/>
      <c r="D203"/>
    </row>
    <row r="204" spans="1:7" x14ac:dyDescent="0.25">
      <c r="A204" s="27" t="s">
        <v>9</v>
      </c>
      <c r="B204" s="2">
        <f>B202*20/100</f>
        <v>24146.035</v>
      </c>
      <c r="C204"/>
      <c r="D204"/>
    </row>
    <row r="205" spans="1:7" x14ac:dyDescent="0.25">
      <c r="A205" s="28" t="s">
        <v>10</v>
      </c>
      <c r="B205" s="2">
        <f>C202*58.9/100</f>
        <v>108167.4351</v>
      </c>
      <c r="C205"/>
      <c r="D205"/>
    </row>
    <row r="206" spans="1:7" x14ac:dyDescent="0.25">
      <c r="A206" s="29" t="s">
        <v>11</v>
      </c>
      <c r="B206" s="5">
        <f>SUM(B204:B205)</f>
        <v>132313.47010000001</v>
      </c>
      <c r="C206"/>
      <c r="D206"/>
    </row>
    <row r="207" spans="1:7" x14ac:dyDescent="0.25">
      <c r="A207" s="27" t="s">
        <v>12</v>
      </c>
      <c r="B207" s="9">
        <f>B206/6758</f>
        <v>19.578791077241789</v>
      </c>
      <c r="C207"/>
      <c r="D207"/>
    </row>
    <row r="208" spans="1:7" x14ac:dyDescent="0.25">
      <c r="A208" s="30"/>
      <c r="B208"/>
      <c r="C208"/>
      <c r="D208"/>
    </row>
    <row r="209" spans="1:7" x14ac:dyDescent="0.25">
      <c r="A209" s="31" t="s">
        <v>14</v>
      </c>
      <c r="B209" s="6" t="s">
        <v>15</v>
      </c>
      <c r="C209" s="1" t="s">
        <v>21</v>
      </c>
      <c r="D209" s="1" t="s">
        <v>22</v>
      </c>
    </row>
    <row r="210" spans="1:7" x14ac:dyDescent="0.25">
      <c r="A210" s="31" t="s">
        <v>16</v>
      </c>
      <c r="B210" s="6" t="s">
        <v>17</v>
      </c>
      <c r="C210" s="2">
        <f>A202*15000/100000</f>
        <v>255063.75</v>
      </c>
      <c r="D210" s="9">
        <f>C210/3024</f>
        <v>84.346478174603178</v>
      </c>
    </row>
    <row r="211" spans="1:7" x14ac:dyDescent="0.25">
      <c r="C211"/>
      <c r="D211" s="23"/>
    </row>
    <row r="212" spans="1:7" x14ac:dyDescent="0.25">
      <c r="A212" s="31" t="s">
        <v>18</v>
      </c>
      <c r="B212" s="6" t="s">
        <v>19</v>
      </c>
      <c r="C212" s="1" t="s">
        <v>21</v>
      </c>
      <c r="D212" s="9" t="s">
        <v>22</v>
      </c>
    </row>
    <row r="213" spans="1:7" x14ac:dyDescent="0.25">
      <c r="A213" s="31" t="s">
        <v>16</v>
      </c>
      <c r="B213" s="6" t="s">
        <v>20</v>
      </c>
      <c r="C213" s="2">
        <f>A202*3000/100000</f>
        <v>51012.75</v>
      </c>
      <c r="D213" s="9">
        <f>C213/3120</f>
        <v>16.350240384615386</v>
      </c>
    </row>
    <row r="214" spans="1:7" x14ac:dyDescent="0.25">
      <c r="A214" s="30"/>
      <c r="B214"/>
      <c r="C214"/>
      <c r="D214"/>
    </row>
    <row r="215" spans="1:7" x14ac:dyDescent="0.25">
      <c r="A215" s="33" t="s">
        <v>5</v>
      </c>
      <c r="B215" s="1"/>
      <c r="C215"/>
      <c r="D215"/>
    </row>
    <row r="216" spans="1:7" x14ac:dyDescent="0.25">
      <c r="A216" s="33" t="s">
        <v>23</v>
      </c>
      <c r="B216" s="1" t="s">
        <v>24</v>
      </c>
      <c r="C216"/>
      <c r="D216"/>
    </row>
    <row r="217" spans="1:7" x14ac:dyDescent="0.25">
      <c r="A217" s="33" t="s">
        <v>23</v>
      </c>
      <c r="B217" s="9">
        <f>A202/1500000</f>
        <v>1.1336166666666667</v>
      </c>
      <c r="C217"/>
      <c r="D217"/>
    </row>
    <row r="219" spans="1:7" ht="30" x14ac:dyDescent="0.25">
      <c r="A219" s="25" t="s">
        <v>125</v>
      </c>
      <c r="B219" s="3" t="s">
        <v>43</v>
      </c>
      <c r="C219" s="3" t="s">
        <v>136</v>
      </c>
      <c r="D219"/>
      <c r="F219" s="17"/>
      <c r="G219" s="17"/>
    </row>
    <row r="220" spans="1:7" x14ac:dyDescent="0.25">
      <c r="A220" s="26">
        <v>1097209</v>
      </c>
      <c r="B220" s="2">
        <f>A220*7.1/100</f>
        <v>77901.838999999993</v>
      </c>
      <c r="C220" s="2">
        <f>A220*10.8/100</f>
        <v>118498.57200000001</v>
      </c>
      <c r="D220"/>
      <c r="F220" s="17"/>
      <c r="G220" s="17"/>
    </row>
    <row r="221" spans="1:7" x14ac:dyDescent="0.25">
      <c r="A221" s="21" t="s">
        <v>13</v>
      </c>
      <c r="B221" s="22"/>
      <c r="C221"/>
      <c r="D221"/>
    </row>
    <row r="222" spans="1:7" x14ac:dyDescent="0.25">
      <c r="A222" s="27" t="s">
        <v>9</v>
      </c>
      <c r="B222" s="2">
        <f>B220*20/100</f>
        <v>15580.367799999998</v>
      </c>
      <c r="C222"/>
      <c r="D222"/>
    </row>
    <row r="223" spans="1:7" x14ac:dyDescent="0.25">
      <c r="A223" s="28" t="s">
        <v>10</v>
      </c>
      <c r="B223" s="2">
        <f>C220*58.9/100</f>
        <v>69795.658908000012</v>
      </c>
      <c r="C223"/>
      <c r="D223"/>
    </row>
    <row r="224" spans="1:7" x14ac:dyDescent="0.25">
      <c r="A224" s="29" t="s">
        <v>11</v>
      </c>
      <c r="B224" s="5">
        <f>SUM(B222:B223)</f>
        <v>85376.026708000005</v>
      </c>
      <c r="C224"/>
      <c r="D224"/>
    </row>
    <row r="225" spans="1:4" x14ac:dyDescent="0.25">
      <c r="A225" s="27" t="s">
        <v>12</v>
      </c>
      <c r="B225" s="9">
        <f>B224/6758</f>
        <v>12.633327420538622</v>
      </c>
      <c r="C225"/>
      <c r="D225"/>
    </row>
    <row r="226" spans="1:4" x14ac:dyDescent="0.25">
      <c r="A226" s="30"/>
      <c r="B226"/>
      <c r="C226"/>
      <c r="D226"/>
    </row>
    <row r="227" spans="1:4" x14ac:dyDescent="0.25">
      <c r="A227" s="31" t="s">
        <v>14</v>
      </c>
      <c r="B227" s="6" t="s">
        <v>15</v>
      </c>
      <c r="C227" s="1" t="s">
        <v>21</v>
      </c>
      <c r="D227" s="1" t="s">
        <v>22</v>
      </c>
    </row>
    <row r="228" spans="1:4" x14ac:dyDescent="0.25">
      <c r="A228" s="31" t="s">
        <v>16</v>
      </c>
      <c r="B228" s="6" t="s">
        <v>17</v>
      </c>
      <c r="C228" s="2">
        <f>A220*15000/100000</f>
        <v>164581.35</v>
      </c>
      <c r="D228" s="9">
        <f>C228/3024</f>
        <v>54.425049603174607</v>
      </c>
    </row>
    <row r="229" spans="1:4" x14ac:dyDescent="0.25">
      <c r="C229"/>
      <c r="D229" s="23"/>
    </row>
    <row r="230" spans="1:4" x14ac:dyDescent="0.25">
      <c r="A230" s="31" t="s">
        <v>18</v>
      </c>
      <c r="B230" s="6" t="s">
        <v>19</v>
      </c>
      <c r="C230" s="1" t="s">
        <v>21</v>
      </c>
      <c r="D230" s="9" t="s">
        <v>22</v>
      </c>
    </row>
    <row r="231" spans="1:4" x14ac:dyDescent="0.25">
      <c r="A231" s="31" t="s">
        <v>16</v>
      </c>
      <c r="B231" s="6" t="s">
        <v>20</v>
      </c>
      <c r="C231" s="2">
        <f>A220*3000/100000</f>
        <v>32916.269999999997</v>
      </c>
      <c r="D231" s="9">
        <f>C231/3120</f>
        <v>10.550086538461537</v>
      </c>
    </row>
    <row r="232" spans="1:4" x14ac:dyDescent="0.25">
      <c r="A232" s="30"/>
      <c r="B232"/>
      <c r="C232"/>
      <c r="D232"/>
    </row>
    <row r="233" spans="1:4" x14ac:dyDescent="0.25">
      <c r="A233" s="33" t="s">
        <v>5</v>
      </c>
      <c r="B233" s="1"/>
      <c r="C233"/>
      <c r="D233"/>
    </row>
    <row r="234" spans="1:4" x14ac:dyDescent="0.25">
      <c r="A234" s="33" t="s">
        <v>23</v>
      </c>
      <c r="B234" s="1" t="s">
        <v>24</v>
      </c>
      <c r="C234"/>
      <c r="D234"/>
    </row>
    <row r="235" spans="1:4" x14ac:dyDescent="0.25">
      <c r="A235" s="33" t="s">
        <v>23</v>
      </c>
      <c r="B235" s="9">
        <f>A220/1500000</f>
        <v>0.73147266666666666</v>
      </c>
      <c r="C235"/>
      <c r="D235"/>
    </row>
    <row r="237" spans="1:4" ht="30" x14ac:dyDescent="0.25">
      <c r="A237" s="25" t="s">
        <v>126</v>
      </c>
      <c r="B237" s="3" t="s">
        <v>43</v>
      </c>
      <c r="C237" s="3" t="s">
        <v>136</v>
      </c>
      <c r="D237"/>
    </row>
    <row r="238" spans="1:4" x14ac:dyDescent="0.25">
      <c r="A238" s="26">
        <v>373828</v>
      </c>
      <c r="B238" s="2">
        <f>A238*7.1/100</f>
        <v>26541.787999999997</v>
      </c>
      <c r="C238" s="2">
        <f>A238*10.8/100</f>
        <v>40373.424000000006</v>
      </c>
      <c r="D238"/>
    </row>
    <row r="239" spans="1:4" x14ac:dyDescent="0.25">
      <c r="A239" s="21" t="s">
        <v>13</v>
      </c>
      <c r="B239" s="22"/>
      <c r="C239"/>
      <c r="D239"/>
    </row>
    <row r="240" spans="1:4" x14ac:dyDescent="0.25">
      <c r="A240" s="27" t="s">
        <v>9</v>
      </c>
      <c r="B240" s="2">
        <f>B238*20/100</f>
        <v>5308.3575999999994</v>
      </c>
      <c r="C240"/>
      <c r="D240"/>
    </row>
    <row r="241" spans="1:6" x14ac:dyDescent="0.25">
      <c r="A241" s="28" t="s">
        <v>10</v>
      </c>
      <c r="B241" s="2">
        <f>C238*58.9/100</f>
        <v>23779.946736000002</v>
      </c>
      <c r="C241"/>
      <c r="D241"/>
    </row>
    <row r="242" spans="1:6" x14ac:dyDescent="0.25">
      <c r="A242" s="29" t="s">
        <v>11</v>
      </c>
      <c r="B242" s="5">
        <f>SUM(B240:B241)</f>
        <v>29088.304336000001</v>
      </c>
      <c r="C242"/>
      <c r="D242"/>
    </row>
    <row r="243" spans="1:6" x14ac:dyDescent="0.25">
      <c r="A243" s="27" t="s">
        <v>12</v>
      </c>
      <c r="B243" s="9">
        <f>B242/6758</f>
        <v>4.3042770547499263</v>
      </c>
      <c r="C243"/>
      <c r="D243"/>
    </row>
    <row r="244" spans="1:6" x14ac:dyDescent="0.25">
      <c r="A244" s="30"/>
      <c r="B244"/>
      <c r="C244"/>
      <c r="D244"/>
    </row>
    <row r="245" spans="1:6" x14ac:dyDescent="0.25">
      <c r="A245" s="31" t="s">
        <v>14</v>
      </c>
      <c r="B245" s="6" t="s">
        <v>15</v>
      </c>
      <c r="C245" s="1" t="s">
        <v>21</v>
      </c>
      <c r="D245" s="1" t="s">
        <v>22</v>
      </c>
    </row>
    <row r="246" spans="1:6" x14ac:dyDescent="0.25">
      <c r="A246" s="31" t="s">
        <v>16</v>
      </c>
      <c r="B246" s="6" t="s">
        <v>17</v>
      </c>
      <c r="C246" s="2">
        <f>A238*15000/100000</f>
        <v>56074.2</v>
      </c>
      <c r="D246" s="9">
        <f>C246/3024</f>
        <v>18.543055555555554</v>
      </c>
    </row>
    <row r="247" spans="1:6" x14ac:dyDescent="0.25">
      <c r="C247"/>
      <c r="D247" s="23"/>
    </row>
    <row r="248" spans="1:6" x14ac:dyDescent="0.25">
      <c r="A248" s="31" t="s">
        <v>18</v>
      </c>
      <c r="B248" s="6" t="s">
        <v>19</v>
      </c>
      <c r="C248" s="1" t="s">
        <v>21</v>
      </c>
      <c r="D248" s="9" t="s">
        <v>22</v>
      </c>
    </row>
    <row r="249" spans="1:6" x14ac:dyDescent="0.25">
      <c r="A249" s="31" t="s">
        <v>16</v>
      </c>
      <c r="B249" s="6" t="s">
        <v>20</v>
      </c>
      <c r="C249" s="2">
        <f>A238*3000/100000</f>
        <v>11214.84</v>
      </c>
      <c r="D249" s="9">
        <f>C249/3120</f>
        <v>3.5945</v>
      </c>
    </row>
    <row r="250" spans="1:6" x14ac:dyDescent="0.25">
      <c r="A250" s="30"/>
      <c r="B250"/>
      <c r="C250"/>
      <c r="D250"/>
    </row>
    <row r="251" spans="1:6" x14ac:dyDescent="0.25">
      <c r="A251" s="33" t="s">
        <v>5</v>
      </c>
      <c r="B251" s="1"/>
      <c r="C251"/>
      <c r="D251"/>
    </row>
    <row r="252" spans="1:6" x14ac:dyDescent="0.25">
      <c r="A252" s="33" t="s">
        <v>23</v>
      </c>
      <c r="B252" s="1" t="s">
        <v>24</v>
      </c>
      <c r="C252"/>
      <c r="D252"/>
    </row>
    <row r="253" spans="1:6" x14ac:dyDescent="0.25">
      <c r="A253" s="33" t="s">
        <v>23</v>
      </c>
      <c r="B253" s="9">
        <f>A238/1500000</f>
        <v>0.24921866666666667</v>
      </c>
      <c r="C253"/>
      <c r="D253"/>
    </row>
    <row r="255" spans="1:6" ht="30" x14ac:dyDescent="0.25">
      <c r="A255" s="25" t="s">
        <v>138</v>
      </c>
      <c r="B255" s="3" t="s">
        <v>43</v>
      </c>
      <c r="C255" s="3" t="s">
        <v>136</v>
      </c>
      <c r="D255"/>
      <c r="E255" s="17"/>
      <c r="F255" s="17"/>
    </row>
    <row r="256" spans="1:6" x14ac:dyDescent="0.25">
      <c r="A256" s="26">
        <v>271146</v>
      </c>
      <c r="B256" s="2">
        <f>A256*7.1/100</f>
        <v>19251.365999999998</v>
      </c>
      <c r="C256" s="2">
        <f>A256*10.8/100</f>
        <v>29283.768000000004</v>
      </c>
      <c r="D256"/>
      <c r="E256" s="17"/>
      <c r="F256" s="17"/>
    </row>
    <row r="257" spans="1:4" x14ac:dyDescent="0.25">
      <c r="A257" s="21" t="s">
        <v>13</v>
      </c>
      <c r="B257" s="22"/>
      <c r="C257"/>
      <c r="D257"/>
    </row>
    <row r="258" spans="1:4" x14ac:dyDescent="0.25">
      <c r="A258" s="27" t="s">
        <v>9</v>
      </c>
      <c r="B258" s="2">
        <f>B256*20/100</f>
        <v>3850.2731999999996</v>
      </c>
      <c r="C258"/>
      <c r="D258"/>
    </row>
    <row r="259" spans="1:4" x14ac:dyDescent="0.25">
      <c r="A259" s="28" t="s">
        <v>10</v>
      </c>
      <c r="B259" s="2">
        <f>C256*58.9/100</f>
        <v>17248.139352000002</v>
      </c>
      <c r="C259"/>
      <c r="D259"/>
    </row>
    <row r="260" spans="1:4" x14ac:dyDescent="0.25">
      <c r="A260" s="29" t="s">
        <v>11</v>
      </c>
      <c r="B260" s="5">
        <f>SUM(B258:B259)</f>
        <v>21098.412552000002</v>
      </c>
      <c r="C260"/>
      <c r="D260"/>
    </row>
    <row r="261" spans="1:4" x14ac:dyDescent="0.25">
      <c r="A261" s="27" t="s">
        <v>12</v>
      </c>
      <c r="B261" s="9">
        <f>B260/6758</f>
        <v>3.1219906114234983</v>
      </c>
      <c r="C261"/>
      <c r="D261"/>
    </row>
    <row r="262" spans="1:4" x14ac:dyDescent="0.25">
      <c r="A262" s="30"/>
      <c r="B262"/>
      <c r="C262"/>
      <c r="D262"/>
    </row>
    <row r="263" spans="1:4" x14ac:dyDescent="0.25">
      <c r="A263" s="31" t="s">
        <v>14</v>
      </c>
      <c r="B263" s="6" t="s">
        <v>15</v>
      </c>
      <c r="C263" s="1" t="s">
        <v>21</v>
      </c>
      <c r="D263" s="1" t="s">
        <v>22</v>
      </c>
    </row>
    <row r="264" spans="1:4" x14ac:dyDescent="0.25">
      <c r="A264" s="31" t="s">
        <v>16</v>
      </c>
      <c r="B264" s="6" t="s">
        <v>17</v>
      </c>
      <c r="C264" s="2">
        <f>A256*15000/100000</f>
        <v>40671.9</v>
      </c>
      <c r="D264" s="9">
        <f>C264/3024</f>
        <v>13.449702380952381</v>
      </c>
    </row>
    <row r="265" spans="1:4" x14ac:dyDescent="0.25">
      <c r="C265"/>
      <c r="D265" s="23"/>
    </row>
    <row r="266" spans="1:4" x14ac:dyDescent="0.25">
      <c r="A266" s="31" t="s">
        <v>18</v>
      </c>
      <c r="B266" s="6" t="s">
        <v>19</v>
      </c>
      <c r="C266" s="1" t="s">
        <v>21</v>
      </c>
      <c r="D266" s="9" t="s">
        <v>22</v>
      </c>
    </row>
    <row r="267" spans="1:4" x14ac:dyDescent="0.25">
      <c r="A267" s="31" t="s">
        <v>16</v>
      </c>
      <c r="B267" s="6" t="s">
        <v>20</v>
      </c>
      <c r="C267" s="2">
        <f>A256*3000/100000</f>
        <v>8134.38</v>
      </c>
      <c r="D267" s="9">
        <f>C267/3120</f>
        <v>2.6071730769230768</v>
      </c>
    </row>
    <row r="268" spans="1:4" x14ac:dyDescent="0.25">
      <c r="A268" s="30"/>
      <c r="B268"/>
      <c r="C268"/>
      <c r="D268"/>
    </row>
    <row r="269" spans="1:4" x14ac:dyDescent="0.25">
      <c r="A269" s="33" t="s">
        <v>5</v>
      </c>
      <c r="B269" s="1"/>
      <c r="C269"/>
      <c r="D269"/>
    </row>
    <row r="270" spans="1:4" x14ac:dyDescent="0.25">
      <c r="A270" s="33" t="s">
        <v>23</v>
      </c>
      <c r="B270" s="1" t="s">
        <v>24</v>
      </c>
      <c r="C270"/>
      <c r="D270"/>
    </row>
    <row r="271" spans="1:4" x14ac:dyDescent="0.25">
      <c r="A271" s="33" t="s">
        <v>23</v>
      </c>
      <c r="B271" s="9">
        <f>A256/1500000</f>
        <v>0.18076400000000001</v>
      </c>
      <c r="C271"/>
      <c r="D271"/>
    </row>
    <row r="273" spans="1:4" ht="30" x14ac:dyDescent="0.25">
      <c r="A273" s="25" t="s">
        <v>127</v>
      </c>
      <c r="B273" s="3" t="s">
        <v>43</v>
      </c>
      <c r="C273" s="3" t="s">
        <v>136</v>
      </c>
      <c r="D273"/>
    </row>
    <row r="274" spans="1:4" x14ac:dyDescent="0.25">
      <c r="A274" s="26">
        <v>723962</v>
      </c>
      <c r="B274" s="2">
        <f>A274*7.1/100</f>
        <v>51401.302000000003</v>
      </c>
      <c r="C274" s="2">
        <f>A274*10.8/100</f>
        <v>78187.896000000008</v>
      </c>
      <c r="D274"/>
    </row>
    <row r="275" spans="1:4" x14ac:dyDescent="0.25">
      <c r="A275" s="21" t="s">
        <v>13</v>
      </c>
      <c r="B275" s="22"/>
      <c r="C275"/>
      <c r="D275"/>
    </row>
    <row r="276" spans="1:4" x14ac:dyDescent="0.25">
      <c r="A276" s="27" t="s">
        <v>9</v>
      </c>
      <c r="B276" s="2">
        <f>B274*20/100</f>
        <v>10280.260400000001</v>
      </c>
      <c r="C276"/>
      <c r="D276"/>
    </row>
    <row r="277" spans="1:4" x14ac:dyDescent="0.25">
      <c r="A277" s="28" t="s">
        <v>10</v>
      </c>
      <c r="B277" s="2">
        <f>C274*58.9/100</f>
        <v>46052.670744000003</v>
      </c>
      <c r="C277"/>
      <c r="D277"/>
    </row>
    <row r="278" spans="1:4" x14ac:dyDescent="0.25">
      <c r="A278" s="29" t="s">
        <v>11</v>
      </c>
      <c r="B278" s="5">
        <f>SUM(B276:B277)</f>
        <v>56332.931144000002</v>
      </c>
      <c r="C278"/>
      <c r="D278"/>
    </row>
    <row r="279" spans="1:4" x14ac:dyDescent="0.25">
      <c r="A279" s="27" t="s">
        <v>12</v>
      </c>
      <c r="B279" s="9">
        <f>B278/6758</f>
        <v>8.3357400331459015</v>
      </c>
      <c r="C279"/>
      <c r="D279"/>
    </row>
    <row r="280" spans="1:4" x14ac:dyDescent="0.25">
      <c r="A280" s="30"/>
      <c r="B280"/>
      <c r="C280"/>
      <c r="D280"/>
    </row>
    <row r="281" spans="1:4" x14ac:dyDescent="0.25">
      <c r="A281" s="31" t="s">
        <v>14</v>
      </c>
      <c r="B281" s="6" t="s">
        <v>15</v>
      </c>
      <c r="C281" s="1" t="s">
        <v>21</v>
      </c>
      <c r="D281" s="1" t="s">
        <v>22</v>
      </c>
    </row>
    <row r="282" spans="1:4" x14ac:dyDescent="0.25">
      <c r="A282" s="31" t="s">
        <v>16</v>
      </c>
      <c r="B282" s="6" t="s">
        <v>17</v>
      </c>
      <c r="C282" s="2">
        <f>A274*15000/100000</f>
        <v>108594.3</v>
      </c>
      <c r="D282" s="9">
        <f>C282/3024</f>
        <v>35.91081349206349</v>
      </c>
    </row>
    <row r="283" spans="1:4" x14ac:dyDescent="0.25">
      <c r="C283"/>
      <c r="D283" s="23"/>
    </row>
    <row r="284" spans="1:4" x14ac:dyDescent="0.25">
      <c r="A284" s="31" t="s">
        <v>18</v>
      </c>
      <c r="B284" s="6" t="s">
        <v>19</v>
      </c>
      <c r="C284" s="1" t="s">
        <v>21</v>
      </c>
      <c r="D284" s="9" t="s">
        <v>22</v>
      </c>
    </row>
    <row r="285" spans="1:4" x14ac:dyDescent="0.25">
      <c r="A285" s="31" t="s">
        <v>16</v>
      </c>
      <c r="B285" s="6" t="s">
        <v>20</v>
      </c>
      <c r="C285" s="2">
        <f>A274*3000/100000</f>
        <v>21718.86</v>
      </c>
      <c r="D285" s="9">
        <f>C285/3120</f>
        <v>6.9611730769230773</v>
      </c>
    </row>
    <row r="286" spans="1:4" x14ac:dyDescent="0.25">
      <c r="A286" s="30"/>
      <c r="B286"/>
      <c r="C286"/>
      <c r="D286"/>
    </row>
    <row r="287" spans="1:4" x14ac:dyDescent="0.25">
      <c r="A287" s="33" t="s">
        <v>5</v>
      </c>
      <c r="B287" s="1"/>
      <c r="C287"/>
      <c r="D287"/>
    </row>
    <row r="288" spans="1:4" x14ac:dyDescent="0.25">
      <c r="A288" s="33" t="s">
        <v>23</v>
      </c>
      <c r="B288" s="1" t="s">
        <v>24</v>
      </c>
      <c r="C288"/>
      <c r="D288"/>
    </row>
    <row r="289" spans="1:4" x14ac:dyDescent="0.25">
      <c r="A289" s="33" t="s">
        <v>23</v>
      </c>
      <c r="B289" s="9">
        <f>A274/1500000</f>
        <v>0.48264133333333331</v>
      </c>
      <c r="C289"/>
      <c r="D289"/>
    </row>
    <row r="291" spans="1:4" ht="30" x14ac:dyDescent="0.25">
      <c r="A291" s="25" t="s">
        <v>128</v>
      </c>
      <c r="B291" s="3" t="s">
        <v>43</v>
      </c>
      <c r="C291" s="3" t="s">
        <v>136</v>
      </c>
      <c r="D291"/>
    </row>
    <row r="292" spans="1:4" x14ac:dyDescent="0.25">
      <c r="A292" s="26">
        <v>297708</v>
      </c>
      <c r="B292" s="2">
        <f>A292*7.1/100</f>
        <v>21137.267999999996</v>
      </c>
      <c r="C292" s="2">
        <f>A292*10.8/100</f>
        <v>32152.464000000004</v>
      </c>
      <c r="D292"/>
    </row>
    <row r="293" spans="1:4" x14ac:dyDescent="0.25">
      <c r="A293" s="21" t="s">
        <v>13</v>
      </c>
      <c r="B293" s="22"/>
      <c r="C293"/>
      <c r="D293"/>
    </row>
    <row r="294" spans="1:4" x14ac:dyDescent="0.25">
      <c r="A294" s="27" t="s">
        <v>9</v>
      </c>
      <c r="B294" s="2">
        <f>B292*20/100</f>
        <v>4227.4535999999989</v>
      </c>
      <c r="C294"/>
      <c r="D294"/>
    </row>
    <row r="295" spans="1:4" x14ac:dyDescent="0.25">
      <c r="A295" s="28" t="s">
        <v>10</v>
      </c>
      <c r="B295" s="2">
        <f>C292*58.9/100</f>
        <v>18937.801296000001</v>
      </c>
      <c r="C295"/>
      <c r="D295"/>
    </row>
    <row r="296" spans="1:4" x14ac:dyDescent="0.25">
      <c r="A296" s="29" t="s">
        <v>11</v>
      </c>
      <c r="B296" s="5">
        <f>SUM(B294:B295)</f>
        <v>23165.254895999999</v>
      </c>
      <c r="C296"/>
      <c r="D296"/>
    </row>
    <row r="297" spans="1:4" x14ac:dyDescent="0.25">
      <c r="A297" s="27" t="s">
        <v>12</v>
      </c>
      <c r="B297" s="9">
        <f>B296/6758</f>
        <v>3.427827004439183</v>
      </c>
      <c r="C297"/>
      <c r="D297"/>
    </row>
    <row r="298" spans="1:4" x14ac:dyDescent="0.25">
      <c r="A298" s="30"/>
      <c r="B298"/>
      <c r="C298"/>
      <c r="D298"/>
    </row>
    <row r="299" spans="1:4" x14ac:dyDescent="0.25">
      <c r="A299" s="31" t="s">
        <v>14</v>
      </c>
      <c r="B299" s="6" t="s">
        <v>15</v>
      </c>
      <c r="C299" s="1" t="s">
        <v>21</v>
      </c>
      <c r="D299" s="1" t="s">
        <v>22</v>
      </c>
    </row>
    <row r="300" spans="1:4" x14ac:dyDescent="0.25">
      <c r="A300" s="31" t="s">
        <v>16</v>
      </c>
      <c r="B300" s="6" t="s">
        <v>17</v>
      </c>
      <c r="C300" s="2">
        <f>A292*15000/100000</f>
        <v>44656.2</v>
      </c>
      <c r="D300" s="9">
        <f>C300/3024</f>
        <v>14.767261904761904</v>
      </c>
    </row>
    <row r="301" spans="1:4" x14ac:dyDescent="0.25">
      <c r="C301"/>
      <c r="D301" s="23"/>
    </row>
    <row r="302" spans="1:4" x14ac:dyDescent="0.25">
      <c r="A302" s="31" t="s">
        <v>18</v>
      </c>
      <c r="B302" s="6" t="s">
        <v>19</v>
      </c>
      <c r="C302" s="1" t="s">
        <v>21</v>
      </c>
      <c r="D302" s="9" t="s">
        <v>22</v>
      </c>
    </row>
    <row r="303" spans="1:4" x14ac:dyDescent="0.25">
      <c r="A303" s="31" t="s">
        <v>16</v>
      </c>
      <c r="B303" s="6" t="s">
        <v>20</v>
      </c>
      <c r="C303" s="2">
        <f>A292*3000/100000</f>
        <v>8931.24</v>
      </c>
      <c r="D303" s="9">
        <f>C303/3120</f>
        <v>2.8625769230769231</v>
      </c>
    </row>
    <row r="304" spans="1:4" x14ac:dyDescent="0.25">
      <c r="A304" s="30"/>
      <c r="B304"/>
      <c r="C304"/>
      <c r="D304"/>
    </row>
    <row r="305" spans="1:8" x14ac:dyDescent="0.25">
      <c r="A305" s="33" t="s">
        <v>5</v>
      </c>
      <c r="B305" s="1"/>
      <c r="C305"/>
      <c r="D305"/>
    </row>
    <row r="306" spans="1:8" x14ac:dyDescent="0.25">
      <c r="A306" s="33" t="s">
        <v>23</v>
      </c>
      <c r="B306" s="1" t="s">
        <v>24</v>
      </c>
      <c r="C306"/>
      <c r="D306"/>
    </row>
    <row r="307" spans="1:8" x14ac:dyDescent="0.25">
      <c r="A307" s="33" t="s">
        <v>23</v>
      </c>
      <c r="B307" s="9">
        <f>A292/1500000</f>
        <v>0.19847200000000001</v>
      </c>
      <c r="C307"/>
      <c r="D307"/>
    </row>
    <row r="309" spans="1:8" ht="30" x14ac:dyDescent="0.25">
      <c r="A309" s="25" t="s">
        <v>129</v>
      </c>
      <c r="B309" s="3" t="s">
        <v>43</v>
      </c>
      <c r="C309" s="3" t="s">
        <v>136</v>
      </c>
      <c r="D309"/>
      <c r="F309" s="17"/>
      <c r="G309" s="17"/>
      <c r="H309" s="17"/>
    </row>
    <row r="310" spans="1:8" x14ac:dyDescent="0.25">
      <c r="A310" s="26">
        <v>259651</v>
      </c>
      <c r="B310" s="2">
        <f>A310*7.1/100</f>
        <v>18435.220999999998</v>
      </c>
      <c r="C310" s="2">
        <f>A310*10.8/100</f>
        <v>28042.308000000005</v>
      </c>
      <c r="D310"/>
      <c r="F310" s="17"/>
      <c r="G310" s="17"/>
      <c r="H310" s="17"/>
    </row>
    <row r="311" spans="1:8" x14ac:dyDescent="0.25">
      <c r="A311" s="21" t="s">
        <v>13</v>
      </c>
      <c r="B311" s="22"/>
      <c r="C311"/>
      <c r="D311"/>
    </row>
    <row r="312" spans="1:8" x14ac:dyDescent="0.25">
      <c r="A312" s="27" t="s">
        <v>9</v>
      </c>
      <c r="B312" s="2">
        <f>B310*20/100</f>
        <v>3687.0441999999994</v>
      </c>
      <c r="C312"/>
      <c r="D312"/>
    </row>
    <row r="313" spans="1:8" x14ac:dyDescent="0.25">
      <c r="A313" s="28" t="s">
        <v>10</v>
      </c>
      <c r="B313" s="2">
        <f>C310*58.9/100</f>
        <v>16516.919412000003</v>
      </c>
      <c r="C313"/>
      <c r="D313"/>
    </row>
    <row r="314" spans="1:8" x14ac:dyDescent="0.25">
      <c r="A314" s="29" t="s">
        <v>11</v>
      </c>
      <c r="B314" s="5">
        <f>SUM(B312:B313)</f>
        <v>20203.963612000003</v>
      </c>
      <c r="C314"/>
      <c r="D314"/>
    </row>
    <row r="315" spans="1:8" x14ac:dyDescent="0.25">
      <c r="A315" s="27" t="s">
        <v>12</v>
      </c>
      <c r="B315" s="9">
        <f>B314/6758</f>
        <v>2.9896365214560525</v>
      </c>
      <c r="C315"/>
      <c r="D315"/>
    </row>
    <row r="316" spans="1:8" x14ac:dyDescent="0.25">
      <c r="A316" s="30"/>
      <c r="B316"/>
      <c r="C316"/>
      <c r="D316"/>
    </row>
    <row r="317" spans="1:8" x14ac:dyDescent="0.25">
      <c r="A317" s="31" t="s">
        <v>14</v>
      </c>
      <c r="B317" s="6" t="s">
        <v>15</v>
      </c>
      <c r="C317" s="1" t="s">
        <v>21</v>
      </c>
      <c r="D317" s="1" t="s">
        <v>22</v>
      </c>
    </row>
    <row r="318" spans="1:8" x14ac:dyDescent="0.25">
      <c r="A318" s="31" t="s">
        <v>16</v>
      </c>
      <c r="B318" s="6" t="s">
        <v>17</v>
      </c>
      <c r="C318" s="2">
        <f>A310*15000/100000</f>
        <v>38947.65</v>
      </c>
      <c r="D318" s="9">
        <f>C318/3024</f>
        <v>12.879513888888889</v>
      </c>
    </row>
    <row r="319" spans="1:8" x14ac:dyDescent="0.25">
      <c r="C319"/>
      <c r="D319" s="23"/>
    </row>
    <row r="320" spans="1:8" x14ac:dyDescent="0.25">
      <c r="A320" s="31" t="s">
        <v>18</v>
      </c>
      <c r="B320" s="6" t="s">
        <v>19</v>
      </c>
      <c r="C320" s="1" t="s">
        <v>21</v>
      </c>
      <c r="D320" s="9" t="s">
        <v>22</v>
      </c>
    </row>
    <row r="321" spans="1:4" x14ac:dyDescent="0.25">
      <c r="A321" s="31" t="s">
        <v>16</v>
      </c>
      <c r="B321" s="6" t="s">
        <v>20</v>
      </c>
      <c r="C321" s="2">
        <f>A310*3000/100000</f>
        <v>7789.53</v>
      </c>
      <c r="D321" s="9">
        <f>C321/3120</f>
        <v>2.4966442307692307</v>
      </c>
    </row>
    <row r="322" spans="1:4" x14ac:dyDescent="0.25">
      <c r="A322" s="30"/>
      <c r="B322"/>
      <c r="C322"/>
      <c r="D322"/>
    </row>
    <row r="323" spans="1:4" x14ac:dyDescent="0.25">
      <c r="A323" s="33" t="s">
        <v>5</v>
      </c>
      <c r="B323" s="1"/>
      <c r="C323"/>
      <c r="D323"/>
    </row>
    <row r="324" spans="1:4" x14ac:dyDescent="0.25">
      <c r="A324" s="33" t="s">
        <v>23</v>
      </c>
      <c r="B324" s="1" t="s">
        <v>24</v>
      </c>
      <c r="C324"/>
      <c r="D324"/>
    </row>
    <row r="325" spans="1:4" x14ac:dyDescent="0.25">
      <c r="A325" s="33" t="s">
        <v>23</v>
      </c>
      <c r="B325" s="9">
        <f>A310/1500000</f>
        <v>0.17310066666666668</v>
      </c>
      <c r="C325"/>
      <c r="D325"/>
    </row>
    <row r="327" spans="1:4" ht="30" x14ac:dyDescent="0.25">
      <c r="A327" s="25" t="s">
        <v>130</v>
      </c>
      <c r="B327" s="3" t="s">
        <v>43</v>
      </c>
      <c r="C327" s="3" t="s">
        <v>136</v>
      </c>
      <c r="D327"/>
    </row>
    <row r="328" spans="1:4" x14ac:dyDescent="0.25">
      <c r="A328" s="26">
        <v>554208</v>
      </c>
      <c r="B328" s="2">
        <f>A328*7.1/100</f>
        <v>39348.767999999996</v>
      </c>
      <c r="C328" s="2">
        <f>A328*10.8/100</f>
        <v>59854.464000000007</v>
      </c>
      <c r="D328"/>
    </row>
    <row r="329" spans="1:4" x14ac:dyDescent="0.25">
      <c r="A329" s="21" t="s">
        <v>13</v>
      </c>
      <c r="B329" s="22"/>
      <c r="C329"/>
      <c r="D329"/>
    </row>
    <row r="330" spans="1:4" x14ac:dyDescent="0.25">
      <c r="A330" s="27" t="s">
        <v>9</v>
      </c>
      <c r="B330" s="2">
        <f>B328*20/100</f>
        <v>7869.7535999999991</v>
      </c>
      <c r="C330"/>
      <c r="D330"/>
    </row>
    <row r="331" spans="1:4" x14ac:dyDescent="0.25">
      <c r="A331" s="28" t="s">
        <v>10</v>
      </c>
      <c r="B331" s="2">
        <f>C328*58.9/100</f>
        <v>35254.279296000001</v>
      </c>
      <c r="C331"/>
      <c r="D331"/>
    </row>
    <row r="332" spans="1:4" x14ac:dyDescent="0.25">
      <c r="A332" s="29" t="s">
        <v>11</v>
      </c>
      <c r="B332" s="5">
        <f>SUM(B330:B331)</f>
        <v>43124.032895999997</v>
      </c>
      <c r="C332"/>
      <c r="D332"/>
    </row>
    <row r="333" spans="1:4" x14ac:dyDescent="0.25">
      <c r="A333" s="27" t="s">
        <v>12</v>
      </c>
      <c r="B333" s="9">
        <f>B332/6758</f>
        <v>6.3811827309854978</v>
      </c>
      <c r="C333"/>
      <c r="D333"/>
    </row>
    <row r="334" spans="1:4" x14ac:dyDescent="0.25">
      <c r="A334" s="30"/>
      <c r="B334"/>
      <c r="C334"/>
      <c r="D334"/>
    </row>
    <row r="335" spans="1:4" x14ac:dyDescent="0.25">
      <c r="A335" s="31" t="s">
        <v>14</v>
      </c>
      <c r="B335" s="6" t="s">
        <v>15</v>
      </c>
      <c r="C335" s="1" t="s">
        <v>21</v>
      </c>
      <c r="D335" s="1" t="s">
        <v>22</v>
      </c>
    </row>
    <row r="336" spans="1:4" x14ac:dyDescent="0.25">
      <c r="A336" s="31" t="s">
        <v>16</v>
      </c>
      <c r="B336" s="6" t="s">
        <v>17</v>
      </c>
      <c r="C336" s="2">
        <f>A328*15000/100000</f>
        <v>83131.199999999997</v>
      </c>
      <c r="D336" s="9">
        <f>C336/3024</f>
        <v>27.490476190476191</v>
      </c>
    </row>
    <row r="337" spans="1:6" x14ac:dyDescent="0.25">
      <c r="C337"/>
      <c r="D337" s="23"/>
    </row>
    <row r="338" spans="1:6" x14ac:dyDescent="0.25">
      <c r="A338" s="31" t="s">
        <v>18</v>
      </c>
      <c r="B338" s="6" t="s">
        <v>19</v>
      </c>
      <c r="C338" s="1" t="s">
        <v>21</v>
      </c>
      <c r="D338" s="9" t="s">
        <v>22</v>
      </c>
    </row>
    <row r="339" spans="1:6" x14ac:dyDescent="0.25">
      <c r="A339" s="31" t="s">
        <v>16</v>
      </c>
      <c r="B339" s="6" t="s">
        <v>20</v>
      </c>
      <c r="C339" s="2">
        <f>A328*3000/100000</f>
        <v>16626.240000000002</v>
      </c>
      <c r="D339" s="9">
        <f>C339/3120</f>
        <v>5.3289230769230773</v>
      </c>
    </row>
    <row r="340" spans="1:6" x14ac:dyDescent="0.25">
      <c r="A340" s="30"/>
      <c r="B340"/>
      <c r="C340"/>
      <c r="D340"/>
    </row>
    <row r="341" spans="1:6" x14ac:dyDescent="0.25">
      <c r="A341" s="33" t="s">
        <v>5</v>
      </c>
      <c r="B341" s="1"/>
      <c r="C341"/>
      <c r="D341"/>
    </row>
    <row r="342" spans="1:6" x14ac:dyDescent="0.25">
      <c r="A342" s="33" t="s">
        <v>23</v>
      </c>
      <c r="B342" s="1" t="s">
        <v>24</v>
      </c>
      <c r="C342"/>
      <c r="D342"/>
    </row>
    <row r="343" spans="1:6" x14ac:dyDescent="0.25">
      <c r="A343" s="33" t="s">
        <v>23</v>
      </c>
      <c r="B343" s="9">
        <f>A328/1500000</f>
        <v>0.36947200000000002</v>
      </c>
      <c r="C343"/>
      <c r="D343"/>
    </row>
    <row r="345" spans="1:6" ht="30" x14ac:dyDescent="0.25">
      <c r="A345" s="25" t="s">
        <v>139</v>
      </c>
      <c r="B345" s="3" t="s">
        <v>43</v>
      </c>
      <c r="C345" s="3" t="s">
        <v>136</v>
      </c>
      <c r="D345"/>
      <c r="F345" s="17"/>
    </row>
    <row r="346" spans="1:6" x14ac:dyDescent="0.25">
      <c r="A346" s="26">
        <v>213518</v>
      </c>
      <c r="B346" s="2">
        <f>A346*7.1/100</f>
        <v>15159.777999999998</v>
      </c>
      <c r="C346" s="2">
        <f>A346*10.8/100</f>
        <v>23059.944000000003</v>
      </c>
      <c r="D346"/>
      <c r="F346" s="17"/>
    </row>
    <row r="347" spans="1:6" x14ac:dyDescent="0.25">
      <c r="A347" s="21" t="s">
        <v>13</v>
      </c>
      <c r="B347" s="22"/>
      <c r="C347"/>
      <c r="D347"/>
    </row>
    <row r="348" spans="1:6" x14ac:dyDescent="0.25">
      <c r="A348" s="27" t="s">
        <v>9</v>
      </c>
      <c r="B348" s="2">
        <f>B346*20/100</f>
        <v>3031.9555999999993</v>
      </c>
      <c r="C348"/>
      <c r="D348"/>
    </row>
    <row r="349" spans="1:6" x14ac:dyDescent="0.25">
      <c r="A349" s="28" t="s">
        <v>10</v>
      </c>
      <c r="B349" s="2">
        <f>C346*58.9/100</f>
        <v>13582.307016000002</v>
      </c>
      <c r="C349"/>
      <c r="D349"/>
    </row>
    <row r="350" spans="1:6" x14ac:dyDescent="0.25">
      <c r="A350" s="29" t="s">
        <v>11</v>
      </c>
      <c r="B350" s="5">
        <f>SUM(B348:B349)</f>
        <v>16614.262616</v>
      </c>
      <c r="C350"/>
      <c r="D350"/>
    </row>
    <row r="351" spans="1:6" x14ac:dyDescent="0.25">
      <c r="A351" s="27" t="s">
        <v>12</v>
      </c>
      <c r="B351" s="9">
        <f>B350/6758</f>
        <v>2.4584585108020125</v>
      </c>
      <c r="C351"/>
      <c r="D351"/>
    </row>
    <row r="352" spans="1:6" x14ac:dyDescent="0.25">
      <c r="A352" s="30"/>
      <c r="B352"/>
      <c r="C352"/>
      <c r="D352"/>
    </row>
    <row r="353" spans="1:6" x14ac:dyDescent="0.25">
      <c r="A353" s="31" t="s">
        <v>14</v>
      </c>
      <c r="B353" s="6" t="s">
        <v>15</v>
      </c>
      <c r="C353" s="1" t="s">
        <v>21</v>
      </c>
      <c r="D353" s="1" t="s">
        <v>22</v>
      </c>
    </row>
    <row r="354" spans="1:6" x14ac:dyDescent="0.25">
      <c r="A354" s="31" t="s">
        <v>16</v>
      </c>
      <c r="B354" s="6" t="s">
        <v>17</v>
      </c>
      <c r="C354" s="2">
        <f>A346*15000/100000</f>
        <v>32027.7</v>
      </c>
      <c r="D354" s="9">
        <f>C354/3024</f>
        <v>10.591170634920635</v>
      </c>
    </row>
    <row r="355" spans="1:6" x14ac:dyDescent="0.25">
      <c r="C355"/>
      <c r="D355" s="23"/>
    </row>
    <row r="356" spans="1:6" x14ac:dyDescent="0.25">
      <c r="A356" s="31" t="s">
        <v>18</v>
      </c>
      <c r="B356" s="6" t="s">
        <v>19</v>
      </c>
      <c r="C356" s="1" t="s">
        <v>21</v>
      </c>
      <c r="D356" s="9" t="s">
        <v>22</v>
      </c>
    </row>
    <row r="357" spans="1:6" x14ac:dyDescent="0.25">
      <c r="A357" s="31" t="s">
        <v>16</v>
      </c>
      <c r="B357" s="6" t="s">
        <v>20</v>
      </c>
      <c r="C357" s="2">
        <f>A346*3000/100000</f>
        <v>6405.54</v>
      </c>
      <c r="D357" s="9">
        <f>C357/3120</f>
        <v>2.0530576923076924</v>
      </c>
    </row>
    <row r="358" spans="1:6" x14ac:dyDescent="0.25">
      <c r="A358" s="30"/>
      <c r="B358"/>
      <c r="C358"/>
      <c r="D358"/>
    </row>
    <row r="359" spans="1:6" x14ac:dyDescent="0.25">
      <c r="A359" s="33" t="s">
        <v>5</v>
      </c>
      <c r="B359" s="1"/>
      <c r="C359"/>
      <c r="D359"/>
    </row>
    <row r="360" spans="1:6" x14ac:dyDescent="0.25">
      <c r="A360" s="33" t="s">
        <v>23</v>
      </c>
      <c r="B360" s="1" t="s">
        <v>24</v>
      </c>
      <c r="C360"/>
      <c r="D360"/>
    </row>
    <row r="361" spans="1:6" x14ac:dyDescent="0.25">
      <c r="A361" s="33" t="s">
        <v>23</v>
      </c>
      <c r="B361" s="9">
        <f>A346/1500000</f>
        <v>0.14234533333333332</v>
      </c>
      <c r="C361"/>
      <c r="D361"/>
    </row>
    <row r="363" spans="1:6" ht="30" x14ac:dyDescent="0.25">
      <c r="A363" s="25" t="s">
        <v>131</v>
      </c>
      <c r="B363" s="3" t="s">
        <v>43</v>
      </c>
      <c r="C363" s="3" t="s">
        <v>136</v>
      </c>
      <c r="D363"/>
      <c r="E363" s="17"/>
      <c r="F363" s="17"/>
    </row>
    <row r="364" spans="1:6" x14ac:dyDescent="0.25">
      <c r="A364" s="26">
        <v>608723</v>
      </c>
      <c r="B364" s="2">
        <f>A364*7.1/100</f>
        <v>43219.332999999999</v>
      </c>
      <c r="C364" s="2">
        <f>A364*10.8/100</f>
        <v>65742.084000000003</v>
      </c>
      <c r="D364"/>
      <c r="E364" s="17"/>
      <c r="F364" s="17"/>
    </row>
    <row r="365" spans="1:6" x14ac:dyDescent="0.25">
      <c r="A365" s="21" t="s">
        <v>13</v>
      </c>
      <c r="B365" s="22"/>
      <c r="C365"/>
      <c r="D365"/>
    </row>
    <row r="366" spans="1:6" x14ac:dyDescent="0.25">
      <c r="A366" s="27" t="s">
        <v>9</v>
      </c>
      <c r="B366" s="2">
        <f>B364*20/100</f>
        <v>8643.8665999999994</v>
      </c>
      <c r="C366"/>
      <c r="D366"/>
    </row>
    <row r="367" spans="1:6" x14ac:dyDescent="0.25">
      <c r="A367" s="28" t="s">
        <v>10</v>
      </c>
      <c r="B367" s="2">
        <f>C364*58.9/100</f>
        <v>38722.087476000001</v>
      </c>
      <c r="C367"/>
      <c r="D367"/>
    </row>
    <row r="368" spans="1:6" x14ac:dyDescent="0.25">
      <c r="A368" s="29" t="s">
        <v>11</v>
      </c>
      <c r="B368" s="5">
        <f>SUM(B366:B367)</f>
        <v>47365.954076000002</v>
      </c>
      <c r="C368"/>
      <c r="D368"/>
    </row>
    <row r="369" spans="1:4" x14ac:dyDescent="0.25">
      <c r="A369" s="27" t="s">
        <v>12</v>
      </c>
      <c r="B369" s="9">
        <f>B368/6758</f>
        <v>7.0088715708789584</v>
      </c>
      <c r="C369"/>
      <c r="D369"/>
    </row>
    <row r="370" spans="1:4" x14ac:dyDescent="0.25">
      <c r="A370" s="30"/>
      <c r="B370"/>
      <c r="C370"/>
      <c r="D370"/>
    </row>
    <row r="371" spans="1:4" x14ac:dyDescent="0.25">
      <c r="A371" s="31" t="s">
        <v>14</v>
      </c>
      <c r="B371" s="6" t="s">
        <v>15</v>
      </c>
      <c r="C371" s="1" t="s">
        <v>21</v>
      </c>
      <c r="D371" s="1" t="s">
        <v>22</v>
      </c>
    </row>
    <row r="372" spans="1:4" x14ac:dyDescent="0.25">
      <c r="A372" s="31" t="s">
        <v>16</v>
      </c>
      <c r="B372" s="6" t="s">
        <v>17</v>
      </c>
      <c r="C372" s="2">
        <f>A364*15000/100000</f>
        <v>91308.45</v>
      </c>
      <c r="D372" s="9">
        <f>C372/3024</f>
        <v>30.194593253968254</v>
      </c>
    </row>
    <row r="373" spans="1:4" x14ac:dyDescent="0.25">
      <c r="C373"/>
      <c r="D373" s="23"/>
    </row>
    <row r="374" spans="1:4" x14ac:dyDescent="0.25">
      <c r="A374" s="31" t="s">
        <v>18</v>
      </c>
      <c r="B374" s="6" t="s">
        <v>19</v>
      </c>
      <c r="C374" s="1" t="s">
        <v>21</v>
      </c>
      <c r="D374" s="9" t="s">
        <v>22</v>
      </c>
    </row>
    <row r="375" spans="1:4" x14ac:dyDescent="0.25">
      <c r="A375" s="31" t="s">
        <v>16</v>
      </c>
      <c r="B375" s="6" t="s">
        <v>20</v>
      </c>
      <c r="C375" s="2">
        <f>A364*3000/100000</f>
        <v>18261.689999999999</v>
      </c>
      <c r="D375" s="9">
        <f>C375/3120</f>
        <v>5.8531057692307691</v>
      </c>
    </row>
    <row r="376" spans="1:4" x14ac:dyDescent="0.25">
      <c r="A376" s="30"/>
      <c r="B376"/>
      <c r="C376"/>
      <c r="D376"/>
    </row>
    <row r="377" spans="1:4" x14ac:dyDescent="0.25">
      <c r="A377" s="33" t="s">
        <v>5</v>
      </c>
      <c r="B377" s="1"/>
      <c r="C377"/>
      <c r="D377"/>
    </row>
    <row r="378" spans="1:4" x14ac:dyDescent="0.25">
      <c r="A378" s="33" t="s">
        <v>23</v>
      </c>
      <c r="B378" s="1" t="s">
        <v>24</v>
      </c>
      <c r="C378"/>
      <c r="D378"/>
    </row>
    <row r="379" spans="1:4" x14ac:dyDescent="0.25">
      <c r="A379" s="33" t="s">
        <v>23</v>
      </c>
      <c r="B379" s="9">
        <f>A364/1500000</f>
        <v>0.40581533333333331</v>
      </c>
      <c r="C379"/>
      <c r="D379"/>
    </row>
    <row r="381" spans="1:4" ht="30" x14ac:dyDescent="0.25">
      <c r="A381" s="25" t="s">
        <v>132</v>
      </c>
      <c r="B381" s="3" t="s">
        <v>43</v>
      </c>
      <c r="C381" s="3" t="s">
        <v>136</v>
      </c>
      <c r="D381"/>
    </row>
    <row r="382" spans="1:4" x14ac:dyDescent="0.25">
      <c r="A382" s="26">
        <v>887834</v>
      </c>
      <c r="B382" s="2">
        <f>A382*7.1/100</f>
        <v>63036.213999999993</v>
      </c>
      <c r="C382" s="2">
        <f>A382*10.8/100</f>
        <v>95886.072000000015</v>
      </c>
      <c r="D382"/>
    </row>
    <row r="383" spans="1:4" x14ac:dyDescent="0.25">
      <c r="A383" s="21" t="s">
        <v>13</v>
      </c>
      <c r="B383" s="22"/>
      <c r="C383"/>
      <c r="D383"/>
    </row>
    <row r="384" spans="1:4" x14ac:dyDescent="0.25">
      <c r="A384" s="27" t="s">
        <v>9</v>
      </c>
      <c r="B384" s="2">
        <f>B382*20/100</f>
        <v>12607.242799999998</v>
      </c>
      <c r="C384"/>
      <c r="D384"/>
    </row>
    <row r="385" spans="1:4" x14ac:dyDescent="0.25">
      <c r="A385" s="28" t="s">
        <v>10</v>
      </c>
      <c r="B385" s="2">
        <f>C382*58.9/100</f>
        <v>56476.896408000008</v>
      </c>
      <c r="C385"/>
      <c r="D385"/>
    </row>
    <row r="386" spans="1:4" x14ac:dyDescent="0.25">
      <c r="A386" s="29" t="s">
        <v>11</v>
      </c>
      <c r="B386" s="5">
        <f>SUM(B384:B385)</f>
        <v>69084.139208000008</v>
      </c>
      <c r="C386"/>
      <c r="D386"/>
    </row>
    <row r="387" spans="1:4" x14ac:dyDescent="0.25">
      <c r="A387" s="27" t="s">
        <v>12</v>
      </c>
      <c r="B387" s="9">
        <f>B386/6758</f>
        <v>10.222571649600475</v>
      </c>
      <c r="C387"/>
      <c r="D387"/>
    </row>
    <row r="388" spans="1:4" x14ac:dyDescent="0.25">
      <c r="A388" s="30"/>
      <c r="B388"/>
      <c r="C388"/>
      <c r="D388"/>
    </row>
    <row r="389" spans="1:4" x14ac:dyDescent="0.25">
      <c r="A389" s="31" t="s">
        <v>14</v>
      </c>
      <c r="B389" s="6" t="s">
        <v>15</v>
      </c>
      <c r="C389" s="1" t="s">
        <v>21</v>
      </c>
      <c r="D389" s="1" t="s">
        <v>22</v>
      </c>
    </row>
    <row r="390" spans="1:4" x14ac:dyDescent="0.25">
      <c r="A390" s="31" t="s">
        <v>16</v>
      </c>
      <c r="B390" s="6" t="s">
        <v>17</v>
      </c>
      <c r="C390" s="2">
        <f>A382*15000/100000</f>
        <v>133175.1</v>
      </c>
      <c r="D390" s="9">
        <f>C390/3024</f>
        <v>44.039384920634923</v>
      </c>
    </row>
    <row r="391" spans="1:4" x14ac:dyDescent="0.25">
      <c r="C391"/>
      <c r="D391" s="23"/>
    </row>
    <row r="392" spans="1:4" x14ac:dyDescent="0.25">
      <c r="A392" s="31" t="s">
        <v>18</v>
      </c>
      <c r="B392" s="6" t="s">
        <v>19</v>
      </c>
      <c r="C392" s="1" t="s">
        <v>21</v>
      </c>
      <c r="D392" s="9" t="s">
        <v>22</v>
      </c>
    </row>
    <row r="393" spans="1:4" x14ac:dyDescent="0.25">
      <c r="A393" s="31" t="s">
        <v>16</v>
      </c>
      <c r="B393" s="6" t="s">
        <v>20</v>
      </c>
      <c r="C393" s="2">
        <f>A382*3000/100000</f>
        <v>26635.02</v>
      </c>
      <c r="D393" s="9">
        <f>C393/3120</f>
        <v>8.5368653846153855</v>
      </c>
    </row>
    <row r="394" spans="1:4" x14ac:dyDescent="0.25">
      <c r="A394" s="30"/>
      <c r="B394"/>
      <c r="C394"/>
      <c r="D394"/>
    </row>
    <row r="395" spans="1:4" x14ac:dyDescent="0.25">
      <c r="A395" s="33" t="s">
        <v>5</v>
      </c>
      <c r="B395" s="1"/>
      <c r="C395"/>
      <c r="D395"/>
    </row>
    <row r="396" spans="1:4" x14ac:dyDescent="0.25">
      <c r="A396" s="33" t="s">
        <v>23</v>
      </c>
      <c r="B396" s="1" t="s">
        <v>24</v>
      </c>
      <c r="C396"/>
      <c r="D396"/>
    </row>
    <row r="397" spans="1:4" x14ac:dyDescent="0.25">
      <c r="A397" s="33" t="s">
        <v>23</v>
      </c>
      <c r="B397" s="9">
        <f>A382/1500000</f>
        <v>0.59188933333333338</v>
      </c>
      <c r="C397"/>
      <c r="D397"/>
    </row>
    <row r="399" spans="1:4" ht="30" x14ac:dyDescent="0.25">
      <c r="A399" s="25" t="s">
        <v>133</v>
      </c>
      <c r="B399" s="3" t="s">
        <v>43</v>
      </c>
      <c r="C399" s="3" t="s">
        <v>136</v>
      </c>
      <c r="D399"/>
    </row>
    <row r="400" spans="1:4" x14ac:dyDescent="0.25">
      <c r="A400" s="26">
        <v>541582</v>
      </c>
      <c r="B400" s="2">
        <f>A400*7.1/100</f>
        <v>38452.322</v>
      </c>
      <c r="C400" s="2">
        <f>A400*10.8/100</f>
        <v>58490.856000000007</v>
      </c>
      <c r="D400"/>
    </row>
    <row r="401" spans="1:4" x14ac:dyDescent="0.25">
      <c r="A401" s="21" t="s">
        <v>13</v>
      </c>
      <c r="B401" s="22"/>
      <c r="C401"/>
      <c r="D401"/>
    </row>
    <row r="402" spans="1:4" x14ac:dyDescent="0.25">
      <c r="A402" s="27" t="s">
        <v>9</v>
      </c>
      <c r="B402" s="2">
        <f>B400*20/100</f>
        <v>7690.4643999999998</v>
      </c>
      <c r="C402"/>
      <c r="D402"/>
    </row>
    <row r="403" spans="1:4" x14ac:dyDescent="0.25">
      <c r="A403" s="28" t="s">
        <v>10</v>
      </c>
      <c r="B403" s="2">
        <f>C400*58.9/100</f>
        <v>34451.114184000005</v>
      </c>
      <c r="C403"/>
      <c r="D403"/>
    </row>
    <row r="404" spans="1:4" x14ac:dyDescent="0.25">
      <c r="A404" s="29" t="s">
        <v>11</v>
      </c>
      <c r="B404" s="5">
        <f>SUM(B402:B403)</f>
        <v>42141.578584000003</v>
      </c>
      <c r="C404"/>
      <c r="D404"/>
    </row>
    <row r="405" spans="1:4" x14ac:dyDescent="0.25">
      <c r="A405" s="27" t="s">
        <v>12</v>
      </c>
      <c r="B405" s="9">
        <f>B404/6758</f>
        <v>6.2358062420834575</v>
      </c>
      <c r="C405"/>
      <c r="D405"/>
    </row>
    <row r="406" spans="1:4" x14ac:dyDescent="0.25">
      <c r="A406" s="30"/>
      <c r="B406"/>
      <c r="C406"/>
      <c r="D406"/>
    </row>
    <row r="407" spans="1:4" x14ac:dyDescent="0.25">
      <c r="A407" s="31" t="s">
        <v>14</v>
      </c>
      <c r="B407" s="6" t="s">
        <v>15</v>
      </c>
      <c r="C407" s="1" t="s">
        <v>21</v>
      </c>
      <c r="D407" s="1" t="s">
        <v>22</v>
      </c>
    </row>
    <row r="408" spans="1:4" x14ac:dyDescent="0.25">
      <c r="A408" s="31" t="s">
        <v>16</v>
      </c>
      <c r="B408" s="6" t="s">
        <v>17</v>
      </c>
      <c r="C408" s="2">
        <f>A400*15000/100000</f>
        <v>81237.3</v>
      </c>
      <c r="D408" s="9">
        <f>C408/3024</f>
        <v>26.864186507936509</v>
      </c>
    </row>
    <row r="409" spans="1:4" x14ac:dyDescent="0.25">
      <c r="C409"/>
      <c r="D409" s="23"/>
    </row>
    <row r="410" spans="1:4" x14ac:dyDescent="0.25">
      <c r="A410" s="31" t="s">
        <v>18</v>
      </c>
      <c r="B410" s="6" t="s">
        <v>19</v>
      </c>
      <c r="C410" s="1" t="s">
        <v>21</v>
      </c>
      <c r="D410" s="9" t="s">
        <v>22</v>
      </c>
    </row>
    <row r="411" spans="1:4" x14ac:dyDescent="0.25">
      <c r="A411" s="31" t="s">
        <v>16</v>
      </c>
      <c r="B411" s="6" t="s">
        <v>20</v>
      </c>
      <c r="C411" s="2">
        <f>A400*3000/100000</f>
        <v>16247.46</v>
      </c>
      <c r="D411" s="9">
        <f>C411/3120</f>
        <v>5.2075192307692308</v>
      </c>
    </row>
    <row r="412" spans="1:4" x14ac:dyDescent="0.25">
      <c r="A412" s="30"/>
      <c r="B412"/>
      <c r="C412"/>
      <c r="D412"/>
    </row>
    <row r="413" spans="1:4" x14ac:dyDescent="0.25">
      <c r="A413" s="33" t="s">
        <v>5</v>
      </c>
      <c r="B413" s="1"/>
      <c r="C413"/>
      <c r="D413"/>
    </row>
    <row r="414" spans="1:4" x14ac:dyDescent="0.25">
      <c r="A414" s="33" t="s">
        <v>23</v>
      </c>
      <c r="B414" s="1" t="s">
        <v>24</v>
      </c>
      <c r="C414"/>
      <c r="D414"/>
    </row>
    <row r="415" spans="1:4" x14ac:dyDescent="0.25">
      <c r="A415" s="33" t="s">
        <v>23</v>
      </c>
      <c r="B415" s="9">
        <f>A400/1500000</f>
        <v>0.36105466666666669</v>
      </c>
      <c r="C415"/>
      <c r="D415"/>
    </row>
    <row r="417" spans="1:7" ht="30" x14ac:dyDescent="0.25">
      <c r="A417" s="25" t="s">
        <v>134</v>
      </c>
      <c r="B417" s="3" t="s">
        <v>43</v>
      </c>
      <c r="C417" s="3" t="s">
        <v>136</v>
      </c>
      <c r="D417"/>
      <c r="E417" s="17"/>
      <c r="F417" s="17"/>
      <c r="G417" s="17"/>
    </row>
    <row r="418" spans="1:7" x14ac:dyDescent="0.25">
      <c r="A418" s="26">
        <v>958340</v>
      </c>
      <c r="B418" s="2">
        <f>A418*7.1/100</f>
        <v>68042.14</v>
      </c>
      <c r="C418" s="2">
        <f>A418*10.8/100</f>
        <v>103500.72</v>
      </c>
      <c r="D418"/>
      <c r="E418" s="17"/>
      <c r="F418" s="17"/>
      <c r="G418" s="17"/>
    </row>
    <row r="419" spans="1:7" x14ac:dyDescent="0.25">
      <c r="A419" s="21" t="s">
        <v>13</v>
      </c>
      <c r="B419" s="22"/>
      <c r="C419"/>
      <c r="D419"/>
    </row>
    <row r="420" spans="1:7" x14ac:dyDescent="0.25">
      <c r="A420" s="27" t="s">
        <v>9</v>
      </c>
      <c r="B420" s="2">
        <f>B418*20/100</f>
        <v>13608.428</v>
      </c>
      <c r="C420"/>
      <c r="D420"/>
    </row>
    <row r="421" spans="1:7" x14ac:dyDescent="0.25">
      <c r="A421" s="28" t="s">
        <v>10</v>
      </c>
      <c r="B421" s="2">
        <f>C418*58.9/100</f>
        <v>60961.924079999997</v>
      </c>
      <c r="C421"/>
      <c r="D421"/>
    </row>
    <row r="422" spans="1:7" x14ac:dyDescent="0.25">
      <c r="A422" s="29" t="s">
        <v>11</v>
      </c>
      <c r="B422" s="5">
        <f>SUM(B420:B421)</f>
        <v>74570.352079999997</v>
      </c>
      <c r="C422"/>
      <c r="D422"/>
    </row>
    <row r="423" spans="1:7" x14ac:dyDescent="0.25">
      <c r="A423" s="27" t="s">
        <v>12</v>
      </c>
      <c r="B423" s="9">
        <f>B422/6758</f>
        <v>11.034381781592186</v>
      </c>
      <c r="C423"/>
      <c r="D423"/>
    </row>
    <row r="424" spans="1:7" x14ac:dyDescent="0.25">
      <c r="A424" s="30"/>
      <c r="B424"/>
      <c r="C424"/>
      <c r="D424"/>
    </row>
    <row r="425" spans="1:7" x14ac:dyDescent="0.25">
      <c r="A425" s="31" t="s">
        <v>14</v>
      </c>
      <c r="B425" s="6" t="s">
        <v>15</v>
      </c>
      <c r="C425" s="1" t="s">
        <v>21</v>
      </c>
      <c r="D425" s="1" t="s">
        <v>22</v>
      </c>
    </row>
    <row r="426" spans="1:7" x14ac:dyDescent="0.25">
      <c r="A426" s="31" t="s">
        <v>16</v>
      </c>
      <c r="B426" s="6" t="s">
        <v>17</v>
      </c>
      <c r="C426" s="2">
        <f>A418*15000/100000</f>
        <v>143751</v>
      </c>
      <c r="D426" s="9">
        <f>C426/3024</f>
        <v>47.536706349206348</v>
      </c>
    </row>
    <row r="427" spans="1:7" x14ac:dyDescent="0.25">
      <c r="C427"/>
      <c r="D427" s="23"/>
    </row>
    <row r="428" spans="1:7" x14ac:dyDescent="0.25">
      <c r="A428" s="31" t="s">
        <v>18</v>
      </c>
      <c r="B428" s="6" t="s">
        <v>19</v>
      </c>
      <c r="C428" s="1" t="s">
        <v>21</v>
      </c>
      <c r="D428" s="9" t="s">
        <v>22</v>
      </c>
    </row>
    <row r="429" spans="1:7" x14ac:dyDescent="0.25">
      <c r="A429" s="31" t="s">
        <v>16</v>
      </c>
      <c r="B429" s="6" t="s">
        <v>20</v>
      </c>
      <c r="C429" s="2">
        <f>A418*3000/100000</f>
        <v>28750.2</v>
      </c>
      <c r="D429" s="9">
        <f>C429/3120</f>
        <v>9.2148076923076925</v>
      </c>
    </row>
    <row r="430" spans="1:7" x14ac:dyDescent="0.25">
      <c r="A430" s="30"/>
      <c r="B430"/>
      <c r="C430"/>
      <c r="D430"/>
    </row>
    <row r="431" spans="1:7" x14ac:dyDescent="0.25">
      <c r="A431" s="33" t="s">
        <v>5</v>
      </c>
      <c r="B431" s="1"/>
      <c r="C431"/>
      <c r="D431"/>
    </row>
    <row r="432" spans="1:7" x14ac:dyDescent="0.25">
      <c r="A432" s="33" t="s">
        <v>23</v>
      </c>
      <c r="B432" s="1" t="s">
        <v>24</v>
      </c>
      <c r="C432"/>
      <c r="D432"/>
    </row>
    <row r="433" spans="1:4" x14ac:dyDescent="0.25">
      <c r="A433" s="33" t="s">
        <v>23</v>
      </c>
      <c r="B433" s="9">
        <f>A418/1500000</f>
        <v>0.63889333333333331</v>
      </c>
      <c r="C433"/>
      <c r="D433"/>
    </row>
    <row r="435" spans="1:4" ht="30" x14ac:dyDescent="0.25">
      <c r="A435" s="25" t="s">
        <v>135</v>
      </c>
      <c r="B435" s="3" t="s">
        <v>43</v>
      </c>
      <c r="C435" s="3" t="s">
        <v>136</v>
      </c>
      <c r="D435"/>
    </row>
    <row r="436" spans="1:4" x14ac:dyDescent="0.25">
      <c r="A436" s="26">
        <v>744118</v>
      </c>
      <c r="B436" s="2">
        <f>A436*7.1/100</f>
        <v>52832.377999999997</v>
      </c>
      <c r="C436" s="2">
        <f>A436*10.8/100</f>
        <v>80364.744000000006</v>
      </c>
      <c r="D436"/>
    </row>
    <row r="437" spans="1:4" x14ac:dyDescent="0.25">
      <c r="A437" s="21" t="s">
        <v>13</v>
      </c>
      <c r="B437" s="22"/>
      <c r="C437"/>
      <c r="D437"/>
    </row>
    <row r="438" spans="1:4" x14ac:dyDescent="0.25">
      <c r="A438" s="27" t="s">
        <v>9</v>
      </c>
      <c r="B438" s="2">
        <f>B436*20/100</f>
        <v>10566.4756</v>
      </c>
      <c r="C438"/>
      <c r="D438"/>
    </row>
    <row r="439" spans="1:4" x14ac:dyDescent="0.25">
      <c r="A439" s="28" t="s">
        <v>10</v>
      </c>
      <c r="B439" s="2">
        <f>C436*58.9/100</f>
        <v>47334.834216000003</v>
      </c>
      <c r="C439"/>
      <c r="D439"/>
    </row>
    <row r="440" spans="1:4" x14ac:dyDescent="0.25">
      <c r="A440" s="29" t="s">
        <v>11</v>
      </c>
      <c r="B440" s="5">
        <f>SUM(B438:B439)</f>
        <v>57901.309816000001</v>
      </c>
      <c r="C440"/>
      <c r="D440"/>
    </row>
    <row r="441" spans="1:4" x14ac:dyDescent="0.25">
      <c r="A441" s="27" t="s">
        <v>12</v>
      </c>
      <c r="B441" s="9">
        <f>B440/6758</f>
        <v>8.5678173743711152</v>
      </c>
      <c r="C441"/>
      <c r="D441"/>
    </row>
    <row r="442" spans="1:4" x14ac:dyDescent="0.25">
      <c r="A442" s="30"/>
      <c r="B442"/>
      <c r="C442"/>
      <c r="D442"/>
    </row>
    <row r="443" spans="1:4" x14ac:dyDescent="0.25">
      <c r="A443" s="31" t="s">
        <v>14</v>
      </c>
      <c r="B443" s="6" t="s">
        <v>15</v>
      </c>
      <c r="C443" s="1" t="s">
        <v>21</v>
      </c>
      <c r="D443" s="1" t="s">
        <v>22</v>
      </c>
    </row>
    <row r="444" spans="1:4" x14ac:dyDescent="0.25">
      <c r="A444" s="31" t="s">
        <v>16</v>
      </c>
      <c r="B444" s="6" t="s">
        <v>17</v>
      </c>
      <c r="C444" s="2">
        <f>A436*15000/100000</f>
        <v>111617.7</v>
      </c>
      <c r="D444" s="9">
        <f>C444/3024</f>
        <v>36.91061507936508</v>
      </c>
    </row>
    <row r="445" spans="1:4" x14ac:dyDescent="0.25">
      <c r="C445"/>
      <c r="D445" s="23"/>
    </row>
    <row r="446" spans="1:4" x14ac:dyDescent="0.25">
      <c r="A446" s="31" t="s">
        <v>18</v>
      </c>
      <c r="B446" s="6" t="s">
        <v>19</v>
      </c>
      <c r="C446" s="1" t="s">
        <v>21</v>
      </c>
      <c r="D446" s="9" t="s">
        <v>22</v>
      </c>
    </row>
    <row r="447" spans="1:4" x14ac:dyDescent="0.25">
      <c r="A447" s="31" t="s">
        <v>16</v>
      </c>
      <c r="B447" s="6" t="s">
        <v>20</v>
      </c>
      <c r="C447" s="2">
        <f>A436*3000/100000</f>
        <v>22323.54</v>
      </c>
      <c r="D447" s="9">
        <f>C447/3120</f>
        <v>7.1549807692307699</v>
      </c>
    </row>
    <row r="448" spans="1:4" x14ac:dyDescent="0.25">
      <c r="A448" s="30"/>
      <c r="B448"/>
      <c r="C448"/>
      <c r="D448"/>
    </row>
    <row r="449" spans="1:4" x14ac:dyDescent="0.25">
      <c r="A449" s="33" t="s">
        <v>5</v>
      </c>
      <c r="B449" s="1"/>
      <c r="C449"/>
      <c r="D449"/>
    </row>
    <row r="450" spans="1:4" x14ac:dyDescent="0.25">
      <c r="A450" s="33" t="s">
        <v>23</v>
      </c>
      <c r="B450" s="1" t="s">
        <v>24</v>
      </c>
      <c r="C450"/>
      <c r="D450"/>
    </row>
    <row r="451" spans="1:4" x14ac:dyDescent="0.25">
      <c r="A451" s="33" t="s">
        <v>23</v>
      </c>
      <c r="B451" s="9">
        <f>A436/1500000</f>
        <v>0.49607866666666667</v>
      </c>
      <c r="C451"/>
      <c r="D451"/>
    </row>
  </sheetData>
  <mergeCells count="25">
    <mergeCell ref="A401:B401"/>
    <mergeCell ref="A419:B419"/>
    <mergeCell ref="A437:B437"/>
    <mergeCell ref="A293:B293"/>
    <mergeCell ref="A311:B311"/>
    <mergeCell ref="A329:B329"/>
    <mergeCell ref="A347:B347"/>
    <mergeCell ref="A365:B365"/>
    <mergeCell ref="A383:B383"/>
    <mergeCell ref="A4:B4"/>
    <mergeCell ref="A22:B22"/>
    <mergeCell ref="A41:B41"/>
    <mergeCell ref="A59:B59"/>
    <mergeCell ref="A275:B275"/>
    <mergeCell ref="A77:B77"/>
    <mergeCell ref="A95:B95"/>
    <mergeCell ref="A113:B113"/>
    <mergeCell ref="A131:B131"/>
    <mergeCell ref="A149:B149"/>
    <mergeCell ref="A167:B167"/>
    <mergeCell ref="A185:B185"/>
    <mergeCell ref="A203:B203"/>
    <mergeCell ref="A221:B221"/>
    <mergeCell ref="A239:B239"/>
    <mergeCell ref="A257:B25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6F2B-E707-43CC-B2BE-23E5F95D9FD5}">
  <dimension ref="A2:D90"/>
  <sheetViews>
    <sheetView workbookViewId="0"/>
  </sheetViews>
  <sheetFormatPr defaultRowHeight="15" x14ac:dyDescent="0.25"/>
  <cols>
    <col min="1" max="1" width="27.5703125" customWidth="1"/>
    <col min="2" max="5" width="22.5703125" customWidth="1"/>
    <col min="6" max="6" width="27.5703125" customWidth="1"/>
  </cols>
  <sheetData>
    <row r="2" spans="1:4" ht="30" x14ac:dyDescent="0.25">
      <c r="A2" s="10" t="s">
        <v>140</v>
      </c>
      <c r="B2" s="3" t="s">
        <v>145</v>
      </c>
      <c r="C2" s="3" t="s">
        <v>146</v>
      </c>
    </row>
    <row r="3" spans="1:4" x14ac:dyDescent="0.25">
      <c r="A3" s="13">
        <v>779929</v>
      </c>
      <c r="B3" s="2">
        <f>A3*7/100</f>
        <v>54595.03</v>
      </c>
      <c r="C3" s="2">
        <f>A3*10.2/100</f>
        <v>79552.758000000002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10919.006000000001</v>
      </c>
    </row>
    <row r="6" spans="1:4" x14ac:dyDescent="0.25">
      <c r="A6" s="3" t="s">
        <v>10</v>
      </c>
      <c r="B6" s="2">
        <f>C3*58.9/100</f>
        <v>46856.574462000004</v>
      </c>
    </row>
    <row r="7" spans="1:4" x14ac:dyDescent="0.25">
      <c r="A7" s="4" t="s">
        <v>11</v>
      </c>
      <c r="B7" s="5">
        <f>SUM(B5:B6)</f>
        <v>57775.580462000005</v>
      </c>
    </row>
    <row r="8" spans="1:4" x14ac:dyDescent="0.25">
      <c r="A8" s="1" t="s">
        <v>12</v>
      </c>
      <c r="B8" s="9">
        <f>B7/6758</f>
        <v>8.5492128532110101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x14ac:dyDescent="0.25">
      <c r="A11" s="6" t="s">
        <v>16</v>
      </c>
      <c r="B11" s="6" t="s">
        <v>17</v>
      </c>
      <c r="C11" s="2">
        <f>A3*15000/100000</f>
        <v>116989.35</v>
      </c>
      <c r="D11" s="9">
        <f>C11/3024</f>
        <v>38.686954365079366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x14ac:dyDescent="0.25">
      <c r="A14" s="6" t="s">
        <v>16</v>
      </c>
      <c r="B14" s="6" t="s">
        <v>20</v>
      </c>
      <c r="C14" s="2">
        <f>A3*3000/100000</f>
        <v>23397.87</v>
      </c>
      <c r="D14" s="9">
        <f>C14/3120</f>
        <v>7.4993173076923076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0.51995266666666662</v>
      </c>
    </row>
    <row r="20" spans="1:4" ht="30" x14ac:dyDescent="0.25">
      <c r="A20" s="10" t="s">
        <v>141</v>
      </c>
      <c r="B20" s="3" t="s">
        <v>145</v>
      </c>
      <c r="C20" s="3" t="s">
        <v>146</v>
      </c>
    </row>
    <row r="21" spans="1:4" x14ac:dyDescent="0.25">
      <c r="A21">
        <v>416806</v>
      </c>
      <c r="B21" s="2">
        <f>A21*7/100</f>
        <v>29176.42</v>
      </c>
      <c r="C21" s="2">
        <f>A21*10.2/100</f>
        <v>42514.211999999992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5835.2839999999987</v>
      </c>
    </row>
    <row r="24" spans="1:4" x14ac:dyDescent="0.25">
      <c r="A24" s="3" t="s">
        <v>10</v>
      </c>
      <c r="B24" s="2">
        <f>C21*58.9/100</f>
        <v>25040.870867999998</v>
      </c>
    </row>
    <row r="25" spans="1:4" x14ac:dyDescent="0.25">
      <c r="A25" s="4" t="s">
        <v>11</v>
      </c>
      <c r="B25" s="5">
        <f>SUM(B23:B24)</f>
        <v>30876.154867999998</v>
      </c>
    </row>
    <row r="26" spans="1:4" x14ac:dyDescent="0.25">
      <c r="A26" s="1" t="s">
        <v>12</v>
      </c>
      <c r="B26" s="9">
        <f>B25/6758</f>
        <v>4.5688302556969518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x14ac:dyDescent="0.25">
      <c r="A29" s="6" t="s">
        <v>16</v>
      </c>
      <c r="B29" s="6" t="s">
        <v>17</v>
      </c>
      <c r="C29" s="2">
        <f>A21*15000/100000</f>
        <v>62520.9</v>
      </c>
      <c r="D29" s="9">
        <f>C29/3024</f>
        <v>20.674900793650796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x14ac:dyDescent="0.25">
      <c r="A32" s="6" t="s">
        <v>16</v>
      </c>
      <c r="B32" s="6" t="s">
        <v>20</v>
      </c>
      <c r="C32" s="2">
        <f>A21*3000/100000</f>
        <v>12504.18</v>
      </c>
      <c r="D32" s="9">
        <f>C32/3120</f>
        <v>4.0077499999999997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0.27787066666666665</v>
      </c>
    </row>
    <row r="38" spans="1:4" ht="30" x14ac:dyDescent="0.25">
      <c r="A38" s="10" t="s">
        <v>142</v>
      </c>
      <c r="B38" s="3" t="s">
        <v>145</v>
      </c>
      <c r="C38" s="3" t="s">
        <v>146</v>
      </c>
    </row>
    <row r="39" spans="1:4" x14ac:dyDescent="0.25">
      <c r="A39">
        <v>721656</v>
      </c>
      <c r="B39" s="2">
        <f>A39*7/100</f>
        <v>50515.92</v>
      </c>
      <c r="C39" s="2">
        <f>A39*10.2/100</f>
        <v>73608.911999999997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10103.183999999999</v>
      </c>
    </row>
    <row r="42" spans="1:4" x14ac:dyDescent="0.25">
      <c r="A42" s="3" t="s">
        <v>10</v>
      </c>
      <c r="B42" s="2">
        <f>C39*58.9/100</f>
        <v>43355.649167999996</v>
      </c>
    </row>
    <row r="43" spans="1:4" x14ac:dyDescent="0.25">
      <c r="A43" s="4" t="s">
        <v>11</v>
      </c>
      <c r="B43" s="5">
        <f>SUM(B41:B42)</f>
        <v>53458.833167999997</v>
      </c>
    </row>
    <row r="44" spans="1:4" x14ac:dyDescent="0.25">
      <c r="A44" s="1" t="s">
        <v>12</v>
      </c>
      <c r="B44" s="9">
        <f>B43/6758</f>
        <v>7.9104517857354244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x14ac:dyDescent="0.25">
      <c r="A47" s="6" t="s">
        <v>16</v>
      </c>
      <c r="B47" s="6" t="s">
        <v>17</v>
      </c>
      <c r="C47" s="2">
        <f>A39*15000/100000</f>
        <v>108248.4</v>
      </c>
      <c r="D47" s="9">
        <f>C47/3024</f>
        <v>35.796428571428571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x14ac:dyDescent="0.25">
      <c r="A50" s="6" t="s">
        <v>16</v>
      </c>
      <c r="B50" s="6" t="s">
        <v>20</v>
      </c>
      <c r="C50" s="2">
        <f>A39*3000/100000</f>
        <v>21649.68</v>
      </c>
      <c r="D50" s="9">
        <f>C50/3120</f>
        <v>6.9390000000000001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0.48110399999999998</v>
      </c>
    </row>
    <row r="56" spans="1:4" ht="30" x14ac:dyDescent="0.25">
      <c r="A56" s="10" t="s">
        <v>143</v>
      </c>
      <c r="B56" s="3" t="s">
        <v>145</v>
      </c>
      <c r="C56" s="3" t="s">
        <v>146</v>
      </c>
    </row>
    <row r="57" spans="1:4" x14ac:dyDescent="0.25">
      <c r="A57">
        <v>1116788</v>
      </c>
      <c r="B57" s="2">
        <f>A57*7/100</f>
        <v>78175.16</v>
      </c>
      <c r="C57" s="2">
        <f>A57*10.2/100</f>
        <v>113912.37599999999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15635.032000000001</v>
      </c>
    </row>
    <row r="60" spans="1:4" x14ac:dyDescent="0.25">
      <c r="A60" s="3" t="s">
        <v>10</v>
      </c>
      <c r="B60" s="2">
        <f>C57*58.9/100</f>
        <v>67094.389463999993</v>
      </c>
    </row>
    <row r="61" spans="1:4" x14ac:dyDescent="0.25">
      <c r="A61" s="4" t="s">
        <v>11</v>
      </c>
      <c r="B61" s="5">
        <f>SUM(B59:B60)</f>
        <v>82729.421463999999</v>
      </c>
    </row>
    <row r="62" spans="1:4" x14ac:dyDescent="0.25">
      <c r="A62" s="1" t="s">
        <v>12</v>
      </c>
      <c r="B62" s="9">
        <f>B61/6758</f>
        <v>12.241701903521752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4" x14ac:dyDescent="0.25">
      <c r="A65" s="6" t="s">
        <v>16</v>
      </c>
      <c r="B65" s="6" t="s">
        <v>17</v>
      </c>
      <c r="C65" s="2">
        <f>A57*15000/100000</f>
        <v>167518.20000000001</v>
      </c>
      <c r="D65" s="9">
        <f>C65/3024</f>
        <v>55.396230158730162</v>
      </c>
    </row>
    <row r="66" spans="1:4" x14ac:dyDescent="0.25">
      <c r="A66" s="7"/>
      <c r="B66" s="7"/>
      <c r="D66" s="23"/>
    </row>
    <row r="67" spans="1:4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4" x14ac:dyDescent="0.25">
      <c r="A68" s="6" t="s">
        <v>16</v>
      </c>
      <c r="B68" s="6" t="s">
        <v>20</v>
      </c>
      <c r="C68" s="2">
        <f>A57*3000/100000</f>
        <v>33503.64</v>
      </c>
      <c r="D68" s="9">
        <f>C68/3120</f>
        <v>10.738346153846154</v>
      </c>
    </row>
    <row r="70" spans="1:4" x14ac:dyDescent="0.25">
      <c r="A70" s="8" t="s">
        <v>5</v>
      </c>
      <c r="B70" s="1"/>
    </row>
    <row r="71" spans="1:4" x14ac:dyDescent="0.25">
      <c r="A71" s="8" t="s">
        <v>23</v>
      </c>
      <c r="B71" s="1" t="s">
        <v>24</v>
      </c>
    </row>
    <row r="72" spans="1:4" x14ac:dyDescent="0.25">
      <c r="A72" s="8" t="s">
        <v>23</v>
      </c>
      <c r="B72" s="9">
        <f>A57/1500000</f>
        <v>0.74452533333333337</v>
      </c>
    </row>
    <row r="74" spans="1:4" ht="30" x14ac:dyDescent="0.25">
      <c r="A74" s="10" t="s">
        <v>144</v>
      </c>
      <c r="B74" s="3" t="s">
        <v>145</v>
      </c>
      <c r="C74" s="3" t="s">
        <v>146</v>
      </c>
    </row>
    <row r="75" spans="1:4" x14ac:dyDescent="0.25">
      <c r="A75" s="13">
        <v>937209</v>
      </c>
      <c r="B75" s="2">
        <f>A75*7/100</f>
        <v>65604.63</v>
      </c>
      <c r="C75" s="2">
        <f>A75*10.2/100</f>
        <v>95595.317999999985</v>
      </c>
    </row>
    <row r="76" spans="1:4" x14ac:dyDescent="0.25">
      <c r="A76" s="21" t="s">
        <v>13</v>
      </c>
      <c r="B76" s="22"/>
    </row>
    <row r="77" spans="1:4" x14ac:dyDescent="0.25">
      <c r="A77" s="1" t="s">
        <v>9</v>
      </c>
      <c r="B77" s="2">
        <f>B75*20/100</f>
        <v>13120.926000000001</v>
      </c>
    </row>
    <row r="78" spans="1:4" x14ac:dyDescent="0.25">
      <c r="A78" s="3" t="s">
        <v>10</v>
      </c>
      <c r="B78" s="2">
        <f>C75*58.9/100</f>
        <v>56305.642301999993</v>
      </c>
    </row>
    <row r="79" spans="1:4" x14ac:dyDescent="0.25">
      <c r="A79" s="4" t="s">
        <v>11</v>
      </c>
      <c r="B79" s="5">
        <f>SUM(B77:B78)</f>
        <v>69426.568302</v>
      </c>
    </row>
    <row r="80" spans="1:4" x14ac:dyDescent="0.25">
      <c r="A80" s="1" t="s">
        <v>12</v>
      </c>
      <c r="B80" s="9">
        <f>B79/6758</f>
        <v>10.273241832198876</v>
      </c>
    </row>
    <row r="82" spans="1:4" x14ac:dyDescent="0.25">
      <c r="A82" s="6" t="s">
        <v>14</v>
      </c>
      <c r="B82" s="6" t="s">
        <v>15</v>
      </c>
      <c r="C82" s="1" t="s">
        <v>21</v>
      </c>
      <c r="D82" s="1" t="s">
        <v>22</v>
      </c>
    </row>
    <row r="83" spans="1:4" x14ac:dyDescent="0.25">
      <c r="A83" s="6" t="s">
        <v>16</v>
      </c>
      <c r="B83" s="6" t="s">
        <v>17</v>
      </c>
      <c r="C83" s="2">
        <f>A75*15000/100000</f>
        <v>140581.35</v>
      </c>
      <c r="D83" s="9">
        <f>C83/3024</f>
        <v>46.48854166666667</v>
      </c>
    </row>
    <row r="84" spans="1:4" x14ac:dyDescent="0.25">
      <c r="A84" s="7"/>
      <c r="B84" s="7"/>
      <c r="D84" s="23"/>
    </row>
    <row r="85" spans="1:4" x14ac:dyDescent="0.25">
      <c r="A85" s="6" t="s">
        <v>18</v>
      </c>
      <c r="B85" s="6" t="s">
        <v>19</v>
      </c>
      <c r="C85" s="1" t="s">
        <v>21</v>
      </c>
      <c r="D85" s="9" t="s">
        <v>22</v>
      </c>
    </row>
    <row r="86" spans="1:4" x14ac:dyDescent="0.25">
      <c r="A86" s="6" t="s">
        <v>16</v>
      </c>
      <c r="B86" s="6" t="s">
        <v>20</v>
      </c>
      <c r="C86" s="2">
        <f>A75*3000/100000</f>
        <v>28116.27</v>
      </c>
      <c r="D86" s="9">
        <f>C86/3120</f>
        <v>9.0116250000000004</v>
      </c>
    </row>
    <row r="88" spans="1:4" x14ac:dyDescent="0.25">
      <c r="A88" s="8" t="s">
        <v>5</v>
      </c>
      <c r="B88" s="1"/>
    </row>
    <row r="89" spans="1:4" x14ac:dyDescent="0.25">
      <c r="A89" s="8" t="s">
        <v>23</v>
      </c>
      <c r="B89" s="1" t="s">
        <v>24</v>
      </c>
    </row>
    <row r="90" spans="1:4" x14ac:dyDescent="0.25">
      <c r="A90" s="8" t="s">
        <v>23</v>
      </c>
      <c r="B90" s="9">
        <f>A75/1500000</f>
        <v>0.62480599999999997</v>
      </c>
    </row>
  </sheetData>
  <mergeCells count="5">
    <mergeCell ref="A4:B4"/>
    <mergeCell ref="A22:B22"/>
    <mergeCell ref="A40:B40"/>
    <mergeCell ref="A58:B58"/>
    <mergeCell ref="A76:B76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DFF9-338A-431A-A350-3575B9EC6CD4}">
  <dimension ref="A2:O252"/>
  <sheetViews>
    <sheetView workbookViewId="0"/>
  </sheetViews>
  <sheetFormatPr defaultRowHeight="15" x14ac:dyDescent="0.25"/>
  <cols>
    <col min="1" max="1" width="33.85546875" customWidth="1"/>
    <col min="2" max="4" width="20.28515625" customWidth="1"/>
    <col min="5" max="5" width="11.85546875" customWidth="1"/>
  </cols>
  <sheetData>
    <row r="2" spans="1:4" ht="30" x14ac:dyDescent="0.25">
      <c r="A2" s="10" t="s">
        <v>147</v>
      </c>
      <c r="B2" s="3" t="s">
        <v>160</v>
      </c>
      <c r="C2" s="3" t="s">
        <v>161</v>
      </c>
    </row>
    <row r="3" spans="1:4" x14ac:dyDescent="0.25">
      <c r="A3">
        <v>684570</v>
      </c>
      <c r="B3" s="2">
        <f>A3*7.4/100</f>
        <v>50658.18</v>
      </c>
      <c r="C3" s="2">
        <f>A3*11.8/100</f>
        <v>80779.260000000009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10131.636</v>
      </c>
    </row>
    <row r="6" spans="1:4" x14ac:dyDescent="0.25">
      <c r="A6" s="3" t="s">
        <v>10</v>
      </c>
      <c r="B6" s="2">
        <f>C3*58.9/100</f>
        <v>47578.984140000008</v>
      </c>
    </row>
    <row r="7" spans="1:4" x14ac:dyDescent="0.25">
      <c r="A7" s="4" t="s">
        <v>11</v>
      </c>
      <c r="B7" s="5">
        <f>SUM(B5:B6)</f>
        <v>57710.620140000006</v>
      </c>
    </row>
    <row r="8" spans="1:4" x14ac:dyDescent="0.25">
      <c r="A8" s="1" t="s">
        <v>12</v>
      </c>
      <c r="B8" s="9">
        <f>B7/6758</f>
        <v>8.5396004942290631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30" x14ac:dyDescent="0.25">
      <c r="A11" s="6" t="s">
        <v>16</v>
      </c>
      <c r="B11" s="6" t="s">
        <v>17</v>
      </c>
      <c r="C11" s="2">
        <f>A3*15000/100000</f>
        <v>102685.5</v>
      </c>
      <c r="D11" s="9">
        <f>C11/3024</f>
        <v>33.956845238095241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ht="30" x14ac:dyDescent="0.25">
      <c r="A14" s="6" t="s">
        <v>16</v>
      </c>
      <c r="B14" s="6" t="s">
        <v>20</v>
      </c>
      <c r="C14" s="2">
        <f>A3*3000/100000</f>
        <v>20537.099999999999</v>
      </c>
      <c r="D14" s="9">
        <f>C14/3120</f>
        <v>6.5824038461538459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0.45638000000000001</v>
      </c>
    </row>
    <row r="20" spans="1:4" ht="30" x14ac:dyDescent="0.25">
      <c r="A20" s="10" t="s">
        <v>148</v>
      </c>
      <c r="B20" s="3" t="s">
        <v>160</v>
      </c>
      <c r="C20" s="3" t="s">
        <v>161</v>
      </c>
    </row>
    <row r="21" spans="1:4" x14ac:dyDescent="0.25">
      <c r="A21">
        <v>716202</v>
      </c>
      <c r="B21" s="2">
        <f>A21*7.4/100</f>
        <v>52998.947999999997</v>
      </c>
      <c r="C21" s="2">
        <f>A21*11.8/100</f>
        <v>84511.835999999996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10599.7896</v>
      </c>
    </row>
    <row r="24" spans="1:4" x14ac:dyDescent="0.25">
      <c r="A24" s="3" t="s">
        <v>10</v>
      </c>
      <c r="B24" s="2">
        <f>C21*58.9/100</f>
        <v>49777.471403999996</v>
      </c>
    </row>
    <row r="25" spans="1:4" x14ac:dyDescent="0.25">
      <c r="A25" s="4" t="s">
        <v>11</v>
      </c>
      <c r="B25" s="5">
        <f>SUM(B23:B24)</f>
        <v>60377.261004</v>
      </c>
    </row>
    <row r="26" spans="1:4" x14ac:dyDescent="0.25">
      <c r="A26" s="1" t="s">
        <v>12</v>
      </c>
      <c r="B26" s="9">
        <f>B25/6758</f>
        <v>8.9341907374963014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ht="30" x14ac:dyDescent="0.25">
      <c r="A29" s="6" t="s">
        <v>16</v>
      </c>
      <c r="B29" s="6" t="s">
        <v>17</v>
      </c>
      <c r="C29" s="2">
        <f>A21*15000/100000</f>
        <v>107430.3</v>
      </c>
      <c r="D29" s="9">
        <f>C29/3024</f>
        <v>35.525892857142857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ht="30" x14ac:dyDescent="0.25">
      <c r="A32" s="6" t="s">
        <v>16</v>
      </c>
      <c r="B32" s="6" t="s">
        <v>20</v>
      </c>
      <c r="C32" s="2">
        <f>A21*3000/100000</f>
        <v>21486.06</v>
      </c>
      <c r="D32" s="9">
        <f>C32/3120</f>
        <v>6.8865576923076928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0.477468</v>
      </c>
    </row>
    <row r="38" spans="1:4" ht="30" x14ac:dyDescent="0.25">
      <c r="A38" s="10" t="s">
        <v>162</v>
      </c>
      <c r="B38" s="3" t="s">
        <v>160</v>
      </c>
      <c r="C38" s="3" t="s">
        <v>161</v>
      </c>
    </row>
    <row r="39" spans="1:4" x14ac:dyDescent="0.25">
      <c r="A39">
        <v>657461</v>
      </c>
      <c r="B39" s="2">
        <f>A39*7.4/100</f>
        <v>48652.114000000001</v>
      </c>
      <c r="C39" s="2">
        <f>A39*11.8/100</f>
        <v>77580.398000000001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9730.4228000000003</v>
      </c>
    </row>
    <row r="42" spans="1:4" x14ac:dyDescent="0.25">
      <c r="A42" s="3" t="s">
        <v>10</v>
      </c>
      <c r="B42" s="2">
        <f>C39*58.9/100</f>
        <v>45694.854422000004</v>
      </c>
    </row>
    <row r="43" spans="1:4" x14ac:dyDescent="0.25">
      <c r="A43" s="4" t="s">
        <v>11</v>
      </c>
      <c r="B43" s="5">
        <f>SUM(B41:B42)</f>
        <v>55425.277222000004</v>
      </c>
    </row>
    <row r="44" spans="1:4" x14ac:dyDescent="0.25">
      <c r="A44" s="1" t="s">
        <v>12</v>
      </c>
      <c r="B44" s="9">
        <f>B43/6758</f>
        <v>8.2014319653743719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ht="30" x14ac:dyDescent="0.25">
      <c r="A47" s="6" t="s">
        <v>16</v>
      </c>
      <c r="B47" s="6" t="s">
        <v>17</v>
      </c>
      <c r="C47" s="2">
        <f>A39*15000/100000</f>
        <v>98619.15</v>
      </c>
      <c r="D47" s="9">
        <f>C47/3024</f>
        <v>32.612152777777773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ht="30" x14ac:dyDescent="0.25">
      <c r="A50" s="6" t="s">
        <v>16</v>
      </c>
      <c r="B50" s="6" t="s">
        <v>20</v>
      </c>
      <c r="C50" s="2">
        <f>A39*3000/100000</f>
        <v>19723.830000000002</v>
      </c>
      <c r="D50" s="9">
        <f>C50/3120</f>
        <v>6.321740384615385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0.43830733333333333</v>
      </c>
    </row>
    <row r="56" spans="1:4" ht="30" x14ac:dyDescent="0.25">
      <c r="A56" s="10" t="s">
        <v>149</v>
      </c>
      <c r="B56" s="3" t="s">
        <v>160</v>
      </c>
      <c r="C56" s="3" t="s">
        <v>161</v>
      </c>
    </row>
    <row r="57" spans="1:4" x14ac:dyDescent="0.25">
      <c r="A57" s="13">
        <v>1386271</v>
      </c>
      <c r="B57" s="2">
        <f>A57*7.4/100</f>
        <v>102584.054</v>
      </c>
      <c r="C57" s="2">
        <f>A57*11.8/100</f>
        <v>163579.978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20516.810799999999</v>
      </c>
    </row>
    <row r="60" spans="1:4" x14ac:dyDescent="0.25">
      <c r="A60" s="3" t="s">
        <v>10</v>
      </c>
      <c r="B60" s="2">
        <f>C57*58.9/100</f>
        <v>96348.607041999989</v>
      </c>
    </row>
    <row r="61" spans="1:4" x14ac:dyDescent="0.25">
      <c r="A61" s="4" t="s">
        <v>11</v>
      </c>
      <c r="B61" s="5">
        <f>SUM(B59:B60)</f>
        <v>116865.417842</v>
      </c>
    </row>
    <row r="62" spans="1:4" x14ac:dyDescent="0.25">
      <c r="A62" s="1" t="s">
        <v>12</v>
      </c>
      <c r="B62" s="9">
        <f>B61/6758</f>
        <v>17.292899947025745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4" ht="30" x14ac:dyDescent="0.25">
      <c r="A65" s="6" t="s">
        <v>16</v>
      </c>
      <c r="B65" s="6" t="s">
        <v>17</v>
      </c>
      <c r="C65" s="2">
        <f>A57*15000/100000</f>
        <v>207940.65</v>
      </c>
      <c r="D65" s="9">
        <f>C65/3024</f>
        <v>68.763442460317464</v>
      </c>
    </row>
    <row r="66" spans="1:4" x14ac:dyDescent="0.25">
      <c r="A66" s="7"/>
      <c r="B66" s="7"/>
      <c r="D66" s="23"/>
    </row>
    <row r="67" spans="1:4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4" ht="30" x14ac:dyDescent="0.25">
      <c r="A68" s="6" t="s">
        <v>16</v>
      </c>
      <c r="B68" s="6" t="s">
        <v>20</v>
      </c>
      <c r="C68" s="2">
        <f>A57*3000/100000</f>
        <v>41588.129999999997</v>
      </c>
      <c r="D68" s="9">
        <f>C68/3120</f>
        <v>13.329528846153845</v>
      </c>
    </row>
    <row r="70" spans="1:4" x14ac:dyDescent="0.25">
      <c r="A70" s="8" t="s">
        <v>5</v>
      </c>
      <c r="B70" s="1"/>
    </row>
    <row r="71" spans="1:4" x14ac:dyDescent="0.25">
      <c r="A71" s="8" t="s">
        <v>23</v>
      </c>
      <c r="B71" s="1" t="s">
        <v>24</v>
      </c>
    </row>
    <row r="72" spans="1:4" x14ac:dyDescent="0.25">
      <c r="A72" s="8" t="s">
        <v>23</v>
      </c>
      <c r="B72" s="9">
        <f>A57/1500000</f>
        <v>0.92418066666666665</v>
      </c>
    </row>
    <row r="74" spans="1:4" ht="30" x14ac:dyDescent="0.25">
      <c r="A74" s="10" t="s">
        <v>150</v>
      </c>
      <c r="B74" s="3" t="s">
        <v>160</v>
      </c>
      <c r="C74" s="3" t="s">
        <v>161</v>
      </c>
    </row>
    <row r="75" spans="1:4" x14ac:dyDescent="0.25">
      <c r="A75">
        <v>334097</v>
      </c>
      <c r="B75" s="2">
        <f>A75*7.4/100</f>
        <v>24723.178000000004</v>
      </c>
      <c r="C75" s="2">
        <f>A75*11.8/100</f>
        <v>39423.446000000004</v>
      </c>
    </row>
    <row r="76" spans="1:4" x14ac:dyDescent="0.25">
      <c r="A76" s="21" t="s">
        <v>13</v>
      </c>
      <c r="B76" s="22"/>
    </row>
    <row r="77" spans="1:4" x14ac:dyDescent="0.25">
      <c r="A77" s="1" t="s">
        <v>9</v>
      </c>
      <c r="B77" s="2">
        <f>B75*20/100</f>
        <v>4944.6356000000005</v>
      </c>
    </row>
    <row r="78" spans="1:4" x14ac:dyDescent="0.25">
      <c r="A78" s="3" t="s">
        <v>10</v>
      </c>
      <c r="B78" s="2">
        <f>C75*58.9/100</f>
        <v>23220.409694000002</v>
      </c>
    </row>
    <row r="79" spans="1:4" x14ac:dyDescent="0.25">
      <c r="A79" s="4" t="s">
        <v>11</v>
      </c>
      <c r="B79" s="5">
        <f>SUM(B77:B78)</f>
        <v>28165.045294000003</v>
      </c>
    </row>
    <row r="80" spans="1:4" x14ac:dyDescent="0.25">
      <c r="A80" s="1" t="s">
        <v>12</v>
      </c>
      <c r="B80" s="9">
        <f>B79/6758</f>
        <v>4.1676598540988463</v>
      </c>
    </row>
    <row r="82" spans="1:4" x14ac:dyDescent="0.25">
      <c r="A82" s="6" t="s">
        <v>14</v>
      </c>
      <c r="B82" s="6" t="s">
        <v>15</v>
      </c>
      <c r="C82" s="1" t="s">
        <v>21</v>
      </c>
      <c r="D82" s="1" t="s">
        <v>22</v>
      </c>
    </row>
    <row r="83" spans="1:4" ht="30" x14ac:dyDescent="0.25">
      <c r="A83" s="6" t="s">
        <v>16</v>
      </c>
      <c r="B83" s="6" t="s">
        <v>17</v>
      </c>
      <c r="C83" s="2">
        <f>A75*15000/100000</f>
        <v>50114.55</v>
      </c>
      <c r="D83" s="9">
        <f>C83/3024</f>
        <v>16.572271825396825</v>
      </c>
    </row>
    <row r="84" spans="1:4" x14ac:dyDescent="0.25">
      <c r="A84" s="7"/>
      <c r="B84" s="7"/>
      <c r="D84" s="23"/>
    </row>
    <row r="85" spans="1:4" x14ac:dyDescent="0.25">
      <c r="A85" s="6" t="s">
        <v>18</v>
      </c>
      <c r="B85" s="6" t="s">
        <v>19</v>
      </c>
      <c r="C85" s="1" t="s">
        <v>21</v>
      </c>
      <c r="D85" s="9" t="s">
        <v>22</v>
      </c>
    </row>
    <row r="86" spans="1:4" ht="30" x14ac:dyDescent="0.25">
      <c r="A86" s="6" t="s">
        <v>16</v>
      </c>
      <c r="B86" s="6" t="s">
        <v>20</v>
      </c>
      <c r="C86" s="2">
        <f>A75*3000/100000</f>
        <v>10022.91</v>
      </c>
      <c r="D86" s="9">
        <f>C86/3120</f>
        <v>3.2124711538461539</v>
      </c>
    </row>
    <row r="88" spans="1:4" x14ac:dyDescent="0.25">
      <c r="A88" s="8" t="s">
        <v>5</v>
      </c>
      <c r="B88" s="1"/>
    </row>
    <row r="89" spans="1:4" x14ac:dyDescent="0.25">
      <c r="A89" s="8" t="s">
        <v>23</v>
      </c>
      <c r="B89" s="1" t="s">
        <v>24</v>
      </c>
    </row>
    <row r="90" spans="1:4" x14ac:dyDescent="0.25">
      <c r="A90" s="8" t="s">
        <v>23</v>
      </c>
      <c r="B90" s="9">
        <f>A75/1500000</f>
        <v>0.22273133333333334</v>
      </c>
    </row>
    <row r="92" spans="1:4" ht="30" x14ac:dyDescent="0.25">
      <c r="A92" s="10" t="s">
        <v>151</v>
      </c>
      <c r="B92" s="3" t="s">
        <v>160</v>
      </c>
      <c r="C92" s="3" t="s">
        <v>161</v>
      </c>
    </row>
    <row r="93" spans="1:4" x14ac:dyDescent="0.25">
      <c r="A93" s="13">
        <v>457751</v>
      </c>
      <c r="B93" s="2">
        <f>A93*7.4/100</f>
        <v>33873.574000000001</v>
      </c>
      <c r="C93" s="2">
        <f>A93*11.8/100</f>
        <v>54014.618000000009</v>
      </c>
    </row>
    <row r="94" spans="1:4" x14ac:dyDescent="0.25">
      <c r="A94" s="21" t="s">
        <v>13</v>
      </c>
      <c r="B94" s="22"/>
    </row>
    <row r="95" spans="1:4" x14ac:dyDescent="0.25">
      <c r="A95" s="1" t="s">
        <v>9</v>
      </c>
      <c r="B95" s="2">
        <f>B93*20/100</f>
        <v>6774.7147999999997</v>
      </c>
    </row>
    <row r="96" spans="1:4" x14ac:dyDescent="0.25">
      <c r="A96" s="3" t="s">
        <v>10</v>
      </c>
      <c r="B96" s="2">
        <f>C93*58.9/100</f>
        <v>31814.610002000005</v>
      </c>
    </row>
    <row r="97" spans="1:4" x14ac:dyDescent="0.25">
      <c r="A97" s="4" t="s">
        <v>11</v>
      </c>
      <c r="B97" s="5">
        <f>SUM(B95:B96)</f>
        <v>38589.324802000003</v>
      </c>
    </row>
    <row r="98" spans="1:4" x14ac:dyDescent="0.25">
      <c r="A98" s="1" t="s">
        <v>12</v>
      </c>
      <c r="B98" s="9">
        <f>B97/6758</f>
        <v>5.7101693995264879</v>
      </c>
    </row>
    <row r="100" spans="1:4" x14ac:dyDescent="0.25">
      <c r="A100" s="6" t="s">
        <v>14</v>
      </c>
      <c r="B100" s="6" t="s">
        <v>15</v>
      </c>
      <c r="C100" s="1" t="s">
        <v>21</v>
      </c>
      <c r="D100" s="1" t="s">
        <v>22</v>
      </c>
    </row>
    <row r="101" spans="1:4" ht="30" x14ac:dyDescent="0.25">
      <c r="A101" s="6" t="s">
        <v>16</v>
      </c>
      <c r="B101" s="6" t="s">
        <v>17</v>
      </c>
      <c r="C101" s="2">
        <f>A93*15000/100000</f>
        <v>68662.649999999994</v>
      </c>
      <c r="D101" s="9">
        <f>C101/3024</f>
        <v>22.705902777777776</v>
      </c>
    </row>
    <row r="102" spans="1:4" x14ac:dyDescent="0.25">
      <c r="A102" s="7"/>
      <c r="B102" s="7"/>
      <c r="D102" s="23"/>
    </row>
    <row r="103" spans="1:4" x14ac:dyDescent="0.25">
      <c r="A103" s="6" t="s">
        <v>18</v>
      </c>
      <c r="B103" s="6" t="s">
        <v>19</v>
      </c>
      <c r="C103" s="1" t="s">
        <v>21</v>
      </c>
      <c r="D103" s="9" t="s">
        <v>22</v>
      </c>
    </row>
    <row r="104" spans="1:4" ht="30" x14ac:dyDescent="0.25">
      <c r="A104" s="6" t="s">
        <v>16</v>
      </c>
      <c r="B104" s="6" t="s">
        <v>20</v>
      </c>
      <c r="C104" s="2">
        <f>A93*3000/100000</f>
        <v>13732.53</v>
      </c>
      <c r="D104" s="9">
        <f>C104/3120</f>
        <v>4.4014519230769231</v>
      </c>
    </row>
    <row r="106" spans="1:4" x14ac:dyDescent="0.25">
      <c r="A106" s="8" t="s">
        <v>5</v>
      </c>
      <c r="B106" s="1"/>
    </row>
    <row r="107" spans="1:4" x14ac:dyDescent="0.25">
      <c r="A107" s="8" t="s">
        <v>23</v>
      </c>
      <c r="B107" s="1" t="s">
        <v>24</v>
      </c>
    </row>
    <row r="108" spans="1:4" x14ac:dyDescent="0.25">
      <c r="A108" s="8" t="s">
        <v>23</v>
      </c>
      <c r="B108" s="9">
        <f>A93/1500000</f>
        <v>0.30516733333333335</v>
      </c>
    </row>
    <row r="110" spans="1:4" ht="30" x14ac:dyDescent="0.25">
      <c r="A110" s="10" t="s">
        <v>152</v>
      </c>
      <c r="B110" s="3" t="s">
        <v>160</v>
      </c>
      <c r="C110" s="3" t="s">
        <v>161</v>
      </c>
    </row>
    <row r="111" spans="1:4" x14ac:dyDescent="0.25">
      <c r="A111" s="13">
        <v>511786</v>
      </c>
      <c r="B111" s="2">
        <f>A111*7.4/100</f>
        <v>37872.164000000004</v>
      </c>
      <c r="C111" s="2">
        <f>A111*11.8/100</f>
        <v>60390.748000000007</v>
      </c>
    </row>
    <row r="112" spans="1:4" x14ac:dyDescent="0.25">
      <c r="A112" s="21" t="s">
        <v>13</v>
      </c>
      <c r="B112" s="22"/>
    </row>
    <row r="113" spans="1:4" x14ac:dyDescent="0.25">
      <c r="A113" s="1" t="s">
        <v>9</v>
      </c>
      <c r="B113" s="2">
        <f>B111*20/100</f>
        <v>7574.4328000000005</v>
      </c>
    </row>
    <row r="114" spans="1:4" x14ac:dyDescent="0.25">
      <c r="A114" s="3" t="s">
        <v>10</v>
      </c>
      <c r="B114" s="2">
        <f>C111*58.9/100</f>
        <v>35570.150571999999</v>
      </c>
    </row>
    <row r="115" spans="1:4" x14ac:dyDescent="0.25">
      <c r="A115" s="4" t="s">
        <v>11</v>
      </c>
      <c r="B115" s="5">
        <f>SUM(B113:B114)</f>
        <v>43144.583372000001</v>
      </c>
    </row>
    <row r="116" spans="1:4" x14ac:dyDescent="0.25">
      <c r="A116" s="1" t="s">
        <v>12</v>
      </c>
      <c r="B116" s="9">
        <f>B115/6758</f>
        <v>6.3842236419058898</v>
      </c>
    </row>
    <row r="118" spans="1:4" x14ac:dyDescent="0.25">
      <c r="A118" s="6" t="s">
        <v>14</v>
      </c>
      <c r="B118" s="6" t="s">
        <v>15</v>
      </c>
      <c r="C118" s="1" t="s">
        <v>21</v>
      </c>
      <c r="D118" s="1" t="s">
        <v>22</v>
      </c>
    </row>
    <row r="119" spans="1:4" ht="30" x14ac:dyDescent="0.25">
      <c r="A119" s="6" t="s">
        <v>16</v>
      </c>
      <c r="B119" s="6" t="s">
        <v>17</v>
      </c>
      <c r="C119" s="2">
        <f>A111*15000/100000</f>
        <v>76767.899999999994</v>
      </c>
      <c r="D119" s="9">
        <f>C119/3024</f>
        <v>25.386210317460314</v>
      </c>
    </row>
    <row r="120" spans="1:4" x14ac:dyDescent="0.25">
      <c r="A120" s="7"/>
      <c r="B120" s="7"/>
      <c r="D120" s="23"/>
    </row>
    <row r="121" spans="1:4" x14ac:dyDescent="0.25">
      <c r="A121" s="6" t="s">
        <v>18</v>
      </c>
      <c r="B121" s="6" t="s">
        <v>19</v>
      </c>
      <c r="C121" s="1" t="s">
        <v>21</v>
      </c>
      <c r="D121" s="9" t="s">
        <v>22</v>
      </c>
    </row>
    <row r="122" spans="1:4" ht="30" x14ac:dyDescent="0.25">
      <c r="A122" s="6" t="s">
        <v>16</v>
      </c>
      <c r="B122" s="6" t="s">
        <v>20</v>
      </c>
      <c r="C122" s="2">
        <f>A111*3000/100000</f>
        <v>15353.58</v>
      </c>
      <c r="D122" s="9">
        <f>C122/3120</f>
        <v>4.9210192307692306</v>
      </c>
    </row>
    <row r="124" spans="1:4" x14ac:dyDescent="0.25">
      <c r="A124" s="8" t="s">
        <v>5</v>
      </c>
      <c r="B124" s="1"/>
    </row>
    <row r="125" spans="1:4" x14ac:dyDescent="0.25">
      <c r="A125" s="8" t="s">
        <v>23</v>
      </c>
      <c r="B125" s="1" t="s">
        <v>24</v>
      </c>
    </row>
    <row r="126" spans="1:4" x14ac:dyDescent="0.25">
      <c r="A126" s="8" t="s">
        <v>23</v>
      </c>
      <c r="B126" s="9">
        <f>A111/1500000</f>
        <v>0.34119066666666664</v>
      </c>
    </row>
    <row r="128" spans="1:4" ht="30" x14ac:dyDescent="0.25">
      <c r="A128" s="10" t="s">
        <v>153</v>
      </c>
      <c r="B128" s="3" t="s">
        <v>160</v>
      </c>
      <c r="C128" s="3" t="s">
        <v>161</v>
      </c>
    </row>
    <row r="129" spans="1:4" x14ac:dyDescent="0.25">
      <c r="A129" s="13">
        <v>461752</v>
      </c>
      <c r="B129" s="2">
        <f>A129*7.4/100</f>
        <v>34169.648000000001</v>
      </c>
      <c r="C129" s="2">
        <f>A129*11.8/100</f>
        <v>54486.736000000004</v>
      </c>
    </row>
    <row r="130" spans="1:4" x14ac:dyDescent="0.25">
      <c r="A130" s="21" t="s">
        <v>13</v>
      </c>
      <c r="B130" s="22"/>
    </row>
    <row r="131" spans="1:4" x14ac:dyDescent="0.25">
      <c r="A131" s="1" t="s">
        <v>9</v>
      </c>
      <c r="B131" s="2">
        <f>B129*20/100</f>
        <v>6833.9295999999995</v>
      </c>
    </row>
    <row r="132" spans="1:4" x14ac:dyDescent="0.25">
      <c r="A132" s="3" t="s">
        <v>10</v>
      </c>
      <c r="B132" s="2">
        <f>C129*58.9/100</f>
        <v>32092.687504000001</v>
      </c>
    </row>
    <row r="133" spans="1:4" x14ac:dyDescent="0.25">
      <c r="A133" s="4" t="s">
        <v>11</v>
      </c>
      <c r="B133" s="5">
        <f>SUM(B131:B132)</f>
        <v>38926.617104000004</v>
      </c>
    </row>
    <row r="134" spans="1:4" x14ac:dyDescent="0.25">
      <c r="A134" s="1" t="s">
        <v>12</v>
      </c>
      <c r="B134" s="9">
        <f>B133/6758</f>
        <v>5.7600794767682757</v>
      </c>
    </row>
    <row r="136" spans="1:4" x14ac:dyDescent="0.25">
      <c r="A136" s="6" t="s">
        <v>14</v>
      </c>
      <c r="B136" s="6" t="s">
        <v>15</v>
      </c>
      <c r="C136" s="1" t="s">
        <v>21</v>
      </c>
      <c r="D136" s="1" t="s">
        <v>22</v>
      </c>
    </row>
    <row r="137" spans="1:4" ht="30" x14ac:dyDescent="0.25">
      <c r="A137" s="6" t="s">
        <v>16</v>
      </c>
      <c r="B137" s="6" t="s">
        <v>17</v>
      </c>
      <c r="C137" s="2">
        <f>A129*15000/100000</f>
        <v>69262.8</v>
      </c>
      <c r="D137" s="9">
        <f>C137/3024</f>
        <v>22.904365079365082</v>
      </c>
    </row>
    <row r="138" spans="1:4" x14ac:dyDescent="0.25">
      <c r="A138" s="7"/>
      <c r="B138" s="7"/>
      <c r="D138" s="23"/>
    </row>
    <row r="139" spans="1:4" x14ac:dyDescent="0.25">
      <c r="A139" s="6" t="s">
        <v>18</v>
      </c>
      <c r="B139" s="6" t="s">
        <v>19</v>
      </c>
      <c r="C139" s="1" t="s">
        <v>21</v>
      </c>
      <c r="D139" s="9" t="s">
        <v>22</v>
      </c>
    </row>
    <row r="140" spans="1:4" ht="30" x14ac:dyDescent="0.25">
      <c r="A140" s="6" t="s">
        <v>16</v>
      </c>
      <c r="B140" s="6" t="s">
        <v>20</v>
      </c>
      <c r="C140" s="2">
        <f>A129*3000/100000</f>
        <v>13852.56</v>
      </c>
      <c r="D140" s="9">
        <f>C140/3120</f>
        <v>4.4399230769230771</v>
      </c>
    </row>
    <row r="142" spans="1:4" x14ac:dyDescent="0.25">
      <c r="A142" s="8" t="s">
        <v>5</v>
      </c>
      <c r="B142" s="1"/>
    </row>
    <row r="143" spans="1:4" x14ac:dyDescent="0.25">
      <c r="A143" s="8" t="s">
        <v>23</v>
      </c>
      <c r="B143" s="1" t="s">
        <v>24</v>
      </c>
    </row>
    <row r="144" spans="1:4" x14ac:dyDescent="0.25">
      <c r="A144" s="8" t="s">
        <v>23</v>
      </c>
      <c r="B144" s="9">
        <f>A129/1500000</f>
        <v>0.30783466666666665</v>
      </c>
    </row>
    <row r="146" spans="1:4" ht="30" x14ac:dyDescent="0.25">
      <c r="A146" s="10" t="s">
        <v>154</v>
      </c>
      <c r="B146" s="3" t="s">
        <v>160</v>
      </c>
      <c r="C146" s="3" t="s">
        <v>161</v>
      </c>
    </row>
    <row r="147" spans="1:4" x14ac:dyDescent="0.25">
      <c r="A147" s="13">
        <v>2183074</v>
      </c>
      <c r="B147" s="2">
        <f>A147*7.4/100</f>
        <v>161547.47600000002</v>
      </c>
      <c r="C147" s="2">
        <f>A147*11.8/100</f>
        <v>257602.73200000002</v>
      </c>
    </row>
    <row r="148" spans="1:4" x14ac:dyDescent="0.25">
      <c r="A148" s="21" t="s">
        <v>13</v>
      </c>
      <c r="B148" s="22"/>
    </row>
    <row r="149" spans="1:4" x14ac:dyDescent="0.25">
      <c r="A149" s="1" t="s">
        <v>9</v>
      </c>
      <c r="B149" s="2">
        <f>B147*20/100</f>
        <v>32309.495200000005</v>
      </c>
    </row>
    <row r="150" spans="1:4" x14ac:dyDescent="0.25">
      <c r="A150" s="3" t="s">
        <v>10</v>
      </c>
      <c r="B150" s="2">
        <f>C147*58.9/100</f>
        <v>151728.00914800001</v>
      </c>
    </row>
    <row r="151" spans="1:4" x14ac:dyDescent="0.25">
      <c r="A151" s="4" t="s">
        <v>11</v>
      </c>
      <c r="B151" s="5">
        <f>SUM(B149:B150)</f>
        <v>184037.50434800002</v>
      </c>
    </row>
    <row r="152" spans="1:4" x14ac:dyDescent="0.25">
      <c r="A152" s="1" t="s">
        <v>12</v>
      </c>
      <c r="B152" s="9">
        <f>B151/6758</f>
        <v>27.232539856170469</v>
      </c>
    </row>
    <row r="154" spans="1:4" x14ac:dyDescent="0.25">
      <c r="A154" s="6" t="s">
        <v>14</v>
      </c>
      <c r="B154" s="6" t="s">
        <v>15</v>
      </c>
      <c r="C154" s="1" t="s">
        <v>21</v>
      </c>
      <c r="D154" s="1" t="s">
        <v>22</v>
      </c>
    </row>
    <row r="155" spans="1:4" ht="30" x14ac:dyDescent="0.25">
      <c r="A155" s="6" t="s">
        <v>16</v>
      </c>
      <c r="B155" s="6" t="s">
        <v>17</v>
      </c>
      <c r="C155" s="2">
        <f>A147*15000/100000</f>
        <v>327461.09999999998</v>
      </c>
      <c r="D155" s="9">
        <f>C155/3024</f>
        <v>108.28740079365079</v>
      </c>
    </row>
    <row r="156" spans="1:4" x14ac:dyDescent="0.25">
      <c r="A156" s="7"/>
      <c r="B156" s="7"/>
      <c r="D156" s="23"/>
    </row>
    <row r="157" spans="1:4" x14ac:dyDescent="0.25">
      <c r="A157" s="6" t="s">
        <v>18</v>
      </c>
      <c r="B157" s="6" t="s">
        <v>19</v>
      </c>
      <c r="C157" s="1" t="s">
        <v>21</v>
      </c>
      <c r="D157" s="9" t="s">
        <v>22</v>
      </c>
    </row>
    <row r="158" spans="1:4" ht="30" x14ac:dyDescent="0.25">
      <c r="A158" s="6" t="s">
        <v>16</v>
      </c>
      <c r="B158" s="6" t="s">
        <v>20</v>
      </c>
      <c r="C158" s="2">
        <f>A147*3000/100000</f>
        <v>65492.22</v>
      </c>
      <c r="D158" s="9">
        <f>C158/3120</f>
        <v>20.991096153846154</v>
      </c>
    </row>
    <row r="160" spans="1:4" x14ac:dyDescent="0.25">
      <c r="A160" s="8" t="s">
        <v>5</v>
      </c>
      <c r="B160" s="1"/>
    </row>
    <row r="161" spans="1:4" x14ac:dyDescent="0.25">
      <c r="A161" s="8" t="s">
        <v>23</v>
      </c>
      <c r="B161" s="1" t="s">
        <v>24</v>
      </c>
    </row>
    <row r="162" spans="1:4" x14ac:dyDescent="0.25">
      <c r="A162" s="8" t="s">
        <v>23</v>
      </c>
      <c r="B162" s="9">
        <f>A147/1500000</f>
        <v>1.4553826666666667</v>
      </c>
    </row>
    <row r="164" spans="1:4" ht="30" x14ac:dyDescent="0.25">
      <c r="A164" s="10" t="s">
        <v>155</v>
      </c>
      <c r="B164" s="3" t="s">
        <v>160</v>
      </c>
      <c r="C164" s="3" t="s">
        <v>161</v>
      </c>
    </row>
    <row r="165" spans="1:4" x14ac:dyDescent="0.25">
      <c r="A165" s="13">
        <v>692699</v>
      </c>
      <c r="B165" s="2">
        <f>A165*7.4/100</f>
        <v>51259.726000000002</v>
      </c>
      <c r="C165" s="2">
        <f>A165*11.8/100</f>
        <v>81738.482000000004</v>
      </c>
    </row>
    <row r="166" spans="1:4" x14ac:dyDescent="0.25">
      <c r="A166" s="21" t="s">
        <v>13</v>
      </c>
      <c r="B166" s="22"/>
    </row>
    <row r="167" spans="1:4" x14ac:dyDescent="0.25">
      <c r="A167" s="1" t="s">
        <v>9</v>
      </c>
      <c r="B167" s="2">
        <f>B165*20/100</f>
        <v>10251.9452</v>
      </c>
    </row>
    <row r="168" spans="1:4" x14ac:dyDescent="0.25">
      <c r="A168" s="3" t="s">
        <v>10</v>
      </c>
      <c r="B168" s="2">
        <f>C165*58.9/100</f>
        <v>48143.965898000002</v>
      </c>
    </row>
    <row r="169" spans="1:4" x14ac:dyDescent="0.25">
      <c r="A169" s="4" t="s">
        <v>11</v>
      </c>
      <c r="B169" s="5">
        <f>SUM(B167:B168)</f>
        <v>58395.911098000004</v>
      </c>
    </row>
    <row r="170" spans="1:4" x14ac:dyDescent="0.25">
      <c r="A170" s="1" t="s">
        <v>12</v>
      </c>
      <c r="B170" s="9">
        <f>B169/6758</f>
        <v>8.6410048976028424</v>
      </c>
    </row>
    <row r="172" spans="1:4" x14ac:dyDescent="0.25">
      <c r="A172" s="6" t="s">
        <v>14</v>
      </c>
      <c r="B172" s="6" t="s">
        <v>15</v>
      </c>
      <c r="C172" s="1" t="s">
        <v>21</v>
      </c>
      <c r="D172" s="1" t="s">
        <v>22</v>
      </c>
    </row>
    <row r="173" spans="1:4" ht="30" x14ac:dyDescent="0.25">
      <c r="A173" s="6" t="s">
        <v>16</v>
      </c>
      <c r="B173" s="6" t="s">
        <v>17</v>
      </c>
      <c r="C173" s="2">
        <f>A165*15000/100000</f>
        <v>103904.85</v>
      </c>
      <c r="D173" s="9">
        <f>C173/3024</f>
        <v>34.360069444444449</v>
      </c>
    </row>
    <row r="174" spans="1:4" x14ac:dyDescent="0.25">
      <c r="A174" s="7"/>
      <c r="B174" s="7"/>
      <c r="D174" s="23"/>
    </row>
    <row r="175" spans="1:4" x14ac:dyDescent="0.25">
      <c r="A175" s="6" t="s">
        <v>18</v>
      </c>
      <c r="B175" s="6" t="s">
        <v>19</v>
      </c>
      <c r="C175" s="1" t="s">
        <v>21</v>
      </c>
      <c r="D175" s="9" t="s">
        <v>22</v>
      </c>
    </row>
    <row r="176" spans="1:4" ht="30" x14ac:dyDescent="0.25">
      <c r="A176" s="6" t="s">
        <v>16</v>
      </c>
      <c r="B176" s="6" t="s">
        <v>20</v>
      </c>
      <c r="C176" s="2">
        <f>A165*3000/100000</f>
        <v>20780.97</v>
      </c>
      <c r="D176" s="9">
        <f>C176/3120</f>
        <v>6.6605673076923084</v>
      </c>
    </row>
    <row r="178" spans="1:4" x14ac:dyDescent="0.25">
      <c r="A178" s="8" t="s">
        <v>5</v>
      </c>
      <c r="B178" s="1"/>
    </row>
    <row r="179" spans="1:4" x14ac:dyDescent="0.25">
      <c r="A179" s="8" t="s">
        <v>23</v>
      </c>
      <c r="B179" s="1" t="s">
        <v>24</v>
      </c>
    </row>
    <row r="180" spans="1:4" x14ac:dyDescent="0.25">
      <c r="A180" s="8" t="s">
        <v>23</v>
      </c>
      <c r="B180" s="9">
        <f>A165/1500000</f>
        <v>0.46179933333333334</v>
      </c>
    </row>
    <row r="182" spans="1:4" ht="30" x14ac:dyDescent="0.25">
      <c r="A182" s="10" t="s">
        <v>156</v>
      </c>
      <c r="B182" s="3" t="s">
        <v>160</v>
      </c>
      <c r="C182" s="3" t="s">
        <v>161</v>
      </c>
    </row>
    <row r="183" spans="1:4" x14ac:dyDescent="0.25">
      <c r="A183" s="13">
        <v>6688927</v>
      </c>
      <c r="B183" s="2">
        <f>A183*7.4/100</f>
        <v>494980.59800000006</v>
      </c>
      <c r="C183" s="2">
        <f>A183*11.8/100</f>
        <v>789293.38600000006</v>
      </c>
    </row>
    <row r="184" spans="1:4" x14ac:dyDescent="0.25">
      <c r="A184" s="21" t="s">
        <v>13</v>
      </c>
      <c r="B184" s="22"/>
    </row>
    <row r="185" spans="1:4" x14ac:dyDescent="0.25">
      <c r="A185" s="1" t="s">
        <v>9</v>
      </c>
      <c r="B185" s="2">
        <f>B183*20/100</f>
        <v>98996.119600000005</v>
      </c>
    </row>
    <row r="186" spans="1:4" x14ac:dyDescent="0.25">
      <c r="A186" s="3" t="s">
        <v>10</v>
      </c>
      <c r="B186" s="2">
        <f>C183*58.9/100</f>
        <v>464893.80435400002</v>
      </c>
    </row>
    <row r="187" spans="1:4" x14ac:dyDescent="0.25">
      <c r="A187" s="4" t="s">
        <v>11</v>
      </c>
      <c r="B187" s="5">
        <f>SUM(B185:B186)</f>
        <v>563889.923954</v>
      </c>
    </row>
    <row r="188" spans="1:4" x14ac:dyDescent="0.25">
      <c r="A188" s="1" t="s">
        <v>12</v>
      </c>
      <c r="B188" s="9">
        <f>B187/6758</f>
        <v>83.440355719739571</v>
      </c>
    </row>
    <row r="190" spans="1:4" x14ac:dyDescent="0.25">
      <c r="A190" s="6" t="s">
        <v>14</v>
      </c>
      <c r="B190" s="6" t="s">
        <v>15</v>
      </c>
      <c r="C190" s="1" t="s">
        <v>21</v>
      </c>
      <c r="D190" s="1" t="s">
        <v>22</v>
      </c>
    </row>
    <row r="191" spans="1:4" ht="30" x14ac:dyDescent="0.25">
      <c r="A191" s="6" t="s">
        <v>16</v>
      </c>
      <c r="B191" s="6" t="s">
        <v>17</v>
      </c>
      <c r="C191" s="2">
        <f>A183*15000/100000</f>
        <v>1003339.05</v>
      </c>
      <c r="D191" s="9">
        <f>C191/3024</f>
        <v>331.7920138888889</v>
      </c>
    </row>
    <row r="192" spans="1:4" x14ac:dyDescent="0.25">
      <c r="A192" s="7"/>
      <c r="B192" s="7"/>
      <c r="D192" s="23"/>
    </row>
    <row r="193" spans="1:4" x14ac:dyDescent="0.25">
      <c r="A193" s="6" t="s">
        <v>18</v>
      </c>
      <c r="B193" s="6" t="s">
        <v>19</v>
      </c>
      <c r="C193" s="1" t="s">
        <v>21</v>
      </c>
      <c r="D193" s="9" t="s">
        <v>22</v>
      </c>
    </row>
    <row r="194" spans="1:4" ht="30" x14ac:dyDescent="0.25">
      <c r="A194" s="6" t="s">
        <v>16</v>
      </c>
      <c r="B194" s="6" t="s">
        <v>20</v>
      </c>
      <c r="C194" s="2">
        <f>A183*3000/100000</f>
        <v>200667.81</v>
      </c>
      <c r="D194" s="9">
        <f>C194/3120</f>
        <v>64.316605769230762</v>
      </c>
    </row>
    <row r="196" spans="1:4" x14ac:dyDescent="0.25">
      <c r="A196" s="8" t="s">
        <v>5</v>
      </c>
      <c r="B196" s="1"/>
    </row>
    <row r="197" spans="1:4" x14ac:dyDescent="0.25">
      <c r="A197" s="8" t="s">
        <v>23</v>
      </c>
      <c r="B197" s="1" t="s">
        <v>24</v>
      </c>
    </row>
    <row r="198" spans="1:4" x14ac:dyDescent="0.25">
      <c r="A198" s="8" t="s">
        <v>23</v>
      </c>
      <c r="B198" s="9">
        <f>A183/1500000</f>
        <v>4.459284666666667</v>
      </c>
    </row>
    <row r="200" spans="1:4" ht="30" x14ac:dyDescent="0.25">
      <c r="A200" s="10" t="s">
        <v>157</v>
      </c>
      <c r="B200" s="3" t="s">
        <v>160</v>
      </c>
      <c r="C200" s="3" t="s">
        <v>161</v>
      </c>
    </row>
    <row r="201" spans="1:4" x14ac:dyDescent="0.25">
      <c r="A201" s="13">
        <v>1751698</v>
      </c>
      <c r="B201" s="2">
        <f>A201*7.4/100</f>
        <v>129625.65200000002</v>
      </c>
      <c r="C201" s="2">
        <f>A201*11.8/100</f>
        <v>206700.36400000003</v>
      </c>
    </row>
    <row r="202" spans="1:4" x14ac:dyDescent="0.25">
      <c r="A202" s="21" t="s">
        <v>13</v>
      </c>
      <c r="B202" s="22"/>
    </row>
    <row r="203" spans="1:4" x14ac:dyDescent="0.25">
      <c r="A203" s="1" t="s">
        <v>9</v>
      </c>
      <c r="B203" s="2">
        <f>B201*20/100</f>
        <v>25925.130400000005</v>
      </c>
    </row>
    <row r="204" spans="1:4" x14ac:dyDescent="0.25">
      <c r="A204" s="3" t="s">
        <v>10</v>
      </c>
      <c r="B204" s="2">
        <f>C201*58.9/100</f>
        <v>121746.51439600001</v>
      </c>
    </row>
    <row r="205" spans="1:4" x14ac:dyDescent="0.25">
      <c r="A205" s="4" t="s">
        <v>11</v>
      </c>
      <c r="B205" s="5">
        <f>SUM(B203:B204)</f>
        <v>147671.64479600001</v>
      </c>
    </row>
    <row r="206" spans="1:4" x14ac:dyDescent="0.25">
      <c r="A206" s="1" t="s">
        <v>12</v>
      </c>
      <c r="B206" s="9">
        <f>B205/6758</f>
        <v>21.851382775377331</v>
      </c>
    </row>
    <row r="208" spans="1:4" x14ac:dyDescent="0.25">
      <c r="A208" s="6" t="s">
        <v>14</v>
      </c>
      <c r="B208" s="6" t="s">
        <v>15</v>
      </c>
      <c r="C208" s="1" t="s">
        <v>21</v>
      </c>
      <c r="D208" s="1" t="s">
        <v>22</v>
      </c>
    </row>
    <row r="209" spans="1:15" ht="30" x14ac:dyDescent="0.25">
      <c r="A209" s="6" t="s">
        <v>16</v>
      </c>
      <c r="B209" s="6" t="s">
        <v>17</v>
      </c>
      <c r="C209" s="2">
        <f>A201*15000/100000</f>
        <v>262754.7</v>
      </c>
      <c r="D209" s="9">
        <f>C209/3024</f>
        <v>86.889781746031744</v>
      </c>
    </row>
    <row r="210" spans="1:15" x14ac:dyDescent="0.25">
      <c r="A210" s="7"/>
      <c r="B210" s="7"/>
      <c r="D210" s="23"/>
    </row>
    <row r="211" spans="1:15" x14ac:dyDescent="0.25">
      <c r="A211" s="6" t="s">
        <v>18</v>
      </c>
      <c r="B211" s="6" t="s">
        <v>19</v>
      </c>
      <c r="C211" s="1" t="s">
        <v>21</v>
      </c>
      <c r="D211" s="9" t="s">
        <v>22</v>
      </c>
    </row>
    <row r="212" spans="1:15" ht="30" x14ac:dyDescent="0.25">
      <c r="A212" s="6" t="s">
        <v>16</v>
      </c>
      <c r="B212" s="6" t="s">
        <v>20</v>
      </c>
      <c r="C212" s="2">
        <f>A201*3000/100000</f>
        <v>52550.94</v>
      </c>
      <c r="D212" s="9">
        <f>C212/3120</f>
        <v>16.843250000000001</v>
      </c>
    </row>
    <row r="214" spans="1:15" x14ac:dyDescent="0.25">
      <c r="A214" s="8" t="s">
        <v>5</v>
      </c>
      <c r="B214" s="1"/>
    </row>
    <row r="215" spans="1:15" x14ac:dyDescent="0.25">
      <c r="A215" s="8" t="s">
        <v>23</v>
      </c>
      <c r="B215" s="1" t="s">
        <v>24</v>
      </c>
    </row>
    <row r="216" spans="1:15" x14ac:dyDescent="0.25">
      <c r="A216" s="8" t="s">
        <v>23</v>
      </c>
      <c r="B216" s="9">
        <f>A201/1500000</f>
        <v>1.1677986666666667</v>
      </c>
    </row>
    <row r="218" spans="1:15" ht="30" x14ac:dyDescent="0.25">
      <c r="A218" s="10" t="s">
        <v>158</v>
      </c>
      <c r="B218" s="3" t="s">
        <v>160</v>
      </c>
      <c r="C218" s="3" t="s">
        <v>161</v>
      </c>
      <c r="F218" s="13" t="s">
        <v>150</v>
      </c>
      <c r="G218" s="13" t="s">
        <v>151</v>
      </c>
      <c r="H218" s="13" t="s">
        <v>152</v>
      </c>
      <c r="I218" s="13" t="s">
        <v>153</v>
      </c>
      <c r="J218" s="13" t="s">
        <v>154</v>
      </c>
      <c r="K218" s="13" t="s">
        <v>155</v>
      </c>
      <c r="L218" s="13" t="s">
        <v>156</v>
      </c>
      <c r="M218" s="13" t="s">
        <v>157</v>
      </c>
      <c r="N218" s="13" t="s">
        <v>158</v>
      </c>
      <c r="O218" s="13" t="s">
        <v>159</v>
      </c>
    </row>
    <row r="219" spans="1:15" x14ac:dyDescent="0.25">
      <c r="A219" s="13">
        <v>131602</v>
      </c>
      <c r="B219" s="2">
        <f>A219*7.4/100</f>
        <v>9738.5480000000007</v>
      </c>
      <c r="C219" s="2">
        <f>A219*11.8/100</f>
        <v>15529.036</v>
      </c>
      <c r="F219" s="1">
        <v>334097</v>
      </c>
      <c r="G219" s="1">
        <v>457751</v>
      </c>
      <c r="H219" s="1">
        <v>511786</v>
      </c>
      <c r="I219" s="1">
        <v>461752</v>
      </c>
      <c r="J219" s="1">
        <v>2183074</v>
      </c>
      <c r="K219" s="1">
        <v>692699</v>
      </c>
      <c r="L219" s="1">
        <v>6688927</v>
      </c>
      <c r="M219" s="1">
        <v>1751698</v>
      </c>
      <c r="N219" s="1">
        <v>131602</v>
      </c>
      <c r="O219" s="1">
        <v>502070</v>
      </c>
    </row>
    <row r="220" spans="1:15" x14ac:dyDescent="0.25">
      <c r="A220" s="21" t="s">
        <v>13</v>
      </c>
      <c r="B220" s="22"/>
    </row>
    <row r="221" spans="1:15" x14ac:dyDescent="0.25">
      <c r="A221" s="1" t="s">
        <v>9</v>
      </c>
      <c r="B221" s="2">
        <f>B219*20/100</f>
        <v>1947.7096000000001</v>
      </c>
    </row>
    <row r="222" spans="1:15" x14ac:dyDescent="0.25">
      <c r="A222" s="3" t="s">
        <v>10</v>
      </c>
      <c r="B222" s="2">
        <f>C219*58.9/100</f>
        <v>9146.6022040000007</v>
      </c>
    </row>
    <row r="223" spans="1:15" x14ac:dyDescent="0.25">
      <c r="A223" s="4" t="s">
        <v>11</v>
      </c>
      <c r="B223" s="5">
        <f>SUM(B221:B222)</f>
        <v>11094.311804000001</v>
      </c>
    </row>
    <row r="224" spans="1:15" x14ac:dyDescent="0.25">
      <c r="A224" s="1" t="s">
        <v>12</v>
      </c>
      <c r="B224" s="9">
        <f>B223/6758</f>
        <v>1.6416560822728619</v>
      </c>
    </row>
    <row r="226" spans="1:4" x14ac:dyDescent="0.25">
      <c r="A226" s="6" t="s">
        <v>14</v>
      </c>
      <c r="B226" s="6" t="s">
        <v>15</v>
      </c>
      <c r="C226" s="1" t="s">
        <v>21</v>
      </c>
      <c r="D226" s="1" t="s">
        <v>22</v>
      </c>
    </row>
    <row r="227" spans="1:4" ht="30" x14ac:dyDescent="0.25">
      <c r="A227" s="6" t="s">
        <v>16</v>
      </c>
      <c r="B227" s="6" t="s">
        <v>17</v>
      </c>
      <c r="C227" s="2">
        <f>A219*15000/100000</f>
        <v>19740.3</v>
      </c>
      <c r="D227" s="9">
        <f>C227/3024</f>
        <v>6.5278769841269835</v>
      </c>
    </row>
    <row r="228" spans="1:4" x14ac:dyDescent="0.25">
      <c r="A228" s="7"/>
      <c r="B228" s="7"/>
      <c r="D228" s="23"/>
    </row>
    <row r="229" spans="1:4" x14ac:dyDescent="0.25">
      <c r="A229" s="6" t="s">
        <v>18</v>
      </c>
      <c r="B229" s="6" t="s">
        <v>19</v>
      </c>
      <c r="C229" s="1" t="s">
        <v>21</v>
      </c>
      <c r="D229" s="9" t="s">
        <v>22</v>
      </c>
    </row>
    <row r="230" spans="1:4" ht="30" x14ac:dyDescent="0.25">
      <c r="A230" s="6" t="s">
        <v>16</v>
      </c>
      <c r="B230" s="6" t="s">
        <v>20</v>
      </c>
      <c r="C230" s="2">
        <f>A219*3000/100000</f>
        <v>3948.06</v>
      </c>
      <c r="D230" s="9">
        <f>C230/3120</f>
        <v>1.2654038461538462</v>
      </c>
    </row>
    <row r="232" spans="1:4" x14ac:dyDescent="0.25">
      <c r="A232" s="8" t="s">
        <v>5</v>
      </c>
      <c r="B232" s="1"/>
    </row>
    <row r="233" spans="1:4" x14ac:dyDescent="0.25">
      <c r="A233" s="8" t="s">
        <v>23</v>
      </c>
      <c r="B233" s="1" t="s">
        <v>24</v>
      </c>
    </row>
    <row r="234" spans="1:4" x14ac:dyDescent="0.25">
      <c r="A234" s="8" t="s">
        <v>23</v>
      </c>
      <c r="B234" s="9">
        <f>A219/1500000</f>
        <v>8.7734666666666669E-2</v>
      </c>
    </row>
    <row r="236" spans="1:4" ht="30" x14ac:dyDescent="0.25">
      <c r="A236" s="10" t="s">
        <v>159</v>
      </c>
      <c r="B236" s="3" t="s">
        <v>160</v>
      </c>
      <c r="C236" s="3" t="s">
        <v>161</v>
      </c>
    </row>
    <row r="237" spans="1:4" x14ac:dyDescent="0.25">
      <c r="A237" s="13">
        <v>502070</v>
      </c>
      <c r="B237" s="2">
        <f>A237*7.4/100</f>
        <v>37153.18</v>
      </c>
      <c r="C237" s="2">
        <f>A237*11.8/100</f>
        <v>59244.26</v>
      </c>
    </row>
    <row r="238" spans="1:4" x14ac:dyDescent="0.25">
      <c r="A238" s="21" t="s">
        <v>13</v>
      </c>
      <c r="B238" s="22"/>
    </row>
    <row r="239" spans="1:4" x14ac:dyDescent="0.25">
      <c r="A239" s="1" t="s">
        <v>9</v>
      </c>
      <c r="B239" s="2">
        <f>B237*20/100</f>
        <v>7430.6359999999995</v>
      </c>
    </row>
    <row r="240" spans="1:4" x14ac:dyDescent="0.25">
      <c r="A240" s="3" t="s">
        <v>10</v>
      </c>
      <c r="B240" s="2">
        <f>C237*58.9/100</f>
        <v>34894.869139999995</v>
      </c>
    </row>
    <row r="241" spans="1:4" x14ac:dyDescent="0.25">
      <c r="A241" s="4" t="s">
        <v>11</v>
      </c>
      <c r="B241" s="5">
        <f>SUM(B239:B240)</f>
        <v>42325.505139999994</v>
      </c>
    </row>
    <row r="242" spans="1:4" x14ac:dyDescent="0.25">
      <c r="A242" s="1" t="s">
        <v>12</v>
      </c>
      <c r="B242" s="9">
        <f>B241/6758</f>
        <v>6.2630223646049119</v>
      </c>
    </row>
    <row r="244" spans="1:4" x14ac:dyDescent="0.25">
      <c r="A244" s="6" t="s">
        <v>14</v>
      </c>
      <c r="B244" s="6" t="s">
        <v>15</v>
      </c>
      <c r="C244" s="1" t="s">
        <v>21</v>
      </c>
      <c r="D244" s="1" t="s">
        <v>22</v>
      </c>
    </row>
    <row r="245" spans="1:4" ht="30" x14ac:dyDescent="0.25">
      <c r="A245" s="6" t="s">
        <v>16</v>
      </c>
      <c r="B245" s="6" t="s">
        <v>17</v>
      </c>
      <c r="C245" s="2">
        <f>A237*15000/100000</f>
        <v>75310.5</v>
      </c>
      <c r="D245" s="9">
        <f>C245/3024</f>
        <v>24.904265873015873</v>
      </c>
    </row>
    <row r="246" spans="1:4" x14ac:dyDescent="0.25">
      <c r="A246" s="7"/>
      <c r="B246" s="7"/>
      <c r="D246" s="23"/>
    </row>
    <row r="247" spans="1:4" x14ac:dyDescent="0.25">
      <c r="A247" s="6" t="s">
        <v>18</v>
      </c>
      <c r="B247" s="6" t="s">
        <v>19</v>
      </c>
      <c r="C247" s="1" t="s">
        <v>21</v>
      </c>
      <c r="D247" s="9" t="s">
        <v>22</v>
      </c>
    </row>
    <row r="248" spans="1:4" ht="30" x14ac:dyDescent="0.25">
      <c r="A248" s="6" t="s">
        <v>16</v>
      </c>
      <c r="B248" s="6" t="s">
        <v>20</v>
      </c>
      <c r="C248" s="2">
        <f>A237*3000/100000</f>
        <v>15062.1</v>
      </c>
      <c r="D248" s="9">
        <f>C248/3120</f>
        <v>4.8275961538461543</v>
      </c>
    </row>
    <row r="250" spans="1:4" x14ac:dyDescent="0.25">
      <c r="A250" s="8" t="s">
        <v>5</v>
      </c>
      <c r="B250" s="1"/>
    </row>
    <row r="251" spans="1:4" x14ac:dyDescent="0.25">
      <c r="A251" s="8" t="s">
        <v>23</v>
      </c>
      <c r="B251" s="1" t="s">
        <v>24</v>
      </c>
    </row>
    <row r="252" spans="1:4" x14ac:dyDescent="0.25">
      <c r="A252" s="8" t="s">
        <v>23</v>
      </c>
      <c r="B252" s="9">
        <f>A237/1500000</f>
        <v>0.33471333333333331</v>
      </c>
    </row>
  </sheetData>
  <mergeCells count="14">
    <mergeCell ref="A220:B220"/>
    <mergeCell ref="A238:B238"/>
    <mergeCell ref="A112:B112"/>
    <mergeCell ref="A130:B130"/>
    <mergeCell ref="A148:B148"/>
    <mergeCell ref="A166:B166"/>
    <mergeCell ref="A184:B184"/>
    <mergeCell ref="A202:B202"/>
    <mergeCell ref="A94:B94"/>
    <mergeCell ref="A4:B4"/>
    <mergeCell ref="A22:B22"/>
    <mergeCell ref="A40:B40"/>
    <mergeCell ref="A58:B58"/>
    <mergeCell ref="A76:B7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6E58-EFE7-4EB5-9CBA-984331917AC3}">
  <dimension ref="A1:E37"/>
  <sheetViews>
    <sheetView workbookViewId="0"/>
  </sheetViews>
  <sheetFormatPr defaultRowHeight="15" x14ac:dyDescent="0.25"/>
  <cols>
    <col min="1" max="1" width="29.7109375" customWidth="1"/>
    <col min="2" max="2" width="18.85546875" customWidth="1"/>
    <col min="3" max="3" width="16.85546875" customWidth="1"/>
    <col min="4" max="5" width="20.28515625" customWidth="1"/>
  </cols>
  <sheetData>
    <row r="1" spans="1:4" ht="30" x14ac:dyDescent="0.25">
      <c r="A1" s="10" t="s">
        <v>25</v>
      </c>
      <c r="B1" s="3" t="s">
        <v>27</v>
      </c>
      <c r="C1" s="3" t="s">
        <v>28</v>
      </c>
    </row>
    <row r="2" spans="1:4" x14ac:dyDescent="0.25">
      <c r="A2" s="18">
        <v>1567189</v>
      </c>
      <c r="B2" s="2">
        <f>A2*6.9/100</f>
        <v>108136.041</v>
      </c>
      <c r="C2" s="2">
        <f>A2*8.7/100</f>
        <v>136345.443</v>
      </c>
    </row>
    <row r="4" spans="1:4" x14ac:dyDescent="0.25">
      <c r="A4" s="1" t="s">
        <v>13</v>
      </c>
      <c r="B4" s="1"/>
    </row>
    <row r="5" spans="1:4" x14ac:dyDescent="0.25">
      <c r="A5" s="1" t="s">
        <v>9</v>
      </c>
      <c r="B5" s="2">
        <f>B2*20/100</f>
        <v>21627.208199999997</v>
      </c>
    </row>
    <row r="6" spans="1:4" x14ac:dyDescent="0.25">
      <c r="A6" s="3" t="s">
        <v>10</v>
      </c>
      <c r="B6" s="2">
        <f>C2*58.9/100</f>
        <v>80307.465926999997</v>
      </c>
    </row>
    <row r="7" spans="1:4" x14ac:dyDescent="0.25">
      <c r="A7" s="4" t="s">
        <v>11</v>
      </c>
      <c r="B7" s="5">
        <f>SUM(B5:B6)</f>
        <v>101934.67412699999</v>
      </c>
    </row>
    <row r="8" spans="1:4" x14ac:dyDescent="0.25">
      <c r="A8" s="1" t="s">
        <v>12</v>
      </c>
      <c r="B8" s="9">
        <f>B7/6758</f>
        <v>15.083556396419057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30" x14ac:dyDescent="0.25">
      <c r="A11" s="6" t="s">
        <v>16</v>
      </c>
      <c r="B11" s="6" t="s">
        <v>17</v>
      </c>
      <c r="C11" s="2">
        <f>A2*15000/100000</f>
        <v>235078.35</v>
      </c>
      <c r="D11" s="9">
        <f>C11/3024</f>
        <v>77.7375496031746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ht="30" x14ac:dyDescent="0.25">
      <c r="A14" s="6" t="s">
        <v>16</v>
      </c>
      <c r="B14" s="6" t="s">
        <v>20</v>
      </c>
      <c r="C14" s="2">
        <f>A2*3000/100000</f>
        <v>47015.67</v>
      </c>
      <c r="D14" s="9">
        <f>C14/3120</f>
        <v>15.069125</v>
      </c>
    </row>
    <row r="16" spans="1:4" x14ac:dyDescent="0.25">
      <c r="A16" s="8" t="s">
        <v>5</v>
      </c>
      <c r="B16" s="1"/>
    </row>
    <row r="17" spans="1:5" x14ac:dyDescent="0.25">
      <c r="A17" s="8" t="s">
        <v>23</v>
      </c>
      <c r="B17" s="1" t="s">
        <v>24</v>
      </c>
    </row>
    <row r="18" spans="1:5" x14ac:dyDescent="0.25">
      <c r="A18" s="8" t="s">
        <v>23</v>
      </c>
      <c r="B18" s="9">
        <f>A2/1500000</f>
        <v>1.0447926666666667</v>
      </c>
    </row>
    <row r="20" spans="1:5" ht="30" x14ac:dyDescent="0.25">
      <c r="A20" s="10" t="s">
        <v>26</v>
      </c>
      <c r="B20" s="3" t="s">
        <v>27</v>
      </c>
      <c r="C20" s="3" t="s">
        <v>28</v>
      </c>
      <c r="E20">
        <v>1084516</v>
      </c>
    </row>
    <row r="21" spans="1:5" x14ac:dyDescent="0.25">
      <c r="A21" s="18">
        <v>1755631</v>
      </c>
      <c r="B21" s="2">
        <f>A21*6.9/100</f>
        <v>121138.539</v>
      </c>
      <c r="C21" s="2">
        <f>A21*8.7/100</f>
        <v>152739.897</v>
      </c>
    </row>
    <row r="23" spans="1:5" x14ac:dyDescent="0.25">
      <c r="A23" s="1" t="s">
        <v>13</v>
      </c>
      <c r="B23" s="1"/>
    </row>
    <row r="24" spans="1:5" x14ac:dyDescent="0.25">
      <c r="A24" s="1" t="s">
        <v>9</v>
      </c>
      <c r="B24" s="2">
        <f>B21*20/100</f>
        <v>24227.707800000004</v>
      </c>
    </row>
    <row r="25" spans="1:5" x14ac:dyDescent="0.25">
      <c r="A25" s="3" t="s">
        <v>10</v>
      </c>
      <c r="B25" s="2">
        <f>C21*58.9/100</f>
        <v>89963.799333000003</v>
      </c>
    </row>
    <row r="26" spans="1:5" x14ac:dyDescent="0.25">
      <c r="A26" s="4" t="s">
        <v>11</v>
      </c>
      <c r="B26" s="5">
        <f>SUM(B24:B25)</f>
        <v>114191.50713300001</v>
      </c>
    </row>
    <row r="27" spans="1:5" x14ac:dyDescent="0.25">
      <c r="A27" s="1" t="s">
        <v>12</v>
      </c>
      <c r="B27" s="9">
        <f>B26/6758</f>
        <v>16.897233964634509</v>
      </c>
    </row>
    <row r="29" spans="1:5" x14ac:dyDescent="0.25">
      <c r="A29" s="6" t="s">
        <v>14</v>
      </c>
      <c r="B29" s="6" t="s">
        <v>15</v>
      </c>
      <c r="C29" s="1" t="s">
        <v>21</v>
      </c>
      <c r="D29" s="1" t="s">
        <v>22</v>
      </c>
    </row>
    <row r="30" spans="1:5" ht="30" x14ac:dyDescent="0.25">
      <c r="A30" s="6" t="s">
        <v>16</v>
      </c>
      <c r="B30" s="6" t="s">
        <v>17</v>
      </c>
      <c r="C30" s="2">
        <f>A21*15000/100000</f>
        <v>263344.65000000002</v>
      </c>
      <c r="D30" s="9">
        <f>C30/3024</f>
        <v>87.084871031746033</v>
      </c>
    </row>
    <row r="31" spans="1:5" x14ac:dyDescent="0.25">
      <c r="A31" s="7"/>
      <c r="B31" s="7"/>
      <c r="D31" s="23"/>
    </row>
    <row r="32" spans="1:5" x14ac:dyDescent="0.25">
      <c r="A32" s="6" t="s">
        <v>18</v>
      </c>
      <c r="B32" s="6" t="s">
        <v>19</v>
      </c>
      <c r="C32" s="1" t="s">
        <v>21</v>
      </c>
      <c r="D32" s="9" t="s">
        <v>22</v>
      </c>
    </row>
    <row r="33" spans="1:4" ht="30" x14ac:dyDescent="0.25">
      <c r="A33" s="6" t="s">
        <v>16</v>
      </c>
      <c r="B33" s="6" t="s">
        <v>20</v>
      </c>
      <c r="C33" s="2">
        <f>A21*3000/100000</f>
        <v>52668.93</v>
      </c>
      <c r="D33" s="9">
        <f>C33/3120</f>
        <v>16.881067307692309</v>
      </c>
    </row>
    <row r="34" spans="1:4" x14ac:dyDescent="0.25">
      <c r="D34" s="23"/>
    </row>
    <row r="35" spans="1:4" x14ac:dyDescent="0.25">
      <c r="A35" s="8" t="s">
        <v>5</v>
      </c>
      <c r="B35" s="1"/>
    </row>
    <row r="36" spans="1:4" x14ac:dyDescent="0.25">
      <c r="A36" s="8" t="s">
        <v>23</v>
      </c>
      <c r="B36" s="1" t="s">
        <v>24</v>
      </c>
    </row>
    <row r="37" spans="1:4" x14ac:dyDescent="0.25">
      <c r="A37" s="8" t="s">
        <v>23</v>
      </c>
      <c r="B37" s="9">
        <f>A21/1500000</f>
        <v>1.1704206666666668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85E3-79CA-4E6A-B743-EDD857A87B7A}">
  <dimension ref="A2:H918"/>
  <sheetViews>
    <sheetView workbookViewId="0">
      <selection sqref="A1:XFD2"/>
    </sheetView>
  </sheetViews>
  <sheetFormatPr defaultRowHeight="15" x14ac:dyDescent="0.25"/>
  <cols>
    <col min="1" max="1" width="32.42578125" customWidth="1"/>
    <col min="2" max="2" width="19.140625" customWidth="1"/>
    <col min="3" max="3" width="16.42578125" customWidth="1"/>
    <col min="4" max="4" width="14.5703125" customWidth="1"/>
    <col min="5" max="5" width="11" customWidth="1"/>
  </cols>
  <sheetData>
    <row r="2" spans="1:4" ht="30" x14ac:dyDescent="0.25">
      <c r="A2" s="10" t="s">
        <v>163</v>
      </c>
      <c r="B2" s="3" t="s">
        <v>160</v>
      </c>
      <c r="C2" s="3" t="s">
        <v>206</v>
      </c>
    </row>
    <row r="3" spans="1:4" x14ac:dyDescent="0.25">
      <c r="A3" s="13">
        <v>337730</v>
      </c>
      <c r="B3" s="2">
        <f>A3*7.4/100</f>
        <v>24992.02</v>
      </c>
      <c r="C3" s="2">
        <f>A3*10.9/100</f>
        <v>36812.57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4998.4040000000005</v>
      </c>
    </row>
    <row r="6" spans="1:4" x14ac:dyDescent="0.25">
      <c r="A6" s="3" t="s">
        <v>10</v>
      </c>
      <c r="B6" s="2">
        <f>C3*58.9/100</f>
        <v>21682.603730000003</v>
      </c>
    </row>
    <row r="7" spans="1:4" x14ac:dyDescent="0.25">
      <c r="A7" s="4" t="s">
        <v>11</v>
      </c>
      <c r="B7" s="5">
        <f>SUM(B5:B6)</f>
        <v>26681.007730000005</v>
      </c>
    </row>
    <row r="8" spans="1:4" x14ac:dyDescent="0.25">
      <c r="A8" s="1" t="s">
        <v>12</v>
      </c>
      <c r="B8" s="9">
        <f>B7/6758</f>
        <v>3.9480627005031081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30" x14ac:dyDescent="0.25">
      <c r="A11" s="6" t="s">
        <v>16</v>
      </c>
      <c r="B11" s="6" t="s">
        <v>17</v>
      </c>
      <c r="C11" s="2">
        <f>A3*15000/100000</f>
        <v>50659.5</v>
      </c>
      <c r="D11" s="9">
        <f>C11/3024</f>
        <v>16.752480158730158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ht="30" x14ac:dyDescent="0.25">
      <c r="A14" s="6" t="s">
        <v>16</v>
      </c>
      <c r="B14" s="6" t="s">
        <v>20</v>
      </c>
      <c r="C14" s="2">
        <f>A3*3000/100000</f>
        <v>10131.9</v>
      </c>
      <c r="D14" s="9">
        <f>C14/3120</f>
        <v>3.2474038461538459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0.22515333333333334</v>
      </c>
    </row>
    <row r="20" spans="1:4" ht="30" x14ac:dyDescent="0.25">
      <c r="A20" s="10" t="s">
        <v>164</v>
      </c>
      <c r="B20" s="3" t="s">
        <v>160</v>
      </c>
      <c r="C20" s="3" t="s">
        <v>206</v>
      </c>
    </row>
    <row r="21" spans="1:4" x14ac:dyDescent="0.25">
      <c r="A21">
        <v>707068</v>
      </c>
      <c r="B21" s="2">
        <f>A21*7.4/100</f>
        <v>52323.031999999999</v>
      </c>
      <c r="C21" s="2">
        <f>A21*10.9/100</f>
        <v>77070.411999999997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10464.606400000001</v>
      </c>
    </row>
    <row r="24" spans="1:4" x14ac:dyDescent="0.25">
      <c r="A24" s="3" t="s">
        <v>10</v>
      </c>
      <c r="B24" s="2">
        <f>C21*58.9/100</f>
        <v>45394.472667999995</v>
      </c>
    </row>
    <row r="25" spans="1:4" x14ac:dyDescent="0.25">
      <c r="A25" s="4" t="s">
        <v>11</v>
      </c>
      <c r="B25" s="5">
        <f>SUM(B23:B24)</f>
        <v>55859.079067999992</v>
      </c>
    </row>
    <row r="26" spans="1:4" x14ac:dyDescent="0.25">
      <c r="A26" s="1" t="s">
        <v>12</v>
      </c>
      <c r="B26" s="9">
        <f>B25/6758</f>
        <v>8.265622827463746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ht="30" x14ac:dyDescent="0.25">
      <c r="A29" s="6" t="s">
        <v>16</v>
      </c>
      <c r="B29" s="6" t="s">
        <v>17</v>
      </c>
      <c r="C29" s="2">
        <f>A21*15000/100000</f>
        <v>106060.2</v>
      </c>
      <c r="D29" s="9">
        <f>C29/3024</f>
        <v>35.072817460317459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ht="30" x14ac:dyDescent="0.25">
      <c r="A32" s="6" t="s">
        <v>16</v>
      </c>
      <c r="B32" s="6" t="s">
        <v>20</v>
      </c>
      <c r="C32" s="2">
        <f>A21*3000/100000</f>
        <v>21212.04</v>
      </c>
      <c r="D32" s="9">
        <f>C32/3120</f>
        <v>6.7987307692307697</v>
      </c>
    </row>
    <row r="34" spans="1:8" x14ac:dyDescent="0.25">
      <c r="A34" s="8" t="s">
        <v>5</v>
      </c>
      <c r="B34" s="1"/>
    </row>
    <row r="35" spans="1:8" x14ac:dyDescent="0.25">
      <c r="A35" s="8" t="s">
        <v>23</v>
      </c>
      <c r="B35" s="1" t="s">
        <v>24</v>
      </c>
    </row>
    <row r="36" spans="1:8" x14ac:dyDescent="0.25">
      <c r="A36" s="8" t="s">
        <v>23</v>
      </c>
      <c r="B36" s="9">
        <f>A21/1500000</f>
        <v>0.47137866666666667</v>
      </c>
    </row>
    <row r="37" spans="1:8" x14ac:dyDescent="0.25">
      <c r="G37" s="14"/>
      <c r="H37" s="14"/>
    </row>
    <row r="38" spans="1:8" ht="30" x14ac:dyDescent="0.25">
      <c r="A38" s="10" t="s">
        <v>165</v>
      </c>
      <c r="B38" s="3" t="s">
        <v>160</v>
      </c>
      <c r="C38" s="3" t="s">
        <v>206</v>
      </c>
    </row>
    <row r="39" spans="1:8" x14ac:dyDescent="0.25">
      <c r="A39">
        <v>317406</v>
      </c>
      <c r="B39" s="2">
        <f>A39*7.4/100</f>
        <v>23488.043999999998</v>
      </c>
      <c r="C39" s="2">
        <f>A39*10.9/100</f>
        <v>34597.254000000001</v>
      </c>
    </row>
    <row r="40" spans="1:8" x14ac:dyDescent="0.25">
      <c r="A40" s="21" t="s">
        <v>13</v>
      </c>
      <c r="B40" s="22"/>
    </row>
    <row r="41" spans="1:8" x14ac:dyDescent="0.25">
      <c r="A41" s="1" t="s">
        <v>9</v>
      </c>
      <c r="B41" s="2">
        <f>B39*20/100</f>
        <v>4697.6087999999991</v>
      </c>
    </row>
    <row r="42" spans="1:8" x14ac:dyDescent="0.25">
      <c r="A42" s="3" t="s">
        <v>10</v>
      </c>
      <c r="B42" s="2">
        <f>C39*58.9/100</f>
        <v>20377.782606000001</v>
      </c>
    </row>
    <row r="43" spans="1:8" x14ac:dyDescent="0.25">
      <c r="A43" s="4" t="s">
        <v>11</v>
      </c>
      <c r="B43" s="5">
        <f>SUM(B41:B42)</f>
        <v>25075.391405999999</v>
      </c>
    </row>
    <row r="44" spans="1:8" x14ac:dyDescent="0.25">
      <c r="A44" s="1" t="s">
        <v>12</v>
      </c>
      <c r="B44" s="9">
        <f>B43/6758</f>
        <v>3.7104752006510799</v>
      </c>
    </row>
    <row r="46" spans="1:8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8" ht="30" x14ac:dyDescent="0.25">
      <c r="A47" s="6" t="s">
        <v>16</v>
      </c>
      <c r="B47" s="6" t="s">
        <v>17</v>
      </c>
      <c r="C47" s="2">
        <f>A39*15000/100000</f>
        <v>47610.9</v>
      </c>
      <c r="D47" s="9">
        <f>C47/3024</f>
        <v>15.744345238095239</v>
      </c>
    </row>
    <row r="48" spans="1:8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ht="30" x14ac:dyDescent="0.25">
      <c r="A50" s="6" t="s">
        <v>16</v>
      </c>
      <c r="B50" s="6" t="s">
        <v>20</v>
      </c>
      <c r="C50" s="2">
        <f>A39*3000/100000</f>
        <v>9522.18</v>
      </c>
      <c r="D50" s="9">
        <f>C50/3120</f>
        <v>3.0519807692307692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0.21160399999999999</v>
      </c>
    </row>
    <row r="56" spans="1:4" ht="30" x14ac:dyDescent="0.25">
      <c r="A56" s="10" t="s">
        <v>166</v>
      </c>
      <c r="B56" s="3" t="s">
        <v>160</v>
      </c>
      <c r="C56" s="3" t="s">
        <v>206</v>
      </c>
    </row>
    <row r="57" spans="1:4" x14ac:dyDescent="0.25">
      <c r="A57">
        <v>547904</v>
      </c>
      <c r="B57" s="2">
        <f>A57*7.4/100</f>
        <v>40544.896000000001</v>
      </c>
      <c r="C57" s="2">
        <f>A57*10.9/100</f>
        <v>59721.536000000007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8108.9792000000007</v>
      </c>
    </row>
    <row r="60" spans="1:4" x14ac:dyDescent="0.25">
      <c r="A60" s="3" t="s">
        <v>10</v>
      </c>
      <c r="B60" s="2">
        <f>C57*58.9/100</f>
        <v>35175.984704000002</v>
      </c>
    </row>
    <row r="61" spans="1:4" x14ac:dyDescent="0.25">
      <c r="A61" s="4" t="s">
        <v>11</v>
      </c>
      <c r="B61" s="5">
        <f>SUM(B59:B60)</f>
        <v>43284.963904000004</v>
      </c>
    </row>
    <row r="62" spans="1:4" x14ac:dyDescent="0.25">
      <c r="A62" s="1" t="s">
        <v>12</v>
      </c>
      <c r="B62" s="9">
        <f>B61/6758</f>
        <v>6.4049961385025158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7" ht="30" x14ac:dyDescent="0.25">
      <c r="A65" s="6" t="s">
        <v>16</v>
      </c>
      <c r="B65" s="6" t="s">
        <v>17</v>
      </c>
      <c r="C65" s="2">
        <f>A57*15000/100000</f>
        <v>82185.600000000006</v>
      </c>
      <c r="D65" s="9">
        <f>C65/3024</f>
        <v>27.177777777777781</v>
      </c>
    </row>
    <row r="66" spans="1:7" x14ac:dyDescent="0.25">
      <c r="A66" s="7"/>
      <c r="B66" s="7"/>
      <c r="D66" s="23"/>
    </row>
    <row r="67" spans="1:7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7" ht="30" x14ac:dyDescent="0.25">
      <c r="A68" s="6" t="s">
        <v>16</v>
      </c>
      <c r="B68" s="6" t="s">
        <v>20</v>
      </c>
      <c r="C68" s="2">
        <f>A57*3000/100000</f>
        <v>16437.12</v>
      </c>
      <c r="D68" s="9">
        <f>C68/3120</f>
        <v>5.2683076923076921</v>
      </c>
    </row>
    <row r="70" spans="1:7" x14ac:dyDescent="0.25">
      <c r="A70" s="8" t="s">
        <v>5</v>
      </c>
      <c r="B70" s="1"/>
    </row>
    <row r="71" spans="1:7" x14ac:dyDescent="0.25">
      <c r="A71" s="8" t="s">
        <v>23</v>
      </c>
      <c r="B71" s="1" t="s">
        <v>24</v>
      </c>
    </row>
    <row r="72" spans="1:7" x14ac:dyDescent="0.25">
      <c r="A72" s="8" t="s">
        <v>23</v>
      </c>
      <c r="B72" s="9">
        <f>A57/1500000</f>
        <v>0.36526933333333333</v>
      </c>
    </row>
    <row r="74" spans="1:7" ht="30" x14ac:dyDescent="0.25">
      <c r="A74" s="10" t="s">
        <v>207</v>
      </c>
      <c r="B74" s="3" t="s">
        <v>160</v>
      </c>
      <c r="C74" s="3" t="s">
        <v>206</v>
      </c>
      <c r="F74" s="14"/>
      <c r="G74" s="14"/>
    </row>
    <row r="75" spans="1:7" x14ac:dyDescent="0.25">
      <c r="A75">
        <v>275758</v>
      </c>
      <c r="B75" s="2">
        <f>A75*7.4/100</f>
        <v>20406.092000000001</v>
      </c>
      <c r="C75" s="2">
        <f>A75*10.9/100</f>
        <v>30057.622000000003</v>
      </c>
    </row>
    <row r="76" spans="1:7" x14ac:dyDescent="0.25">
      <c r="A76" s="21" t="s">
        <v>13</v>
      </c>
      <c r="B76" s="22"/>
    </row>
    <row r="77" spans="1:7" x14ac:dyDescent="0.25">
      <c r="A77" s="1" t="s">
        <v>9</v>
      </c>
      <c r="B77" s="2">
        <f>B75*20/100</f>
        <v>4081.2184000000002</v>
      </c>
    </row>
    <row r="78" spans="1:7" x14ac:dyDescent="0.25">
      <c r="A78" s="3" t="s">
        <v>10</v>
      </c>
      <c r="B78" s="2">
        <f>C75*58.9/100</f>
        <v>17703.939358</v>
      </c>
    </row>
    <row r="79" spans="1:7" x14ac:dyDescent="0.25">
      <c r="A79" s="4" t="s">
        <v>11</v>
      </c>
      <c r="B79" s="5">
        <f>SUM(B77:B78)</f>
        <v>21785.157758000001</v>
      </c>
    </row>
    <row r="80" spans="1:7" x14ac:dyDescent="0.25">
      <c r="A80" s="1" t="s">
        <v>12</v>
      </c>
      <c r="B80" s="9">
        <f>B79/6758</f>
        <v>3.2236102039064813</v>
      </c>
    </row>
    <row r="82" spans="1:4" x14ac:dyDescent="0.25">
      <c r="A82" s="6" t="s">
        <v>14</v>
      </c>
      <c r="B82" s="6" t="s">
        <v>15</v>
      </c>
      <c r="C82" s="1" t="s">
        <v>21</v>
      </c>
      <c r="D82" s="1" t="s">
        <v>22</v>
      </c>
    </row>
    <row r="83" spans="1:4" ht="30" x14ac:dyDescent="0.25">
      <c r="A83" s="6" t="s">
        <v>16</v>
      </c>
      <c r="B83" s="6" t="s">
        <v>17</v>
      </c>
      <c r="C83" s="2">
        <f>A75*15000/100000</f>
        <v>41363.699999999997</v>
      </c>
      <c r="D83" s="9">
        <f>C83/3024</f>
        <v>13.678472222222222</v>
      </c>
    </row>
    <row r="84" spans="1:4" x14ac:dyDescent="0.25">
      <c r="A84" s="7"/>
      <c r="B84" s="7"/>
      <c r="D84" s="23"/>
    </row>
    <row r="85" spans="1:4" x14ac:dyDescent="0.25">
      <c r="A85" s="6" t="s">
        <v>18</v>
      </c>
      <c r="B85" s="6" t="s">
        <v>19</v>
      </c>
      <c r="C85" s="1" t="s">
        <v>21</v>
      </c>
      <c r="D85" s="9" t="s">
        <v>22</v>
      </c>
    </row>
    <row r="86" spans="1:4" ht="30" x14ac:dyDescent="0.25">
      <c r="A86" s="6" t="s">
        <v>16</v>
      </c>
      <c r="B86" s="6" t="s">
        <v>20</v>
      </c>
      <c r="C86" s="2">
        <f>A75*3000/100000</f>
        <v>8272.74</v>
      </c>
      <c r="D86" s="9">
        <f>C86/3120</f>
        <v>2.6515192307692308</v>
      </c>
    </row>
    <row r="88" spans="1:4" x14ac:dyDescent="0.25">
      <c r="A88" s="8" t="s">
        <v>5</v>
      </c>
      <c r="B88" s="1"/>
    </row>
    <row r="89" spans="1:4" x14ac:dyDescent="0.25">
      <c r="A89" s="8" t="s">
        <v>23</v>
      </c>
      <c r="B89" s="1" t="s">
        <v>24</v>
      </c>
    </row>
    <row r="90" spans="1:4" x14ac:dyDescent="0.25">
      <c r="A90" s="8" t="s">
        <v>23</v>
      </c>
      <c r="B90" s="9">
        <f>A75/1500000</f>
        <v>0.18383866666666668</v>
      </c>
    </row>
    <row r="92" spans="1:4" ht="30" x14ac:dyDescent="0.25">
      <c r="A92" s="10" t="s">
        <v>167</v>
      </c>
      <c r="B92" s="3" t="s">
        <v>160</v>
      </c>
      <c r="C92" s="3" t="s">
        <v>206</v>
      </c>
    </row>
    <row r="93" spans="1:4" x14ac:dyDescent="0.25">
      <c r="A93">
        <v>195175</v>
      </c>
      <c r="B93" s="2">
        <f>A93*7.4/100</f>
        <v>14442.95</v>
      </c>
      <c r="C93" s="2">
        <f>A93*10.9/100</f>
        <v>21274.075000000001</v>
      </c>
    </row>
    <row r="94" spans="1:4" x14ac:dyDescent="0.25">
      <c r="A94" s="21" t="s">
        <v>13</v>
      </c>
      <c r="B94" s="22"/>
    </row>
    <row r="95" spans="1:4" x14ac:dyDescent="0.25">
      <c r="A95" s="1" t="s">
        <v>9</v>
      </c>
      <c r="B95" s="2">
        <f>B93*20/100</f>
        <v>2888.59</v>
      </c>
    </row>
    <row r="96" spans="1:4" x14ac:dyDescent="0.25">
      <c r="A96" s="3" t="s">
        <v>10</v>
      </c>
      <c r="B96" s="2">
        <f>C93*58.9/100</f>
        <v>12530.430175000001</v>
      </c>
    </row>
    <row r="97" spans="1:7" x14ac:dyDescent="0.25">
      <c r="A97" s="4" t="s">
        <v>11</v>
      </c>
      <c r="B97" s="5">
        <f>SUM(B95:B96)</f>
        <v>15419.020175000001</v>
      </c>
    </row>
    <row r="98" spans="1:7" x14ac:dyDescent="0.25">
      <c r="A98" s="1" t="s">
        <v>12</v>
      </c>
      <c r="B98" s="9">
        <f>B97/6758</f>
        <v>2.2815951723882808</v>
      </c>
    </row>
    <row r="100" spans="1:7" x14ac:dyDescent="0.25">
      <c r="A100" s="6" t="s">
        <v>14</v>
      </c>
      <c r="B100" s="6" t="s">
        <v>15</v>
      </c>
      <c r="C100" s="1" t="s">
        <v>21</v>
      </c>
      <c r="D100" s="1" t="s">
        <v>22</v>
      </c>
    </row>
    <row r="101" spans="1:7" ht="30" x14ac:dyDescent="0.25">
      <c r="A101" s="6" t="s">
        <v>16</v>
      </c>
      <c r="B101" s="6" t="s">
        <v>17</v>
      </c>
      <c r="C101" s="2">
        <f>A93*15000/100000</f>
        <v>29276.25</v>
      </c>
      <c r="D101" s="9">
        <f>C101/3024</f>
        <v>9.6812996031746028</v>
      </c>
    </row>
    <row r="102" spans="1:7" x14ac:dyDescent="0.25">
      <c r="A102" s="7"/>
      <c r="B102" s="7"/>
      <c r="D102" s="23"/>
    </row>
    <row r="103" spans="1:7" x14ac:dyDescent="0.25">
      <c r="A103" s="6" t="s">
        <v>18</v>
      </c>
      <c r="B103" s="6" t="s">
        <v>19</v>
      </c>
      <c r="C103" s="1" t="s">
        <v>21</v>
      </c>
      <c r="D103" s="9" t="s">
        <v>22</v>
      </c>
    </row>
    <row r="104" spans="1:7" ht="30" x14ac:dyDescent="0.25">
      <c r="A104" s="6" t="s">
        <v>16</v>
      </c>
      <c r="B104" s="6" t="s">
        <v>20</v>
      </c>
      <c r="C104" s="2">
        <f>A93*3000/100000</f>
        <v>5855.25</v>
      </c>
      <c r="D104" s="9">
        <f>C104/3120</f>
        <v>1.8766826923076922</v>
      </c>
    </row>
    <row r="106" spans="1:7" x14ac:dyDescent="0.25">
      <c r="A106" s="8" t="s">
        <v>5</v>
      </c>
      <c r="B106" s="1"/>
    </row>
    <row r="107" spans="1:7" x14ac:dyDescent="0.25">
      <c r="A107" s="8" t="s">
        <v>23</v>
      </c>
      <c r="B107" s="1" t="s">
        <v>24</v>
      </c>
    </row>
    <row r="108" spans="1:7" x14ac:dyDescent="0.25">
      <c r="A108" s="8" t="s">
        <v>23</v>
      </c>
      <c r="B108" s="9">
        <f>A93/1500000</f>
        <v>0.13011666666666666</v>
      </c>
    </row>
    <row r="110" spans="1:7" ht="30" x14ac:dyDescent="0.25">
      <c r="A110" s="10" t="s">
        <v>168</v>
      </c>
      <c r="B110" s="3" t="s">
        <v>160</v>
      </c>
      <c r="C110" s="3" t="s">
        <v>206</v>
      </c>
      <c r="F110" s="14"/>
      <c r="G110" s="14"/>
    </row>
    <row r="111" spans="1:7" x14ac:dyDescent="0.25">
      <c r="A111" s="13">
        <v>304563</v>
      </c>
      <c r="B111" s="2">
        <f>A111*7.4/100</f>
        <v>22537.662</v>
      </c>
      <c r="C111" s="2">
        <f>A111*10.9/100</f>
        <v>33197.366999999998</v>
      </c>
    </row>
    <row r="112" spans="1:7" x14ac:dyDescent="0.25">
      <c r="A112" s="21" t="s">
        <v>13</v>
      </c>
      <c r="B112" s="22"/>
    </row>
    <row r="113" spans="1:4" x14ac:dyDescent="0.25">
      <c r="A113" s="1" t="s">
        <v>9</v>
      </c>
      <c r="B113" s="2">
        <f>B111*20/100</f>
        <v>4507.5324000000001</v>
      </c>
    </row>
    <row r="114" spans="1:4" x14ac:dyDescent="0.25">
      <c r="A114" s="3" t="s">
        <v>10</v>
      </c>
      <c r="B114" s="2">
        <f>C111*58.9/100</f>
        <v>19553.249163</v>
      </c>
    </row>
    <row r="115" spans="1:4" x14ac:dyDescent="0.25">
      <c r="A115" s="4" t="s">
        <v>11</v>
      </c>
      <c r="B115" s="5">
        <f>SUM(B113:B114)</f>
        <v>24060.781563</v>
      </c>
    </row>
    <row r="116" spans="1:4" x14ac:dyDescent="0.25">
      <c r="A116" s="1" t="s">
        <v>12</v>
      </c>
      <c r="B116" s="9">
        <f>B115/6758</f>
        <v>3.5603405686593668</v>
      </c>
    </row>
    <row r="118" spans="1:4" x14ac:dyDescent="0.25">
      <c r="A118" s="6" t="s">
        <v>14</v>
      </c>
      <c r="B118" s="6" t="s">
        <v>15</v>
      </c>
      <c r="C118" s="1" t="s">
        <v>21</v>
      </c>
      <c r="D118" s="1" t="s">
        <v>22</v>
      </c>
    </row>
    <row r="119" spans="1:4" ht="30" x14ac:dyDescent="0.25">
      <c r="A119" s="6" t="s">
        <v>16</v>
      </c>
      <c r="B119" s="6" t="s">
        <v>17</v>
      </c>
      <c r="C119" s="2">
        <f>A111*15000/100000</f>
        <v>45684.45</v>
      </c>
      <c r="D119" s="9">
        <f>C119/3024</f>
        <v>15.107291666666665</v>
      </c>
    </row>
    <row r="120" spans="1:4" x14ac:dyDescent="0.25">
      <c r="A120" s="7"/>
      <c r="B120" s="7"/>
      <c r="D120" s="23"/>
    </row>
    <row r="121" spans="1:4" x14ac:dyDescent="0.25">
      <c r="A121" s="6" t="s">
        <v>18</v>
      </c>
      <c r="B121" s="6" t="s">
        <v>19</v>
      </c>
      <c r="C121" s="1" t="s">
        <v>21</v>
      </c>
      <c r="D121" s="9" t="s">
        <v>22</v>
      </c>
    </row>
    <row r="122" spans="1:4" ht="30" x14ac:dyDescent="0.25">
      <c r="A122" s="6" t="s">
        <v>16</v>
      </c>
      <c r="B122" s="6" t="s">
        <v>20</v>
      </c>
      <c r="C122" s="2">
        <f>A111*3000/100000</f>
        <v>9136.89</v>
      </c>
      <c r="D122" s="9">
        <f>C122/3120</f>
        <v>2.9284903846153845</v>
      </c>
    </row>
    <row r="124" spans="1:4" x14ac:dyDescent="0.25">
      <c r="A124" s="8" t="s">
        <v>5</v>
      </c>
      <c r="B124" s="1"/>
    </row>
    <row r="125" spans="1:4" x14ac:dyDescent="0.25">
      <c r="A125" s="8" t="s">
        <v>23</v>
      </c>
      <c r="B125" s="1" t="s">
        <v>24</v>
      </c>
    </row>
    <row r="126" spans="1:4" x14ac:dyDescent="0.25">
      <c r="A126" s="8" t="s">
        <v>23</v>
      </c>
      <c r="B126" s="9">
        <f>A111/1500000</f>
        <v>0.203042</v>
      </c>
    </row>
    <row r="128" spans="1:4" ht="30" x14ac:dyDescent="0.25">
      <c r="A128" s="10" t="s">
        <v>169</v>
      </c>
      <c r="B128" s="3" t="s">
        <v>160</v>
      </c>
      <c r="C128" s="3" t="s">
        <v>206</v>
      </c>
    </row>
    <row r="129" spans="1:4" x14ac:dyDescent="0.25">
      <c r="A129">
        <v>1192453</v>
      </c>
      <c r="B129" s="2">
        <f>A129*7.4/100</f>
        <v>88241.522000000012</v>
      </c>
      <c r="C129" s="2">
        <f>A129*10.9/100</f>
        <v>129977.37700000001</v>
      </c>
    </row>
    <row r="130" spans="1:4" x14ac:dyDescent="0.25">
      <c r="A130" s="21" t="s">
        <v>13</v>
      </c>
      <c r="B130" s="22"/>
    </row>
    <row r="131" spans="1:4" x14ac:dyDescent="0.25">
      <c r="A131" s="1" t="s">
        <v>9</v>
      </c>
      <c r="B131" s="2">
        <f>B129*20/100</f>
        <v>17648.304400000001</v>
      </c>
    </row>
    <row r="132" spans="1:4" x14ac:dyDescent="0.25">
      <c r="A132" s="3" t="s">
        <v>10</v>
      </c>
      <c r="B132" s="2">
        <f>C129*58.9/100</f>
        <v>76556.675052999999</v>
      </c>
    </row>
    <row r="133" spans="1:4" x14ac:dyDescent="0.25">
      <c r="A133" s="4" t="s">
        <v>11</v>
      </c>
      <c r="B133" s="5">
        <f>SUM(B131:B132)</f>
        <v>94204.979453000007</v>
      </c>
    </row>
    <row r="134" spans="1:4" x14ac:dyDescent="0.25">
      <c r="A134" s="1" t="s">
        <v>12</v>
      </c>
      <c r="B134" s="9">
        <f>B133/6758</f>
        <v>13.939772040988458</v>
      </c>
    </row>
    <row r="136" spans="1:4" x14ac:dyDescent="0.25">
      <c r="A136" s="6" t="s">
        <v>14</v>
      </c>
      <c r="B136" s="6" t="s">
        <v>15</v>
      </c>
      <c r="C136" s="1" t="s">
        <v>21</v>
      </c>
      <c r="D136" s="1" t="s">
        <v>22</v>
      </c>
    </row>
    <row r="137" spans="1:4" ht="30" x14ac:dyDescent="0.25">
      <c r="A137" s="6" t="s">
        <v>16</v>
      </c>
      <c r="B137" s="6" t="s">
        <v>17</v>
      </c>
      <c r="C137" s="2">
        <f>A129*15000/100000</f>
        <v>178867.95</v>
      </c>
      <c r="D137" s="9">
        <f>C137/3024</f>
        <v>59.149454365079372</v>
      </c>
    </row>
    <row r="138" spans="1:4" x14ac:dyDescent="0.25">
      <c r="A138" s="7"/>
      <c r="B138" s="7"/>
      <c r="D138" s="23"/>
    </row>
    <row r="139" spans="1:4" x14ac:dyDescent="0.25">
      <c r="A139" s="6" t="s">
        <v>18</v>
      </c>
      <c r="B139" s="6" t="s">
        <v>19</v>
      </c>
      <c r="C139" s="1" t="s">
        <v>21</v>
      </c>
      <c r="D139" s="9" t="s">
        <v>22</v>
      </c>
    </row>
    <row r="140" spans="1:4" ht="30" x14ac:dyDescent="0.25">
      <c r="A140" s="6" t="s">
        <v>16</v>
      </c>
      <c r="B140" s="6" t="s">
        <v>20</v>
      </c>
      <c r="C140" s="2">
        <f>A129*3000/100000</f>
        <v>35773.589999999997</v>
      </c>
      <c r="D140" s="9">
        <f>C140/3120</f>
        <v>11.46589423076923</v>
      </c>
    </row>
    <row r="142" spans="1:4" x14ac:dyDescent="0.25">
      <c r="A142" s="8" t="s">
        <v>5</v>
      </c>
      <c r="B142" s="1"/>
    </row>
    <row r="143" spans="1:4" x14ac:dyDescent="0.25">
      <c r="A143" s="8" t="s">
        <v>23</v>
      </c>
      <c r="B143" s="1" t="s">
        <v>24</v>
      </c>
    </row>
    <row r="144" spans="1:4" x14ac:dyDescent="0.25">
      <c r="A144" s="8" t="s">
        <v>23</v>
      </c>
      <c r="B144" s="9">
        <f>A129/1500000</f>
        <v>0.79496866666666666</v>
      </c>
    </row>
    <row r="146" spans="1:8" ht="30" x14ac:dyDescent="0.25">
      <c r="A146" s="10" t="s">
        <v>170</v>
      </c>
      <c r="B146" s="3" t="s">
        <v>160</v>
      </c>
      <c r="C146" s="3" t="s">
        <v>206</v>
      </c>
      <c r="G146" s="14"/>
      <c r="H146" s="14"/>
    </row>
    <row r="147" spans="1:8" x14ac:dyDescent="0.25">
      <c r="A147">
        <v>556882</v>
      </c>
      <c r="B147" s="2">
        <f>A147*7.4/100</f>
        <v>41209.268000000004</v>
      </c>
      <c r="C147" s="2">
        <f>A147*10.9/100</f>
        <v>60700.137999999999</v>
      </c>
    </row>
    <row r="148" spans="1:8" x14ac:dyDescent="0.25">
      <c r="A148" s="21" t="s">
        <v>13</v>
      </c>
      <c r="B148" s="22"/>
    </row>
    <row r="149" spans="1:8" x14ac:dyDescent="0.25">
      <c r="A149" s="1" t="s">
        <v>9</v>
      </c>
      <c r="B149" s="2">
        <f>B147*20/100</f>
        <v>8241.8536000000004</v>
      </c>
    </row>
    <row r="150" spans="1:8" x14ac:dyDescent="0.25">
      <c r="A150" s="3" t="s">
        <v>10</v>
      </c>
      <c r="B150" s="2">
        <f>C147*58.9/100</f>
        <v>35752.381281999995</v>
      </c>
    </row>
    <row r="151" spans="1:8" x14ac:dyDescent="0.25">
      <c r="A151" s="4" t="s">
        <v>11</v>
      </c>
      <c r="B151" s="5">
        <f>SUM(B149:B150)</f>
        <v>43994.234881999997</v>
      </c>
    </row>
    <row r="152" spans="1:8" x14ac:dyDescent="0.25">
      <c r="A152" s="1" t="s">
        <v>12</v>
      </c>
      <c r="B152" s="9">
        <f>B151/6758</f>
        <v>6.5099489319325237</v>
      </c>
    </row>
    <row r="154" spans="1:8" x14ac:dyDescent="0.25">
      <c r="A154" s="6" t="s">
        <v>14</v>
      </c>
      <c r="B154" s="6" t="s">
        <v>15</v>
      </c>
      <c r="C154" s="1" t="s">
        <v>21</v>
      </c>
      <c r="D154" s="1" t="s">
        <v>22</v>
      </c>
    </row>
    <row r="155" spans="1:8" ht="30" x14ac:dyDescent="0.25">
      <c r="A155" s="6" t="s">
        <v>16</v>
      </c>
      <c r="B155" s="6" t="s">
        <v>17</v>
      </c>
      <c r="C155" s="2">
        <f>A147*15000/100000</f>
        <v>83532.3</v>
      </c>
      <c r="D155" s="9">
        <f>C155/3024</f>
        <v>27.623115079365082</v>
      </c>
    </row>
    <row r="156" spans="1:8" x14ac:dyDescent="0.25">
      <c r="A156" s="7"/>
      <c r="B156" s="7"/>
      <c r="D156" s="23"/>
    </row>
    <row r="157" spans="1:8" x14ac:dyDescent="0.25">
      <c r="A157" s="6" t="s">
        <v>18</v>
      </c>
      <c r="B157" s="6" t="s">
        <v>19</v>
      </c>
      <c r="C157" s="1" t="s">
        <v>21</v>
      </c>
      <c r="D157" s="9" t="s">
        <v>22</v>
      </c>
    </row>
    <row r="158" spans="1:8" ht="30" x14ac:dyDescent="0.25">
      <c r="A158" s="6" t="s">
        <v>16</v>
      </c>
      <c r="B158" s="6" t="s">
        <v>20</v>
      </c>
      <c r="C158" s="2">
        <f>A147*3000/100000</f>
        <v>16706.46</v>
      </c>
      <c r="D158" s="9">
        <f>C158/3120</f>
        <v>5.3546346153846152</v>
      </c>
    </row>
    <row r="160" spans="1:8" x14ac:dyDescent="0.25">
      <c r="A160" s="8" t="s">
        <v>5</v>
      </c>
      <c r="B160" s="1"/>
    </row>
    <row r="161" spans="1:4" x14ac:dyDescent="0.25">
      <c r="A161" s="8" t="s">
        <v>23</v>
      </c>
      <c r="B161" s="1" t="s">
        <v>24</v>
      </c>
    </row>
    <row r="162" spans="1:4" x14ac:dyDescent="0.25">
      <c r="A162" s="8" t="s">
        <v>23</v>
      </c>
      <c r="B162" s="9">
        <f>A147/1500000</f>
        <v>0.37125466666666668</v>
      </c>
    </row>
    <row r="164" spans="1:4" ht="30" x14ac:dyDescent="0.25">
      <c r="A164" s="10" t="s">
        <v>171</v>
      </c>
      <c r="B164" s="3" t="s">
        <v>160</v>
      </c>
      <c r="C164" s="3" t="s">
        <v>206</v>
      </c>
    </row>
    <row r="165" spans="1:4" x14ac:dyDescent="0.25">
      <c r="A165" s="13">
        <v>252999</v>
      </c>
      <c r="B165" s="2">
        <f>A165*7.4/100</f>
        <v>18721.925999999999</v>
      </c>
      <c r="C165" s="2">
        <f>A165*10.9/100</f>
        <v>27576.891</v>
      </c>
    </row>
    <row r="166" spans="1:4" x14ac:dyDescent="0.25">
      <c r="A166" s="21" t="s">
        <v>13</v>
      </c>
      <c r="B166" s="22"/>
    </row>
    <row r="167" spans="1:4" x14ac:dyDescent="0.25">
      <c r="A167" s="1" t="s">
        <v>9</v>
      </c>
      <c r="B167" s="2">
        <f>B165*20/100</f>
        <v>3744.3852000000002</v>
      </c>
    </row>
    <row r="168" spans="1:4" x14ac:dyDescent="0.25">
      <c r="A168" s="3" t="s">
        <v>10</v>
      </c>
      <c r="B168" s="2">
        <f>C165*58.9/100</f>
        <v>16242.788798999998</v>
      </c>
    </row>
    <row r="169" spans="1:4" x14ac:dyDescent="0.25">
      <c r="A169" s="4" t="s">
        <v>11</v>
      </c>
      <c r="B169" s="5">
        <f>SUM(B167:B168)</f>
        <v>19987.173998999999</v>
      </c>
    </row>
    <row r="170" spans="1:4" x14ac:dyDescent="0.25">
      <c r="A170" s="1" t="s">
        <v>12</v>
      </c>
      <c r="B170" s="9">
        <f>B169/6758</f>
        <v>2.9575575612607277</v>
      </c>
    </row>
    <row r="172" spans="1:4" x14ac:dyDescent="0.25">
      <c r="A172" s="6" t="s">
        <v>14</v>
      </c>
      <c r="B172" s="6" t="s">
        <v>15</v>
      </c>
      <c r="C172" s="1" t="s">
        <v>21</v>
      </c>
      <c r="D172" s="1" t="s">
        <v>22</v>
      </c>
    </row>
    <row r="173" spans="1:4" ht="30" x14ac:dyDescent="0.25">
      <c r="A173" s="6" t="s">
        <v>16</v>
      </c>
      <c r="B173" s="6" t="s">
        <v>17</v>
      </c>
      <c r="C173" s="2">
        <f>A165*15000/100000</f>
        <v>37949.85</v>
      </c>
      <c r="D173" s="9">
        <f>C173/3024</f>
        <v>12.549553571428572</v>
      </c>
    </row>
    <row r="174" spans="1:4" x14ac:dyDescent="0.25">
      <c r="A174" s="7"/>
      <c r="B174" s="7"/>
      <c r="D174" s="23"/>
    </row>
    <row r="175" spans="1:4" x14ac:dyDescent="0.25">
      <c r="A175" s="6" t="s">
        <v>18</v>
      </c>
      <c r="B175" s="6" t="s">
        <v>19</v>
      </c>
      <c r="C175" s="1" t="s">
        <v>21</v>
      </c>
      <c r="D175" s="9" t="s">
        <v>22</v>
      </c>
    </row>
    <row r="176" spans="1:4" ht="30" x14ac:dyDescent="0.25">
      <c r="A176" s="6" t="s">
        <v>16</v>
      </c>
      <c r="B176" s="6" t="s">
        <v>20</v>
      </c>
      <c r="C176" s="2">
        <f>A165*3000/100000</f>
        <v>7589.97</v>
      </c>
      <c r="D176" s="9">
        <f>C176/3120</f>
        <v>2.4326826923076923</v>
      </c>
    </row>
    <row r="178" spans="1:8" x14ac:dyDescent="0.25">
      <c r="A178" s="8" t="s">
        <v>5</v>
      </c>
      <c r="B178" s="1"/>
    </row>
    <row r="179" spans="1:8" x14ac:dyDescent="0.25">
      <c r="A179" s="8" t="s">
        <v>23</v>
      </c>
      <c r="B179" s="1" t="s">
        <v>24</v>
      </c>
    </row>
    <row r="180" spans="1:8" x14ac:dyDescent="0.25">
      <c r="A180" s="8" t="s">
        <v>23</v>
      </c>
      <c r="B180" s="9">
        <f>A165/1500000</f>
        <v>0.16866600000000001</v>
      </c>
    </row>
    <row r="182" spans="1:8" ht="30" x14ac:dyDescent="0.25">
      <c r="A182" s="10" t="s">
        <v>172</v>
      </c>
      <c r="B182" s="3" t="s">
        <v>160</v>
      </c>
      <c r="C182" s="3" t="s">
        <v>206</v>
      </c>
      <c r="G182" s="14"/>
      <c r="H182" s="14"/>
    </row>
    <row r="183" spans="1:8" x14ac:dyDescent="0.25">
      <c r="A183">
        <v>408086</v>
      </c>
      <c r="B183" s="2">
        <f>A183*7.4/100</f>
        <v>30198.364000000005</v>
      </c>
      <c r="C183" s="2">
        <f>A183*10.9/100</f>
        <v>44481.374000000003</v>
      </c>
    </row>
    <row r="184" spans="1:8" x14ac:dyDescent="0.25">
      <c r="A184" s="21" t="s">
        <v>13</v>
      </c>
      <c r="B184" s="22"/>
    </row>
    <row r="185" spans="1:8" x14ac:dyDescent="0.25">
      <c r="A185" s="1" t="s">
        <v>9</v>
      </c>
      <c r="B185" s="2">
        <f>B183*20/100</f>
        <v>6039.6728000000012</v>
      </c>
    </row>
    <row r="186" spans="1:8" x14ac:dyDescent="0.25">
      <c r="A186" s="3" t="s">
        <v>10</v>
      </c>
      <c r="B186" s="2">
        <f>C183*58.9/100</f>
        <v>26199.529286000001</v>
      </c>
    </row>
    <row r="187" spans="1:8" x14ac:dyDescent="0.25">
      <c r="A187" s="4" t="s">
        <v>11</v>
      </c>
      <c r="B187" s="5">
        <f>SUM(B185:B186)</f>
        <v>32239.202086000001</v>
      </c>
    </row>
    <row r="188" spans="1:8" x14ac:dyDescent="0.25">
      <c r="A188" s="1" t="s">
        <v>12</v>
      </c>
      <c r="B188" s="9">
        <f>B187/6758</f>
        <v>4.770524132287659</v>
      </c>
    </row>
    <row r="190" spans="1:8" x14ac:dyDescent="0.25">
      <c r="A190" s="6" t="s">
        <v>14</v>
      </c>
      <c r="B190" s="6" t="s">
        <v>15</v>
      </c>
      <c r="C190" s="1" t="s">
        <v>21</v>
      </c>
      <c r="D190" s="1" t="s">
        <v>22</v>
      </c>
    </row>
    <row r="191" spans="1:8" ht="30" x14ac:dyDescent="0.25">
      <c r="A191" s="6" t="s">
        <v>16</v>
      </c>
      <c r="B191" s="6" t="s">
        <v>17</v>
      </c>
      <c r="C191" s="2">
        <f>A183*15000/100000</f>
        <v>61212.9</v>
      </c>
      <c r="D191" s="9">
        <f>C191/3024</f>
        <v>20.242361111111112</v>
      </c>
    </row>
    <row r="192" spans="1:8" x14ac:dyDescent="0.25">
      <c r="A192" s="7"/>
      <c r="B192" s="7"/>
      <c r="D192" s="23"/>
    </row>
    <row r="193" spans="1:4" x14ac:dyDescent="0.25">
      <c r="A193" s="6" t="s">
        <v>18</v>
      </c>
      <c r="B193" s="6" t="s">
        <v>19</v>
      </c>
      <c r="C193" s="1" t="s">
        <v>21</v>
      </c>
      <c r="D193" s="9" t="s">
        <v>22</v>
      </c>
    </row>
    <row r="194" spans="1:4" ht="30" x14ac:dyDescent="0.25">
      <c r="A194" s="6" t="s">
        <v>16</v>
      </c>
      <c r="B194" s="6" t="s">
        <v>20</v>
      </c>
      <c r="C194" s="2">
        <f>A183*3000/100000</f>
        <v>12242.58</v>
      </c>
      <c r="D194" s="9">
        <f>C194/3120</f>
        <v>3.9239038461538462</v>
      </c>
    </row>
    <row r="196" spans="1:4" x14ac:dyDescent="0.25">
      <c r="A196" s="8" t="s">
        <v>5</v>
      </c>
      <c r="B196" s="1"/>
    </row>
    <row r="197" spans="1:4" x14ac:dyDescent="0.25">
      <c r="A197" s="8" t="s">
        <v>23</v>
      </c>
      <c r="B197" s="1" t="s">
        <v>24</v>
      </c>
    </row>
    <row r="198" spans="1:4" x14ac:dyDescent="0.25">
      <c r="A198" s="8" t="s">
        <v>23</v>
      </c>
      <c r="B198" s="9">
        <f>A183/1500000</f>
        <v>0.27205733333333332</v>
      </c>
    </row>
    <row r="200" spans="1:4" ht="30" x14ac:dyDescent="0.25">
      <c r="A200" s="10" t="s">
        <v>208</v>
      </c>
      <c r="B200" s="3" t="s">
        <v>160</v>
      </c>
      <c r="C200" s="3" t="s">
        <v>206</v>
      </c>
    </row>
    <row r="201" spans="1:4" x14ac:dyDescent="0.25">
      <c r="A201">
        <v>2630007</v>
      </c>
      <c r="B201" s="2">
        <f>A201*7.4/100</f>
        <v>194620.51800000001</v>
      </c>
      <c r="C201" s="2">
        <f>A201*10.9/100</f>
        <v>286670.76300000004</v>
      </c>
    </row>
    <row r="202" spans="1:4" x14ac:dyDescent="0.25">
      <c r="A202" s="21" t="s">
        <v>13</v>
      </c>
      <c r="B202" s="22"/>
    </row>
    <row r="203" spans="1:4" x14ac:dyDescent="0.25">
      <c r="A203" s="1" t="s">
        <v>9</v>
      </c>
      <c r="B203" s="2">
        <f>B201*20/100</f>
        <v>38924.103600000002</v>
      </c>
    </row>
    <row r="204" spans="1:4" x14ac:dyDescent="0.25">
      <c r="A204" s="3" t="s">
        <v>10</v>
      </c>
      <c r="B204" s="2">
        <f>C201*58.9/100</f>
        <v>168849.07940700001</v>
      </c>
    </row>
    <row r="205" spans="1:4" x14ac:dyDescent="0.25">
      <c r="A205" s="4" t="s">
        <v>11</v>
      </c>
      <c r="B205" s="5">
        <f>SUM(B203:B204)</f>
        <v>207773.18300700001</v>
      </c>
    </row>
    <row r="206" spans="1:4" x14ac:dyDescent="0.25">
      <c r="A206" s="1" t="s">
        <v>12</v>
      </c>
      <c r="B206" s="9">
        <f>B205/6758</f>
        <v>30.744774046611425</v>
      </c>
    </row>
    <row r="208" spans="1:4" x14ac:dyDescent="0.25">
      <c r="A208" s="6" t="s">
        <v>14</v>
      </c>
      <c r="B208" s="6" t="s">
        <v>15</v>
      </c>
      <c r="C208" s="1" t="s">
        <v>21</v>
      </c>
      <c r="D208" s="1" t="s">
        <v>22</v>
      </c>
    </row>
    <row r="209" spans="1:7" ht="30" x14ac:dyDescent="0.25">
      <c r="A209" s="6" t="s">
        <v>16</v>
      </c>
      <c r="B209" s="6" t="s">
        <v>17</v>
      </c>
      <c r="C209" s="2">
        <f>A201*15000/100000</f>
        <v>394501.05</v>
      </c>
      <c r="D209" s="9">
        <f>C209/3024</f>
        <v>130.45669642857143</v>
      </c>
    </row>
    <row r="210" spans="1:7" x14ac:dyDescent="0.25">
      <c r="A210" s="7"/>
      <c r="B210" s="7"/>
      <c r="D210" s="23"/>
    </row>
    <row r="211" spans="1:7" x14ac:dyDescent="0.25">
      <c r="A211" s="6" t="s">
        <v>18</v>
      </c>
      <c r="B211" s="6" t="s">
        <v>19</v>
      </c>
      <c r="C211" s="1" t="s">
        <v>21</v>
      </c>
      <c r="D211" s="9" t="s">
        <v>22</v>
      </c>
    </row>
    <row r="212" spans="1:7" ht="30" x14ac:dyDescent="0.25">
      <c r="A212" s="6" t="s">
        <v>16</v>
      </c>
      <c r="B212" s="6" t="s">
        <v>20</v>
      </c>
      <c r="C212" s="2">
        <f>A201*3000/100000</f>
        <v>78900.210000000006</v>
      </c>
      <c r="D212" s="9">
        <f>C212/3120</f>
        <v>25.288528846153849</v>
      </c>
    </row>
    <row r="214" spans="1:7" x14ac:dyDescent="0.25">
      <c r="A214" s="8" t="s">
        <v>5</v>
      </c>
      <c r="B214" s="1"/>
    </row>
    <row r="215" spans="1:7" x14ac:dyDescent="0.25">
      <c r="A215" s="8" t="s">
        <v>23</v>
      </c>
      <c r="B215" s="1" t="s">
        <v>24</v>
      </c>
    </row>
    <row r="216" spans="1:7" x14ac:dyDescent="0.25">
      <c r="A216" s="8" t="s">
        <v>23</v>
      </c>
      <c r="B216" s="9">
        <f>A201/1500000</f>
        <v>1.7533380000000001</v>
      </c>
    </row>
    <row r="218" spans="1:7" ht="30" x14ac:dyDescent="0.25">
      <c r="A218" s="10" t="s">
        <v>173</v>
      </c>
      <c r="B218" s="3" t="s">
        <v>160</v>
      </c>
      <c r="C218" s="3" t="s">
        <v>206</v>
      </c>
      <c r="F218" s="14"/>
      <c r="G218" s="14"/>
    </row>
    <row r="219" spans="1:7" x14ac:dyDescent="0.25">
      <c r="A219" s="13">
        <v>337982</v>
      </c>
      <c r="B219" s="2">
        <f>A219*7.4/100</f>
        <v>25010.668000000001</v>
      </c>
      <c r="C219" s="2">
        <f>A219*10.9/100</f>
        <v>36840.038</v>
      </c>
    </row>
    <row r="220" spans="1:7" x14ac:dyDescent="0.25">
      <c r="A220" s="21" t="s">
        <v>13</v>
      </c>
      <c r="B220" s="22"/>
    </row>
    <row r="221" spans="1:7" x14ac:dyDescent="0.25">
      <c r="A221" s="1" t="s">
        <v>9</v>
      </c>
      <c r="B221" s="2">
        <f>B219*20/100</f>
        <v>5002.1336000000001</v>
      </c>
    </row>
    <row r="222" spans="1:7" x14ac:dyDescent="0.25">
      <c r="A222" s="3" t="s">
        <v>10</v>
      </c>
      <c r="B222" s="2">
        <f>C219*58.9/100</f>
        <v>21698.782382000001</v>
      </c>
    </row>
    <row r="223" spans="1:7" x14ac:dyDescent="0.25">
      <c r="A223" s="4" t="s">
        <v>11</v>
      </c>
      <c r="B223" s="5">
        <f>SUM(B221:B222)</f>
        <v>26700.915982000002</v>
      </c>
    </row>
    <row r="224" spans="1:7" x14ac:dyDescent="0.25">
      <c r="A224" s="1" t="s">
        <v>12</v>
      </c>
      <c r="B224" s="9">
        <f>B223/6758</f>
        <v>3.9510085797573251</v>
      </c>
    </row>
    <row r="226" spans="1:4" x14ac:dyDescent="0.25">
      <c r="A226" s="6" t="s">
        <v>14</v>
      </c>
      <c r="B226" s="6" t="s">
        <v>15</v>
      </c>
      <c r="C226" s="1" t="s">
        <v>21</v>
      </c>
      <c r="D226" s="1" t="s">
        <v>22</v>
      </c>
    </row>
    <row r="227" spans="1:4" ht="30" x14ac:dyDescent="0.25">
      <c r="A227" s="6" t="s">
        <v>16</v>
      </c>
      <c r="B227" s="6" t="s">
        <v>17</v>
      </c>
      <c r="C227" s="2">
        <f>A219*15000/100000</f>
        <v>50697.3</v>
      </c>
      <c r="D227" s="9">
        <f>C227/3024</f>
        <v>16.764980158730161</v>
      </c>
    </row>
    <row r="228" spans="1:4" x14ac:dyDescent="0.25">
      <c r="A228" s="7"/>
      <c r="B228" s="7"/>
      <c r="D228" s="23"/>
    </row>
    <row r="229" spans="1:4" x14ac:dyDescent="0.25">
      <c r="A229" s="6" t="s">
        <v>18</v>
      </c>
      <c r="B229" s="6" t="s">
        <v>19</v>
      </c>
      <c r="C229" s="1" t="s">
        <v>21</v>
      </c>
      <c r="D229" s="9" t="s">
        <v>22</v>
      </c>
    </row>
    <row r="230" spans="1:4" ht="30" x14ac:dyDescent="0.25">
      <c r="A230" s="6" t="s">
        <v>16</v>
      </c>
      <c r="B230" s="6" t="s">
        <v>20</v>
      </c>
      <c r="C230" s="2">
        <f>A219*3000/100000</f>
        <v>10139.459999999999</v>
      </c>
      <c r="D230" s="9">
        <f>C230/3120</f>
        <v>3.249826923076923</v>
      </c>
    </row>
    <row r="232" spans="1:4" x14ac:dyDescent="0.25">
      <c r="A232" s="8" t="s">
        <v>5</v>
      </c>
      <c r="B232" s="1"/>
    </row>
    <row r="233" spans="1:4" x14ac:dyDescent="0.25">
      <c r="A233" s="8" t="s">
        <v>23</v>
      </c>
      <c r="B233" s="1" t="s">
        <v>24</v>
      </c>
    </row>
    <row r="234" spans="1:4" x14ac:dyDescent="0.25">
      <c r="A234" s="8" t="s">
        <v>23</v>
      </c>
      <c r="B234" s="9">
        <f>A219/1500000</f>
        <v>0.22532133333333335</v>
      </c>
    </row>
    <row r="236" spans="1:4" ht="30" x14ac:dyDescent="0.25">
      <c r="A236" s="10" t="s">
        <v>174</v>
      </c>
      <c r="B236" s="3" t="s">
        <v>160</v>
      </c>
      <c r="C236" s="3" t="s">
        <v>206</v>
      </c>
    </row>
    <row r="237" spans="1:4" x14ac:dyDescent="0.25">
      <c r="A237" s="13">
        <v>350752</v>
      </c>
      <c r="B237" s="2">
        <f>A237*7.4/100</f>
        <v>25955.648000000001</v>
      </c>
      <c r="C237" s="2">
        <f>A237*10.9/100</f>
        <v>38231.968000000001</v>
      </c>
    </row>
    <row r="238" spans="1:4" x14ac:dyDescent="0.25">
      <c r="A238" s="21" t="s">
        <v>13</v>
      </c>
      <c r="B238" s="22"/>
    </row>
    <row r="239" spans="1:4" x14ac:dyDescent="0.25">
      <c r="A239" s="1" t="s">
        <v>9</v>
      </c>
      <c r="B239" s="2">
        <f>B237*20/100</f>
        <v>5191.1296000000002</v>
      </c>
    </row>
    <row r="240" spans="1:4" x14ac:dyDescent="0.25">
      <c r="A240" s="3" t="s">
        <v>10</v>
      </c>
      <c r="B240" s="2">
        <f>C237*58.9/100</f>
        <v>22518.629152000001</v>
      </c>
    </row>
    <row r="241" spans="1:4" x14ac:dyDescent="0.25">
      <c r="A241" s="4" t="s">
        <v>11</v>
      </c>
      <c r="B241" s="5">
        <f>SUM(B239:B240)</f>
        <v>27709.758752000002</v>
      </c>
    </row>
    <row r="242" spans="1:4" x14ac:dyDescent="0.25">
      <c r="A242" s="1" t="s">
        <v>12</v>
      </c>
      <c r="B242" s="9">
        <f>B241/6758</f>
        <v>4.1002898419650791</v>
      </c>
    </row>
    <row r="244" spans="1:4" x14ac:dyDescent="0.25">
      <c r="A244" s="6" t="s">
        <v>14</v>
      </c>
      <c r="B244" s="6" t="s">
        <v>15</v>
      </c>
      <c r="C244" s="1" t="s">
        <v>21</v>
      </c>
      <c r="D244" s="1" t="s">
        <v>22</v>
      </c>
    </row>
    <row r="245" spans="1:4" ht="30" x14ac:dyDescent="0.25">
      <c r="A245" s="6" t="s">
        <v>16</v>
      </c>
      <c r="B245" s="6" t="s">
        <v>17</v>
      </c>
      <c r="C245" s="2">
        <f>A237*15000/100000</f>
        <v>52612.800000000003</v>
      </c>
      <c r="D245" s="9">
        <f>C245/3024</f>
        <v>17.398412698412699</v>
      </c>
    </row>
    <row r="246" spans="1:4" x14ac:dyDescent="0.25">
      <c r="A246" s="7"/>
      <c r="B246" s="7"/>
      <c r="D246" s="23"/>
    </row>
    <row r="247" spans="1:4" x14ac:dyDescent="0.25">
      <c r="A247" s="6" t="s">
        <v>18</v>
      </c>
      <c r="B247" s="6" t="s">
        <v>19</v>
      </c>
      <c r="C247" s="1" t="s">
        <v>21</v>
      </c>
      <c r="D247" s="9" t="s">
        <v>22</v>
      </c>
    </row>
    <row r="248" spans="1:4" ht="30" x14ac:dyDescent="0.25">
      <c r="A248" s="6" t="s">
        <v>16</v>
      </c>
      <c r="B248" s="6" t="s">
        <v>20</v>
      </c>
      <c r="C248" s="2">
        <f>A237*3000/100000</f>
        <v>10522.56</v>
      </c>
      <c r="D248" s="9">
        <f>C248/3120</f>
        <v>3.3726153846153846</v>
      </c>
    </row>
    <row r="250" spans="1:4" x14ac:dyDescent="0.25">
      <c r="A250" s="8" t="s">
        <v>5</v>
      </c>
      <c r="B250" s="1"/>
    </row>
    <row r="251" spans="1:4" x14ac:dyDescent="0.25">
      <c r="A251" s="8" t="s">
        <v>23</v>
      </c>
      <c r="B251" s="1" t="s">
        <v>24</v>
      </c>
    </row>
    <row r="252" spans="1:4" x14ac:dyDescent="0.25">
      <c r="A252" s="8" t="s">
        <v>23</v>
      </c>
      <c r="B252" s="9">
        <f>A237/1500000</f>
        <v>0.23383466666666666</v>
      </c>
    </row>
    <row r="254" spans="1:4" ht="30" x14ac:dyDescent="0.25">
      <c r="A254" s="10" t="s">
        <v>175</v>
      </c>
      <c r="B254" s="3" t="s">
        <v>160</v>
      </c>
      <c r="C254" s="3" t="s">
        <v>206</v>
      </c>
    </row>
    <row r="255" spans="1:4" x14ac:dyDescent="0.25">
      <c r="A255">
        <v>719593</v>
      </c>
      <c r="B255" s="2">
        <f>A255*7.4/100</f>
        <v>53249.882000000005</v>
      </c>
      <c r="C255" s="2">
        <f>A255*10.9/100</f>
        <v>78435.637000000002</v>
      </c>
    </row>
    <row r="256" spans="1:4" x14ac:dyDescent="0.25">
      <c r="A256" s="21" t="s">
        <v>13</v>
      </c>
      <c r="B256" s="22"/>
    </row>
    <row r="257" spans="1:8" x14ac:dyDescent="0.25">
      <c r="A257" s="1" t="s">
        <v>9</v>
      </c>
      <c r="B257" s="2">
        <f>B255*20/100</f>
        <v>10649.976400000001</v>
      </c>
    </row>
    <row r="258" spans="1:8" x14ac:dyDescent="0.25">
      <c r="A258" s="3" t="s">
        <v>10</v>
      </c>
      <c r="B258" s="2">
        <f>C255*58.9/100</f>
        <v>46198.590192999996</v>
      </c>
    </row>
    <row r="259" spans="1:8" x14ac:dyDescent="0.25">
      <c r="A259" s="4" t="s">
        <v>11</v>
      </c>
      <c r="B259" s="5">
        <f>SUM(B257:B258)</f>
        <v>56848.566592999996</v>
      </c>
    </row>
    <row r="260" spans="1:8" x14ac:dyDescent="0.25">
      <c r="A260" s="1" t="s">
        <v>12</v>
      </c>
      <c r="B260" s="9">
        <f>B259/6758</f>
        <v>8.4120400403965672</v>
      </c>
    </row>
    <row r="262" spans="1:8" x14ac:dyDescent="0.25">
      <c r="A262" s="6" t="s">
        <v>14</v>
      </c>
      <c r="B262" s="6" t="s">
        <v>15</v>
      </c>
      <c r="C262" s="1" t="s">
        <v>21</v>
      </c>
      <c r="D262" s="1" t="s">
        <v>22</v>
      </c>
    </row>
    <row r="263" spans="1:8" ht="30" x14ac:dyDescent="0.25">
      <c r="A263" s="6" t="s">
        <v>16</v>
      </c>
      <c r="B263" s="6" t="s">
        <v>17</v>
      </c>
      <c r="C263" s="2">
        <f>A255*15000/100000</f>
        <v>107938.95</v>
      </c>
      <c r="D263" s="9">
        <f>C263/3024</f>
        <v>35.694097222222219</v>
      </c>
    </row>
    <row r="264" spans="1:8" x14ac:dyDescent="0.25">
      <c r="A264" s="7"/>
      <c r="B264" s="7"/>
      <c r="D264" s="23"/>
    </row>
    <row r="265" spans="1:8" x14ac:dyDescent="0.25">
      <c r="A265" s="6" t="s">
        <v>18</v>
      </c>
      <c r="B265" s="6" t="s">
        <v>19</v>
      </c>
      <c r="C265" s="1" t="s">
        <v>21</v>
      </c>
      <c r="D265" s="9" t="s">
        <v>22</v>
      </c>
    </row>
    <row r="266" spans="1:8" ht="30" x14ac:dyDescent="0.25">
      <c r="A266" s="6" t="s">
        <v>16</v>
      </c>
      <c r="B266" s="6" t="s">
        <v>20</v>
      </c>
      <c r="C266" s="2">
        <f>A255*3000/100000</f>
        <v>21587.79</v>
      </c>
      <c r="D266" s="9">
        <f>C266/3120</f>
        <v>6.9191634615384618</v>
      </c>
    </row>
    <row r="268" spans="1:8" x14ac:dyDescent="0.25">
      <c r="A268" s="8" t="s">
        <v>5</v>
      </c>
      <c r="B268" s="1"/>
    </row>
    <row r="269" spans="1:8" x14ac:dyDescent="0.25">
      <c r="A269" s="8" t="s">
        <v>23</v>
      </c>
      <c r="B269" s="1" t="s">
        <v>24</v>
      </c>
    </row>
    <row r="270" spans="1:8" x14ac:dyDescent="0.25">
      <c r="A270" s="8" t="s">
        <v>23</v>
      </c>
      <c r="B270" s="9">
        <f>A255/1500000</f>
        <v>0.47972866666666669</v>
      </c>
    </row>
    <row r="272" spans="1:8" ht="30" x14ac:dyDescent="0.25">
      <c r="A272" s="10" t="s">
        <v>176</v>
      </c>
      <c r="B272" s="3" t="s">
        <v>160</v>
      </c>
      <c r="C272" s="3" t="s">
        <v>206</v>
      </c>
      <c r="F272" s="14"/>
      <c r="G272" s="14"/>
      <c r="H272" s="14"/>
    </row>
    <row r="273" spans="1:4" x14ac:dyDescent="0.25">
      <c r="A273" s="13">
        <v>684317</v>
      </c>
      <c r="B273" s="2">
        <f>A273*7.4/100</f>
        <v>50639.457999999999</v>
      </c>
      <c r="C273" s="2">
        <f>A273*10.9/100</f>
        <v>74590.553</v>
      </c>
    </row>
    <row r="274" spans="1:4" x14ac:dyDescent="0.25">
      <c r="A274" s="21" t="s">
        <v>13</v>
      </c>
      <c r="B274" s="22"/>
    </row>
    <row r="275" spans="1:4" x14ac:dyDescent="0.25">
      <c r="A275" s="1" t="s">
        <v>9</v>
      </c>
      <c r="B275" s="2">
        <f>B273*20/100</f>
        <v>10127.891599999999</v>
      </c>
    </row>
    <row r="276" spans="1:4" x14ac:dyDescent="0.25">
      <c r="A276" s="3" t="s">
        <v>10</v>
      </c>
      <c r="B276" s="2">
        <f>C273*58.9/100</f>
        <v>43933.835717000002</v>
      </c>
    </row>
    <row r="277" spans="1:4" x14ac:dyDescent="0.25">
      <c r="A277" s="4" t="s">
        <v>11</v>
      </c>
      <c r="B277" s="5">
        <f>SUM(B275:B276)</f>
        <v>54061.727316999997</v>
      </c>
    </row>
    <row r="278" spans="1:4" x14ac:dyDescent="0.25">
      <c r="A278" s="1" t="s">
        <v>12</v>
      </c>
      <c r="B278" s="9">
        <f>B277/6758</f>
        <v>7.9996637047943171</v>
      </c>
    </row>
    <row r="280" spans="1:4" x14ac:dyDescent="0.25">
      <c r="A280" s="6" t="s">
        <v>14</v>
      </c>
      <c r="B280" s="6" t="s">
        <v>15</v>
      </c>
      <c r="C280" s="1" t="s">
        <v>21</v>
      </c>
      <c r="D280" s="1" t="s">
        <v>22</v>
      </c>
    </row>
    <row r="281" spans="1:4" ht="30" x14ac:dyDescent="0.25">
      <c r="A281" s="6" t="s">
        <v>16</v>
      </c>
      <c r="B281" s="6" t="s">
        <v>17</v>
      </c>
      <c r="C281" s="2">
        <f>A273*15000/100000</f>
        <v>102647.55</v>
      </c>
      <c r="D281" s="9">
        <f>C281/3024</f>
        <v>33.944295634920636</v>
      </c>
    </row>
    <row r="282" spans="1:4" x14ac:dyDescent="0.25">
      <c r="A282" s="7"/>
      <c r="B282" s="7"/>
      <c r="D282" s="23"/>
    </row>
    <row r="283" spans="1:4" x14ac:dyDescent="0.25">
      <c r="A283" s="6" t="s">
        <v>18</v>
      </c>
      <c r="B283" s="6" t="s">
        <v>19</v>
      </c>
      <c r="C283" s="1" t="s">
        <v>21</v>
      </c>
      <c r="D283" s="9" t="s">
        <v>22</v>
      </c>
    </row>
    <row r="284" spans="1:4" ht="30" x14ac:dyDescent="0.25">
      <c r="A284" s="6" t="s">
        <v>16</v>
      </c>
      <c r="B284" s="6" t="s">
        <v>20</v>
      </c>
      <c r="C284" s="2">
        <f>A273*3000/100000</f>
        <v>20529.509999999998</v>
      </c>
      <c r="D284" s="9">
        <f>C284/3120</f>
        <v>6.5799711538461532</v>
      </c>
    </row>
    <row r="286" spans="1:4" x14ac:dyDescent="0.25">
      <c r="A286" s="8" t="s">
        <v>5</v>
      </c>
      <c r="B286" s="1"/>
    </row>
    <row r="287" spans="1:4" x14ac:dyDescent="0.25">
      <c r="A287" s="8" t="s">
        <v>23</v>
      </c>
      <c r="B287" s="1" t="s">
        <v>24</v>
      </c>
    </row>
    <row r="288" spans="1:4" x14ac:dyDescent="0.25">
      <c r="A288" s="8" t="s">
        <v>23</v>
      </c>
      <c r="B288" s="9">
        <f>A273/1500000</f>
        <v>0.45621133333333336</v>
      </c>
    </row>
    <row r="290" spans="1:4" ht="30" x14ac:dyDescent="0.25">
      <c r="A290" s="10" t="s">
        <v>177</v>
      </c>
      <c r="B290" s="3" t="s">
        <v>160</v>
      </c>
      <c r="C290" s="3" t="s">
        <v>206</v>
      </c>
    </row>
    <row r="291" spans="1:4" x14ac:dyDescent="0.25">
      <c r="A291">
        <v>478038</v>
      </c>
      <c r="B291" s="2">
        <f>A291*7.4/100</f>
        <v>35374.812000000005</v>
      </c>
      <c r="C291" s="2">
        <f>A291*10.9/100</f>
        <v>52106.142</v>
      </c>
    </row>
    <row r="292" spans="1:4" x14ac:dyDescent="0.25">
      <c r="A292" s="21" t="s">
        <v>13</v>
      </c>
      <c r="B292" s="22"/>
    </row>
    <row r="293" spans="1:4" x14ac:dyDescent="0.25">
      <c r="A293" s="1" t="s">
        <v>9</v>
      </c>
      <c r="B293" s="2">
        <f>B291*20/100</f>
        <v>7074.9624000000013</v>
      </c>
    </row>
    <row r="294" spans="1:4" x14ac:dyDescent="0.25">
      <c r="A294" s="3" t="s">
        <v>10</v>
      </c>
      <c r="B294" s="2">
        <f>C291*58.9/100</f>
        <v>30690.517637999998</v>
      </c>
    </row>
    <row r="295" spans="1:4" x14ac:dyDescent="0.25">
      <c r="A295" s="4" t="s">
        <v>11</v>
      </c>
      <c r="B295" s="5">
        <f>SUM(B293:B294)</f>
        <v>37765.480038000002</v>
      </c>
    </row>
    <row r="296" spans="1:4" x14ac:dyDescent="0.25">
      <c r="A296" s="1" t="s">
        <v>12</v>
      </c>
      <c r="B296" s="9">
        <f>B295/6758</f>
        <v>5.5882628052678314</v>
      </c>
    </row>
    <row r="298" spans="1:4" x14ac:dyDescent="0.25">
      <c r="A298" s="6" t="s">
        <v>14</v>
      </c>
      <c r="B298" s="6" t="s">
        <v>15</v>
      </c>
      <c r="C298" s="1" t="s">
        <v>21</v>
      </c>
      <c r="D298" s="1" t="s">
        <v>22</v>
      </c>
    </row>
    <row r="299" spans="1:4" ht="30" x14ac:dyDescent="0.25">
      <c r="A299" s="6" t="s">
        <v>16</v>
      </c>
      <c r="B299" s="6" t="s">
        <v>17</v>
      </c>
      <c r="C299" s="2">
        <f>A291*15000/100000</f>
        <v>71705.7</v>
      </c>
      <c r="D299" s="9">
        <f>C299/3024</f>
        <v>23.71220238095238</v>
      </c>
    </row>
    <row r="300" spans="1:4" x14ac:dyDescent="0.25">
      <c r="A300" s="7"/>
      <c r="B300" s="7"/>
      <c r="D300" s="23"/>
    </row>
    <row r="301" spans="1:4" x14ac:dyDescent="0.25">
      <c r="A301" s="6" t="s">
        <v>18</v>
      </c>
      <c r="B301" s="6" t="s">
        <v>19</v>
      </c>
      <c r="C301" s="1" t="s">
        <v>21</v>
      </c>
      <c r="D301" s="9" t="s">
        <v>22</v>
      </c>
    </row>
    <row r="302" spans="1:4" ht="30" x14ac:dyDescent="0.25">
      <c r="A302" s="6" t="s">
        <v>16</v>
      </c>
      <c r="B302" s="6" t="s">
        <v>20</v>
      </c>
      <c r="C302" s="2">
        <f>A291*3000/100000</f>
        <v>14341.14</v>
      </c>
      <c r="D302" s="9">
        <f>C302/3120</f>
        <v>4.5965192307692302</v>
      </c>
    </row>
    <row r="304" spans="1:4" x14ac:dyDescent="0.25">
      <c r="A304" s="8" t="s">
        <v>5</v>
      </c>
      <c r="B304" s="1"/>
    </row>
    <row r="305" spans="1:4" x14ac:dyDescent="0.25">
      <c r="A305" s="8" t="s">
        <v>23</v>
      </c>
      <c r="B305" s="1" t="s">
        <v>24</v>
      </c>
    </row>
    <row r="306" spans="1:4" x14ac:dyDescent="0.25">
      <c r="A306" s="8" t="s">
        <v>23</v>
      </c>
      <c r="B306" s="9">
        <f>A291/1500000</f>
        <v>0.31869199999999998</v>
      </c>
    </row>
    <row r="308" spans="1:4" ht="30" x14ac:dyDescent="0.25">
      <c r="A308" s="10" t="s">
        <v>178</v>
      </c>
      <c r="B308" s="3" t="s">
        <v>160</v>
      </c>
      <c r="C308" s="3" t="s">
        <v>206</v>
      </c>
    </row>
    <row r="309" spans="1:4" x14ac:dyDescent="0.25">
      <c r="A309" s="13">
        <v>379843</v>
      </c>
      <c r="B309" s="2">
        <f>A309*7.4/100</f>
        <v>28108.382000000001</v>
      </c>
      <c r="C309" s="2">
        <f>A309*10.9/100</f>
        <v>41402.887000000002</v>
      </c>
    </row>
    <row r="310" spans="1:4" x14ac:dyDescent="0.25">
      <c r="A310" s="21" t="s">
        <v>13</v>
      </c>
      <c r="B310" s="22"/>
    </row>
    <row r="311" spans="1:4" x14ac:dyDescent="0.25">
      <c r="A311" s="1" t="s">
        <v>9</v>
      </c>
      <c r="B311" s="2">
        <f>B309*20/100</f>
        <v>5621.6764000000003</v>
      </c>
    </row>
    <row r="312" spans="1:4" x14ac:dyDescent="0.25">
      <c r="A312" s="3" t="s">
        <v>10</v>
      </c>
      <c r="B312" s="2">
        <f>C309*58.9/100</f>
        <v>24386.300443</v>
      </c>
    </row>
    <row r="313" spans="1:4" x14ac:dyDescent="0.25">
      <c r="A313" s="4" t="s">
        <v>11</v>
      </c>
      <c r="B313" s="5">
        <f>SUM(B311:B312)</f>
        <v>30007.976843</v>
      </c>
    </row>
    <row r="314" spans="1:4" x14ac:dyDescent="0.25">
      <c r="A314" s="1" t="s">
        <v>12</v>
      </c>
      <c r="B314" s="9">
        <f>B313/6758</f>
        <v>4.44036354587156</v>
      </c>
    </row>
    <row r="316" spans="1:4" x14ac:dyDescent="0.25">
      <c r="A316" s="6" t="s">
        <v>14</v>
      </c>
      <c r="B316" s="6" t="s">
        <v>15</v>
      </c>
      <c r="C316" s="1" t="s">
        <v>21</v>
      </c>
      <c r="D316" s="1" t="s">
        <v>22</v>
      </c>
    </row>
    <row r="317" spans="1:4" ht="30" x14ac:dyDescent="0.25">
      <c r="A317" s="6" t="s">
        <v>16</v>
      </c>
      <c r="B317" s="6" t="s">
        <v>17</v>
      </c>
      <c r="C317" s="2">
        <f>A309*15000/100000</f>
        <v>56976.45</v>
      </c>
      <c r="D317" s="9">
        <f>C317/3024</f>
        <v>18.841418650793649</v>
      </c>
    </row>
    <row r="318" spans="1:4" x14ac:dyDescent="0.25">
      <c r="A318" s="7"/>
      <c r="B318" s="7"/>
      <c r="D318" s="23"/>
    </row>
    <row r="319" spans="1:4" x14ac:dyDescent="0.25">
      <c r="A319" s="6" t="s">
        <v>18</v>
      </c>
      <c r="B319" s="6" t="s">
        <v>19</v>
      </c>
      <c r="C319" s="1" t="s">
        <v>21</v>
      </c>
      <c r="D319" s="9" t="s">
        <v>22</v>
      </c>
    </row>
    <row r="320" spans="1:4" ht="30" x14ac:dyDescent="0.25">
      <c r="A320" s="6" t="s">
        <v>16</v>
      </c>
      <c r="B320" s="6" t="s">
        <v>20</v>
      </c>
      <c r="C320" s="2">
        <f>A309*3000/100000</f>
        <v>11395.29</v>
      </c>
      <c r="D320" s="9">
        <f>C320/3120</f>
        <v>3.6523365384615389</v>
      </c>
    </row>
    <row r="322" spans="1:8" x14ac:dyDescent="0.25">
      <c r="A322" s="8" t="s">
        <v>5</v>
      </c>
      <c r="B322" s="1"/>
    </row>
    <row r="323" spans="1:8" x14ac:dyDescent="0.25">
      <c r="A323" s="8" t="s">
        <v>23</v>
      </c>
      <c r="B323" s="1" t="s">
        <v>24</v>
      </c>
    </row>
    <row r="324" spans="1:8" x14ac:dyDescent="0.25">
      <c r="A324" s="8" t="s">
        <v>23</v>
      </c>
      <c r="B324" s="9">
        <f>A309/1500000</f>
        <v>0.25322866666666666</v>
      </c>
    </row>
    <row r="326" spans="1:8" ht="30" x14ac:dyDescent="0.25">
      <c r="A326" s="10" t="s">
        <v>209</v>
      </c>
      <c r="B326" s="3" t="s">
        <v>160</v>
      </c>
      <c r="C326" s="3" t="s">
        <v>206</v>
      </c>
      <c r="F326" s="14"/>
      <c r="G326" s="14"/>
      <c r="H326" s="14"/>
    </row>
    <row r="327" spans="1:8" x14ac:dyDescent="0.25">
      <c r="A327" s="13">
        <v>1365899</v>
      </c>
      <c r="B327" s="2">
        <f>A327*7.4/100</f>
        <v>101076.526</v>
      </c>
      <c r="C327" s="2">
        <f>A327*10.9/100</f>
        <v>148882.99100000001</v>
      </c>
    </row>
    <row r="328" spans="1:8" x14ac:dyDescent="0.25">
      <c r="A328" s="21" t="s">
        <v>13</v>
      </c>
      <c r="B328" s="22"/>
    </row>
    <row r="329" spans="1:8" x14ac:dyDescent="0.25">
      <c r="A329" s="1" t="s">
        <v>9</v>
      </c>
      <c r="B329" s="2">
        <f>B327*20/100</f>
        <v>20215.305199999999</v>
      </c>
    </row>
    <row r="330" spans="1:8" x14ac:dyDescent="0.25">
      <c r="A330" s="3" t="s">
        <v>10</v>
      </c>
      <c r="B330" s="2">
        <f>C327*58.9/100</f>
        <v>87692.081699000002</v>
      </c>
    </row>
    <row r="331" spans="1:8" x14ac:dyDescent="0.25">
      <c r="A331" s="4" t="s">
        <v>11</v>
      </c>
      <c r="B331" s="5">
        <f>SUM(B329:B330)</f>
        <v>107907.386899</v>
      </c>
    </row>
    <row r="332" spans="1:8" x14ac:dyDescent="0.25">
      <c r="A332" s="1" t="s">
        <v>12</v>
      </c>
      <c r="B332" s="9">
        <f>B331/6758</f>
        <v>15.967355267682747</v>
      </c>
    </row>
    <row r="334" spans="1:8" x14ac:dyDescent="0.25">
      <c r="A334" s="6" t="s">
        <v>14</v>
      </c>
      <c r="B334" s="6" t="s">
        <v>15</v>
      </c>
      <c r="C334" s="1" t="s">
        <v>21</v>
      </c>
      <c r="D334" s="1" t="s">
        <v>22</v>
      </c>
    </row>
    <row r="335" spans="1:8" ht="30" x14ac:dyDescent="0.25">
      <c r="A335" s="6" t="s">
        <v>16</v>
      </c>
      <c r="B335" s="6" t="s">
        <v>17</v>
      </c>
      <c r="C335" s="2">
        <f>A327*15000/100000</f>
        <v>204884.85</v>
      </c>
      <c r="D335" s="9">
        <f>C335/3024</f>
        <v>67.752926587301587</v>
      </c>
    </row>
    <row r="336" spans="1:8" x14ac:dyDescent="0.25">
      <c r="A336" s="7"/>
      <c r="B336" s="7"/>
      <c r="D336" s="23"/>
    </row>
    <row r="337" spans="1:4" x14ac:dyDescent="0.25">
      <c r="A337" s="6" t="s">
        <v>18</v>
      </c>
      <c r="B337" s="6" t="s">
        <v>19</v>
      </c>
      <c r="C337" s="1" t="s">
        <v>21</v>
      </c>
      <c r="D337" s="9" t="s">
        <v>22</v>
      </c>
    </row>
    <row r="338" spans="1:4" ht="30" x14ac:dyDescent="0.25">
      <c r="A338" s="6" t="s">
        <v>16</v>
      </c>
      <c r="B338" s="6" t="s">
        <v>20</v>
      </c>
      <c r="C338" s="2">
        <f>A327*3000/100000</f>
        <v>40976.97</v>
      </c>
      <c r="D338" s="9">
        <f>C338/3120</f>
        <v>13.133644230769232</v>
      </c>
    </row>
    <row r="340" spans="1:4" x14ac:dyDescent="0.25">
      <c r="A340" s="8" t="s">
        <v>5</v>
      </c>
      <c r="B340" s="1"/>
    </row>
    <row r="341" spans="1:4" x14ac:dyDescent="0.25">
      <c r="A341" s="8" t="s">
        <v>23</v>
      </c>
      <c r="B341" s="1" t="s">
        <v>24</v>
      </c>
    </row>
    <row r="342" spans="1:4" x14ac:dyDescent="0.25">
      <c r="A342" s="8" t="s">
        <v>23</v>
      </c>
      <c r="B342" s="9">
        <f>A327/1500000</f>
        <v>0.91059933333333332</v>
      </c>
    </row>
    <row r="344" spans="1:4" ht="30" x14ac:dyDescent="0.25">
      <c r="A344" s="10" t="s">
        <v>179</v>
      </c>
      <c r="B344" s="3" t="s">
        <v>160</v>
      </c>
      <c r="C344" s="3" t="s">
        <v>206</v>
      </c>
    </row>
    <row r="345" spans="1:4" x14ac:dyDescent="0.25">
      <c r="A345">
        <v>496429</v>
      </c>
      <c r="B345" s="2">
        <f>A345*7.4/100</f>
        <v>36735.745999999999</v>
      </c>
      <c r="C345" s="2">
        <f>A345*10.9/100</f>
        <v>54110.761000000006</v>
      </c>
    </row>
    <row r="346" spans="1:4" x14ac:dyDescent="0.25">
      <c r="A346" s="21" t="s">
        <v>13</v>
      </c>
      <c r="B346" s="22"/>
    </row>
    <row r="347" spans="1:4" x14ac:dyDescent="0.25">
      <c r="A347" s="1" t="s">
        <v>9</v>
      </c>
      <c r="B347" s="2">
        <f>B345*20/100</f>
        <v>7347.1491999999989</v>
      </c>
    </row>
    <row r="348" spans="1:4" x14ac:dyDescent="0.25">
      <c r="A348" s="3" t="s">
        <v>10</v>
      </c>
      <c r="B348" s="2">
        <f>C345*58.9/100</f>
        <v>31871.238229000006</v>
      </c>
    </row>
    <row r="349" spans="1:4" x14ac:dyDescent="0.25">
      <c r="A349" s="4" t="s">
        <v>11</v>
      </c>
      <c r="B349" s="5">
        <f>SUM(B347:B348)</f>
        <v>39218.387429000002</v>
      </c>
    </row>
    <row r="350" spans="1:4" x14ac:dyDescent="0.25">
      <c r="A350" s="1" t="s">
        <v>12</v>
      </c>
      <c r="B350" s="9">
        <f>B349/6758</f>
        <v>5.8032535408404859</v>
      </c>
    </row>
    <row r="352" spans="1:4" x14ac:dyDescent="0.25">
      <c r="A352" s="6" t="s">
        <v>14</v>
      </c>
      <c r="B352" s="6" t="s">
        <v>15</v>
      </c>
      <c r="C352" s="1" t="s">
        <v>21</v>
      </c>
      <c r="D352" s="1" t="s">
        <v>22</v>
      </c>
    </row>
    <row r="353" spans="1:4" ht="30" x14ac:dyDescent="0.25">
      <c r="A353" s="6" t="s">
        <v>16</v>
      </c>
      <c r="B353" s="6" t="s">
        <v>17</v>
      </c>
      <c r="C353" s="2">
        <f>A345*15000/100000</f>
        <v>74464.350000000006</v>
      </c>
      <c r="D353" s="9">
        <f>C353/3024</f>
        <v>24.624454365079366</v>
      </c>
    </row>
    <row r="354" spans="1:4" x14ac:dyDescent="0.25">
      <c r="A354" s="7"/>
      <c r="B354" s="7"/>
      <c r="D354" s="23"/>
    </row>
    <row r="355" spans="1:4" x14ac:dyDescent="0.25">
      <c r="A355" s="6" t="s">
        <v>18</v>
      </c>
      <c r="B355" s="6" t="s">
        <v>19</v>
      </c>
      <c r="C355" s="1" t="s">
        <v>21</v>
      </c>
      <c r="D355" s="9" t="s">
        <v>22</v>
      </c>
    </row>
    <row r="356" spans="1:4" ht="30" x14ac:dyDescent="0.25">
      <c r="A356" s="6" t="s">
        <v>16</v>
      </c>
      <c r="B356" s="6" t="s">
        <v>20</v>
      </c>
      <c r="C356" s="2">
        <f>A345*3000/100000</f>
        <v>14892.87</v>
      </c>
      <c r="D356" s="9">
        <f>C356/3120</f>
        <v>4.7733557692307693</v>
      </c>
    </row>
    <row r="358" spans="1:4" x14ac:dyDescent="0.25">
      <c r="A358" s="8" t="s">
        <v>5</v>
      </c>
      <c r="B358" s="1"/>
    </row>
    <row r="359" spans="1:4" x14ac:dyDescent="0.25">
      <c r="A359" s="8" t="s">
        <v>23</v>
      </c>
      <c r="B359" s="1" t="s">
        <v>24</v>
      </c>
    </row>
    <row r="360" spans="1:4" x14ac:dyDescent="0.25">
      <c r="A360" s="8" t="s">
        <v>23</v>
      </c>
      <c r="B360" s="9">
        <f>A345/1500000</f>
        <v>0.33095266666666667</v>
      </c>
    </row>
    <row r="362" spans="1:4" ht="30" x14ac:dyDescent="0.25">
      <c r="A362" s="10" t="s">
        <v>180</v>
      </c>
      <c r="B362" s="3" t="s">
        <v>160</v>
      </c>
      <c r="C362" s="3" t="s">
        <v>206</v>
      </c>
    </row>
    <row r="363" spans="1:4" x14ac:dyDescent="0.25">
      <c r="A363" s="13">
        <v>366633</v>
      </c>
      <c r="B363" s="2">
        <f>A363*7.4/100</f>
        <v>27130.842000000001</v>
      </c>
      <c r="C363" s="2">
        <f>A363*10.9/100</f>
        <v>39962.997000000003</v>
      </c>
    </row>
    <row r="364" spans="1:4" x14ac:dyDescent="0.25">
      <c r="A364" s="21" t="s">
        <v>13</v>
      </c>
      <c r="B364" s="22"/>
    </row>
    <row r="365" spans="1:4" x14ac:dyDescent="0.25">
      <c r="A365" s="1" t="s">
        <v>9</v>
      </c>
      <c r="B365" s="2">
        <f>B363*20/100</f>
        <v>5426.1683999999996</v>
      </c>
    </row>
    <row r="366" spans="1:4" x14ac:dyDescent="0.25">
      <c r="A366" s="3" t="s">
        <v>10</v>
      </c>
      <c r="B366" s="2">
        <f>C363*58.9/100</f>
        <v>23538.205233000001</v>
      </c>
    </row>
    <row r="367" spans="1:4" x14ac:dyDescent="0.25">
      <c r="A367" s="4" t="s">
        <v>11</v>
      </c>
      <c r="B367" s="5">
        <f>SUM(B365:B366)</f>
        <v>28964.373632999999</v>
      </c>
    </row>
    <row r="368" spans="1:4" x14ac:dyDescent="0.25">
      <c r="A368" s="1" t="s">
        <v>12</v>
      </c>
      <c r="B368" s="9">
        <f>B367/6758</f>
        <v>4.2859386849659664</v>
      </c>
    </row>
    <row r="370" spans="1:8" x14ac:dyDescent="0.25">
      <c r="A370" s="6" t="s">
        <v>14</v>
      </c>
      <c r="B370" s="6" t="s">
        <v>15</v>
      </c>
      <c r="C370" s="1" t="s">
        <v>21</v>
      </c>
      <c r="D370" s="1" t="s">
        <v>22</v>
      </c>
    </row>
    <row r="371" spans="1:8" ht="30" x14ac:dyDescent="0.25">
      <c r="A371" s="6" t="s">
        <v>16</v>
      </c>
      <c r="B371" s="6" t="s">
        <v>17</v>
      </c>
      <c r="C371" s="2">
        <f>A363*15000/100000</f>
        <v>54994.95</v>
      </c>
      <c r="D371" s="9">
        <f>C371/3024</f>
        <v>18.186160714285712</v>
      </c>
    </row>
    <row r="372" spans="1:8" x14ac:dyDescent="0.25">
      <c r="A372" s="7"/>
      <c r="B372" s="7"/>
      <c r="D372" s="23"/>
    </row>
    <row r="373" spans="1:8" x14ac:dyDescent="0.25">
      <c r="A373" s="6" t="s">
        <v>18</v>
      </c>
      <c r="B373" s="6" t="s">
        <v>19</v>
      </c>
      <c r="C373" s="1" t="s">
        <v>21</v>
      </c>
      <c r="D373" s="9" t="s">
        <v>22</v>
      </c>
    </row>
    <row r="374" spans="1:8" ht="30" x14ac:dyDescent="0.25">
      <c r="A374" s="6" t="s">
        <v>16</v>
      </c>
      <c r="B374" s="6" t="s">
        <v>20</v>
      </c>
      <c r="C374" s="2">
        <f>A363*3000/100000</f>
        <v>10998.99</v>
      </c>
      <c r="D374" s="9">
        <f>C374/3120</f>
        <v>3.5253173076923074</v>
      </c>
    </row>
    <row r="376" spans="1:8" x14ac:dyDescent="0.25">
      <c r="A376" s="8" t="s">
        <v>5</v>
      </c>
      <c r="B376" s="1"/>
    </row>
    <row r="377" spans="1:8" x14ac:dyDescent="0.25">
      <c r="A377" s="8" t="s">
        <v>23</v>
      </c>
      <c r="B377" s="1" t="s">
        <v>24</v>
      </c>
    </row>
    <row r="378" spans="1:8" x14ac:dyDescent="0.25">
      <c r="A378" s="8" t="s">
        <v>23</v>
      </c>
      <c r="B378" s="9">
        <f>A363/1500000</f>
        <v>0.244422</v>
      </c>
    </row>
    <row r="380" spans="1:8" ht="33.75" customHeight="1" x14ac:dyDescent="0.25">
      <c r="A380" s="10" t="s">
        <v>181</v>
      </c>
      <c r="B380" s="3" t="s">
        <v>160</v>
      </c>
      <c r="C380" s="3" t="s">
        <v>206</v>
      </c>
      <c r="F380" s="14"/>
      <c r="G380" s="14"/>
      <c r="H380" s="14"/>
    </row>
    <row r="381" spans="1:8" x14ac:dyDescent="0.25">
      <c r="A381" s="13">
        <v>381957</v>
      </c>
      <c r="B381" s="2">
        <f>A381*7.4/100</f>
        <v>28264.818000000003</v>
      </c>
      <c r="C381" s="2">
        <f>A381*10.9/100</f>
        <v>41633.313000000002</v>
      </c>
    </row>
    <row r="382" spans="1:8" x14ac:dyDescent="0.25">
      <c r="A382" s="21" t="s">
        <v>13</v>
      </c>
      <c r="B382" s="22"/>
    </row>
    <row r="383" spans="1:8" x14ac:dyDescent="0.25">
      <c r="A383" s="1" t="s">
        <v>9</v>
      </c>
      <c r="B383" s="2">
        <f>B381*20/100</f>
        <v>5652.963600000001</v>
      </c>
    </row>
    <row r="384" spans="1:8" x14ac:dyDescent="0.25">
      <c r="A384" s="3" t="s">
        <v>10</v>
      </c>
      <c r="B384" s="2">
        <f>C381*58.9/100</f>
        <v>24522.021357000001</v>
      </c>
    </row>
    <row r="385" spans="1:4" x14ac:dyDescent="0.25">
      <c r="A385" s="4" t="s">
        <v>11</v>
      </c>
      <c r="B385" s="5">
        <f>SUM(B383:B384)</f>
        <v>30174.984957000001</v>
      </c>
    </row>
    <row r="386" spans="1:4" x14ac:dyDescent="0.25">
      <c r="A386" s="1" t="s">
        <v>12</v>
      </c>
      <c r="B386" s="9">
        <f>B385/6758</f>
        <v>4.4650761996152708</v>
      </c>
    </row>
    <row r="388" spans="1:4" x14ac:dyDescent="0.25">
      <c r="A388" s="6" t="s">
        <v>14</v>
      </c>
      <c r="B388" s="6" t="s">
        <v>15</v>
      </c>
      <c r="C388" s="1" t="s">
        <v>21</v>
      </c>
      <c r="D388" s="1" t="s">
        <v>22</v>
      </c>
    </row>
    <row r="389" spans="1:4" ht="30" x14ac:dyDescent="0.25">
      <c r="A389" s="6" t="s">
        <v>16</v>
      </c>
      <c r="B389" s="6" t="s">
        <v>17</v>
      </c>
      <c r="C389" s="2">
        <f>A381*15000/100000</f>
        <v>57293.55</v>
      </c>
      <c r="D389" s="9">
        <f>C389/3024</f>
        <v>18.946279761904762</v>
      </c>
    </row>
    <row r="390" spans="1:4" x14ac:dyDescent="0.25">
      <c r="A390" s="7"/>
      <c r="B390" s="7"/>
      <c r="D390" s="23"/>
    </row>
    <row r="391" spans="1:4" x14ac:dyDescent="0.25">
      <c r="A391" s="6" t="s">
        <v>18</v>
      </c>
      <c r="B391" s="6" t="s">
        <v>19</v>
      </c>
      <c r="C391" s="1" t="s">
        <v>21</v>
      </c>
      <c r="D391" s="9" t="s">
        <v>22</v>
      </c>
    </row>
    <row r="392" spans="1:4" ht="30" x14ac:dyDescent="0.25">
      <c r="A392" s="6" t="s">
        <v>16</v>
      </c>
      <c r="B392" s="6" t="s">
        <v>20</v>
      </c>
      <c r="C392" s="2">
        <f>A381*3000/100000</f>
        <v>11458.71</v>
      </c>
      <c r="D392" s="9">
        <f>C392/3120</f>
        <v>3.6726634615384612</v>
      </c>
    </row>
    <row r="393" spans="1:4" x14ac:dyDescent="0.25">
      <c r="D393" s="23"/>
    </row>
    <row r="394" spans="1:4" x14ac:dyDescent="0.25">
      <c r="A394" s="8" t="s">
        <v>5</v>
      </c>
      <c r="B394" s="1"/>
    </row>
    <row r="395" spans="1:4" x14ac:dyDescent="0.25">
      <c r="A395" s="8" t="s">
        <v>23</v>
      </c>
      <c r="B395" s="1" t="s">
        <v>24</v>
      </c>
    </row>
    <row r="396" spans="1:4" x14ac:dyDescent="0.25">
      <c r="A396" s="8" t="s">
        <v>23</v>
      </c>
      <c r="B396" s="9">
        <f>A381/1500000</f>
        <v>0.25463799999999998</v>
      </c>
    </row>
    <row r="398" spans="1:4" ht="30" x14ac:dyDescent="0.25">
      <c r="A398" s="10" t="s">
        <v>182</v>
      </c>
      <c r="B398" s="3" t="s">
        <v>160</v>
      </c>
      <c r="C398" s="3" t="s">
        <v>206</v>
      </c>
    </row>
    <row r="399" spans="1:4" x14ac:dyDescent="0.25">
      <c r="A399" s="13">
        <v>302536</v>
      </c>
      <c r="B399" s="2">
        <f>A399*7.4/100</f>
        <v>22387.664000000001</v>
      </c>
      <c r="C399" s="2">
        <f>A399*10.9/100</f>
        <v>32976.423999999999</v>
      </c>
    </row>
    <row r="400" spans="1:4" x14ac:dyDescent="0.25">
      <c r="A400" s="21" t="s">
        <v>13</v>
      </c>
      <c r="B400" s="22"/>
    </row>
    <row r="401" spans="1:4" x14ac:dyDescent="0.25">
      <c r="A401" s="1" t="s">
        <v>9</v>
      </c>
      <c r="B401" s="2">
        <f>B399*20/100</f>
        <v>4477.5328</v>
      </c>
    </row>
    <row r="402" spans="1:4" x14ac:dyDescent="0.25">
      <c r="A402" s="3" t="s">
        <v>10</v>
      </c>
      <c r="B402" s="2">
        <f>C399*58.9/100</f>
        <v>19423.113735999999</v>
      </c>
    </row>
    <row r="403" spans="1:4" x14ac:dyDescent="0.25">
      <c r="A403" s="4" t="s">
        <v>11</v>
      </c>
      <c r="B403" s="5">
        <f>SUM(B401:B402)</f>
        <v>23900.646536</v>
      </c>
    </row>
    <row r="404" spans="1:4" x14ac:dyDescent="0.25">
      <c r="A404" s="1" t="s">
        <v>12</v>
      </c>
      <c r="B404" s="9">
        <f>B403/6758</f>
        <v>3.5366449446581831</v>
      </c>
    </row>
    <row r="406" spans="1:4" x14ac:dyDescent="0.25">
      <c r="A406" s="6" t="s">
        <v>14</v>
      </c>
      <c r="B406" s="6" t="s">
        <v>15</v>
      </c>
      <c r="C406" s="1" t="s">
        <v>21</v>
      </c>
      <c r="D406" s="1" t="s">
        <v>22</v>
      </c>
    </row>
    <row r="407" spans="1:4" ht="30" x14ac:dyDescent="0.25">
      <c r="A407" s="6" t="s">
        <v>16</v>
      </c>
      <c r="B407" s="6" t="s">
        <v>17</v>
      </c>
      <c r="C407" s="2">
        <f>A399*15000/100000</f>
        <v>45380.4</v>
      </c>
      <c r="D407" s="9">
        <f>C407/3024</f>
        <v>15.006746031746033</v>
      </c>
    </row>
    <row r="408" spans="1:4" x14ac:dyDescent="0.25">
      <c r="A408" s="7"/>
      <c r="B408" s="7"/>
      <c r="D408" s="23"/>
    </row>
    <row r="409" spans="1:4" x14ac:dyDescent="0.25">
      <c r="A409" s="6" t="s">
        <v>18</v>
      </c>
      <c r="B409" s="6" t="s">
        <v>19</v>
      </c>
      <c r="C409" s="1" t="s">
        <v>21</v>
      </c>
      <c r="D409" s="9" t="s">
        <v>22</v>
      </c>
    </row>
    <row r="410" spans="1:4" ht="30" x14ac:dyDescent="0.25">
      <c r="A410" s="6" t="s">
        <v>16</v>
      </c>
      <c r="B410" s="6" t="s">
        <v>20</v>
      </c>
      <c r="C410" s="2">
        <f>A399*3000/100000</f>
        <v>9076.08</v>
      </c>
      <c r="D410" s="9">
        <f>C410/3120</f>
        <v>2.9089999999999998</v>
      </c>
    </row>
    <row r="412" spans="1:4" x14ac:dyDescent="0.25">
      <c r="A412" s="8" t="s">
        <v>5</v>
      </c>
      <c r="B412" s="1"/>
    </row>
    <row r="413" spans="1:4" x14ac:dyDescent="0.25">
      <c r="A413" s="8" t="s">
        <v>23</v>
      </c>
      <c r="B413" s="1" t="s">
        <v>24</v>
      </c>
    </row>
    <row r="414" spans="1:4" x14ac:dyDescent="0.25">
      <c r="A414" s="8" t="s">
        <v>23</v>
      </c>
      <c r="B414" s="9">
        <f>A399/1500000</f>
        <v>0.20169066666666666</v>
      </c>
    </row>
    <row r="416" spans="1:4" ht="30" x14ac:dyDescent="0.25">
      <c r="A416" s="10" t="s">
        <v>183</v>
      </c>
      <c r="B416" s="3" t="s">
        <v>160</v>
      </c>
      <c r="C416" s="3" t="s">
        <v>206</v>
      </c>
    </row>
    <row r="417" spans="1:4" x14ac:dyDescent="0.25">
      <c r="A417" s="13">
        <v>410016</v>
      </c>
      <c r="B417" s="2">
        <f>A417*7.4/100</f>
        <v>30341.184000000005</v>
      </c>
      <c r="C417" s="2">
        <f>A417*10.9/100</f>
        <v>44691.744000000006</v>
      </c>
    </row>
    <row r="418" spans="1:4" x14ac:dyDescent="0.25">
      <c r="A418" s="21" t="s">
        <v>13</v>
      </c>
      <c r="B418" s="22"/>
    </row>
    <row r="419" spans="1:4" x14ac:dyDescent="0.25">
      <c r="A419" s="1" t="s">
        <v>9</v>
      </c>
      <c r="B419" s="2">
        <f>B417*20/100</f>
        <v>6068.2368000000006</v>
      </c>
    </row>
    <row r="420" spans="1:4" x14ac:dyDescent="0.25">
      <c r="A420" s="3" t="s">
        <v>10</v>
      </c>
      <c r="B420" s="2">
        <f>C417*58.9/100</f>
        <v>26323.437216000002</v>
      </c>
    </row>
    <row r="421" spans="1:4" x14ac:dyDescent="0.25">
      <c r="A421" s="4" t="s">
        <v>11</v>
      </c>
      <c r="B421" s="5">
        <f>SUM(B419:B420)</f>
        <v>32391.674016000004</v>
      </c>
    </row>
    <row r="422" spans="1:4" x14ac:dyDescent="0.25">
      <c r="A422" s="1" t="s">
        <v>12</v>
      </c>
      <c r="B422" s="9">
        <f>B421/6758</f>
        <v>4.7930858265759104</v>
      </c>
    </row>
    <row r="424" spans="1:4" x14ac:dyDescent="0.25">
      <c r="A424" s="6" t="s">
        <v>14</v>
      </c>
      <c r="B424" s="6" t="s">
        <v>15</v>
      </c>
      <c r="C424" s="1" t="s">
        <v>21</v>
      </c>
      <c r="D424" s="1" t="s">
        <v>22</v>
      </c>
    </row>
    <row r="425" spans="1:4" ht="30" x14ac:dyDescent="0.25">
      <c r="A425" s="6" t="s">
        <v>16</v>
      </c>
      <c r="B425" s="6" t="s">
        <v>17</v>
      </c>
      <c r="C425" s="2">
        <f>A417*15000/100000</f>
        <v>61502.400000000001</v>
      </c>
      <c r="D425" s="9">
        <f>C425/3024</f>
        <v>20.338095238095239</v>
      </c>
    </row>
    <row r="426" spans="1:4" x14ac:dyDescent="0.25">
      <c r="A426" s="7"/>
      <c r="B426" s="7"/>
      <c r="D426" s="23"/>
    </row>
    <row r="427" spans="1:4" x14ac:dyDescent="0.25">
      <c r="A427" s="6" t="s">
        <v>18</v>
      </c>
      <c r="B427" s="6" t="s">
        <v>19</v>
      </c>
      <c r="C427" s="1" t="s">
        <v>21</v>
      </c>
      <c r="D427" s="9" t="s">
        <v>22</v>
      </c>
    </row>
    <row r="428" spans="1:4" ht="30" x14ac:dyDescent="0.25">
      <c r="A428" s="6" t="s">
        <v>16</v>
      </c>
      <c r="B428" s="6" t="s">
        <v>20</v>
      </c>
      <c r="C428" s="2">
        <f>A417*3000/100000</f>
        <v>12300.48</v>
      </c>
      <c r="D428" s="9">
        <f>C428/3120</f>
        <v>3.9424615384615382</v>
      </c>
    </row>
    <row r="430" spans="1:4" x14ac:dyDescent="0.25">
      <c r="A430" s="8" t="s">
        <v>5</v>
      </c>
      <c r="B430" s="1"/>
    </row>
    <row r="431" spans="1:4" x14ac:dyDescent="0.25">
      <c r="A431" s="8" t="s">
        <v>23</v>
      </c>
      <c r="B431" s="1" t="s">
        <v>24</v>
      </c>
    </row>
    <row r="432" spans="1:4" x14ac:dyDescent="0.25">
      <c r="A432" s="8" t="s">
        <v>23</v>
      </c>
      <c r="B432" s="9">
        <f>A417/1500000</f>
        <v>0.27334399999999998</v>
      </c>
    </row>
    <row r="434" spans="1:7" ht="30" x14ac:dyDescent="0.25">
      <c r="A434" s="10" t="s">
        <v>184</v>
      </c>
      <c r="B434" s="3" t="s">
        <v>160</v>
      </c>
      <c r="C434" s="3" t="s">
        <v>206</v>
      </c>
      <c r="E434" s="14"/>
      <c r="F434" s="14"/>
      <c r="G434" s="14"/>
    </row>
    <row r="435" spans="1:7" x14ac:dyDescent="0.25">
      <c r="A435" s="13">
        <v>731676</v>
      </c>
      <c r="B435" s="2">
        <f>A435*7.4/100</f>
        <v>54144.024000000005</v>
      </c>
      <c r="C435" s="2">
        <f>A435*10.9/100</f>
        <v>79752.684000000008</v>
      </c>
    </row>
    <row r="436" spans="1:7" x14ac:dyDescent="0.25">
      <c r="A436" s="21" t="s">
        <v>13</v>
      </c>
      <c r="B436" s="22"/>
    </row>
    <row r="437" spans="1:7" x14ac:dyDescent="0.25">
      <c r="A437" s="1" t="s">
        <v>9</v>
      </c>
      <c r="B437" s="2">
        <f>B435*20/100</f>
        <v>10828.8048</v>
      </c>
    </row>
    <row r="438" spans="1:7" x14ac:dyDescent="0.25">
      <c r="A438" s="3" t="s">
        <v>10</v>
      </c>
      <c r="B438" s="2">
        <f>C435*58.9/100</f>
        <v>46974.330876</v>
      </c>
    </row>
    <row r="439" spans="1:7" x14ac:dyDescent="0.25">
      <c r="A439" s="4" t="s">
        <v>11</v>
      </c>
      <c r="B439" s="5">
        <f>SUM(B437:B438)</f>
        <v>57803.135675999998</v>
      </c>
    </row>
    <row r="440" spans="1:7" x14ac:dyDescent="0.25">
      <c r="A440" s="1" t="s">
        <v>12</v>
      </c>
      <c r="B440" s="9">
        <f>B439/6758</f>
        <v>8.553290274637467</v>
      </c>
    </row>
    <row r="442" spans="1:7" x14ac:dyDescent="0.25">
      <c r="A442" s="6" t="s">
        <v>14</v>
      </c>
      <c r="B442" s="6" t="s">
        <v>15</v>
      </c>
      <c r="C442" s="1" t="s">
        <v>21</v>
      </c>
      <c r="D442" s="1" t="s">
        <v>22</v>
      </c>
    </row>
    <row r="443" spans="1:7" ht="30" x14ac:dyDescent="0.25">
      <c r="A443" s="6" t="s">
        <v>16</v>
      </c>
      <c r="B443" s="6" t="s">
        <v>17</v>
      </c>
      <c r="C443" s="2">
        <f>A435*15000/100000</f>
        <v>109751.4</v>
      </c>
      <c r="D443" s="9">
        <f>C443/3024</f>
        <v>36.293452380952381</v>
      </c>
    </row>
    <row r="444" spans="1:7" x14ac:dyDescent="0.25">
      <c r="A444" s="7"/>
      <c r="B444" s="7"/>
      <c r="D444" s="23"/>
    </row>
    <row r="445" spans="1:7" x14ac:dyDescent="0.25">
      <c r="A445" s="6" t="s">
        <v>18</v>
      </c>
      <c r="B445" s="6" t="s">
        <v>19</v>
      </c>
      <c r="C445" s="1" t="s">
        <v>21</v>
      </c>
      <c r="D445" s="9" t="s">
        <v>22</v>
      </c>
    </row>
    <row r="446" spans="1:7" ht="30" x14ac:dyDescent="0.25">
      <c r="A446" s="6" t="s">
        <v>16</v>
      </c>
      <c r="B446" s="6" t="s">
        <v>20</v>
      </c>
      <c r="C446" s="2">
        <f>A435*3000/100000</f>
        <v>21950.28</v>
      </c>
      <c r="D446" s="9">
        <f>C446/3120</f>
        <v>7.0353461538461532</v>
      </c>
    </row>
    <row r="448" spans="1:7" x14ac:dyDescent="0.25">
      <c r="A448" s="8" t="s">
        <v>5</v>
      </c>
      <c r="B448" s="1"/>
    </row>
    <row r="449" spans="1:4" x14ac:dyDescent="0.25">
      <c r="A449" s="8" t="s">
        <v>23</v>
      </c>
      <c r="B449" s="1" t="s">
        <v>24</v>
      </c>
    </row>
    <row r="450" spans="1:4" x14ac:dyDescent="0.25">
      <c r="A450" s="8" t="s">
        <v>23</v>
      </c>
      <c r="B450" s="9">
        <f>A435/1500000</f>
        <v>0.487784</v>
      </c>
    </row>
    <row r="452" spans="1:4" ht="30" x14ac:dyDescent="0.25">
      <c r="A452" s="10" t="s">
        <v>185</v>
      </c>
      <c r="B452" s="3" t="s">
        <v>160</v>
      </c>
      <c r="C452" s="3" t="s">
        <v>206</v>
      </c>
    </row>
    <row r="453" spans="1:4" x14ac:dyDescent="0.25">
      <c r="A453" s="13">
        <v>656683</v>
      </c>
      <c r="B453" s="2">
        <f>A453*7.4/100</f>
        <v>48594.542000000001</v>
      </c>
      <c r="C453" s="2">
        <f>A453*10.9/100</f>
        <v>71578.447</v>
      </c>
    </row>
    <row r="454" spans="1:4" x14ac:dyDescent="0.25">
      <c r="A454" s="21" t="s">
        <v>13</v>
      </c>
      <c r="B454" s="22"/>
    </row>
    <row r="455" spans="1:4" x14ac:dyDescent="0.25">
      <c r="A455" s="1" t="s">
        <v>9</v>
      </c>
      <c r="B455" s="2">
        <f>B453*20/100</f>
        <v>9718.9084000000003</v>
      </c>
    </row>
    <row r="456" spans="1:4" x14ac:dyDescent="0.25">
      <c r="A456" s="3" t="s">
        <v>10</v>
      </c>
      <c r="B456" s="2">
        <f>C453*58.9/100</f>
        <v>42159.705283000003</v>
      </c>
    </row>
    <row r="457" spans="1:4" x14ac:dyDescent="0.25">
      <c r="A457" s="4" t="s">
        <v>11</v>
      </c>
      <c r="B457" s="5">
        <f>SUM(B455:B456)</f>
        <v>51878.613683000003</v>
      </c>
    </row>
    <row r="458" spans="1:4" x14ac:dyDescent="0.25">
      <c r="A458" s="1" t="s">
        <v>12</v>
      </c>
      <c r="B458" s="9">
        <f>B457/6758</f>
        <v>7.6766223265759104</v>
      </c>
    </row>
    <row r="460" spans="1:4" x14ac:dyDescent="0.25">
      <c r="A460" s="6" t="s">
        <v>14</v>
      </c>
      <c r="B460" s="6" t="s">
        <v>15</v>
      </c>
      <c r="C460" s="1" t="s">
        <v>21</v>
      </c>
      <c r="D460" s="1" t="s">
        <v>22</v>
      </c>
    </row>
    <row r="461" spans="1:4" ht="30" x14ac:dyDescent="0.25">
      <c r="A461" s="6" t="s">
        <v>16</v>
      </c>
      <c r="B461" s="6" t="s">
        <v>17</v>
      </c>
      <c r="C461" s="2">
        <f>A453*15000/100000</f>
        <v>98502.45</v>
      </c>
      <c r="D461" s="9">
        <f>C461/3024</f>
        <v>32.57356150793651</v>
      </c>
    </row>
    <row r="462" spans="1:4" x14ac:dyDescent="0.25">
      <c r="A462" s="7"/>
      <c r="B462" s="7"/>
      <c r="D462" s="23"/>
    </row>
    <row r="463" spans="1:4" x14ac:dyDescent="0.25">
      <c r="A463" s="6" t="s">
        <v>18</v>
      </c>
      <c r="B463" s="6" t="s">
        <v>19</v>
      </c>
      <c r="C463" s="1" t="s">
        <v>21</v>
      </c>
      <c r="D463" s="9" t="s">
        <v>22</v>
      </c>
    </row>
    <row r="464" spans="1:4" ht="30" x14ac:dyDescent="0.25">
      <c r="A464" s="6" t="s">
        <v>16</v>
      </c>
      <c r="B464" s="6" t="s">
        <v>20</v>
      </c>
      <c r="C464" s="2">
        <f>A453*3000/100000</f>
        <v>19700.490000000002</v>
      </c>
      <c r="D464" s="9">
        <f>C464/3120</f>
        <v>6.314259615384616</v>
      </c>
    </row>
    <row r="466" spans="1:4" x14ac:dyDescent="0.25">
      <c r="A466" s="8" t="s">
        <v>5</v>
      </c>
      <c r="B466" s="1"/>
    </row>
    <row r="467" spans="1:4" x14ac:dyDescent="0.25">
      <c r="A467" s="8" t="s">
        <v>23</v>
      </c>
      <c r="B467" s="1" t="s">
        <v>24</v>
      </c>
    </row>
    <row r="468" spans="1:4" x14ac:dyDescent="0.25">
      <c r="A468" s="8" t="s">
        <v>23</v>
      </c>
      <c r="B468" s="9">
        <f>A453/1500000</f>
        <v>0.43778866666666666</v>
      </c>
    </row>
    <row r="470" spans="1:4" ht="30" x14ac:dyDescent="0.25">
      <c r="A470" s="10" t="s">
        <v>186</v>
      </c>
      <c r="B470" s="3" t="s">
        <v>160</v>
      </c>
      <c r="C470" s="3" t="s">
        <v>206</v>
      </c>
    </row>
    <row r="471" spans="1:4" x14ac:dyDescent="0.25">
      <c r="A471">
        <v>746536</v>
      </c>
      <c r="B471" s="2">
        <f>A471*7.4/100</f>
        <v>55243.664000000004</v>
      </c>
      <c r="C471" s="2">
        <f>A471*10.9/100</f>
        <v>81372.423999999999</v>
      </c>
    </row>
    <row r="472" spans="1:4" x14ac:dyDescent="0.25">
      <c r="A472" s="21" t="s">
        <v>13</v>
      </c>
      <c r="B472" s="22"/>
    </row>
    <row r="473" spans="1:4" x14ac:dyDescent="0.25">
      <c r="A473" s="1" t="s">
        <v>9</v>
      </c>
      <c r="B473" s="2">
        <f>B471*20/100</f>
        <v>11048.7328</v>
      </c>
    </row>
    <row r="474" spans="1:4" x14ac:dyDescent="0.25">
      <c r="A474" s="3" t="s">
        <v>10</v>
      </c>
      <c r="B474" s="2">
        <f>C471*58.9/100</f>
        <v>47928.357735999998</v>
      </c>
    </row>
    <row r="475" spans="1:4" x14ac:dyDescent="0.25">
      <c r="A475" s="4" t="s">
        <v>11</v>
      </c>
      <c r="B475" s="5">
        <f>SUM(B473:B474)</f>
        <v>58977.090535999996</v>
      </c>
    </row>
    <row r="476" spans="1:4" x14ac:dyDescent="0.25">
      <c r="A476" s="1" t="s">
        <v>12</v>
      </c>
      <c r="B476" s="9">
        <f>B475/6758</f>
        <v>8.7270036306599579</v>
      </c>
    </row>
    <row r="478" spans="1:4" x14ac:dyDescent="0.25">
      <c r="A478" s="6" t="s">
        <v>14</v>
      </c>
      <c r="B478" s="6" t="s">
        <v>15</v>
      </c>
      <c r="C478" s="1" t="s">
        <v>21</v>
      </c>
      <c r="D478" s="1" t="s">
        <v>22</v>
      </c>
    </row>
    <row r="479" spans="1:4" ht="30" x14ac:dyDescent="0.25">
      <c r="A479" s="6" t="s">
        <v>16</v>
      </c>
      <c r="B479" s="6" t="s">
        <v>17</v>
      </c>
      <c r="C479" s="2">
        <f>A471*15000/100000</f>
        <v>111980.4</v>
      </c>
      <c r="D479" s="9">
        <f>C479/3024</f>
        <v>37.030555555555551</v>
      </c>
    </row>
    <row r="480" spans="1:4" x14ac:dyDescent="0.25">
      <c r="A480" s="7"/>
      <c r="B480" s="7"/>
      <c r="D480" s="23"/>
    </row>
    <row r="481" spans="1:7" x14ac:dyDescent="0.25">
      <c r="A481" s="6" t="s">
        <v>18</v>
      </c>
      <c r="B481" s="6" t="s">
        <v>19</v>
      </c>
      <c r="C481" s="1" t="s">
        <v>21</v>
      </c>
      <c r="D481" s="9" t="s">
        <v>22</v>
      </c>
    </row>
    <row r="482" spans="1:7" ht="30" x14ac:dyDescent="0.25">
      <c r="A482" s="6" t="s">
        <v>16</v>
      </c>
      <c r="B482" s="6" t="s">
        <v>20</v>
      </c>
      <c r="C482" s="2">
        <f>A471*3000/100000</f>
        <v>22396.080000000002</v>
      </c>
      <c r="D482" s="9">
        <f>C482/3120</f>
        <v>7.1782307692307699</v>
      </c>
    </row>
    <row r="484" spans="1:7" x14ac:dyDescent="0.25">
      <c r="A484" s="8" t="s">
        <v>5</v>
      </c>
      <c r="B484" s="1"/>
    </row>
    <row r="485" spans="1:7" x14ac:dyDescent="0.25">
      <c r="A485" s="8" t="s">
        <v>23</v>
      </c>
      <c r="B485" s="1" t="s">
        <v>24</v>
      </c>
    </row>
    <row r="486" spans="1:7" x14ac:dyDescent="0.25">
      <c r="A486" s="8" t="s">
        <v>23</v>
      </c>
      <c r="B486" s="9">
        <f>A471/1500000</f>
        <v>0.49769066666666667</v>
      </c>
    </row>
    <row r="488" spans="1:7" ht="30" x14ac:dyDescent="0.25">
      <c r="A488" s="10" t="s">
        <v>187</v>
      </c>
      <c r="B488" s="3" t="s">
        <v>160</v>
      </c>
      <c r="C488" s="3" t="s">
        <v>206</v>
      </c>
      <c r="E488" s="14"/>
      <c r="F488" s="14"/>
      <c r="G488" s="14"/>
    </row>
    <row r="489" spans="1:7" x14ac:dyDescent="0.25">
      <c r="A489" s="13">
        <v>293337</v>
      </c>
      <c r="B489" s="2">
        <f>A489*7.4/100</f>
        <v>21706.938000000002</v>
      </c>
      <c r="C489" s="2">
        <f>A489*10.9/100</f>
        <v>31973.733000000004</v>
      </c>
    </row>
    <row r="490" spans="1:7" x14ac:dyDescent="0.25">
      <c r="A490" s="21" t="s">
        <v>13</v>
      </c>
      <c r="B490" s="22"/>
    </row>
    <row r="491" spans="1:7" x14ac:dyDescent="0.25">
      <c r="A491" s="1" t="s">
        <v>9</v>
      </c>
      <c r="B491" s="2">
        <f>B489*20/100</f>
        <v>4341.3876</v>
      </c>
    </row>
    <row r="492" spans="1:7" x14ac:dyDescent="0.25">
      <c r="A492" s="3" t="s">
        <v>10</v>
      </c>
      <c r="B492" s="2">
        <f>C489*58.9/100</f>
        <v>18832.528737000001</v>
      </c>
    </row>
    <row r="493" spans="1:7" x14ac:dyDescent="0.25">
      <c r="A493" s="4" t="s">
        <v>11</v>
      </c>
      <c r="B493" s="5">
        <f>SUM(B491:B492)</f>
        <v>23173.916337000002</v>
      </c>
    </row>
    <row r="494" spans="1:7" x14ac:dyDescent="0.25">
      <c r="A494" s="1" t="s">
        <v>12</v>
      </c>
      <c r="B494" s="9">
        <f>B493/6758</f>
        <v>3.4291086618822142</v>
      </c>
    </row>
    <row r="496" spans="1:7" x14ac:dyDescent="0.25">
      <c r="A496" s="6" t="s">
        <v>14</v>
      </c>
      <c r="B496" s="6" t="s">
        <v>15</v>
      </c>
      <c r="C496" s="1" t="s">
        <v>21</v>
      </c>
      <c r="D496" s="1" t="s">
        <v>22</v>
      </c>
    </row>
    <row r="497" spans="1:4" ht="30" x14ac:dyDescent="0.25">
      <c r="A497" s="6" t="s">
        <v>16</v>
      </c>
      <c r="B497" s="6" t="s">
        <v>17</v>
      </c>
      <c r="C497" s="2">
        <f>A489*15000/100000</f>
        <v>44000.55</v>
      </c>
      <c r="D497" s="9">
        <f>C497/3024</f>
        <v>14.55044642857143</v>
      </c>
    </row>
    <row r="498" spans="1:4" x14ac:dyDescent="0.25">
      <c r="A498" s="7"/>
      <c r="B498" s="7"/>
      <c r="D498" s="23"/>
    </row>
    <row r="499" spans="1:4" x14ac:dyDescent="0.25">
      <c r="A499" s="6" t="s">
        <v>18</v>
      </c>
      <c r="B499" s="6" t="s">
        <v>19</v>
      </c>
      <c r="C499" s="1" t="s">
        <v>21</v>
      </c>
      <c r="D499" s="9" t="s">
        <v>22</v>
      </c>
    </row>
    <row r="500" spans="1:4" ht="30" x14ac:dyDescent="0.25">
      <c r="A500" s="6" t="s">
        <v>16</v>
      </c>
      <c r="B500" s="6" t="s">
        <v>20</v>
      </c>
      <c r="C500" s="2">
        <f>A489*3000/100000</f>
        <v>8800.11</v>
      </c>
      <c r="D500" s="9">
        <f>C500/3120</f>
        <v>2.8205480769230773</v>
      </c>
    </row>
    <row r="502" spans="1:4" x14ac:dyDescent="0.25">
      <c r="A502" s="8" t="s">
        <v>5</v>
      </c>
      <c r="B502" s="1"/>
    </row>
    <row r="503" spans="1:4" x14ac:dyDescent="0.25">
      <c r="A503" s="8" t="s">
        <v>23</v>
      </c>
      <c r="B503" s="1" t="s">
        <v>24</v>
      </c>
    </row>
    <row r="504" spans="1:4" x14ac:dyDescent="0.25">
      <c r="A504" s="8" t="s">
        <v>23</v>
      </c>
      <c r="B504" s="9">
        <f>A489/1500000</f>
        <v>0.19555800000000001</v>
      </c>
    </row>
    <row r="506" spans="1:4" ht="30" x14ac:dyDescent="0.25">
      <c r="A506" s="10" t="s">
        <v>210</v>
      </c>
      <c r="B506" s="3" t="s">
        <v>160</v>
      </c>
      <c r="C506" s="3" t="s">
        <v>206</v>
      </c>
    </row>
    <row r="507" spans="1:4" x14ac:dyDescent="0.25">
      <c r="A507">
        <v>1587947</v>
      </c>
      <c r="B507" s="2">
        <f>A507*7.4/100</f>
        <v>117508.07800000001</v>
      </c>
      <c r="C507" s="2">
        <f>A507*10.9/100</f>
        <v>173086.223</v>
      </c>
    </row>
    <row r="508" spans="1:4" x14ac:dyDescent="0.25">
      <c r="A508" s="21" t="s">
        <v>13</v>
      </c>
      <c r="B508" s="22"/>
    </row>
    <row r="509" spans="1:4" x14ac:dyDescent="0.25">
      <c r="A509" s="1" t="s">
        <v>9</v>
      </c>
      <c r="B509" s="2">
        <f>B507*20/100</f>
        <v>23501.615600000001</v>
      </c>
    </row>
    <row r="510" spans="1:4" x14ac:dyDescent="0.25">
      <c r="A510" s="3" t="s">
        <v>10</v>
      </c>
      <c r="B510" s="2">
        <f>C507*58.9/100</f>
        <v>101947.78534699998</v>
      </c>
    </row>
    <row r="511" spans="1:4" x14ac:dyDescent="0.25">
      <c r="A511" s="4" t="s">
        <v>11</v>
      </c>
      <c r="B511" s="5">
        <f>SUM(B509:B510)</f>
        <v>125449.40094699999</v>
      </c>
    </row>
    <row r="512" spans="1:4" x14ac:dyDescent="0.25">
      <c r="A512" s="1" t="s">
        <v>12</v>
      </c>
      <c r="B512" s="9">
        <f>B511/6758</f>
        <v>18.56309573054158</v>
      </c>
    </row>
    <row r="514" spans="1:4" x14ac:dyDescent="0.25">
      <c r="A514" s="6" t="s">
        <v>14</v>
      </c>
      <c r="B514" s="6" t="s">
        <v>15</v>
      </c>
      <c r="C514" s="1" t="s">
        <v>21</v>
      </c>
      <c r="D514" s="1" t="s">
        <v>22</v>
      </c>
    </row>
    <row r="515" spans="1:4" ht="30" x14ac:dyDescent="0.25">
      <c r="A515" s="6" t="s">
        <v>16</v>
      </c>
      <c r="B515" s="6" t="s">
        <v>17</v>
      </c>
      <c r="C515" s="2">
        <f>A507*15000/100000</f>
        <v>238192.05</v>
      </c>
      <c r="D515" s="9">
        <f>C515/3024</f>
        <v>78.767212301587293</v>
      </c>
    </row>
    <row r="516" spans="1:4" x14ac:dyDescent="0.25">
      <c r="A516" s="7"/>
      <c r="B516" s="7"/>
      <c r="D516" s="23"/>
    </row>
    <row r="517" spans="1:4" x14ac:dyDescent="0.25">
      <c r="A517" s="6" t="s">
        <v>18</v>
      </c>
      <c r="B517" s="6" t="s">
        <v>19</v>
      </c>
      <c r="C517" s="1" t="s">
        <v>21</v>
      </c>
      <c r="D517" s="9" t="s">
        <v>22</v>
      </c>
    </row>
    <row r="518" spans="1:4" ht="30" x14ac:dyDescent="0.25">
      <c r="A518" s="6" t="s">
        <v>16</v>
      </c>
      <c r="B518" s="6" t="s">
        <v>20</v>
      </c>
      <c r="C518" s="2">
        <f>A507*3000/100000</f>
        <v>47638.41</v>
      </c>
      <c r="D518" s="9">
        <f>C518/3120</f>
        <v>15.268721153846155</v>
      </c>
    </row>
    <row r="520" spans="1:4" x14ac:dyDescent="0.25">
      <c r="A520" s="8" t="s">
        <v>5</v>
      </c>
      <c r="B520" s="1"/>
    </row>
    <row r="521" spans="1:4" x14ac:dyDescent="0.25">
      <c r="A521" s="8" t="s">
        <v>23</v>
      </c>
      <c r="B521" s="1" t="s">
        <v>24</v>
      </c>
    </row>
    <row r="522" spans="1:4" x14ac:dyDescent="0.25">
      <c r="A522" s="8" t="s">
        <v>23</v>
      </c>
      <c r="B522" s="9">
        <f>A507/1500000</f>
        <v>1.0586313333333333</v>
      </c>
    </row>
    <row r="524" spans="1:4" ht="30" x14ac:dyDescent="0.25">
      <c r="A524" s="10" t="s">
        <v>188</v>
      </c>
      <c r="B524" s="3" t="s">
        <v>160</v>
      </c>
      <c r="C524" s="3" t="s">
        <v>206</v>
      </c>
    </row>
    <row r="525" spans="1:4" x14ac:dyDescent="0.25">
      <c r="A525" s="13">
        <v>236210</v>
      </c>
      <c r="B525" s="2">
        <f>A525*7.4/100</f>
        <v>17479.54</v>
      </c>
      <c r="C525" s="2">
        <f>A525*10.9/100</f>
        <v>25746.89</v>
      </c>
    </row>
    <row r="526" spans="1:4" x14ac:dyDescent="0.25">
      <c r="A526" s="21" t="s">
        <v>13</v>
      </c>
      <c r="B526" s="22"/>
    </row>
    <row r="527" spans="1:4" x14ac:dyDescent="0.25">
      <c r="A527" s="1" t="s">
        <v>9</v>
      </c>
      <c r="B527" s="2">
        <f>B525*20/100</f>
        <v>3495.9080000000004</v>
      </c>
    </row>
    <row r="528" spans="1:4" x14ac:dyDescent="0.25">
      <c r="A528" s="3" t="s">
        <v>10</v>
      </c>
      <c r="B528" s="2">
        <f>C525*58.9/100</f>
        <v>15164.91821</v>
      </c>
    </row>
    <row r="529" spans="1:7" x14ac:dyDescent="0.25">
      <c r="A529" s="4" t="s">
        <v>11</v>
      </c>
      <c r="B529" s="5">
        <f>SUM(B527:B528)</f>
        <v>18660.826209999999</v>
      </c>
    </row>
    <row r="530" spans="1:7" x14ac:dyDescent="0.25">
      <c r="A530" s="1" t="s">
        <v>12</v>
      </c>
      <c r="B530" s="9">
        <f>B529/6758</f>
        <v>2.7612942009470256</v>
      </c>
    </row>
    <row r="532" spans="1:7" x14ac:dyDescent="0.25">
      <c r="A532" s="6" t="s">
        <v>14</v>
      </c>
      <c r="B532" s="6" t="s">
        <v>15</v>
      </c>
      <c r="C532" s="1" t="s">
        <v>21</v>
      </c>
      <c r="D532" s="1" t="s">
        <v>22</v>
      </c>
    </row>
    <row r="533" spans="1:7" ht="30" x14ac:dyDescent="0.25">
      <c r="A533" s="6" t="s">
        <v>16</v>
      </c>
      <c r="B533" s="6" t="s">
        <v>17</v>
      </c>
      <c r="C533" s="2">
        <f>A525*15000/100000</f>
        <v>35431.5</v>
      </c>
      <c r="D533" s="9">
        <f>C533/3024</f>
        <v>11.716765873015873</v>
      </c>
    </row>
    <row r="534" spans="1:7" x14ac:dyDescent="0.25">
      <c r="A534" s="7"/>
      <c r="B534" s="7"/>
      <c r="D534" s="23"/>
    </row>
    <row r="535" spans="1:7" x14ac:dyDescent="0.25">
      <c r="A535" s="6" t="s">
        <v>18</v>
      </c>
      <c r="B535" s="6" t="s">
        <v>19</v>
      </c>
      <c r="C535" s="1" t="s">
        <v>21</v>
      </c>
      <c r="D535" s="9" t="s">
        <v>22</v>
      </c>
    </row>
    <row r="536" spans="1:7" ht="30" x14ac:dyDescent="0.25">
      <c r="A536" s="6" t="s">
        <v>16</v>
      </c>
      <c r="B536" s="6" t="s">
        <v>20</v>
      </c>
      <c r="C536" s="2">
        <f>A525*3000/100000</f>
        <v>7086.3</v>
      </c>
      <c r="D536" s="9">
        <f>C536/3120</f>
        <v>2.2712500000000002</v>
      </c>
    </row>
    <row r="538" spans="1:7" x14ac:dyDescent="0.25">
      <c r="A538" s="8" t="s">
        <v>5</v>
      </c>
      <c r="B538" s="1"/>
    </row>
    <row r="539" spans="1:7" x14ac:dyDescent="0.25">
      <c r="A539" s="8" t="s">
        <v>23</v>
      </c>
      <c r="B539" s="1" t="s">
        <v>24</v>
      </c>
    </row>
    <row r="540" spans="1:7" x14ac:dyDescent="0.25">
      <c r="A540" s="8" t="s">
        <v>23</v>
      </c>
      <c r="B540" s="9">
        <f>A525/1500000</f>
        <v>0.15747333333333333</v>
      </c>
    </row>
    <row r="542" spans="1:7" ht="30" x14ac:dyDescent="0.25">
      <c r="A542" s="10" t="s">
        <v>189</v>
      </c>
      <c r="B542" s="3" t="s">
        <v>160</v>
      </c>
      <c r="C542" s="3" t="s">
        <v>206</v>
      </c>
      <c r="E542" s="14"/>
      <c r="F542" s="14"/>
      <c r="G542" s="14"/>
    </row>
    <row r="543" spans="1:7" x14ac:dyDescent="0.25">
      <c r="A543" s="13">
        <v>107294</v>
      </c>
      <c r="B543" s="2">
        <f>A543*7.4/100</f>
        <v>7939.7560000000012</v>
      </c>
      <c r="C543" s="2">
        <f>A543*10.9/100</f>
        <v>11695.046</v>
      </c>
    </row>
    <row r="544" spans="1:7" x14ac:dyDescent="0.25">
      <c r="A544" s="21" t="s">
        <v>13</v>
      </c>
      <c r="B544" s="22"/>
    </row>
    <row r="545" spans="1:4" x14ac:dyDescent="0.25">
      <c r="A545" s="1" t="s">
        <v>9</v>
      </c>
      <c r="B545" s="2">
        <f>B543*20/100</f>
        <v>1587.9512000000002</v>
      </c>
    </row>
    <row r="546" spans="1:4" x14ac:dyDescent="0.25">
      <c r="A546" s="3" t="s">
        <v>10</v>
      </c>
      <c r="B546" s="2">
        <f>C543*58.9/100</f>
        <v>6888.3820940000005</v>
      </c>
    </row>
    <row r="547" spans="1:4" x14ac:dyDescent="0.25">
      <c r="A547" s="4" t="s">
        <v>11</v>
      </c>
      <c r="B547" s="5">
        <f>SUM(B545:B546)</f>
        <v>8476.333294</v>
      </c>
    </row>
    <row r="548" spans="1:4" x14ac:dyDescent="0.25">
      <c r="A548" s="1" t="s">
        <v>12</v>
      </c>
      <c r="B548" s="9">
        <f>B547/6758</f>
        <v>1.2542665424681858</v>
      </c>
    </row>
    <row r="550" spans="1:4" x14ac:dyDescent="0.25">
      <c r="A550" s="6" t="s">
        <v>14</v>
      </c>
      <c r="B550" s="6" t="s">
        <v>15</v>
      </c>
      <c r="C550" s="1" t="s">
        <v>21</v>
      </c>
      <c r="D550" s="1" t="s">
        <v>22</v>
      </c>
    </row>
    <row r="551" spans="1:4" ht="30" x14ac:dyDescent="0.25">
      <c r="A551" s="6" t="s">
        <v>16</v>
      </c>
      <c r="B551" s="6" t="s">
        <v>17</v>
      </c>
      <c r="C551" s="2">
        <f>A543*15000/100000</f>
        <v>16094.1</v>
      </c>
      <c r="D551" s="9">
        <f>C551/3024</f>
        <v>5.3221230158730162</v>
      </c>
    </row>
    <row r="552" spans="1:4" x14ac:dyDescent="0.25">
      <c r="A552" s="7"/>
      <c r="B552" s="7"/>
      <c r="D552" s="23"/>
    </row>
    <row r="553" spans="1:4" x14ac:dyDescent="0.25">
      <c r="A553" s="6" t="s">
        <v>18</v>
      </c>
      <c r="B553" s="6" t="s">
        <v>19</v>
      </c>
      <c r="C553" s="1" t="s">
        <v>21</v>
      </c>
      <c r="D553" s="9" t="s">
        <v>22</v>
      </c>
    </row>
    <row r="554" spans="1:4" ht="30" x14ac:dyDescent="0.25">
      <c r="A554" s="6" t="s">
        <v>16</v>
      </c>
      <c r="B554" s="6" t="s">
        <v>20</v>
      </c>
      <c r="C554" s="2">
        <f>A543*3000/100000</f>
        <v>3218.82</v>
      </c>
      <c r="D554" s="9">
        <f>C554/3120</f>
        <v>1.0316730769230771</v>
      </c>
    </row>
    <row r="556" spans="1:4" x14ac:dyDescent="0.25">
      <c r="A556" s="8" t="s">
        <v>5</v>
      </c>
      <c r="B556" s="1"/>
    </row>
    <row r="557" spans="1:4" x14ac:dyDescent="0.25">
      <c r="A557" s="8" t="s">
        <v>23</v>
      </c>
      <c r="B557" s="1" t="s">
        <v>24</v>
      </c>
    </row>
    <row r="558" spans="1:4" x14ac:dyDescent="0.25">
      <c r="A558" s="8" t="s">
        <v>23</v>
      </c>
      <c r="B558" s="9">
        <f>A543/1500000</f>
        <v>7.1529333333333334E-2</v>
      </c>
    </row>
    <row r="560" spans="1:4" ht="30" x14ac:dyDescent="0.25">
      <c r="A560" s="10" t="s">
        <v>190</v>
      </c>
      <c r="B560" s="3" t="s">
        <v>160</v>
      </c>
      <c r="C560" s="3" t="s">
        <v>206</v>
      </c>
    </row>
    <row r="561" spans="1:4" x14ac:dyDescent="0.25">
      <c r="A561" s="13">
        <v>1095461</v>
      </c>
      <c r="B561" s="2">
        <f>A561*7.4/100</f>
        <v>81064.114000000001</v>
      </c>
      <c r="C561" s="2">
        <f>A561*10.9/100</f>
        <v>119405.24900000001</v>
      </c>
    </row>
    <row r="562" spans="1:4" x14ac:dyDescent="0.25">
      <c r="A562" s="21" t="s">
        <v>13</v>
      </c>
      <c r="B562" s="22"/>
    </row>
    <row r="563" spans="1:4" x14ac:dyDescent="0.25">
      <c r="A563" s="1" t="s">
        <v>9</v>
      </c>
      <c r="B563" s="2">
        <f>B561*20/100</f>
        <v>16212.8228</v>
      </c>
    </row>
    <row r="564" spans="1:4" x14ac:dyDescent="0.25">
      <c r="A564" s="3" t="s">
        <v>10</v>
      </c>
      <c r="B564" s="2">
        <f>C561*58.9/100</f>
        <v>70329.691661000004</v>
      </c>
    </row>
    <row r="565" spans="1:4" x14ac:dyDescent="0.25">
      <c r="A565" s="4" t="s">
        <v>11</v>
      </c>
      <c r="B565" s="5">
        <f>SUM(B563:B564)</f>
        <v>86542.514460999999</v>
      </c>
    </row>
    <row r="566" spans="1:4" x14ac:dyDescent="0.25">
      <c r="A566" s="1" t="s">
        <v>12</v>
      </c>
      <c r="B566" s="9">
        <f>B565/6758</f>
        <v>12.805935848031963</v>
      </c>
    </row>
    <row r="568" spans="1:4" x14ac:dyDescent="0.25">
      <c r="A568" s="6" t="s">
        <v>14</v>
      </c>
      <c r="B568" s="6" t="s">
        <v>15</v>
      </c>
      <c r="C568" s="1" t="s">
        <v>21</v>
      </c>
      <c r="D568" s="1" t="s">
        <v>22</v>
      </c>
    </row>
    <row r="569" spans="1:4" ht="30" x14ac:dyDescent="0.25">
      <c r="A569" s="6" t="s">
        <v>16</v>
      </c>
      <c r="B569" s="6" t="s">
        <v>17</v>
      </c>
      <c r="C569" s="2">
        <f>A561*15000/100000</f>
        <v>164319.15</v>
      </c>
      <c r="D569" s="9">
        <f>C569/3024</f>
        <v>54.338343253968254</v>
      </c>
    </row>
    <row r="570" spans="1:4" x14ac:dyDescent="0.25">
      <c r="A570" s="7"/>
      <c r="B570" s="7"/>
      <c r="D570" s="23"/>
    </row>
    <row r="571" spans="1:4" x14ac:dyDescent="0.25">
      <c r="A571" s="6" t="s">
        <v>18</v>
      </c>
      <c r="B571" s="6" t="s">
        <v>19</v>
      </c>
      <c r="C571" s="1" t="s">
        <v>21</v>
      </c>
      <c r="D571" s="9" t="s">
        <v>22</v>
      </c>
    </row>
    <row r="572" spans="1:4" ht="30" x14ac:dyDescent="0.25">
      <c r="A572" s="6" t="s">
        <v>16</v>
      </c>
      <c r="B572" s="6" t="s">
        <v>20</v>
      </c>
      <c r="C572" s="2">
        <f>A561*3000/100000</f>
        <v>32863.83</v>
      </c>
      <c r="D572" s="9">
        <f>C572/3120</f>
        <v>10.533278846153847</v>
      </c>
    </row>
    <row r="574" spans="1:4" x14ac:dyDescent="0.25">
      <c r="A574" s="8" t="s">
        <v>5</v>
      </c>
      <c r="B574" s="1"/>
    </row>
    <row r="575" spans="1:4" x14ac:dyDescent="0.25">
      <c r="A575" s="8" t="s">
        <v>23</v>
      </c>
      <c r="B575" s="1" t="s">
        <v>24</v>
      </c>
    </row>
    <row r="576" spans="1:4" x14ac:dyDescent="0.25">
      <c r="A576" s="8" t="s">
        <v>23</v>
      </c>
      <c r="B576" s="9">
        <f>A561/1500000</f>
        <v>0.73030733333333331</v>
      </c>
    </row>
    <row r="578" spans="1:4" ht="30" x14ac:dyDescent="0.25">
      <c r="A578" s="10" t="s">
        <v>191</v>
      </c>
      <c r="B578" s="3" t="s">
        <v>160</v>
      </c>
      <c r="C578" s="3" t="s">
        <v>206</v>
      </c>
    </row>
    <row r="579" spans="1:4" x14ac:dyDescent="0.25">
      <c r="A579" s="13">
        <v>142793</v>
      </c>
      <c r="B579" s="2">
        <f>A579*7.4/100</f>
        <v>10566.681999999999</v>
      </c>
      <c r="C579" s="2">
        <f>A579*10.9/100</f>
        <v>15564.437</v>
      </c>
    </row>
    <row r="580" spans="1:4" x14ac:dyDescent="0.25">
      <c r="A580" s="21" t="s">
        <v>13</v>
      </c>
      <c r="B580" s="22"/>
    </row>
    <row r="581" spans="1:4" x14ac:dyDescent="0.25">
      <c r="A581" s="1" t="s">
        <v>9</v>
      </c>
      <c r="B581" s="2">
        <f>B579*20/100</f>
        <v>2113.3363999999997</v>
      </c>
    </row>
    <row r="582" spans="1:4" x14ac:dyDescent="0.25">
      <c r="A582" s="3" t="s">
        <v>10</v>
      </c>
      <c r="B582" s="2">
        <f>C579*58.9/100</f>
        <v>9167.4533929999998</v>
      </c>
    </row>
    <row r="583" spans="1:4" x14ac:dyDescent="0.25">
      <c r="A583" s="4" t="s">
        <v>11</v>
      </c>
      <c r="B583" s="5">
        <f>SUM(B581:B582)</f>
        <v>11280.789793</v>
      </c>
    </row>
    <row r="584" spans="1:4" x14ac:dyDescent="0.25">
      <c r="A584" s="1" t="s">
        <v>12</v>
      </c>
      <c r="B584" s="9">
        <f>B583/6758</f>
        <v>1.6692497474104764</v>
      </c>
    </row>
    <row r="586" spans="1:4" x14ac:dyDescent="0.25">
      <c r="A586" s="6" t="s">
        <v>14</v>
      </c>
      <c r="B586" s="6" t="s">
        <v>15</v>
      </c>
      <c r="C586" s="1" t="s">
        <v>21</v>
      </c>
      <c r="D586" s="1" t="s">
        <v>22</v>
      </c>
    </row>
    <row r="587" spans="1:4" ht="30" x14ac:dyDescent="0.25">
      <c r="A587" s="6" t="s">
        <v>16</v>
      </c>
      <c r="B587" s="6" t="s">
        <v>17</v>
      </c>
      <c r="C587" s="2">
        <f>A579*15000/100000</f>
        <v>21418.95</v>
      </c>
      <c r="D587" s="9">
        <f>C587/3024</f>
        <v>7.0829861111111114</v>
      </c>
    </row>
    <row r="588" spans="1:4" x14ac:dyDescent="0.25">
      <c r="A588" s="7"/>
      <c r="B588" s="7"/>
      <c r="D588" s="23"/>
    </row>
    <row r="589" spans="1:4" x14ac:dyDescent="0.25">
      <c r="A589" s="6" t="s">
        <v>18</v>
      </c>
      <c r="B589" s="6" t="s">
        <v>19</v>
      </c>
      <c r="C589" s="1" t="s">
        <v>21</v>
      </c>
      <c r="D589" s="9" t="s">
        <v>22</v>
      </c>
    </row>
    <row r="590" spans="1:4" ht="30" x14ac:dyDescent="0.25">
      <c r="A590" s="6" t="s">
        <v>16</v>
      </c>
      <c r="B590" s="6" t="s">
        <v>20</v>
      </c>
      <c r="C590" s="2">
        <f>A579*3000/100000</f>
        <v>4283.79</v>
      </c>
      <c r="D590" s="9">
        <f>C590/3120</f>
        <v>1.3730096153846154</v>
      </c>
    </row>
    <row r="592" spans="1:4" x14ac:dyDescent="0.25">
      <c r="A592" s="8" t="s">
        <v>5</v>
      </c>
      <c r="B592" s="1"/>
    </row>
    <row r="593" spans="1:7" x14ac:dyDescent="0.25">
      <c r="A593" s="8" t="s">
        <v>23</v>
      </c>
      <c r="B593" s="1" t="s">
        <v>24</v>
      </c>
    </row>
    <row r="594" spans="1:7" x14ac:dyDescent="0.25">
      <c r="A594" s="8" t="s">
        <v>23</v>
      </c>
      <c r="B594" s="9">
        <f>A579/1500000</f>
        <v>9.519533333333334E-2</v>
      </c>
    </row>
    <row r="596" spans="1:7" ht="30" x14ac:dyDescent="0.25">
      <c r="A596" s="10" t="s">
        <v>192</v>
      </c>
      <c r="B596" s="3" t="s">
        <v>160</v>
      </c>
      <c r="C596" s="3" t="s">
        <v>206</v>
      </c>
      <c r="E596" s="14"/>
      <c r="F596" s="14"/>
      <c r="G596" s="14"/>
    </row>
    <row r="597" spans="1:7" x14ac:dyDescent="0.25">
      <c r="A597">
        <v>239721</v>
      </c>
      <c r="B597" s="2">
        <f>A597*7.4/100</f>
        <v>17739.354000000003</v>
      </c>
      <c r="C597" s="2">
        <f>A597*10.9/100</f>
        <v>26129.589</v>
      </c>
    </row>
    <row r="598" spans="1:7" x14ac:dyDescent="0.25">
      <c r="A598" s="21" t="s">
        <v>13</v>
      </c>
      <c r="B598" s="22"/>
    </row>
    <row r="599" spans="1:7" x14ac:dyDescent="0.25">
      <c r="A599" s="1" t="s">
        <v>9</v>
      </c>
      <c r="B599" s="2">
        <f>B597*20/100</f>
        <v>3547.8708000000006</v>
      </c>
    </row>
    <row r="600" spans="1:7" x14ac:dyDescent="0.25">
      <c r="A600" s="3" t="s">
        <v>10</v>
      </c>
      <c r="B600" s="2">
        <f>C597*58.9/100</f>
        <v>15390.327921</v>
      </c>
    </row>
    <row r="601" spans="1:7" x14ac:dyDescent="0.25">
      <c r="A601" s="4" t="s">
        <v>11</v>
      </c>
      <c r="B601" s="5">
        <f>SUM(B599:B600)</f>
        <v>18938.198721000001</v>
      </c>
    </row>
    <row r="602" spans="1:7" x14ac:dyDescent="0.25">
      <c r="A602" s="1" t="s">
        <v>12</v>
      </c>
      <c r="B602" s="9">
        <f>B601/6758</f>
        <v>2.8023377805563778</v>
      </c>
    </row>
    <row r="604" spans="1:7" x14ac:dyDescent="0.25">
      <c r="A604" s="6" t="s">
        <v>14</v>
      </c>
      <c r="B604" s="6" t="s">
        <v>15</v>
      </c>
      <c r="C604" s="1" t="s">
        <v>21</v>
      </c>
      <c r="D604" s="1" t="s">
        <v>22</v>
      </c>
    </row>
    <row r="605" spans="1:7" ht="30" x14ac:dyDescent="0.25">
      <c r="A605" s="6" t="s">
        <v>16</v>
      </c>
      <c r="B605" s="6" t="s">
        <v>17</v>
      </c>
      <c r="C605" s="2">
        <f>A597*15000/100000</f>
        <v>35958.15</v>
      </c>
      <c r="D605" s="9">
        <f>C605/3024</f>
        <v>11.89092261904762</v>
      </c>
    </row>
    <row r="606" spans="1:7" x14ac:dyDescent="0.25">
      <c r="A606" s="7"/>
      <c r="B606" s="7"/>
      <c r="D606" s="23"/>
    </row>
    <row r="607" spans="1:7" x14ac:dyDescent="0.25">
      <c r="A607" s="6" t="s">
        <v>18</v>
      </c>
      <c r="B607" s="6" t="s">
        <v>19</v>
      </c>
      <c r="C607" s="1" t="s">
        <v>21</v>
      </c>
      <c r="D607" s="9" t="s">
        <v>22</v>
      </c>
    </row>
    <row r="608" spans="1:7" ht="30" x14ac:dyDescent="0.25">
      <c r="A608" s="6" t="s">
        <v>16</v>
      </c>
      <c r="B608" s="6" t="s">
        <v>20</v>
      </c>
      <c r="C608" s="2">
        <f>A597*3000/100000</f>
        <v>7191.63</v>
      </c>
      <c r="D608" s="9">
        <f>C608/3120</f>
        <v>2.3050096153846154</v>
      </c>
    </row>
    <row r="610" spans="1:4" x14ac:dyDescent="0.25">
      <c r="A610" s="8" t="s">
        <v>5</v>
      </c>
      <c r="B610" s="1"/>
    </row>
    <row r="611" spans="1:4" x14ac:dyDescent="0.25">
      <c r="A611" s="8" t="s">
        <v>23</v>
      </c>
      <c r="B611" s="1" t="s">
        <v>24</v>
      </c>
    </row>
    <row r="612" spans="1:4" x14ac:dyDescent="0.25">
      <c r="A612" s="8" t="s">
        <v>23</v>
      </c>
      <c r="B612" s="9">
        <f>A597/1500000</f>
        <v>0.15981400000000001</v>
      </c>
    </row>
    <row r="614" spans="1:4" ht="30" x14ac:dyDescent="0.25">
      <c r="A614" s="10" t="s">
        <v>193</v>
      </c>
      <c r="B614" s="3" t="s">
        <v>160</v>
      </c>
      <c r="C614" s="3" t="s">
        <v>206</v>
      </c>
    </row>
    <row r="615" spans="1:4" x14ac:dyDescent="0.25">
      <c r="A615" s="13">
        <v>510415</v>
      </c>
      <c r="B615" s="2">
        <f>A615*7.4/100</f>
        <v>37770.71</v>
      </c>
      <c r="C615" s="2">
        <f>A615*10.9/100</f>
        <v>55635.235000000001</v>
      </c>
    </row>
    <row r="616" spans="1:4" x14ac:dyDescent="0.25">
      <c r="A616" s="21" t="s">
        <v>13</v>
      </c>
      <c r="B616" s="22"/>
    </row>
    <row r="617" spans="1:4" x14ac:dyDescent="0.25">
      <c r="A617" s="1" t="s">
        <v>9</v>
      </c>
      <c r="B617" s="2">
        <f>B615*20/100</f>
        <v>7554.1419999999998</v>
      </c>
    </row>
    <row r="618" spans="1:4" x14ac:dyDescent="0.25">
      <c r="A618" s="3" t="s">
        <v>10</v>
      </c>
      <c r="B618" s="2">
        <f>C615*58.9/100</f>
        <v>32769.153415000001</v>
      </c>
    </row>
    <row r="619" spans="1:4" x14ac:dyDescent="0.25">
      <c r="A619" s="4" t="s">
        <v>11</v>
      </c>
      <c r="B619" s="5">
        <f>SUM(B617:B618)</f>
        <v>40323.295415000001</v>
      </c>
    </row>
    <row r="620" spans="1:4" x14ac:dyDescent="0.25">
      <c r="A620" s="1" t="s">
        <v>12</v>
      </c>
      <c r="B620" s="9">
        <f>B619/6758</f>
        <v>5.9667498394495411</v>
      </c>
    </row>
    <row r="622" spans="1:4" x14ac:dyDescent="0.25">
      <c r="A622" s="6" t="s">
        <v>14</v>
      </c>
      <c r="B622" s="6" t="s">
        <v>15</v>
      </c>
      <c r="C622" s="1" t="s">
        <v>21</v>
      </c>
      <c r="D622" s="1" t="s">
        <v>22</v>
      </c>
    </row>
    <row r="623" spans="1:4" ht="30" x14ac:dyDescent="0.25">
      <c r="A623" s="6" t="s">
        <v>16</v>
      </c>
      <c r="B623" s="6" t="s">
        <v>17</v>
      </c>
      <c r="C623" s="2">
        <f>A615*15000/100000</f>
        <v>76562.25</v>
      </c>
      <c r="D623" s="9">
        <f>C623/3024</f>
        <v>25.318204365079364</v>
      </c>
    </row>
    <row r="624" spans="1:4" x14ac:dyDescent="0.25">
      <c r="A624" s="7"/>
      <c r="B624" s="7"/>
      <c r="D624" s="23"/>
    </row>
    <row r="625" spans="1:4" x14ac:dyDescent="0.25">
      <c r="A625" s="6" t="s">
        <v>18</v>
      </c>
      <c r="B625" s="6" t="s">
        <v>19</v>
      </c>
      <c r="C625" s="1" t="s">
        <v>21</v>
      </c>
      <c r="D625" s="9" t="s">
        <v>22</v>
      </c>
    </row>
    <row r="626" spans="1:4" ht="30" x14ac:dyDescent="0.25">
      <c r="A626" s="6" t="s">
        <v>16</v>
      </c>
      <c r="B626" s="6" t="s">
        <v>20</v>
      </c>
      <c r="C626" s="2">
        <f>A615*3000/100000</f>
        <v>15312.45</v>
      </c>
      <c r="D626" s="9">
        <f>C626/3120</f>
        <v>4.907836538461539</v>
      </c>
    </row>
    <row r="628" spans="1:4" x14ac:dyDescent="0.25">
      <c r="A628" s="8" t="s">
        <v>5</v>
      </c>
      <c r="B628" s="1"/>
    </row>
    <row r="629" spans="1:4" x14ac:dyDescent="0.25">
      <c r="A629" s="8" t="s">
        <v>23</v>
      </c>
      <c r="B629" s="1" t="s">
        <v>24</v>
      </c>
    </row>
    <row r="630" spans="1:4" x14ac:dyDescent="0.25">
      <c r="A630" s="8" t="s">
        <v>23</v>
      </c>
      <c r="B630" s="9">
        <f>A615/1500000</f>
        <v>0.34027666666666667</v>
      </c>
    </row>
    <row r="632" spans="1:4" ht="30" x14ac:dyDescent="0.25">
      <c r="A632" s="10" t="s">
        <v>194</v>
      </c>
      <c r="B632" s="3" t="s">
        <v>160</v>
      </c>
      <c r="C632" s="3" t="s">
        <v>206</v>
      </c>
    </row>
    <row r="633" spans="1:4" x14ac:dyDescent="0.25">
      <c r="A633">
        <v>888992</v>
      </c>
      <c r="B633" s="2">
        <f>A633*7.4/100</f>
        <v>65785.40800000001</v>
      </c>
      <c r="C633" s="2">
        <f>A633*10.9/100</f>
        <v>96900.128000000012</v>
      </c>
    </row>
    <row r="634" spans="1:4" x14ac:dyDescent="0.25">
      <c r="A634" s="21" t="s">
        <v>13</v>
      </c>
      <c r="B634" s="22"/>
    </row>
    <row r="635" spans="1:4" x14ac:dyDescent="0.25">
      <c r="A635" s="1" t="s">
        <v>9</v>
      </c>
      <c r="B635" s="2">
        <f>B633*20/100</f>
        <v>13157.081600000001</v>
      </c>
    </row>
    <row r="636" spans="1:4" x14ac:dyDescent="0.25">
      <c r="A636" s="3" t="s">
        <v>10</v>
      </c>
      <c r="B636" s="2">
        <f>C633*58.9/100</f>
        <v>57074.175392000005</v>
      </c>
    </row>
    <row r="637" spans="1:4" x14ac:dyDescent="0.25">
      <c r="A637" s="4" t="s">
        <v>11</v>
      </c>
      <c r="B637" s="5">
        <f>SUM(B635:B636)</f>
        <v>70231.25699200001</v>
      </c>
    </row>
    <row r="638" spans="1:4" x14ac:dyDescent="0.25">
      <c r="A638" s="1" t="s">
        <v>12</v>
      </c>
      <c r="B638" s="9">
        <f>B637/6758</f>
        <v>10.392313849067772</v>
      </c>
    </row>
    <row r="640" spans="1:4" x14ac:dyDescent="0.25">
      <c r="A640" s="6" t="s">
        <v>14</v>
      </c>
      <c r="B640" s="6" t="s">
        <v>15</v>
      </c>
      <c r="C640" s="1" t="s">
        <v>21</v>
      </c>
      <c r="D640" s="1" t="s">
        <v>22</v>
      </c>
    </row>
    <row r="641" spans="1:8" ht="30" x14ac:dyDescent="0.25">
      <c r="A641" s="6" t="s">
        <v>16</v>
      </c>
      <c r="B641" s="6" t="s">
        <v>17</v>
      </c>
      <c r="C641" s="2">
        <f>A633*15000/100000</f>
        <v>133348.79999999999</v>
      </c>
      <c r="D641" s="9">
        <f>C641/3024</f>
        <v>44.096825396825395</v>
      </c>
    </row>
    <row r="642" spans="1:8" x14ac:dyDescent="0.25">
      <c r="A642" s="7"/>
      <c r="B642" s="7"/>
      <c r="D642" s="23"/>
    </row>
    <row r="643" spans="1:8" x14ac:dyDescent="0.25">
      <c r="A643" s="6" t="s">
        <v>18</v>
      </c>
      <c r="B643" s="6" t="s">
        <v>19</v>
      </c>
      <c r="C643" s="1" t="s">
        <v>21</v>
      </c>
      <c r="D643" s="9" t="s">
        <v>22</v>
      </c>
    </row>
    <row r="644" spans="1:8" ht="30" x14ac:dyDescent="0.25">
      <c r="A644" s="6" t="s">
        <v>16</v>
      </c>
      <c r="B644" s="6" t="s">
        <v>20</v>
      </c>
      <c r="C644" s="2">
        <f>A633*3000/100000</f>
        <v>26669.759999999998</v>
      </c>
      <c r="D644" s="9">
        <f>C644/3120</f>
        <v>8.548</v>
      </c>
    </row>
    <row r="646" spans="1:8" x14ac:dyDescent="0.25">
      <c r="A646" s="8" t="s">
        <v>5</v>
      </c>
      <c r="B646" s="1"/>
    </row>
    <row r="647" spans="1:8" x14ac:dyDescent="0.25">
      <c r="A647" s="8" t="s">
        <v>23</v>
      </c>
      <c r="B647" s="1" t="s">
        <v>24</v>
      </c>
    </row>
    <row r="648" spans="1:8" x14ac:dyDescent="0.25">
      <c r="A648" s="8" t="s">
        <v>23</v>
      </c>
      <c r="B648" s="9">
        <f>A633/1500000</f>
        <v>0.59266133333333337</v>
      </c>
    </row>
    <row r="650" spans="1:8" ht="30" x14ac:dyDescent="0.25">
      <c r="A650" s="10" t="s">
        <v>195</v>
      </c>
      <c r="B650" s="3" t="s">
        <v>160</v>
      </c>
      <c r="C650" s="3" t="s">
        <v>206</v>
      </c>
      <c r="F650" s="14"/>
      <c r="G650" s="14"/>
      <c r="H650" s="14"/>
    </row>
    <row r="651" spans="1:8" x14ac:dyDescent="0.25">
      <c r="A651" s="13">
        <v>1178633</v>
      </c>
      <c r="B651" s="2">
        <f>A651*7.4/100</f>
        <v>87218.842000000004</v>
      </c>
      <c r="C651" s="2">
        <f>A651*10.9/100</f>
        <v>128470.99700000002</v>
      </c>
    </row>
    <row r="652" spans="1:8" x14ac:dyDescent="0.25">
      <c r="A652" s="21" t="s">
        <v>13</v>
      </c>
      <c r="B652" s="22"/>
    </row>
    <row r="653" spans="1:8" x14ac:dyDescent="0.25">
      <c r="A653" s="1" t="s">
        <v>9</v>
      </c>
      <c r="B653" s="2">
        <f>B651*20/100</f>
        <v>17443.768400000001</v>
      </c>
    </row>
    <row r="654" spans="1:8" x14ac:dyDescent="0.25">
      <c r="A654" s="3" t="s">
        <v>10</v>
      </c>
      <c r="B654" s="2">
        <f>C651*58.9/100</f>
        <v>75669.417233</v>
      </c>
    </row>
    <row r="655" spans="1:8" x14ac:dyDescent="0.25">
      <c r="A655" s="4" t="s">
        <v>11</v>
      </c>
      <c r="B655" s="5">
        <f>SUM(B653:B654)</f>
        <v>93113.185633000001</v>
      </c>
    </row>
    <row r="656" spans="1:8" x14ac:dyDescent="0.25">
      <c r="A656" s="1" t="s">
        <v>12</v>
      </c>
      <c r="B656" s="9">
        <f>B655/6758</f>
        <v>13.778216281888133</v>
      </c>
    </row>
    <row r="658" spans="1:4" x14ac:dyDescent="0.25">
      <c r="A658" s="6" t="s">
        <v>14</v>
      </c>
      <c r="B658" s="6" t="s">
        <v>15</v>
      </c>
      <c r="C658" s="1" t="s">
        <v>21</v>
      </c>
      <c r="D658" s="1" t="s">
        <v>22</v>
      </c>
    </row>
    <row r="659" spans="1:4" ht="30" x14ac:dyDescent="0.25">
      <c r="A659" s="6" t="s">
        <v>16</v>
      </c>
      <c r="B659" s="6" t="s">
        <v>17</v>
      </c>
      <c r="C659" s="2">
        <f>A651*15000/100000</f>
        <v>176794.95</v>
      </c>
      <c r="D659" s="9">
        <f>C659/3024</f>
        <v>58.463938492063498</v>
      </c>
    </row>
    <row r="660" spans="1:4" x14ac:dyDescent="0.25">
      <c r="A660" s="7"/>
      <c r="B660" s="7"/>
      <c r="D660" s="23"/>
    </row>
    <row r="661" spans="1:4" x14ac:dyDescent="0.25">
      <c r="A661" s="6" t="s">
        <v>18</v>
      </c>
      <c r="B661" s="6" t="s">
        <v>19</v>
      </c>
      <c r="C661" s="1" t="s">
        <v>21</v>
      </c>
      <c r="D661" s="9" t="s">
        <v>22</v>
      </c>
    </row>
    <row r="662" spans="1:4" ht="30" x14ac:dyDescent="0.25">
      <c r="A662" s="6" t="s">
        <v>16</v>
      </c>
      <c r="B662" s="6" t="s">
        <v>20</v>
      </c>
      <c r="C662" s="2">
        <f>A651*3000/100000</f>
        <v>35358.99</v>
      </c>
      <c r="D662" s="9">
        <f>C662/3120</f>
        <v>11.333009615384615</v>
      </c>
    </row>
    <row r="664" spans="1:4" x14ac:dyDescent="0.25">
      <c r="A664" s="8" t="s">
        <v>5</v>
      </c>
      <c r="B664" s="1"/>
    </row>
    <row r="665" spans="1:4" x14ac:dyDescent="0.25">
      <c r="A665" s="8" t="s">
        <v>23</v>
      </c>
      <c r="B665" s="1" t="s">
        <v>24</v>
      </c>
    </row>
    <row r="666" spans="1:4" x14ac:dyDescent="0.25">
      <c r="A666" s="8" t="s">
        <v>23</v>
      </c>
      <c r="B666" s="9">
        <f>A651/1500000</f>
        <v>0.78575533333333336</v>
      </c>
    </row>
    <row r="668" spans="1:4" ht="30" x14ac:dyDescent="0.25">
      <c r="A668" s="10" t="s">
        <v>196</v>
      </c>
      <c r="B668" s="3" t="s">
        <v>160</v>
      </c>
      <c r="C668" s="3" t="s">
        <v>206</v>
      </c>
    </row>
    <row r="669" spans="1:4" x14ac:dyDescent="0.25">
      <c r="A669" s="13">
        <v>228362</v>
      </c>
      <c r="B669" s="2">
        <f>A669*7.4/100</f>
        <v>16898.788</v>
      </c>
      <c r="C669" s="2">
        <f>A669*10.9/100</f>
        <v>24891.458000000002</v>
      </c>
    </row>
    <row r="670" spans="1:4" x14ac:dyDescent="0.25">
      <c r="A670" s="21" t="s">
        <v>13</v>
      </c>
      <c r="B670" s="22"/>
    </row>
    <row r="671" spans="1:4" x14ac:dyDescent="0.25">
      <c r="A671" s="1" t="s">
        <v>9</v>
      </c>
      <c r="B671" s="2">
        <f>B669*20/100</f>
        <v>3379.7575999999999</v>
      </c>
    </row>
    <row r="672" spans="1:4" x14ac:dyDescent="0.25">
      <c r="A672" s="3" t="s">
        <v>10</v>
      </c>
      <c r="B672" s="2">
        <f>C669*58.9/100</f>
        <v>14661.068762000001</v>
      </c>
    </row>
    <row r="673" spans="1:4" x14ac:dyDescent="0.25">
      <c r="A673" s="4" t="s">
        <v>11</v>
      </c>
      <c r="B673" s="5">
        <f>SUM(B671:B672)</f>
        <v>18040.826362</v>
      </c>
    </row>
    <row r="674" spans="1:4" x14ac:dyDescent="0.25">
      <c r="A674" s="1" t="s">
        <v>12</v>
      </c>
      <c r="B674" s="9">
        <f>B673/6758</f>
        <v>2.6695511041728324</v>
      </c>
    </row>
    <row r="676" spans="1:4" x14ac:dyDescent="0.25">
      <c r="A676" s="6" t="s">
        <v>14</v>
      </c>
      <c r="B676" s="6" t="s">
        <v>15</v>
      </c>
      <c r="C676" s="1" t="s">
        <v>21</v>
      </c>
      <c r="D676" s="1" t="s">
        <v>22</v>
      </c>
    </row>
    <row r="677" spans="1:4" ht="30" x14ac:dyDescent="0.25">
      <c r="A677" s="6" t="s">
        <v>16</v>
      </c>
      <c r="B677" s="6" t="s">
        <v>17</v>
      </c>
      <c r="C677" s="2">
        <f>A669*15000/100000</f>
        <v>34254.300000000003</v>
      </c>
      <c r="D677" s="9">
        <f>C677/3024</f>
        <v>11.327480158730159</v>
      </c>
    </row>
    <row r="678" spans="1:4" x14ac:dyDescent="0.25">
      <c r="A678" s="7"/>
      <c r="B678" s="7"/>
      <c r="D678" s="23"/>
    </row>
    <row r="679" spans="1:4" x14ac:dyDescent="0.25">
      <c r="A679" s="6" t="s">
        <v>18</v>
      </c>
      <c r="B679" s="6" t="s">
        <v>19</v>
      </c>
      <c r="C679" s="1" t="s">
        <v>21</v>
      </c>
      <c r="D679" s="9" t="s">
        <v>22</v>
      </c>
    </row>
    <row r="680" spans="1:4" ht="30" x14ac:dyDescent="0.25">
      <c r="A680" s="6" t="s">
        <v>16</v>
      </c>
      <c r="B680" s="6" t="s">
        <v>20</v>
      </c>
      <c r="C680" s="2">
        <f>A669*3000/100000</f>
        <v>6850.86</v>
      </c>
      <c r="D680" s="9">
        <f>C680/3120</f>
        <v>2.1957884615384615</v>
      </c>
    </row>
    <row r="682" spans="1:4" x14ac:dyDescent="0.25">
      <c r="A682" s="8" t="s">
        <v>5</v>
      </c>
      <c r="B682" s="1"/>
    </row>
    <row r="683" spans="1:4" x14ac:dyDescent="0.25">
      <c r="A683" s="8" t="s">
        <v>23</v>
      </c>
      <c r="B683" s="1" t="s">
        <v>24</v>
      </c>
    </row>
    <row r="684" spans="1:4" x14ac:dyDescent="0.25">
      <c r="A684" s="8" t="s">
        <v>23</v>
      </c>
      <c r="B684" s="9">
        <f>A669/1500000</f>
        <v>0.15224133333333334</v>
      </c>
    </row>
    <row r="686" spans="1:4" ht="30" x14ac:dyDescent="0.25">
      <c r="A686" s="10" t="s">
        <v>197</v>
      </c>
      <c r="B686" s="3" t="s">
        <v>160</v>
      </c>
      <c r="C686" s="3" t="s">
        <v>206</v>
      </c>
    </row>
    <row r="687" spans="1:4" x14ac:dyDescent="0.25">
      <c r="A687">
        <v>191524</v>
      </c>
      <c r="B687" s="2">
        <f>A687*7.4/100</f>
        <v>14172.776000000002</v>
      </c>
      <c r="C687" s="2">
        <f>A687*10.9/100</f>
        <v>20876.116000000002</v>
      </c>
    </row>
    <row r="688" spans="1:4" x14ac:dyDescent="0.25">
      <c r="A688" s="21" t="s">
        <v>13</v>
      </c>
      <c r="B688" s="22"/>
    </row>
    <row r="689" spans="1:8" x14ac:dyDescent="0.25">
      <c r="A689" s="1" t="s">
        <v>9</v>
      </c>
      <c r="B689" s="2">
        <f>B687*20/100</f>
        <v>2834.5552000000002</v>
      </c>
    </row>
    <row r="690" spans="1:8" x14ac:dyDescent="0.25">
      <c r="A690" s="3" t="s">
        <v>10</v>
      </c>
      <c r="B690" s="2">
        <f>C687*58.9/100</f>
        <v>12296.032324000002</v>
      </c>
    </row>
    <row r="691" spans="1:8" x14ac:dyDescent="0.25">
      <c r="A691" s="4" t="s">
        <v>11</v>
      </c>
      <c r="B691" s="5">
        <f>SUM(B689:B690)</f>
        <v>15130.587524000002</v>
      </c>
    </row>
    <row r="692" spans="1:8" x14ac:dyDescent="0.25">
      <c r="A692" s="1" t="s">
        <v>12</v>
      </c>
      <c r="B692" s="9">
        <f>B691/6758</f>
        <v>2.2389149931932528</v>
      </c>
    </row>
    <row r="694" spans="1:8" x14ac:dyDescent="0.25">
      <c r="A694" s="6" t="s">
        <v>14</v>
      </c>
      <c r="B694" s="6" t="s">
        <v>15</v>
      </c>
      <c r="C694" s="1" t="s">
        <v>21</v>
      </c>
      <c r="D694" s="1" t="s">
        <v>22</v>
      </c>
    </row>
    <row r="695" spans="1:8" ht="30" x14ac:dyDescent="0.25">
      <c r="A695" s="6" t="s">
        <v>16</v>
      </c>
      <c r="B695" s="6" t="s">
        <v>17</v>
      </c>
      <c r="C695" s="2">
        <f>A687*15000/100000</f>
        <v>28728.6</v>
      </c>
      <c r="D695" s="9">
        <f>C695/3024</f>
        <v>9.5001984126984116</v>
      </c>
    </row>
    <row r="696" spans="1:8" x14ac:dyDescent="0.25">
      <c r="A696" s="7"/>
      <c r="B696" s="7"/>
      <c r="D696" s="23"/>
    </row>
    <row r="697" spans="1:8" x14ac:dyDescent="0.25">
      <c r="A697" s="6" t="s">
        <v>18</v>
      </c>
      <c r="B697" s="6" t="s">
        <v>19</v>
      </c>
      <c r="C697" s="1" t="s">
        <v>21</v>
      </c>
      <c r="D697" s="9" t="s">
        <v>22</v>
      </c>
    </row>
    <row r="698" spans="1:8" ht="30" x14ac:dyDescent="0.25">
      <c r="A698" s="6" t="s">
        <v>16</v>
      </c>
      <c r="B698" s="6" t="s">
        <v>20</v>
      </c>
      <c r="C698" s="2">
        <f>A687*3000/100000</f>
        <v>5745.72</v>
      </c>
      <c r="D698" s="9">
        <f>C698/3120</f>
        <v>1.8415769230769232</v>
      </c>
    </row>
    <row r="700" spans="1:8" x14ac:dyDescent="0.25">
      <c r="A700" s="8" t="s">
        <v>5</v>
      </c>
      <c r="B700" s="1"/>
    </row>
    <row r="701" spans="1:8" x14ac:dyDescent="0.25">
      <c r="A701" s="8" t="s">
        <v>23</v>
      </c>
      <c r="B701" s="1" t="s">
        <v>24</v>
      </c>
    </row>
    <row r="702" spans="1:8" x14ac:dyDescent="0.25">
      <c r="A702" s="8" t="s">
        <v>23</v>
      </c>
      <c r="B702" s="9">
        <f>A687/1500000</f>
        <v>0.12768266666666667</v>
      </c>
    </row>
    <row r="704" spans="1:8" ht="30" x14ac:dyDescent="0.25">
      <c r="A704" s="10" t="s">
        <v>198</v>
      </c>
      <c r="B704" s="3" t="s">
        <v>160</v>
      </c>
      <c r="C704" s="3" t="s">
        <v>206</v>
      </c>
      <c r="F704" s="14"/>
      <c r="G704" s="14"/>
      <c r="H704" s="14"/>
    </row>
    <row r="705" spans="1:4" x14ac:dyDescent="0.25">
      <c r="A705" s="13">
        <v>1357105</v>
      </c>
      <c r="B705" s="2">
        <f>A705*7.4/100</f>
        <v>100425.77</v>
      </c>
      <c r="C705" s="2">
        <f>A705*10.9/100</f>
        <v>147924.44500000001</v>
      </c>
    </row>
    <row r="706" spans="1:4" x14ac:dyDescent="0.25">
      <c r="A706" s="21" t="s">
        <v>13</v>
      </c>
      <c r="B706" s="22"/>
    </row>
    <row r="707" spans="1:4" x14ac:dyDescent="0.25">
      <c r="A707" s="1" t="s">
        <v>9</v>
      </c>
      <c r="B707" s="2">
        <f>B705*20/100</f>
        <v>20085.154000000002</v>
      </c>
    </row>
    <row r="708" spans="1:4" x14ac:dyDescent="0.25">
      <c r="A708" s="3" t="s">
        <v>10</v>
      </c>
      <c r="B708" s="2">
        <f>C705*58.9/100</f>
        <v>87127.498104999991</v>
      </c>
    </row>
    <row r="709" spans="1:4" x14ac:dyDescent="0.25">
      <c r="A709" s="4" t="s">
        <v>11</v>
      </c>
      <c r="B709" s="5">
        <f>SUM(B707:B708)</f>
        <v>107212.65210499999</v>
      </c>
    </row>
    <row r="710" spans="1:4" x14ac:dyDescent="0.25">
      <c r="A710" s="1" t="s">
        <v>12</v>
      </c>
      <c r="B710" s="9">
        <f>B709/6758</f>
        <v>15.864553433708195</v>
      </c>
    </row>
    <row r="712" spans="1:4" x14ac:dyDescent="0.25">
      <c r="A712" s="6" t="s">
        <v>14</v>
      </c>
      <c r="B712" s="6" t="s">
        <v>15</v>
      </c>
      <c r="C712" s="1" t="s">
        <v>21</v>
      </c>
      <c r="D712" s="1" t="s">
        <v>22</v>
      </c>
    </row>
    <row r="713" spans="1:4" ht="30" x14ac:dyDescent="0.25">
      <c r="A713" s="6" t="s">
        <v>16</v>
      </c>
      <c r="B713" s="6" t="s">
        <v>17</v>
      </c>
      <c r="C713" s="2">
        <f>A705*15000/100000</f>
        <v>203565.75</v>
      </c>
      <c r="D713" s="9">
        <f>C713/3024</f>
        <v>67.316716269841265</v>
      </c>
    </row>
    <row r="714" spans="1:4" x14ac:dyDescent="0.25">
      <c r="A714" s="7"/>
      <c r="B714" s="7"/>
      <c r="D714" s="23"/>
    </row>
    <row r="715" spans="1:4" x14ac:dyDescent="0.25">
      <c r="A715" s="6" t="s">
        <v>18</v>
      </c>
      <c r="B715" s="6" t="s">
        <v>19</v>
      </c>
      <c r="C715" s="1" t="s">
        <v>21</v>
      </c>
      <c r="D715" s="9" t="s">
        <v>22</v>
      </c>
    </row>
    <row r="716" spans="1:4" ht="30" x14ac:dyDescent="0.25">
      <c r="A716" s="6" t="s">
        <v>16</v>
      </c>
      <c r="B716" s="6" t="s">
        <v>20</v>
      </c>
      <c r="C716" s="2">
        <f>A705*3000/100000</f>
        <v>40713.15</v>
      </c>
      <c r="D716" s="9">
        <f>C716/3120</f>
        <v>13.049086538461539</v>
      </c>
    </row>
    <row r="718" spans="1:4" x14ac:dyDescent="0.25">
      <c r="A718" s="8" t="s">
        <v>5</v>
      </c>
      <c r="B718" s="1"/>
    </row>
    <row r="719" spans="1:4" x14ac:dyDescent="0.25">
      <c r="A719" s="8" t="s">
        <v>23</v>
      </c>
      <c r="B719" s="1" t="s">
        <v>24</v>
      </c>
    </row>
    <row r="720" spans="1:4" x14ac:dyDescent="0.25">
      <c r="A720" s="8" t="s">
        <v>23</v>
      </c>
      <c r="B720" s="9">
        <f>A705/1500000</f>
        <v>0.90473666666666663</v>
      </c>
    </row>
    <row r="722" spans="1:4" ht="30" x14ac:dyDescent="0.25">
      <c r="A722" s="10" t="s">
        <v>211</v>
      </c>
      <c r="B722" s="3" t="s">
        <v>160</v>
      </c>
      <c r="C722" s="3" t="s">
        <v>206</v>
      </c>
    </row>
    <row r="723" spans="1:4" x14ac:dyDescent="0.25">
      <c r="A723">
        <v>1528557</v>
      </c>
      <c r="B723" s="2">
        <f>A723*7.4/100</f>
        <v>113113.21800000001</v>
      </c>
      <c r="C723" s="2">
        <f>A723*10.9/100</f>
        <v>166612.71300000002</v>
      </c>
    </row>
    <row r="724" spans="1:4" x14ac:dyDescent="0.25">
      <c r="A724" s="21" t="s">
        <v>13</v>
      </c>
      <c r="B724" s="22"/>
    </row>
    <row r="725" spans="1:4" x14ac:dyDescent="0.25">
      <c r="A725" s="1" t="s">
        <v>9</v>
      </c>
      <c r="B725" s="2">
        <f>B723*20/100</f>
        <v>22622.643600000003</v>
      </c>
    </row>
    <row r="726" spans="1:4" x14ac:dyDescent="0.25">
      <c r="A726" s="3" t="s">
        <v>10</v>
      </c>
      <c r="B726" s="2">
        <f>C723*58.9/100</f>
        <v>98134.887956999999</v>
      </c>
    </row>
    <row r="727" spans="1:4" x14ac:dyDescent="0.25">
      <c r="A727" s="4" t="s">
        <v>11</v>
      </c>
      <c r="B727" s="5">
        <f>SUM(B725:B726)</f>
        <v>120757.53155700001</v>
      </c>
    </row>
    <row r="728" spans="1:4" x14ac:dyDescent="0.25">
      <c r="A728" s="1" t="s">
        <v>12</v>
      </c>
      <c r="B728" s="9">
        <f>B727/6758</f>
        <v>17.868826806303641</v>
      </c>
    </row>
    <row r="730" spans="1:4" x14ac:dyDescent="0.25">
      <c r="A730" s="6" t="s">
        <v>14</v>
      </c>
      <c r="B730" s="6" t="s">
        <v>15</v>
      </c>
      <c r="C730" s="1" t="s">
        <v>21</v>
      </c>
      <c r="D730" s="1" t="s">
        <v>22</v>
      </c>
    </row>
    <row r="731" spans="1:4" ht="30" x14ac:dyDescent="0.25">
      <c r="A731" s="6" t="s">
        <v>16</v>
      </c>
      <c r="B731" s="6" t="s">
        <v>17</v>
      </c>
      <c r="C731" s="2">
        <f>A723*15000/100000</f>
        <v>229283.55</v>
      </c>
      <c r="D731" s="9">
        <f>C731/3024</f>
        <v>75.821279761904762</v>
      </c>
    </row>
    <row r="732" spans="1:4" x14ac:dyDescent="0.25">
      <c r="A732" s="7"/>
      <c r="B732" s="7"/>
      <c r="D732" s="23"/>
    </row>
    <row r="733" spans="1:4" x14ac:dyDescent="0.25">
      <c r="A733" s="6" t="s">
        <v>18</v>
      </c>
      <c r="B733" s="6" t="s">
        <v>19</v>
      </c>
      <c r="C733" s="1" t="s">
        <v>21</v>
      </c>
      <c r="D733" s="9" t="s">
        <v>22</v>
      </c>
    </row>
    <row r="734" spans="1:4" ht="30" x14ac:dyDescent="0.25">
      <c r="A734" s="6" t="s">
        <v>16</v>
      </c>
      <c r="B734" s="6" t="s">
        <v>20</v>
      </c>
      <c r="C734" s="2">
        <f>A723*3000/100000</f>
        <v>45856.71</v>
      </c>
      <c r="D734" s="9">
        <f>C734/3120</f>
        <v>14.697663461538461</v>
      </c>
    </row>
    <row r="736" spans="1:4" x14ac:dyDescent="0.25">
      <c r="A736" s="8" t="s">
        <v>5</v>
      </c>
      <c r="B736" s="1"/>
    </row>
    <row r="737" spans="1:4" x14ac:dyDescent="0.25">
      <c r="A737" s="8" t="s">
        <v>23</v>
      </c>
      <c r="B737" s="1" t="s">
        <v>24</v>
      </c>
    </row>
    <row r="738" spans="1:4" x14ac:dyDescent="0.25">
      <c r="A738" s="8" t="s">
        <v>23</v>
      </c>
      <c r="B738" s="9">
        <f>A723/1500000</f>
        <v>1.0190380000000001</v>
      </c>
    </row>
    <row r="740" spans="1:4" ht="30" x14ac:dyDescent="0.25">
      <c r="A740" s="10" t="s">
        <v>212</v>
      </c>
      <c r="B740" s="3" t="s">
        <v>160</v>
      </c>
      <c r="C740" s="3" t="s">
        <v>206</v>
      </c>
    </row>
    <row r="741" spans="1:4" x14ac:dyDescent="0.25">
      <c r="A741" s="13">
        <v>1254174</v>
      </c>
      <c r="B741" s="2">
        <f>A741*7.4/100</f>
        <v>92808.875999999989</v>
      </c>
      <c r="C741" s="2">
        <f>A741*10.9/100</f>
        <v>136704.96599999999</v>
      </c>
    </row>
    <row r="742" spans="1:4" x14ac:dyDescent="0.25">
      <c r="A742" s="21" t="s">
        <v>13</v>
      </c>
      <c r="B742" s="22"/>
    </row>
    <row r="743" spans="1:4" x14ac:dyDescent="0.25">
      <c r="A743" s="1" t="s">
        <v>9</v>
      </c>
      <c r="B743" s="2">
        <f>B741*20/100</f>
        <v>18561.775199999996</v>
      </c>
    </row>
    <row r="744" spans="1:4" x14ac:dyDescent="0.25">
      <c r="A744" s="3" t="s">
        <v>10</v>
      </c>
      <c r="B744" s="2">
        <f>C741*58.9/100</f>
        <v>80519.224973999982</v>
      </c>
    </row>
    <row r="745" spans="1:4" x14ac:dyDescent="0.25">
      <c r="A745" s="4" t="s">
        <v>11</v>
      </c>
      <c r="B745" s="5">
        <f>SUM(B743:B744)</f>
        <v>99081.000173999986</v>
      </c>
    </row>
    <row r="746" spans="1:4" x14ac:dyDescent="0.25">
      <c r="A746" s="1" t="s">
        <v>12</v>
      </c>
      <c r="B746" s="9">
        <f>B745/6758</f>
        <v>14.661290348327906</v>
      </c>
    </row>
    <row r="748" spans="1:4" x14ac:dyDescent="0.25">
      <c r="A748" s="6" t="s">
        <v>14</v>
      </c>
      <c r="B748" s="6" t="s">
        <v>15</v>
      </c>
      <c r="C748" s="1" t="s">
        <v>21</v>
      </c>
      <c r="D748" s="1" t="s">
        <v>22</v>
      </c>
    </row>
    <row r="749" spans="1:4" ht="30" x14ac:dyDescent="0.25">
      <c r="A749" s="6" t="s">
        <v>16</v>
      </c>
      <c r="B749" s="6" t="s">
        <v>17</v>
      </c>
      <c r="C749" s="2">
        <f>A741*15000/100000</f>
        <v>188126.1</v>
      </c>
      <c r="D749" s="9">
        <f>C749/3024</f>
        <v>62.211011904761904</v>
      </c>
    </row>
    <row r="750" spans="1:4" x14ac:dyDescent="0.25">
      <c r="A750" s="7"/>
      <c r="B750" s="7"/>
      <c r="D750" s="23"/>
    </row>
    <row r="751" spans="1:4" x14ac:dyDescent="0.25">
      <c r="A751" s="6" t="s">
        <v>18</v>
      </c>
      <c r="B751" s="6" t="s">
        <v>19</v>
      </c>
      <c r="C751" s="1" t="s">
        <v>21</v>
      </c>
      <c r="D751" s="9" t="s">
        <v>22</v>
      </c>
    </row>
    <row r="752" spans="1:4" ht="30" x14ac:dyDescent="0.25">
      <c r="A752" s="6" t="s">
        <v>16</v>
      </c>
      <c r="B752" s="6" t="s">
        <v>20</v>
      </c>
      <c r="C752" s="2">
        <f>A741*3000/100000</f>
        <v>37625.22</v>
      </c>
      <c r="D752" s="9">
        <f>C752/3120</f>
        <v>12.059365384615385</v>
      </c>
    </row>
    <row r="754" spans="1:7" x14ac:dyDescent="0.25">
      <c r="A754" s="8" t="s">
        <v>5</v>
      </c>
      <c r="B754" s="1"/>
    </row>
    <row r="755" spans="1:7" x14ac:dyDescent="0.25">
      <c r="A755" s="8" t="s">
        <v>23</v>
      </c>
      <c r="B755" s="1" t="s">
        <v>24</v>
      </c>
    </row>
    <row r="756" spans="1:7" x14ac:dyDescent="0.25">
      <c r="A756" s="8" t="s">
        <v>23</v>
      </c>
      <c r="B756" s="9">
        <f>A741/1500000</f>
        <v>0.83611599999999997</v>
      </c>
    </row>
    <row r="758" spans="1:7" ht="30" x14ac:dyDescent="0.25">
      <c r="A758" s="10" t="s">
        <v>199</v>
      </c>
      <c r="B758" s="3" t="s">
        <v>160</v>
      </c>
      <c r="C758" s="3" t="s">
        <v>206</v>
      </c>
      <c r="E758" s="14"/>
      <c r="F758" s="14"/>
      <c r="G758" s="14"/>
    </row>
    <row r="759" spans="1:7" x14ac:dyDescent="0.25">
      <c r="A759">
        <v>344296</v>
      </c>
      <c r="B759" s="2">
        <f>A759*7.4/100</f>
        <v>25477.903999999999</v>
      </c>
      <c r="C759" s="2">
        <f>A759*10.9/100</f>
        <v>37528.263999999996</v>
      </c>
    </row>
    <row r="760" spans="1:7" x14ac:dyDescent="0.25">
      <c r="A760" s="21" t="s">
        <v>13</v>
      </c>
      <c r="B760" s="22"/>
    </row>
    <row r="761" spans="1:7" x14ac:dyDescent="0.25">
      <c r="A761" s="1" t="s">
        <v>9</v>
      </c>
      <c r="B761" s="2">
        <f>B759*20/100</f>
        <v>5095.5807999999997</v>
      </c>
    </row>
    <row r="762" spans="1:7" x14ac:dyDescent="0.25">
      <c r="A762" s="3" t="s">
        <v>10</v>
      </c>
      <c r="B762" s="2">
        <f>C759*58.9/100</f>
        <v>22104.147495999998</v>
      </c>
    </row>
    <row r="763" spans="1:7" x14ac:dyDescent="0.25">
      <c r="A763" s="4" t="s">
        <v>11</v>
      </c>
      <c r="B763" s="5">
        <f>SUM(B761:B762)</f>
        <v>27199.728295999997</v>
      </c>
    </row>
    <row r="764" spans="1:7" x14ac:dyDescent="0.25">
      <c r="A764" s="1" t="s">
        <v>12</v>
      </c>
      <c r="B764" s="9">
        <f>B763/6758</f>
        <v>4.0248192210713229</v>
      </c>
    </row>
    <row r="766" spans="1:7" x14ac:dyDescent="0.25">
      <c r="A766" s="6" t="s">
        <v>14</v>
      </c>
      <c r="B766" s="6" t="s">
        <v>15</v>
      </c>
      <c r="C766" s="1" t="s">
        <v>21</v>
      </c>
      <c r="D766" s="1" t="s">
        <v>22</v>
      </c>
    </row>
    <row r="767" spans="1:7" ht="30" x14ac:dyDescent="0.25">
      <c r="A767" s="6" t="s">
        <v>16</v>
      </c>
      <c r="B767" s="6" t="s">
        <v>17</v>
      </c>
      <c r="C767" s="2">
        <f>A759*15000/100000</f>
        <v>51644.4</v>
      </c>
      <c r="D767" s="9">
        <f>C767/3024</f>
        <v>17.078174603174602</v>
      </c>
    </row>
    <row r="768" spans="1:7" x14ac:dyDescent="0.25">
      <c r="A768" s="7"/>
      <c r="B768" s="7"/>
      <c r="D768" s="23"/>
    </row>
    <row r="769" spans="1:4" x14ac:dyDescent="0.25">
      <c r="A769" s="6" t="s">
        <v>18</v>
      </c>
      <c r="B769" s="6" t="s">
        <v>19</v>
      </c>
      <c r="C769" s="1" t="s">
        <v>21</v>
      </c>
      <c r="D769" s="9" t="s">
        <v>22</v>
      </c>
    </row>
    <row r="770" spans="1:4" ht="30" x14ac:dyDescent="0.25">
      <c r="A770" s="6" t="s">
        <v>16</v>
      </c>
      <c r="B770" s="6" t="s">
        <v>20</v>
      </c>
      <c r="C770" s="2">
        <f>A759*3000/100000</f>
        <v>10328.879999999999</v>
      </c>
      <c r="D770" s="9">
        <f>C770/3120</f>
        <v>3.3105384615384614</v>
      </c>
    </row>
    <row r="772" spans="1:4" x14ac:dyDescent="0.25">
      <c r="A772" s="8" t="s">
        <v>5</v>
      </c>
      <c r="B772" s="1"/>
    </row>
    <row r="773" spans="1:4" x14ac:dyDescent="0.25">
      <c r="A773" s="8" t="s">
        <v>23</v>
      </c>
      <c r="B773" s="1" t="s">
        <v>24</v>
      </c>
    </row>
    <row r="774" spans="1:4" x14ac:dyDescent="0.25">
      <c r="A774" s="8" t="s">
        <v>23</v>
      </c>
      <c r="B774" s="9">
        <f>A759/1500000</f>
        <v>0.22953066666666666</v>
      </c>
    </row>
    <row r="776" spans="1:4" ht="30" x14ac:dyDescent="0.25">
      <c r="A776" s="10" t="s">
        <v>213</v>
      </c>
      <c r="B776" s="3" t="s">
        <v>160</v>
      </c>
      <c r="C776" s="3" t="s">
        <v>206</v>
      </c>
    </row>
    <row r="777" spans="1:4" x14ac:dyDescent="0.25">
      <c r="A777" s="13">
        <v>444417</v>
      </c>
      <c r="B777" s="2">
        <f>A777*7.4/100</f>
        <v>32886.858</v>
      </c>
      <c r="C777" s="2">
        <f>A777*10.9/100</f>
        <v>48441.453000000001</v>
      </c>
    </row>
    <row r="778" spans="1:4" x14ac:dyDescent="0.25">
      <c r="A778" s="21" t="s">
        <v>13</v>
      </c>
      <c r="B778" s="22"/>
    </row>
    <row r="779" spans="1:4" x14ac:dyDescent="0.25">
      <c r="A779" s="1" t="s">
        <v>9</v>
      </c>
      <c r="B779" s="2">
        <f>B777*20/100</f>
        <v>6577.3716000000004</v>
      </c>
    </row>
    <row r="780" spans="1:4" x14ac:dyDescent="0.25">
      <c r="A780" s="3" t="s">
        <v>10</v>
      </c>
      <c r="B780" s="2">
        <f>C777*58.9/100</f>
        <v>28532.015817</v>
      </c>
    </row>
    <row r="781" spans="1:4" x14ac:dyDescent="0.25">
      <c r="A781" s="4" t="s">
        <v>11</v>
      </c>
      <c r="B781" s="5">
        <f>SUM(B779:B780)</f>
        <v>35109.387416999998</v>
      </c>
    </row>
    <row r="782" spans="1:4" x14ac:dyDescent="0.25">
      <c r="A782" s="1" t="s">
        <v>12</v>
      </c>
      <c r="B782" s="9">
        <f>B781/6758</f>
        <v>5.1952334147676824</v>
      </c>
    </row>
    <row r="784" spans="1:4" x14ac:dyDescent="0.25">
      <c r="A784" s="6" t="s">
        <v>14</v>
      </c>
      <c r="B784" s="6" t="s">
        <v>15</v>
      </c>
      <c r="C784" s="1" t="s">
        <v>21</v>
      </c>
      <c r="D784" s="1" t="s">
        <v>22</v>
      </c>
    </row>
    <row r="785" spans="1:4" ht="30" x14ac:dyDescent="0.25">
      <c r="A785" s="6" t="s">
        <v>16</v>
      </c>
      <c r="B785" s="6" t="s">
        <v>17</v>
      </c>
      <c r="C785" s="2">
        <f>A777*15000/100000</f>
        <v>66662.55</v>
      </c>
      <c r="D785" s="9">
        <f>C785/3024</f>
        <v>22.04449404761905</v>
      </c>
    </row>
    <row r="786" spans="1:4" x14ac:dyDescent="0.25">
      <c r="A786" s="7"/>
      <c r="B786" s="7"/>
      <c r="D786" s="23"/>
    </row>
    <row r="787" spans="1:4" x14ac:dyDescent="0.25">
      <c r="A787" s="6" t="s">
        <v>18</v>
      </c>
      <c r="B787" s="6" t="s">
        <v>19</v>
      </c>
      <c r="C787" s="1" t="s">
        <v>21</v>
      </c>
      <c r="D787" s="9" t="s">
        <v>22</v>
      </c>
    </row>
    <row r="788" spans="1:4" ht="30" x14ac:dyDescent="0.25">
      <c r="A788" s="6" t="s">
        <v>16</v>
      </c>
      <c r="B788" s="6" t="s">
        <v>20</v>
      </c>
      <c r="C788" s="2">
        <f>A777*3000/100000</f>
        <v>13332.51</v>
      </c>
      <c r="D788" s="9">
        <f>C788/3120</f>
        <v>4.2732403846153844</v>
      </c>
    </row>
    <row r="790" spans="1:4" x14ac:dyDescent="0.25">
      <c r="A790" s="8" t="s">
        <v>5</v>
      </c>
      <c r="B790" s="1"/>
    </row>
    <row r="791" spans="1:4" x14ac:dyDescent="0.25">
      <c r="A791" s="8" t="s">
        <v>23</v>
      </c>
      <c r="B791" s="1" t="s">
        <v>24</v>
      </c>
    </row>
    <row r="792" spans="1:4" x14ac:dyDescent="0.25">
      <c r="A792" s="8" t="s">
        <v>23</v>
      </c>
      <c r="B792" s="9">
        <f>A777/1500000</f>
        <v>0.29627799999999999</v>
      </c>
    </row>
    <row r="794" spans="1:4" ht="30" x14ac:dyDescent="0.25">
      <c r="A794" s="10" t="s">
        <v>214</v>
      </c>
      <c r="B794" s="3" t="s">
        <v>160</v>
      </c>
      <c r="C794" s="3" t="s">
        <v>206</v>
      </c>
    </row>
    <row r="795" spans="1:4" x14ac:dyDescent="0.25">
      <c r="A795">
        <v>792985</v>
      </c>
      <c r="B795" s="2">
        <f>A795*7.4/100</f>
        <v>58680.89</v>
      </c>
      <c r="C795" s="2">
        <f>A795*10.9/100</f>
        <v>86435.365000000005</v>
      </c>
    </row>
    <row r="796" spans="1:4" x14ac:dyDescent="0.25">
      <c r="A796" s="21" t="s">
        <v>13</v>
      </c>
      <c r="B796" s="22"/>
    </row>
    <row r="797" spans="1:4" x14ac:dyDescent="0.25">
      <c r="A797" s="1" t="s">
        <v>9</v>
      </c>
      <c r="B797" s="2">
        <f>B795*20/100</f>
        <v>11736.178</v>
      </c>
    </row>
    <row r="798" spans="1:4" x14ac:dyDescent="0.25">
      <c r="A798" s="3" t="s">
        <v>10</v>
      </c>
      <c r="B798" s="2">
        <f>C795*58.9/100</f>
        <v>50910.429984999995</v>
      </c>
    </row>
    <row r="799" spans="1:4" x14ac:dyDescent="0.25">
      <c r="A799" s="4" t="s">
        <v>11</v>
      </c>
      <c r="B799" s="5">
        <f>SUM(B797:B798)</f>
        <v>62646.607984999995</v>
      </c>
    </row>
    <row r="800" spans="1:4" x14ac:dyDescent="0.25">
      <c r="A800" s="1" t="s">
        <v>12</v>
      </c>
      <c r="B800" s="9">
        <f>B799/6758</f>
        <v>9.2699923031962115</v>
      </c>
    </row>
    <row r="802" spans="1:8" x14ac:dyDescent="0.25">
      <c r="A802" s="6" t="s">
        <v>14</v>
      </c>
      <c r="B802" s="6" t="s">
        <v>15</v>
      </c>
      <c r="C802" s="1" t="s">
        <v>21</v>
      </c>
      <c r="D802" s="1" t="s">
        <v>22</v>
      </c>
    </row>
    <row r="803" spans="1:8" ht="30" x14ac:dyDescent="0.25">
      <c r="A803" s="6" t="s">
        <v>16</v>
      </c>
      <c r="B803" s="6" t="s">
        <v>17</v>
      </c>
      <c r="C803" s="2">
        <f>A795*15000/100000</f>
        <v>118947.75</v>
      </c>
      <c r="D803" s="9">
        <f>C803/3024</f>
        <v>39.334573412698411</v>
      </c>
    </row>
    <row r="804" spans="1:8" x14ac:dyDescent="0.25">
      <c r="A804" s="7"/>
      <c r="B804" s="7"/>
      <c r="D804" s="23"/>
    </row>
    <row r="805" spans="1:8" x14ac:dyDescent="0.25">
      <c r="A805" s="6" t="s">
        <v>18</v>
      </c>
      <c r="B805" s="6" t="s">
        <v>19</v>
      </c>
      <c r="C805" s="1" t="s">
        <v>21</v>
      </c>
      <c r="D805" s="9" t="s">
        <v>22</v>
      </c>
    </row>
    <row r="806" spans="1:8" ht="30" x14ac:dyDescent="0.25">
      <c r="A806" s="6" t="s">
        <v>16</v>
      </c>
      <c r="B806" s="6" t="s">
        <v>20</v>
      </c>
      <c r="C806" s="2">
        <f>A795*3000/100000</f>
        <v>23789.55</v>
      </c>
      <c r="D806" s="9">
        <f>C806/3120</f>
        <v>7.624855769230769</v>
      </c>
    </row>
    <row r="808" spans="1:8" x14ac:dyDescent="0.25">
      <c r="A808" s="8" t="s">
        <v>5</v>
      </c>
      <c r="B808" s="1"/>
    </row>
    <row r="809" spans="1:8" x14ac:dyDescent="0.25">
      <c r="A809" s="8" t="s">
        <v>23</v>
      </c>
      <c r="B809" s="1" t="s">
        <v>24</v>
      </c>
    </row>
    <row r="810" spans="1:8" x14ac:dyDescent="0.25">
      <c r="A810" s="8" t="s">
        <v>23</v>
      </c>
      <c r="B810" s="9">
        <f>A795/1500000</f>
        <v>0.52865666666666666</v>
      </c>
    </row>
    <row r="812" spans="1:8" ht="30" x14ac:dyDescent="0.25">
      <c r="A812" s="10" t="s">
        <v>200</v>
      </c>
      <c r="B812" s="3" t="s">
        <v>160</v>
      </c>
      <c r="C812" s="3" t="s">
        <v>206</v>
      </c>
      <c r="F812" s="14"/>
      <c r="G812" s="14"/>
      <c r="H812" s="14"/>
    </row>
    <row r="813" spans="1:8" x14ac:dyDescent="0.25">
      <c r="A813" s="13">
        <v>743216</v>
      </c>
      <c r="B813" s="2">
        <f>A813*7.4/100</f>
        <v>54997.984000000004</v>
      </c>
      <c r="C813" s="2">
        <f>A813*10.9/100</f>
        <v>81010.544000000009</v>
      </c>
    </row>
    <row r="814" spans="1:8" x14ac:dyDescent="0.25">
      <c r="A814" s="21" t="s">
        <v>13</v>
      </c>
      <c r="B814" s="22"/>
    </row>
    <row r="815" spans="1:8" x14ac:dyDescent="0.25">
      <c r="A815" s="1" t="s">
        <v>9</v>
      </c>
      <c r="B815" s="2">
        <f>B813*20/100</f>
        <v>10999.596800000001</v>
      </c>
    </row>
    <row r="816" spans="1:8" x14ac:dyDescent="0.25">
      <c r="A816" s="3" t="s">
        <v>10</v>
      </c>
      <c r="B816" s="2">
        <f>C813*58.9/100</f>
        <v>47715.210416000002</v>
      </c>
    </row>
    <row r="817" spans="1:4" x14ac:dyDescent="0.25">
      <c r="A817" s="4" t="s">
        <v>11</v>
      </c>
      <c r="B817" s="5">
        <f>SUM(B815:B816)</f>
        <v>58714.807216000001</v>
      </c>
    </row>
    <row r="818" spans="1:4" x14ac:dyDescent="0.25">
      <c r="A818" s="1" t="s">
        <v>12</v>
      </c>
      <c r="B818" s="9">
        <f>B817/6758</f>
        <v>8.6881928404853515</v>
      </c>
    </row>
    <row r="820" spans="1:4" x14ac:dyDescent="0.25">
      <c r="A820" s="6" t="s">
        <v>14</v>
      </c>
      <c r="B820" s="6" t="s">
        <v>15</v>
      </c>
      <c r="C820" s="1" t="s">
        <v>21</v>
      </c>
      <c r="D820" s="1" t="s">
        <v>22</v>
      </c>
    </row>
    <row r="821" spans="1:4" ht="30" x14ac:dyDescent="0.25">
      <c r="A821" s="6" t="s">
        <v>16</v>
      </c>
      <c r="B821" s="6" t="s">
        <v>17</v>
      </c>
      <c r="C821" s="2">
        <f>A813*15000/100000</f>
        <v>111482.4</v>
      </c>
      <c r="D821" s="9">
        <f>C821/3024</f>
        <v>36.865873015873014</v>
      </c>
    </row>
    <row r="822" spans="1:4" x14ac:dyDescent="0.25">
      <c r="A822" s="7"/>
      <c r="B822" s="7"/>
      <c r="D822" s="23"/>
    </row>
    <row r="823" spans="1:4" x14ac:dyDescent="0.25">
      <c r="A823" s="6" t="s">
        <v>18</v>
      </c>
      <c r="B823" s="6" t="s">
        <v>19</v>
      </c>
      <c r="C823" s="1" t="s">
        <v>21</v>
      </c>
      <c r="D823" s="9" t="s">
        <v>22</v>
      </c>
    </row>
    <row r="824" spans="1:4" ht="30" x14ac:dyDescent="0.25">
      <c r="A824" s="6" t="s">
        <v>16</v>
      </c>
      <c r="B824" s="6" t="s">
        <v>20</v>
      </c>
      <c r="C824" s="2">
        <f>A813*3000/100000</f>
        <v>22296.48</v>
      </c>
      <c r="D824" s="9">
        <f>C824/3120</f>
        <v>7.1463076923076922</v>
      </c>
    </row>
    <row r="826" spans="1:4" x14ac:dyDescent="0.25">
      <c r="A826" s="8" t="s">
        <v>5</v>
      </c>
      <c r="B826" s="1"/>
    </row>
    <row r="827" spans="1:4" x14ac:dyDescent="0.25">
      <c r="A827" s="8" t="s">
        <v>23</v>
      </c>
      <c r="B827" s="1" t="s">
        <v>24</v>
      </c>
    </row>
    <row r="828" spans="1:4" x14ac:dyDescent="0.25">
      <c r="A828" s="8" t="s">
        <v>23</v>
      </c>
      <c r="B828" s="9">
        <f>A813/1500000</f>
        <v>0.49547733333333333</v>
      </c>
    </row>
    <row r="830" spans="1:4" ht="30" x14ac:dyDescent="0.25">
      <c r="A830" s="10" t="s">
        <v>201</v>
      </c>
      <c r="B830" s="3" t="s">
        <v>160</v>
      </c>
      <c r="C830" s="3" t="s">
        <v>206</v>
      </c>
    </row>
    <row r="831" spans="1:4" x14ac:dyDescent="0.25">
      <c r="A831" s="13">
        <v>12337141</v>
      </c>
      <c r="B831" s="2">
        <f>A831*7.4/100</f>
        <v>912948.43400000001</v>
      </c>
      <c r="C831" s="2">
        <f>A831*10.9/100</f>
        <v>1344748.3689999999</v>
      </c>
    </row>
    <row r="832" spans="1:4" x14ac:dyDescent="0.25">
      <c r="A832" s="21" t="s">
        <v>13</v>
      </c>
      <c r="B832" s="22"/>
    </row>
    <row r="833" spans="1:4" x14ac:dyDescent="0.25">
      <c r="A833" s="1" t="s">
        <v>9</v>
      </c>
      <c r="B833" s="2">
        <f>B831*20/100</f>
        <v>182589.6868</v>
      </c>
    </row>
    <row r="834" spans="1:4" x14ac:dyDescent="0.25">
      <c r="A834" s="3" t="s">
        <v>10</v>
      </c>
      <c r="B834" s="2">
        <f>C831*58.9/100</f>
        <v>792056.78934100003</v>
      </c>
    </row>
    <row r="835" spans="1:4" x14ac:dyDescent="0.25">
      <c r="A835" s="4" t="s">
        <v>11</v>
      </c>
      <c r="B835" s="5">
        <f>SUM(B833:B834)</f>
        <v>974646.47614100005</v>
      </c>
    </row>
    <row r="836" spans="1:4" x14ac:dyDescent="0.25">
      <c r="A836" s="1" t="s">
        <v>12</v>
      </c>
      <c r="B836" s="9">
        <f>B835/6758</f>
        <v>144.22114177878072</v>
      </c>
    </row>
    <row r="838" spans="1:4" x14ac:dyDescent="0.25">
      <c r="A838" s="6" t="s">
        <v>14</v>
      </c>
      <c r="B838" s="6" t="s">
        <v>15</v>
      </c>
      <c r="C838" s="1" t="s">
        <v>21</v>
      </c>
      <c r="D838" s="1" t="s">
        <v>22</v>
      </c>
    </row>
    <row r="839" spans="1:4" ht="30" x14ac:dyDescent="0.25">
      <c r="A839" s="6" t="s">
        <v>16</v>
      </c>
      <c r="B839" s="6" t="s">
        <v>17</v>
      </c>
      <c r="C839" s="2">
        <f>A831*15000/100000</f>
        <v>1850571.15</v>
      </c>
      <c r="D839" s="9">
        <f>C839/3024</f>
        <v>611.96135912698412</v>
      </c>
    </row>
    <row r="840" spans="1:4" x14ac:dyDescent="0.25">
      <c r="A840" s="7"/>
      <c r="B840" s="7"/>
      <c r="D840" s="23"/>
    </row>
    <row r="841" spans="1:4" x14ac:dyDescent="0.25">
      <c r="A841" s="6" t="s">
        <v>18</v>
      </c>
      <c r="B841" s="6" t="s">
        <v>19</v>
      </c>
      <c r="C841" s="1" t="s">
        <v>21</v>
      </c>
      <c r="D841" s="9" t="s">
        <v>22</v>
      </c>
    </row>
    <row r="842" spans="1:4" ht="30" x14ac:dyDescent="0.25">
      <c r="A842" s="6" t="s">
        <v>16</v>
      </c>
      <c r="B842" s="6" t="s">
        <v>20</v>
      </c>
      <c r="C842" s="2">
        <f>A831*3000/100000</f>
        <v>370114.23</v>
      </c>
      <c r="D842" s="9">
        <f>C842/3120</f>
        <v>118.62635576923077</v>
      </c>
    </row>
    <row r="844" spans="1:4" x14ac:dyDescent="0.25">
      <c r="A844" s="8" t="s">
        <v>5</v>
      </c>
      <c r="B844" s="1"/>
    </row>
    <row r="845" spans="1:4" x14ac:dyDescent="0.25">
      <c r="A845" s="8" t="s">
        <v>23</v>
      </c>
      <c r="B845" s="1" t="s">
        <v>24</v>
      </c>
    </row>
    <row r="846" spans="1:4" x14ac:dyDescent="0.25">
      <c r="A846" s="8" t="s">
        <v>23</v>
      </c>
      <c r="B846" s="9">
        <f>A831/1500000</f>
        <v>8.2247606666666666</v>
      </c>
    </row>
    <row r="848" spans="1:4" ht="30" x14ac:dyDescent="0.25">
      <c r="A848" s="10" t="s">
        <v>202</v>
      </c>
      <c r="B848" s="3" t="s">
        <v>160</v>
      </c>
      <c r="C848" s="3" t="s">
        <v>206</v>
      </c>
    </row>
    <row r="849" spans="1:4" x14ac:dyDescent="0.25">
      <c r="A849">
        <v>2030631</v>
      </c>
      <c r="B849" s="2">
        <f>A849*7.4/100</f>
        <v>150266.69400000002</v>
      </c>
      <c r="C849" s="2">
        <f>A849*10.9/100</f>
        <v>221338.77900000001</v>
      </c>
    </row>
    <row r="850" spans="1:4" x14ac:dyDescent="0.25">
      <c r="A850" s="21" t="s">
        <v>13</v>
      </c>
      <c r="B850" s="22"/>
    </row>
    <row r="851" spans="1:4" x14ac:dyDescent="0.25">
      <c r="A851" s="1" t="s">
        <v>9</v>
      </c>
      <c r="B851" s="2">
        <f>B849*20/100</f>
        <v>30053.338800000005</v>
      </c>
    </row>
    <row r="852" spans="1:4" x14ac:dyDescent="0.25">
      <c r="A852" s="3" t="s">
        <v>10</v>
      </c>
      <c r="B852" s="2">
        <f>C849*58.9/100</f>
        <v>130368.54083100001</v>
      </c>
    </row>
    <row r="853" spans="1:4" x14ac:dyDescent="0.25">
      <c r="A853" s="4" t="s">
        <v>11</v>
      </c>
      <c r="B853" s="5">
        <f>SUM(B851:B852)</f>
        <v>160421.87963100002</v>
      </c>
    </row>
    <row r="854" spans="1:4" x14ac:dyDescent="0.25">
      <c r="A854" s="1" t="s">
        <v>12</v>
      </c>
      <c r="B854" s="9">
        <f>B853/6758</f>
        <v>23.738070380438003</v>
      </c>
    </row>
    <row r="856" spans="1:4" x14ac:dyDescent="0.25">
      <c r="A856" s="6" t="s">
        <v>14</v>
      </c>
      <c r="B856" s="6" t="s">
        <v>15</v>
      </c>
      <c r="C856" s="1" t="s">
        <v>21</v>
      </c>
      <c r="D856" s="1" t="s">
        <v>22</v>
      </c>
    </row>
    <row r="857" spans="1:4" ht="30" x14ac:dyDescent="0.25">
      <c r="A857" s="6" t="s">
        <v>16</v>
      </c>
      <c r="B857" s="6" t="s">
        <v>17</v>
      </c>
      <c r="C857" s="2">
        <f>A849*15000/100000</f>
        <v>304594.65000000002</v>
      </c>
      <c r="D857" s="9">
        <f>C857/3024</f>
        <v>100.72574404761906</v>
      </c>
    </row>
    <row r="858" spans="1:4" x14ac:dyDescent="0.25">
      <c r="A858" s="7"/>
      <c r="B858" s="7"/>
      <c r="D858" s="23"/>
    </row>
    <row r="859" spans="1:4" x14ac:dyDescent="0.25">
      <c r="A859" s="6" t="s">
        <v>18</v>
      </c>
      <c r="B859" s="6" t="s">
        <v>19</v>
      </c>
      <c r="C859" s="1" t="s">
        <v>21</v>
      </c>
      <c r="D859" s="9" t="s">
        <v>22</v>
      </c>
    </row>
    <row r="860" spans="1:4" ht="30" x14ac:dyDescent="0.25">
      <c r="A860" s="6" t="s">
        <v>16</v>
      </c>
      <c r="B860" s="6" t="s">
        <v>20</v>
      </c>
      <c r="C860" s="2">
        <f>A849*3000/100000</f>
        <v>60918.93</v>
      </c>
      <c r="D860" s="9">
        <f>C860/3120</f>
        <v>19.525298076923075</v>
      </c>
    </row>
    <row r="862" spans="1:4" x14ac:dyDescent="0.25">
      <c r="A862" s="8" t="s">
        <v>5</v>
      </c>
      <c r="B862" s="1"/>
    </row>
    <row r="863" spans="1:4" x14ac:dyDescent="0.25">
      <c r="A863" s="8" t="s">
        <v>23</v>
      </c>
      <c r="B863" s="1" t="s">
        <v>24</v>
      </c>
    </row>
    <row r="864" spans="1:4" x14ac:dyDescent="0.25">
      <c r="A864" s="8" t="s">
        <v>23</v>
      </c>
      <c r="B864" s="9">
        <f>A849/1500000</f>
        <v>1.3537539999999999</v>
      </c>
    </row>
    <row r="866" spans="1:7" ht="30" x14ac:dyDescent="0.25">
      <c r="A866" s="10" t="s">
        <v>203</v>
      </c>
      <c r="B866" s="3" t="s">
        <v>160</v>
      </c>
      <c r="C866" s="3" t="s">
        <v>206</v>
      </c>
      <c r="E866" s="14"/>
      <c r="F866" s="14"/>
      <c r="G866" s="14"/>
    </row>
    <row r="867" spans="1:7" x14ac:dyDescent="0.25">
      <c r="A867">
        <v>814608</v>
      </c>
      <c r="B867" s="2">
        <f>A867*7.4/100</f>
        <v>60280.991999999998</v>
      </c>
      <c r="C867" s="2">
        <f>A867*10.9/100</f>
        <v>88792.272000000012</v>
      </c>
    </row>
    <row r="868" spans="1:7" x14ac:dyDescent="0.25">
      <c r="A868" s="21" t="s">
        <v>13</v>
      </c>
      <c r="B868" s="22"/>
    </row>
    <row r="869" spans="1:7" x14ac:dyDescent="0.25">
      <c r="A869" s="1" t="s">
        <v>9</v>
      </c>
      <c r="B869" s="2">
        <f>B867*20/100</f>
        <v>12056.198399999999</v>
      </c>
    </row>
    <row r="870" spans="1:7" x14ac:dyDescent="0.25">
      <c r="A870" s="3" t="s">
        <v>10</v>
      </c>
      <c r="B870" s="2">
        <f>C867*58.9/100</f>
        <v>52298.648208000006</v>
      </c>
    </row>
    <row r="871" spans="1:7" x14ac:dyDescent="0.25">
      <c r="A871" s="4" t="s">
        <v>11</v>
      </c>
      <c r="B871" s="5">
        <f>SUM(B869:B870)</f>
        <v>64354.846608000007</v>
      </c>
    </row>
    <row r="872" spans="1:7" x14ac:dyDescent="0.25">
      <c r="A872" s="1" t="s">
        <v>12</v>
      </c>
      <c r="B872" s="9">
        <f>B871/6758</f>
        <v>9.5227651092039078</v>
      </c>
    </row>
    <row r="874" spans="1:7" x14ac:dyDescent="0.25">
      <c r="A874" s="6" t="s">
        <v>14</v>
      </c>
      <c r="B874" s="6" t="s">
        <v>15</v>
      </c>
      <c r="C874" s="1" t="s">
        <v>21</v>
      </c>
      <c r="D874" s="1" t="s">
        <v>22</v>
      </c>
    </row>
    <row r="875" spans="1:7" ht="30" x14ac:dyDescent="0.25">
      <c r="A875" s="6" t="s">
        <v>16</v>
      </c>
      <c r="B875" s="6" t="s">
        <v>17</v>
      </c>
      <c r="C875" s="2">
        <f>A867*15000/100000</f>
        <v>122191.2</v>
      </c>
      <c r="D875" s="9">
        <f>C875/3024</f>
        <v>40.407142857142858</v>
      </c>
    </row>
    <row r="876" spans="1:7" x14ac:dyDescent="0.25">
      <c r="A876" s="7"/>
      <c r="B876" s="7"/>
      <c r="D876" s="23"/>
    </row>
    <row r="877" spans="1:7" x14ac:dyDescent="0.25">
      <c r="A877" s="6" t="s">
        <v>18</v>
      </c>
      <c r="B877" s="6" t="s">
        <v>19</v>
      </c>
      <c r="C877" s="1" t="s">
        <v>21</v>
      </c>
      <c r="D877" s="9" t="s">
        <v>22</v>
      </c>
    </row>
    <row r="878" spans="1:7" ht="30" x14ac:dyDescent="0.25">
      <c r="A878" s="6" t="s">
        <v>16</v>
      </c>
      <c r="B878" s="6" t="s">
        <v>20</v>
      </c>
      <c r="C878" s="2">
        <f>A867*3000/100000</f>
        <v>24438.240000000002</v>
      </c>
      <c r="D878" s="9">
        <f>C878/3120</f>
        <v>7.8327692307692312</v>
      </c>
    </row>
    <row r="880" spans="1:7" x14ac:dyDescent="0.25">
      <c r="A880" s="8" t="s">
        <v>5</v>
      </c>
      <c r="B880" s="1"/>
    </row>
    <row r="881" spans="1:4" x14ac:dyDescent="0.25">
      <c r="A881" s="8" t="s">
        <v>23</v>
      </c>
      <c r="B881" s="1" t="s">
        <v>24</v>
      </c>
    </row>
    <row r="882" spans="1:4" x14ac:dyDescent="0.25">
      <c r="A882" s="8" t="s">
        <v>23</v>
      </c>
      <c r="B882" s="9">
        <f>A867/1500000</f>
        <v>0.543072</v>
      </c>
    </row>
    <row r="884" spans="1:4" ht="30" x14ac:dyDescent="0.25">
      <c r="A884" s="10" t="s">
        <v>204</v>
      </c>
      <c r="B884" s="3" t="s">
        <v>160</v>
      </c>
      <c r="C884" s="3" t="s">
        <v>206</v>
      </c>
    </row>
    <row r="885" spans="1:4" x14ac:dyDescent="0.25">
      <c r="A885" s="13">
        <v>473225</v>
      </c>
      <c r="B885" s="2">
        <f>A885*7.4/100</f>
        <v>35018.65</v>
      </c>
      <c r="C885" s="2">
        <f>A885*10.9/100</f>
        <v>51581.525000000001</v>
      </c>
    </row>
    <row r="886" spans="1:4" x14ac:dyDescent="0.25">
      <c r="A886" s="21" t="s">
        <v>13</v>
      </c>
      <c r="B886" s="22"/>
    </row>
    <row r="887" spans="1:4" x14ac:dyDescent="0.25">
      <c r="A887" s="1" t="s">
        <v>9</v>
      </c>
      <c r="B887" s="2">
        <f>B885*20/100</f>
        <v>7003.73</v>
      </c>
    </row>
    <row r="888" spans="1:4" x14ac:dyDescent="0.25">
      <c r="A888" s="3" t="s">
        <v>10</v>
      </c>
      <c r="B888" s="2">
        <f>C885*58.9/100</f>
        <v>30381.518225000003</v>
      </c>
    </row>
    <row r="889" spans="1:4" x14ac:dyDescent="0.25">
      <c r="A889" s="4" t="s">
        <v>11</v>
      </c>
      <c r="B889" s="5">
        <f>SUM(B887:B888)</f>
        <v>37385.248225000003</v>
      </c>
    </row>
    <row r="890" spans="1:4" x14ac:dyDescent="0.25">
      <c r="A890" s="1" t="s">
        <v>12</v>
      </c>
      <c r="B890" s="9">
        <f>B889/6758</f>
        <v>5.5319988495116901</v>
      </c>
    </row>
    <row r="892" spans="1:4" x14ac:dyDescent="0.25">
      <c r="A892" s="6" t="s">
        <v>14</v>
      </c>
      <c r="B892" s="6" t="s">
        <v>15</v>
      </c>
      <c r="C892" s="1" t="s">
        <v>21</v>
      </c>
      <c r="D892" s="1" t="s">
        <v>22</v>
      </c>
    </row>
    <row r="893" spans="1:4" ht="30" x14ac:dyDescent="0.25">
      <c r="A893" s="6" t="s">
        <v>16</v>
      </c>
      <c r="B893" s="6" t="s">
        <v>17</v>
      </c>
      <c r="C893" s="2">
        <f>A885*15000/100000</f>
        <v>70983.75</v>
      </c>
      <c r="D893" s="9">
        <f>C893/3024</f>
        <v>23.473462301587301</v>
      </c>
    </row>
    <row r="894" spans="1:4" x14ac:dyDescent="0.25">
      <c r="A894" s="7"/>
      <c r="B894" s="7"/>
      <c r="D894" s="23"/>
    </row>
    <row r="895" spans="1:4" x14ac:dyDescent="0.25">
      <c r="A895" s="6" t="s">
        <v>18</v>
      </c>
      <c r="B895" s="6" t="s">
        <v>19</v>
      </c>
      <c r="C895" s="1" t="s">
        <v>21</v>
      </c>
      <c r="D895" s="9" t="s">
        <v>22</v>
      </c>
    </row>
    <row r="896" spans="1:4" ht="30" x14ac:dyDescent="0.25">
      <c r="A896" s="6" t="s">
        <v>16</v>
      </c>
      <c r="B896" s="6" t="s">
        <v>20</v>
      </c>
      <c r="C896" s="2">
        <f>A885*3000/100000</f>
        <v>14196.75</v>
      </c>
      <c r="D896" s="9">
        <f>C896/3120</f>
        <v>4.5502403846153845</v>
      </c>
    </row>
    <row r="898" spans="1:6" x14ac:dyDescent="0.25">
      <c r="A898" s="8" t="s">
        <v>5</v>
      </c>
      <c r="B898" s="1"/>
    </row>
    <row r="899" spans="1:6" x14ac:dyDescent="0.25">
      <c r="A899" s="8" t="s">
        <v>23</v>
      </c>
      <c r="B899" s="1" t="s">
        <v>24</v>
      </c>
    </row>
    <row r="900" spans="1:6" x14ac:dyDescent="0.25">
      <c r="A900" s="8" t="s">
        <v>23</v>
      </c>
      <c r="B900" s="9">
        <f>A885/1500000</f>
        <v>0.31548333333333334</v>
      </c>
    </row>
    <row r="902" spans="1:6" ht="30" x14ac:dyDescent="0.25">
      <c r="A902" s="10" t="s">
        <v>205</v>
      </c>
      <c r="B902" s="3" t="s">
        <v>160</v>
      </c>
      <c r="C902" s="3" t="s">
        <v>206</v>
      </c>
      <c r="F902" s="14"/>
    </row>
    <row r="903" spans="1:6" x14ac:dyDescent="0.25">
      <c r="A903">
        <v>510296</v>
      </c>
      <c r="B903" s="2">
        <f>A903*7.4/100</f>
        <v>37761.904000000002</v>
      </c>
      <c r="C903" s="2">
        <f>A903*10.9/100</f>
        <v>55622.264000000003</v>
      </c>
    </row>
    <row r="904" spans="1:6" x14ac:dyDescent="0.25">
      <c r="A904" s="21" t="s">
        <v>13</v>
      </c>
      <c r="B904" s="22"/>
    </row>
    <row r="905" spans="1:6" x14ac:dyDescent="0.25">
      <c r="A905" s="1" t="s">
        <v>9</v>
      </c>
      <c r="B905" s="2">
        <f>B903*20/100</f>
        <v>7552.3808000000008</v>
      </c>
    </row>
    <row r="906" spans="1:6" x14ac:dyDescent="0.25">
      <c r="A906" s="3" t="s">
        <v>10</v>
      </c>
      <c r="B906" s="2">
        <f>C903*58.9/100</f>
        <v>32761.513496000003</v>
      </c>
    </row>
    <row r="907" spans="1:6" x14ac:dyDescent="0.25">
      <c r="A907" s="4" t="s">
        <v>11</v>
      </c>
      <c r="B907" s="5">
        <f>SUM(B905:B906)</f>
        <v>40313.894296000006</v>
      </c>
    </row>
    <row r="908" spans="1:6" x14ac:dyDescent="0.25">
      <c r="A908" s="1" t="s">
        <v>12</v>
      </c>
      <c r="B908" s="9">
        <f>B907/6758</f>
        <v>5.965358729801717</v>
      </c>
    </row>
    <row r="910" spans="1:6" x14ac:dyDescent="0.25">
      <c r="A910" s="6" t="s">
        <v>14</v>
      </c>
      <c r="B910" s="6" t="s">
        <v>15</v>
      </c>
      <c r="C910" s="1" t="s">
        <v>21</v>
      </c>
      <c r="D910" s="1" t="s">
        <v>22</v>
      </c>
    </row>
    <row r="911" spans="1:6" ht="30" x14ac:dyDescent="0.25">
      <c r="A911" s="6" t="s">
        <v>16</v>
      </c>
      <c r="B911" s="6" t="s">
        <v>17</v>
      </c>
      <c r="C911" s="2">
        <f>A903*15000/100000</f>
        <v>76544.399999999994</v>
      </c>
      <c r="D911" s="9">
        <f>C911/3024</f>
        <v>25.312301587301587</v>
      </c>
    </row>
    <row r="912" spans="1:6" x14ac:dyDescent="0.25">
      <c r="A912" s="7"/>
      <c r="B912" s="7"/>
      <c r="D912" s="23"/>
    </row>
    <row r="913" spans="1:4" x14ac:dyDescent="0.25">
      <c r="A913" s="6" t="s">
        <v>18</v>
      </c>
      <c r="B913" s="6" t="s">
        <v>19</v>
      </c>
      <c r="C913" s="1" t="s">
        <v>21</v>
      </c>
      <c r="D913" s="9" t="s">
        <v>22</v>
      </c>
    </row>
    <row r="914" spans="1:4" ht="30" x14ac:dyDescent="0.25">
      <c r="A914" s="6" t="s">
        <v>16</v>
      </c>
      <c r="B914" s="6" t="s">
        <v>20</v>
      </c>
      <c r="C914" s="2">
        <f>A903*3000/100000</f>
        <v>15308.88</v>
      </c>
      <c r="D914" s="9">
        <f>C914/3120</f>
        <v>4.9066923076923077</v>
      </c>
    </row>
    <row r="916" spans="1:4" x14ac:dyDescent="0.25">
      <c r="A916" s="8" t="s">
        <v>5</v>
      </c>
      <c r="B916" s="1"/>
    </row>
    <row r="917" spans="1:4" x14ac:dyDescent="0.25">
      <c r="A917" s="8" t="s">
        <v>23</v>
      </c>
      <c r="B917" s="1" t="s">
        <v>24</v>
      </c>
    </row>
    <row r="918" spans="1:4" x14ac:dyDescent="0.25">
      <c r="A918" s="8" t="s">
        <v>23</v>
      </c>
      <c r="B918" s="9">
        <f>A903/1500000</f>
        <v>0.34019733333333335</v>
      </c>
    </row>
  </sheetData>
  <mergeCells count="51">
    <mergeCell ref="A868:B868"/>
    <mergeCell ref="A886:B886"/>
    <mergeCell ref="A904:B904"/>
    <mergeCell ref="A760:B760"/>
    <mergeCell ref="A778:B778"/>
    <mergeCell ref="A796:B796"/>
    <mergeCell ref="A814:B814"/>
    <mergeCell ref="A832:B832"/>
    <mergeCell ref="A850:B850"/>
    <mergeCell ref="A742:B742"/>
    <mergeCell ref="A544:B544"/>
    <mergeCell ref="A562:B562"/>
    <mergeCell ref="A580:B580"/>
    <mergeCell ref="A598:B598"/>
    <mergeCell ref="A616:B616"/>
    <mergeCell ref="A634:B634"/>
    <mergeCell ref="A652:B652"/>
    <mergeCell ref="A670:B670"/>
    <mergeCell ref="A688:B688"/>
    <mergeCell ref="A706:B706"/>
    <mergeCell ref="A724:B724"/>
    <mergeCell ref="A526:B526"/>
    <mergeCell ref="A328:B328"/>
    <mergeCell ref="A346:B346"/>
    <mergeCell ref="A364:B364"/>
    <mergeCell ref="A382:B382"/>
    <mergeCell ref="A400:B400"/>
    <mergeCell ref="A418:B418"/>
    <mergeCell ref="A436:B436"/>
    <mergeCell ref="A454:B454"/>
    <mergeCell ref="A472:B472"/>
    <mergeCell ref="A490:B490"/>
    <mergeCell ref="A508:B508"/>
    <mergeCell ref="A310:B310"/>
    <mergeCell ref="A112:B112"/>
    <mergeCell ref="A130:B130"/>
    <mergeCell ref="A148:B148"/>
    <mergeCell ref="A166:B166"/>
    <mergeCell ref="A184:B184"/>
    <mergeCell ref="A202:B202"/>
    <mergeCell ref="A220:B220"/>
    <mergeCell ref="A238:B238"/>
    <mergeCell ref="A256:B256"/>
    <mergeCell ref="A274:B274"/>
    <mergeCell ref="A292:B292"/>
    <mergeCell ref="A94:B94"/>
    <mergeCell ref="A4:B4"/>
    <mergeCell ref="A22:B22"/>
    <mergeCell ref="A40:B40"/>
    <mergeCell ref="A58:B58"/>
    <mergeCell ref="A76:B76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95F6-59B9-41D4-B10E-FB217946AF44}">
  <dimension ref="A1:D233"/>
  <sheetViews>
    <sheetView workbookViewId="0"/>
  </sheetViews>
  <sheetFormatPr defaultRowHeight="15" x14ac:dyDescent="0.25"/>
  <cols>
    <col min="1" max="1" width="26.85546875" customWidth="1"/>
    <col min="2" max="2" width="23" customWidth="1"/>
    <col min="3" max="5" width="15.28515625" customWidth="1"/>
  </cols>
  <sheetData>
    <row r="1" spans="1:4" ht="30" x14ac:dyDescent="0.25">
      <c r="A1" s="10" t="s">
        <v>215</v>
      </c>
      <c r="B1" s="3" t="s">
        <v>40</v>
      </c>
      <c r="C1" s="3" t="s">
        <v>206</v>
      </c>
    </row>
    <row r="2" spans="1:4" x14ac:dyDescent="0.25">
      <c r="A2" s="13">
        <v>494963</v>
      </c>
      <c r="B2" s="2">
        <f>A2*7.2/100</f>
        <v>35637.336000000003</v>
      </c>
      <c r="C2" s="2">
        <f>A2*10.9/100</f>
        <v>53950.967000000004</v>
      </c>
    </row>
    <row r="3" spans="1:4" x14ac:dyDescent="0.25">
      <c r="A3" s="21" t="s">
        <v>13</v>
      </c>
      <c r="B3" s="22"/>
    </row>
    <row r="4" spans="1:4" x14ac:dyDescent="0.25">
      <c r="A4" s="1" t="s">
        <v>9</v>
      </c>
      <c r="B4" s="2">
        <f>B2*20/100</f>
        <v>7127.467200000001</v>
      </c>
    </row>
    <row r="5" spans="1:4" x14ac:dyDescent="0.25">
      <c r="A5" s="3" t="s">
        <v>10</v>
      </c>
      <c r="B5" s="2">
        <f>C2*58.9/100</f>
        <v>31777.119563</v>
      </c>
    </row>
    <row r="6" spans="1:4" x14ac:dyDescent="0.25">
      <c r="A6" s="4" t="s">
        <v>11</v>
      </c>
      <c r="B6" s="5">
        <f>SUM(B4:B5)</f>
        <v>38904.586762999999</v>
      </c>
    </row>
    <row r="7" spans="1:4" x14ac:dyDescent="0.25">
      <c r="A7" s="1" t="s">
        <v>12</v>
      </c>
      <c r="B7" s="9">
        <f>B6/6758</f>
        <v>5.7568195861201534</v>
      </c>
    </row>
    <row r="9" spans="1:4" x14ac:dyDescent="0.25">
      <c r="A9" s="6" t="s">
        <v>14</v>
      </c>
      <c r="B9" s="6" t="s">
        <v>15</v>
      </c>
      <c r="C9" s="1" t="s">
        <v>21</v>
      </c>
      <c r="D9" s="1" t="s">
        <v>22</v>
      </c>
    </row>
    <row r="10" spans="1:4" ht="21" customHeight="1" x14ac:dyDescent="0.25">
      <c r="A10" s="6" t="s">
        <v>16</v>
      </c>
      <c r="B10" s="6" t="s">
        <v>17</v>
      </c>
      <c r="C10" s="2">
        <f>A2*15000/100000</f>
        <v>74244.45</v>
      </c>
      <c r="D10" s="9">
        <f>C10/3024</f>
        <v>24.551736111111111</v>
      </c>
    </row>
    <row r="11" spans="1:4" x14ac:dyDescent="0.25">
      <c r="A11" s="7"/>
      <c r="B11" s="7"/>
      <c r="D11" s="23"/>
    </row>
    <row r="12" spans="1:4" x14ac:dyDescent="0.25">
      <c r="A12" s="6" t="s">
        <v>18</v>
      </c>
      <c r="B12" s="6" t="s">
        <v>19</v>
      </c>
      <c r="C12" s="1" t="s">
        <v>21</v>
      </c>
      <c r="D12" s="9" t="s">
        <v>22</v>
      </c>
    </row>
    <row r="13" spans="1:4" ht="18" customHeight="1" x14ac:dyDescent="0.25">
      <c r="A13" s="6" t="s">
        <v>16</v>
      </c>
      <c r="B13" s="6" t="s">
        <v>20</v>
      </c>
      <c r="C13" s="2">
        <f>A2*3000/100000</f>
        <v>14848.89</v>
      </c>
      <c r="D13" s="9">
        <f>C13/3120</f>
        <v>4.7592596153846154</v>
      </c>
    </row>
    <row r="15" spans="1:4" x14ac:dyDescent="0.25">
      <c r="A15" s="8" t="s">
        <v>5</v>
      </c>
      <c r="B15" s="1"/>
    </row>
    <row r="16" spans="1:4" x14ac:dyDescent="0.25">
      <c r="A16" s="8" t="s">
        <v>23</v>
      </c>
      <c r="B16" s="1" t="s">
        <v>24</v>
      </c>
    </row>
    <row r="17" spans="1:4" x14ac:dyDescent="0.25">
      <c r="A17" s="8" t="s">
        <v>23</v>
      </c>
      <c r="B17" s="9">
        <f>A2/1500000</f>
        <v>0.32997533333333334</v>
      </c>
    </row>
    <row r="19" spans="1:4" ht="30" x14ac:dyDescent="0.25">
      <c r="A19" s="10" t="s">
        <v>216</v>
      </c>
      <c r="B19" s="3" t="s">
        <v>40</v>
      </c>
      <c r="C19" s="3" t="s">
        <v>206</v>
      </c>
    </row>
    <row r="20" spans="1:4" x14ac:dyDescent="0.25">
      <c r="A20" s="13">
        <v>127417</v>
      </c>
      <c r="B20" s="2">
        <f>A20*7.2/100</f>
        <v>9174.0239999999994</v>
      </c>
      <c r="C20" s="2">
        <f>A20*10.9/100</f>
        <v>13888.453000000001</v>
      </c>
    </row>
    <row r="21" spans="1:4" x14ac:dyDescent="0.25">
      <c r="A21" s="21" t="s">
        <v>13</v>
      </c>
      <c r="B21" s="22"/>
    </row>
    <row r="22" spans="1:4" x14ac:dyDescent="0.25">
      <c r="A22" s="1" t="s">
        <v>9</v>
      </c>
      <c r="B22" s="2">
        <f>B20*20/100</f>
        <v>1834.8047999999999</v>
      </c>
    </row>
    <row r="23" spans="1:4" x14ac:dyDescent="0.25">
      <c r="A23" s="3" t="s">
        <v>10</v>
      </c>
      <c r="B23" s="2">
        <f>C20*58.9/100</f>
        <v>8180.2988169999999</v>
      </c>
    </row>
    <row r="24" spans="1:4" x14ac:dyDescent="0.25">
      <c r="A24" s="4" t="s">
        <v>11</v>
      </c>
      <c r="B24" s="5">
        <f>SUM(B22:B23)</f>
        <v>10015.103617000001</v>
      </c>
    </row>
    <row r="25" spans="1:4" x14ac:dyDescent="0.25">
      <c r="A25" s="1" t="s">
        <v>12</v>
      </c>
      <c r="B25" s="9">
        <f>B24/6758</f>
        <v>1.4819626541876296</v>
      </c>
    </row>
    <row r="27" spans="1:4" x14ac:dyDescent="0.25">
      <c r="A27" s="6" t="s">
        <v>14</v>
      </c>
      <c r="B27" s="6" t="s">
        <v>15</v>
      </c>
      <c r="C27" s="1" t="s">
        <v>21</v>
      </c>
      <c r="D27" s="1" t="s">
        <v>22</v>
      </c>
    </row>
    <row r="28" spans="1:4" x14ac:dyDescent="0.25">
      <c r="A28" s="6" t="s">
        <v>16</v>
      </c>
      <c r="B28" s="6" t="s">
        <v>17</v>
      </c>
      <c r="C28" s="2">
        <f>A20*15000/100000</f>
        <v>19112.55</v>
      </c>
      <c r="D28" s="9">
        <f>C28/3024</f>
        <v>6.3202876984126979</v>
      </c>
    </row>
    <row r="29" spans="1:4" x14ac:dyDescent="0.25">
      <c r="A29" s="7"/>
      <c r="B29" s="7"/>
      <c r="D29" s="23"/>
    </row>
    <row r="30" spans="1:4" x14ac:dyDescent="0.25">
      <c r="A30" s="6" t="s">
        <v>18</v>
      </c>
      <c r="B30" s="6" t="s">
        <v>19</v>
      </c>
      <c r="C30" s="1" t="s">
        <v>21</v>
      </c>
      <c r="D30" s="9" t="s">
        <v>22</v>
      </c>
    </row>
    <row r="31" spans="1:4" x14ac:dyDescent="0.25">
      <c r="A31" s="6" t="s">
        <v>16</v>
      </c>
      <c r="B31" s="6" t="s">
        <v>20</v>
      </c>
      <c r="C31" s="2">
        <f>A20*3000/100000</f>
        <v>3822.51</v>
      </c>
      <c r="D31" s="9">
        <f>C31/3120</f>
        <v>1.2251634615384617</v>
      </c>
    </row>
    <row r="33" spans="1:4" x14ac:dyDescent="0.25">
      <c r="A33" s="8" t="s">
        <v>5</v>
      </c>
      <c r="B33" s="1"/>
    </row>
    <row r="34" spans="1:4" x14ac:dyDescent="0.25">
      <c r="A34" s="8" t="s">
        <v>23</v>
      </c>
      <c r="B34" s="1" t="s">
        <v>24</v>
      </c>
    </row>
    <row r="35" spans="1:4" x14ac:dyDescent="0.25">
      <c r="A35" s="8" t="s">
        <v>23</v>
      </c>
      <c r="B35" s="9">
        <f>A20/1500000</f>
        <v>8.4944666666666668E-2</v>
      </c>
    </row>
    <row r="37" spans="1:4" ht="30" x14ac:dyDescent="0.25">
      <c r="A37" s="10" t="s">
        <v>217</v>
      </c>
      <c r="B37" s="3" t="s">
        <v>40</v>
      </c>
      <c r="C37" s="3" t="s">
        <v>206</v>
      </c>
    </row>
    <row r="38" spans="1:4" x14ac:dyDescent="0.25">
      <c r="A38" s="1">
        <v>466793</v>
      </c>
      <c r="B38" s="2">
        <f>A38*7.2/100</f>
        <v>33609.095999999998</v>
      </c>
      <c r="C38" s="2">
        <f>A38*10.9/100</f>
        <v>50880.437000000005</v>
      </c>
    </row>
    <row r="39" spans="1:4" x14ac:dyDescent="0.25">
      <c r="A39" s="21" t="s">
        <v>13</v>
      </c>
      <c r="B39" s="22"/>
    </row>
    <row r="40" spans="1:4" x14ac:dyDescent="0.25">
      <c r="A40" s="1" t="s">
        <v>9</v>
      </c>
      <c r="B40" s="2">
        <f>B38*20/100</f>
        <v>6721.819199999999</v>
      </c>
    </row>
    <row r="41" spans="1:4" x14ac:dyDescent="0.25">
      <c r="A41" s="3" t="s">
        <v>10</v>
      </c>
      <c r="B41" s="2">
        <f>C38*58.9/100</f>
        <v>29968.577393</v>
      </c>
    </row>
    <row r="42" spans="1:4" x14ac:dyDescent="0.25">
      <c r="A42" s="4" t="s">
        <v>11</v>
      </c>
      <c r="B42" s="5">
        <f>SUM(B40:B41)</f>
        <v>36690.396592999998</v>
      </c>
    </row>
    <row r="43" spans="1:4" x14ac:dyDescent="0.25">
      <c r="A43" s="1" t="s">
        <v>12</v>
      </c>
      <c r="B43" s="9">
        <f>B42/6758</f>
        <v>5.4291797266942883</v>
      </c>
    </row>
    <row r="45" spans="1:4" x14ac:dyDescent="0.25">
      <c r="A45" s="6" t="s">
        <v>14</v>
      </c>
      <c r="B45" s="6" t="s">
        <v>15</v>
      </c>
      <c r="C45" s="1" t="s">
        <v>21</v>
      </c>
      <c r="D45" s="1" t="s">
        <v>22</v>
      </c>
    </row>
    <row r="46" spans="1:4" x14ac:dyDescent="0.25">
      <c r="A46" s="6" t="s">
        <v>16</v>
      </c>
      <c r="B46" s="6" t="s">
        <v>17</v>
      </c>
      <c r="C46" s="2">
        <f>A38*15000/100000</f>
        <v>70018.95</v>
      </c>
      <c r="D46" s="9">
        <f>C46/3024</f>
        <v>23.154414682539681</v>
      </c>
    </row>
    <row r="47" spans="1:4" x14ac:dyDescent="0.25">
      <c r="A47" s="7"/>
      <c r="B47" s="7"/>
      <c r="D47" s="23"/>
    </row>
    <row r="48" spans="1:4" x14ac:dyDescent="0.25">
      <c r="A48" s="6" t="s">
        <v>18</v>
      </c>
      <c r="B48" s="6" t="s">
        <v>19</v>
      </c>
      <c r="C48" s="1" t="s">
        <v>21</v>
      </c>
      <c r="D48" s="9" t="s">
        <v>22</v>
      </c>
    </row>
    <row r="49" spans="1:4" x14ac:dyDescent="0.25">
      <c r="A49" s="6" t="s">
        <v>16</v>
      </c>
      <c r="B49" s="6" t="s">
        <v>20</v>
      </c>
      <c r="C49" s="2">
        <f>A38*3000/100000</f>
        <v>14003.79</v>
      </c>
      <c r="D49" s="9">
        <f>C49/3120</f>
        <v>4.4883942307692308</v>
      </c>
    </row>
    <row r="51" spans="1:4" x14ac:dyDescent="0.25">
      <c r="A51" s="8" t="s">
        <v>5</v>
      </c>
      <c r="B51" s="1"/>
    </row>
    <row r="52" spans="1:4" x14ac:dyDescent="0.25">
      <c r="A52" s="8" t="s">
        <v>23</v>
      </c>
      <c r="B52" s="1" t="s">
        <v>24</v>
      </c>
    </row>
    <row r="53" spans="1:4" x14ac:dyDescent="0.25">
      <c r="A53" s="8" t="s">
        <v>23</v>
      </c>
      <c r="B53" s="9">
        <f>A38/1500000</f>
        <v>0.31119533333333332</v>
      </c>
    </row>
    <row r="55" spans="1:4" ht="30" x14ac:dyDescent="0.25">
      <c r="A55" s="10" t="s">
        <v>218</v>
      </c>
      <c r="B55" s="3" t="s">
        <v>40</v>
      </c>
      <c r="C55" s="3" t="s">
        <v>206</v>
      </c>
    </row>
    <row r="56" spans="1:4" x14ac:dyDescent="0.25">
      <c r="A56">
        <v>545138</v>
      </c>
      <c r="B56" s="2">
        <f>A56*7.2/100</f>
        <v>39249.936000000002</v>
      </c>
      <c r="C56" s="2">
        <f>A56*10.9/100</f>
        <v>59420.042000000001</v>
      </c>
    </row>
    <row r="57" spans="1:4" x14ac:dyDescent="0.25">
      <c r="A57" s="21" t="s">
        <v>13</v>
      </c>
      <c r="B57" s="22"/>
    </row>
    <row r="58" spans="1:4" x14ac:dyDescent="0.25">
      <c r="A58" s="1" t="s">
        <v>9</v>
      </c>
      <c r="B58" s="2">
        <f>B56*20/100</f>
        <v>7849.9871999999996</v>
      </c>
    </row>
    <row r="59" spans="1:4" x14ac:dyDescent="0.25">
      <c r="A59" s="3" t="s">
        <v>10</v>
      </c>
      <c r="B59" s="2">
        <f>C56*58.9/100</f>
        <v>34998.404737999997</v>
      </c>
    </row>
    <row r="60" spans="1:4" x14ac:dyDescent="0.25">
      <c r="A60" s="4" t="s">
        <v>11</v>
      </c>
      <c r="B60" s="5">
        <f>SUM(B58:B59)</f>
        <v>42848.391938000001</v>
      </c>
    </row>
    <row r="61" spans="1:4" x14ac:dyDescent="0.25">
      <c r="A61" s="1" t="s">
        <v>12</v>
      </c>
      <c r="B61" s="9">
        <f>B60/6758</f>
        <v>6.34039537407517</v>
      </c>
    </row>
    <row r="63" spans="1:4" x14ac:dyDescent="0.25">
      <c r="A63" s="6" t="s">
        <v>14</v>
      </c>
      <c r="B63" s="6" t="s">
        <v>15</v>
      </c>
      <c r="C63" s="1" t="s">
        <v>21</v>
      </c>
      <c r="D63" s="1" t="s">
        <v>22</v>
      </c>
    </row>
    <row r="64" spans="1:4" x14ac:dyDescent="0.25">
      <c r="A64" s="6" t="s">
        <v>16</v>
      </c>
      <c r="B64" s="6" t="s">
        <v>17</v>
      </c>
      <c r="C64" s="2">
        <f>A56*15000/100000</f>
        <v>81770.7</v>
      </c>
      <c r="D64" s="9">
        <f>C64/3024</f>
        <v>27.040575396825396</v>
      </c>
    </row>
    <row r="65" spans="1:4" x14ac:dyDescent="0.25">
      <c r="A65" s="7"/>
      <c r="B65" s="7"/>
      <c r="D65" s="23"/>
    </row>
    <row r="66" spans="1:4" x14ac:dyDescent="0.25">
      <c r="A66" s="6" t="s">
        <v>18</v>
      </c>
      <c r="B66" s="6" t="s">
        <v>19</v>
      </c>
      <c r="C66" s="1" t="s">
        <v>21</v>
      </c>
      <c r="D66" s="9" t="s">
        <v>22</v>
      </c>
    </row>
    <row r="67" spans="1:4" x14ac:dyDescent="0.25">
      <c r="A67" s="6" t="s">
        <v>16</v>
      </c>
      <c r="B67" s="6" t="s">
        <v>20</v>
      </c>
      <c r="C67" s="2">
        <f>A56*3000/100000</f>
        <v>16354.14</v>
      </c>
      <c r="D67" s="9">
        <f>C67/3120</f>
        <v>5.241711538461538</v>
      </c>
    </row>
    <row r="69" spans="1:4" x14ac:dyDescent="0.25">
      <c r="A69" s="8" t="s">
        <v>5</v>
      </c>
      <c r="B69" s="1"/>
    </row>
    <row r="70" spans="1:4" x14ac:dyDescent="0.25">
      <c r="A70" s="8" t="s">
        <v>23</v>
      </c>
      <c r="B70" s="1" t="s">
        <v>24</v>
      </c>
    </row>
    <row r="71" spans="1:4" x14ac:dyDescent="0.25">
      <c r="A71" s="8" t="s">
        <v>23</v>
      </c>
      <c r="B71" s="9">
        <f>A56/1500000</f>
        <v>0.36342533333333332</v>
      </c>
    </row>
    <row r="73" spans="1:4" ht="30" x14ac:dyDescent="0.25">
      <c r="A73" s="10" t="s">
        <v>219</v>
      </c>
      <c r="B73" s="3" t="s">
        <v>40</v>
      </c>
      <c r="C73" s="3" t="s">
        <v>206</v>
      </c>
    </row>
    <row r="74" spans="1:4" x14ac:dyDescent="0.25">
      <c r="A74">
        <v>1119336</v>
      </c>
      <c r="B74" s="2">
        <f>A74*7.2/100</f>
        <v>80592.191999999995</v>
      </c>
      <c r="C74" s="2">
        <f>A74*10.9/100</f>
        <v>122007.62400000001</v>
      </c>
    </row>
    <row r="75" spans="1:4" x14ac:dyDescent="0.25">
      <c r="A75" s="21" t="s">
        <v>13</v>
      </c>
      <c r="B75" s="22"/>
    </row>
    <row r="76" spans="1:4" x14ac:dyDescent="0.25">
      <c r="A76" s="1" t="s">
        <v>9</v>
      </c>
      <c r="B76" s="2">
        <f>B74*20/100</f>
        <v>16118.438399999999</v>
      </c>
    </row>
    <row r="77" spans="1:4" x14ac:dyDescent="0.25">
      <c r="A77" s="3" t="s">
        <v>10</v>
      </c>
      <c r="B77" s="2">
        <f>C74*58.9/100</f>
        <v>71862.490535999998</v>
      </c>
    </row>
    <row r="78" spans="1:4" x14ac:dyDescent="0.25">
      <c r="A78" s="4" t="s">
        <v>11</v>
      </c>
      <c r="B78" s="5">
        <f>SUM(B76:B77)</f>
        <v>87980.928935999997</v>
      </c>
    </row>
    <row r="79" spans="1:4" x14ac:dyDescent="0.25">
      <c r="A79" s="1" t="s">
        <v>12</v>
      </c>
      <c r="B79" s="9">
        <f>B78/6758</f>
        <v>13.018782026635099</v>
      </c>
    </row>
    <row r="81" spans="1:4" x14ac:dyDescent="0.25">
      <c r="A81" s="6" t="s">
        <v>14</v>
      </c>
      <c r="B81" s="6" t="s">
        <v>15</v>
      </c>
      <c r="C81" s="1" t="s">
        <v>21</v>
      </c>
      <c r="D81" s="1" t="s">
        <v>22</v>
      </c>
    </row>
    <row r="82" spans="1:4" x14ac:dyDescent="0.25">
      <c r="A82" s="6" t="s">
        <v>16</v>
      </c>
      <c r="B82" s="6" t="s">
        <v>17</v>
      </c>
      <c r="C82" s="2">
        <f>A74*15000/100000</f>
        <v>167900.4</v>
      </c>
      <c r="D82" s="9">
        <f>C82/3024</f>
        <v>55.522619047619045</v>
      </c>
    </row>
    <row r="83" spans="1:4" x14ac:dyDescent="0.25">
      <c r="A83" s="7"/>
      <c r="B83" s="7"/>
      <c r="D83" s="23"/>
    </row>
    <row r="84" spans="1:4" x14ac:dyDescent="0.25">
      <c r="A84" s="6" t="s">
        <v>18</v>
      </c>
      <c r="B84" s="6" t="s">
        <v>19</v>
      </c>
      <c r="C84" s="1" t="s">
        <v>21</v>
      </c>
      <c r="D84" s="9" t="s">
        <v>22</v>
      </c>
    </row>
    <row r="85" spans="1:4" x14ac:dyDescent="0.25">
      <c r="A85" s="6" t="s">
        <v>16</v>
      </c>
      <c r="B85" s="6" t="s">
        <v>20</v>
      </c>
      <c r="C85" s="2">
        <f>A74*3000/100000</f>
        <v>33580.080000000002</v>
      </c>
      <c r="D85" s="9">
        <f>C85/3120</f>
        <v>10.762846153846155</v>
      </c>
    </row>
    <row r="87" spans="1:4" x14ac:dyDescent="0.25">
      <c r="A87" s="8" t="s">
        <v>5</v>
      </c>
      <c r="B87" s="1"/>
    </row>
    <row r="88" spans="1:4" x14ac:dyDescent="0.25">
      <c r="A88" s="8" t="s">
        <v>23</v>
      </c>
      <c r="B88" s="1" t="s">
        <v>24</v>
      </c>
    </row>
    <row r="89" spans="1:4" x14ac:dyDescent="0.25">
      <c r="A89" s="8" t="s">
        <v>23</v>
      </c>
      <c r="B89" s="9">
        <f>A74/1500000</f>
        <v>0.746224</v>
      </c>
    </row>
    <row r="91" spans="1:4" ht="30" x14ac:dyDescent="0.25">
      <c r="A91" s="10" t="s">
        <v>220</v>
      </c>
      <c r="B91" s="3" t="s">
        <v>40</v>
      </c>
      <c r="C91" s="3" t="s">
        <v>206</v>
      </c>
    </row>
    <row r="92" spans="1:4" x14ac:dyDescent="0.25">
      <c r="A92">
        <v>3314189</v>
      </c>
      <c r="B92" s="2">
        <f>A92*7.2/100</f>
        <v>238621.60800000001</v>
      </c>
      <c r="C92" s="2">
        <f>A92*10.9/100</f>
        <v>361246.60100000002</v>
      </c>
    </row>
    <row r="93" spans="1:4" x14ac:dyDescent="0.25">
      <c r="A93" s="21" t="s">
        <v>13</v>
      </c>
      <c r="B93" s="22"/>
    </row>
    <row r="94" spans="1:4" x14ac:dyDescent="0.25">
      <c r="A94" s="1" t="s">
        <v>9</v>
      </c>
      <c r="B94" s="2">
        <f>B92*20/100</f>
        <v>47724.321600000003</v>
      </c>
    </row>
    <row r="95" spans="1:4" x14ac:dyDescent="0.25">
      <c r="A95" s="3" t="s">
        <v>10</v>
      </c>
      <c r="B95" s="2">
        <f>C92*58.9/100</f>
        <v>212774.247989</v>
      </c>
    </row>
    <row r="96" spans="1:4" x14ac:dyDescent="0.25">
      <c r="A96" s="4" t="s">
        <v>11</v>
      </c>
      <c r="B96" s="5">
        <f>SUM(B94:B95)</f>
        <v>260498.56958899999</v>
      </c>
    </row>
    <row r="97" spans="1:4" x14ac:dyDescent="0.25">
      <c r="A97" s="1" t="s">
        <v>12</v>
      </c>
      <c r="B97" s="9">
        <f>B96/6758</f>
        <v>38.546695707161881</v>
      </c>
    </row>
    <row r="99" spans="1:4" x14ac:dyDescent="0.25">
      <c r="A99" s="6" t="s">
        <v>14</v>
      </c>
      <c r="B99" s="6" t="s">
        <v>15</v>
      </c>
      <c r="C99" s="1" t="s">
        <v>21</v>
      </c>
      <c r="D99" s="1" t="s">
        <v>22</v>
      </c>
    </row>
    <row r="100" spans="1:4" x14ac:dyDescent="0.25">
      <c r="A100" s="6" t="s">
        <v>16</v>
      </c>
      <c r="B100" s="6" t="s">
        <v>17</v>
      </c>
      <c r="C100" s="2">
        <f>A92*15000/100000</f>
        <v>497128.35</v>
      </c>
      <c r="D100" s="9">
        <f>C100/3024</f>
        <v>164.39429563492064</v>
      </c>
    </row>
    <row r="101" spans="1:4" x14ac:dyDescent="0.25">
      <c r="A101" s="7"/>
      <c r="B101" s="7"/>
      <c r="D101" s="23"/>
    </row>
    <row r="102" spans="1:4" x14ac:dyDescent="0.25">
      <c r="A102" s="6" t="s">
        <v>18</v>
      </c>
      <c r="B102" s="6" t="s">
        <v>19</v>
      </c>
      <c r="C102" s="1" t="s">
        <v>21</v>
      </c>
      <c r="D102" s="9" t="s">
        <v>22</v>
      </c>
    </row>
    <row r="103" spans="1:4" x14ac:dyDescent="0.25">
      <c r="A103" s="6" t="s">
        <v>16</v>
      </c>
      <c r="B103" s="6" t="s">
        <v>20</v>
      </c>
      <c r="C103" s="2">
        <f>A92*3000/100000</f>
        <v>99425.67</v>
      </c>
      <c r="D103" s="9">
        <f>C103/3120</f>
        <v>31.867201923076923</v>
      </c>
    </row>
    <row r="105" spans="1:4" x14ac:dyDescent="0.25">
      <c r="A105" s="8" t="s">
        <v>5</v>
      </c>
      <c r="B105" s="1"/>
    </row>
    <row r="106" spans="1:4" x14ac:dyDescent="0.25">
      <c r="A106" s="8" t="s">
        <v>23</v>
      </c>
      <c r="B106" s="1" t="s">
        <v>24</v>
      </c>
    </row>
    <row r="107" spans="1:4" x14ac:dyDescent="0.25">
      <c r="A107" s="8" t="s">
        <v>23</v>
      </c>
      <c r="B107" s="9">
        <f>A92/1500000</f>
        <v>2.2094593333333332</v>
      </c>
    </row>
    <row r="109" spans="1:4" ht="30" x14ac:dyDescent="0.25">
      <c r="A109" s="10" t="s">
        <v>221</v>
      </c>
      <c r="B109" s="3" t="s">
        <v>40</v>
      </c>
      <c r="C109" s="3" t="s">
        <v>206</v>
      </c>
    </row>
    <row r="110" spans="1:4" x14ac:dyDescent="0.25">
      <c r="A110" s="1">
        <v>381358</v>
      </c>
      <c r="B110" s="2">
        <f>A110*7.2/100</f>
        <v>27457.776000000002</v>
      </c>
      <c r="C110" s="2">
        <f>A110*10.9/100</f>
        <v>41568.022000000004</v>
      </c>
    </row>
    <row r="111" spans="1:4" x14ac:dyDescent="0.25">
      <c r="A111" s="21" t="s">
        <v>13</v>
      </c>
      <c r="B111" s="22"/>
    </row>
    <row r="112" spans="1:4" x14ac:dyDescent="0.25">
      <c r="A112" s="1" t="s">
        <v>9</v>
      </c>
      <c r="B112" s="2">
        <f>B110*20/100</f>
        <v>5491.5551999999998</v>
      </c>
    </row>
    <row r="113" spans="1:4" x14ac:dyDescent="0.25">
      <c r="A113" s="3" t="s">
        <v>10</v>
      </c>
      <c r="B113" s="2">
        <f>C110*58.9/100</f>
        <v>24483.564958000003</v>
      </c>
    </row>
    <row r="114" spans="1:4" x14ac:dyDescent="0.25">
      <c r="A114" s="4" t="s">
        <v>11</v>
      </c>
      <c r="B114" s="5">
        <f>SUM(B112:B113)</f>
        <v>29975.120158000002</v>
      </c>
    </row>
    <row r="115" spans="1:4" x14ac:dyDescent="0.25">
      <c r="A115" s="1" t="s">
        <v>12</v>
      </c>
      <c r="B115" s="9">
        <f>B114/6758</f>
        <v>4.4355016510802017</v>
      </c>
    </row>
    <row r="117" spans="1:4" x14ac:dyDescent="0.25">
      <c r="A117" s="6" t="s">
        <v>14</v>
      </c>
      <c r="B117" s="6" t="s">
        <v>15</v>
      </c>
      <c r="C117" s="1" t="s">
        <v>21</v>
      </c>
      <c r="D117" s="1" t="s">
        <v>22</v>
      </c>
    </row>
    <row r="118" spans="1:4" x14ac:dyDescent="0.25">
      <c r="A118" s="6" t="s">
        <v>16</v>
      </c>
      <c r="B118" s="6" t="s">
        <v>17</v>
      </c>
      <c r="C118" s="2">
        <f>A110*15000/100000</f>
        <v>57203.7</v>
      </c>
      <c r="D118" s="9">
        <f>C118/3024</f>
        <v>18.916567460317459</v>
      </c>
    </row>
    <row r="119" spans="1:4" x14ac:dyDescent="0.25">
      <c r="A119" s="7"/>
      <c r="B119" s="7"/>
      <c r="D119" s="23"/>
    </row>
    <row r="120" spans="1:4" x14ac:dyDescent="0.25">
      <c r="A120" s="6" t="s">
        <v>18</v>
      </c>
      <c r="B120" s="6" t="s">
        <v>19</v>
      </c>
      <c r="C120" s="1" t="s">
        <v>21</v>
      </c>
      <c r="D120" s="9" t="s">
        <v>22</v>
      </c>
    </row>
    <row r="121" spans="1:4" x14ac:dyDescent="0.25">
      <c r="A121" s="6" t="s">
        <v>16</v>
      </c>
      <c r="B121" s="6" t="s">
        <v>20</v>
      </c>
      <c r="C121" s="2">
        <f>A110*3000/100000</f>
        <v>11440.74</v>
      </c>
      <c r="D121" s="9">
        <f>C121/3120</f>
        <v>3.6669038461538461</v>
      </c>
    </row>
    <row r="123" spans="1:4" x14ac:dyDescent="0.25">
      <c r="A123" s="8" t="s">
        <v>5</v>
      </c>
      <c r="B123" s="1"/>
    </row>
    <row r="124" spans="1:4" x14ac:dyDescent="0.25">
      <c r="A124" s="8" t="s">
        <v>23</v>
      </c>
      <c r="B124" s="1" t="s">
        <v>24</v>
      </c>
    </row>
    <row r="125" spans="1:4" x14ac:dyDescent="0.25">
      <c r="A125" s="8" t="s">
        <v>23</v>
      </c>
      <c r="B125" s="9">
        <f>A110/1500000</f>
        <v>0.25423866666666667</v>
      </c>
    </row>
    <row r="127" spans="1:4" ht="30" x14ac:dyDescent="0.25">
      <c r="A127" s="10" t="s">
        <v>222</v>
      </c>
      <c r="B127" s="3" t="s">
        <v>40</v>
      </c>
      <c r="C127" s="3" t="s">
        <v>206</v>
      </c>
    </row>
    <row r="128" spans="1:4" x14ac:dyDescent="0.25">
      <c r="A128">
        <v>593765</v>
      </c>
      <c r="B128" s="2">
        <f>A128*7.2/100</f>
        <v>42751.08</v>
      </c>
      <c r="C128" s="2">
        <f>A128*10.9/100</f>
        <v>64720.385000000002</v>
      </c>
    </row>
    <row r="129" spans="1:4" x14ac:dyDescent="0.25">
      <c r="A129" s="21" t="s">
        <v>13</v>
      </c>
      <c r="B129" s="22"/>
    </row>
    <row r="130" spans="1:4" x14ac:dyDescent="0.25">
      <c r="A130" s="1" t="s">
        <v>9</v>
      </c>
      <c r="B130" s="2">
        <f>B128*20/100</f>
        <v>8550.2160000000003</v>
      </c>
    </row>
    <row r="131" spans="1:4" x14ac:dyDescent="0.25">
      <c r="A131" s="3" t="s">
        <v>10</v>
      </c>
      <c r="B131" s="2">
        <f>C128*58.9/100</f>
        <v>38120.306765000001</v>
      </c>
    </row>
    <row r="132" spans="1:4" x14ac:dyDescent="0.25">
      <c r="A132" s="4" t="s">
        <v>11</v>
      </c>
      <c r="B132" s="5">
        <f>SUM(B130:B131)</f>
        <v>46670.522765000002</v>
      </c>
    </row>
    <row r="133" spans="1:4" x14ac:dyDescent="0.25">
      <c r="A133" s="1" t="s">
        <v>12</v>
      </c>
      <c r="B133" s="9">
        <f>B132/6758</f>
        <v>6.9059666713524717</v>
      </c>
    </row>
    <row r="135" spans="1:4" x14ac:dyDescent="0.25">
      <c r="A135" s="6" t="s">
        <v>14</v>
      </c>
      <c r="B135" s="6" t="s">
        <v>15</v>
      </c>
      <c r="C135" s="1" t="s">
        <v>21</v>
      </c>
      <c r="D135" s="1" t="s">
        <v>22</v>
      </c>
    </row>
    <row r="136" spans="1:4" x14ac:dyDescent="0.25">
      <c r="A136" s="6" t="s">
        <v>16</v>
      </c>
      <c r="B136" s="6" t="s">
        <v>17</v>
      </c>
      <c r="C136" s="2">
        <f>A128*15000/100000</f>
        <v>89064.75</v>
      </c>
      <c r="D136" s="9">
        <f>C136/3024</f>
        <v>29.452628968253968</v>
      </c>
    </row>
    <row r="137" spans="1:4" x14ac:dyDescent="0.25">
      <c r="A137" s="7"/>
      <c r="B137" s="7"/>
      <c r="D137" s="23"/>
    </row>
    <row r="138" spans="1:4" x14ac:dyDescent="0.25">
      <c r="A138" s="6" t="s">
        <v>18</v>
      </c>
      <c r="B138" s="6" t="s">
        <v>19</v>
      </c>
      <c r="C138" s="1" t="s">
        <v>21</v>
      </c>
      <c r="D138" s="9" t="s">
        <v>22</v>
      </c>
    </row>
    <row r="139" spans="1:4" x14ac:dyDescent="0.25">
      <c r="A139" s="6" t="s">
        <v>16</v>
      </c>
      <c r="B139" s="6" t="s">
        <v>20</v>
      </c>
      <c r="C139" s="2">
        <f>A128*3000/100000</f>
        <v>17812.95</v>
      </c>
      <c r="D139" s="9">
        <f>C139/3120</f>
        <v>5.709278846153846</v>
      </c>
    </row>
    <row r="141" spans="1:4" x14ac:dyDescent="0.25">
      <c r="A141" s="8" t="s">
        <v>5</v>
      </c>
      <c r="B141" s="1"/>
    </row>
    <row r="142" spans="1:4" x14ac:dyDescent="0.25">
      <c r="A142" s="8" t="s">
        <v>23</v>
      </c>
      <c r="B142" s="1" t="s">
        <v>24</v>
      </c>
    </row>
    <row r="143" spans="1:4" x14ac:dyDescent="0.25">
      <c r="A143" s="8" t="s">
        <v>23</v>
      </c>
      <c r="B143" s="9">
        <f>A128/1500000</f>
        <v>0.39584333333333332</v>
      </c>
    </row>
    <row r="145" spans="1:4" ht="30" x14ac:dyDescent="0.25">
      <c r="A145" s="10" t="s">
        <v>223</v>
      </c>
      <c r="B145" s="3" t="s">
        <v>40</v>
      </c>
      <c r="C145" s="3" t="s">
        <v>206</v>
      </c>
    </row>
    <row r="146" spans="1:4" x14ac:dyDescent="0.25">
      <c r="A146">
        <v>1314139</v>
      </c>
      <c r="B146" s="2">
        <f>A146*7.2/100</f>
        <v>94618.008000000002</v>
      </c>
      <c r="C146" s="2">
        <f>A146*10.9/100</f>
        <v>143241.15099999998</v>
      </c>
    </row>
    <row r="147" spans="1:4" x14ac:dyDescent="0.25">
      <c r="A147" s="21" t="s">
        <v>13</v>
      </c>
      <c r="B147" s="22"/>
    </row>
    <row r="148" spans="1:4" x14ac:dyDescent="0.25">
      <c r="A148" s="1" t="s">
        <v>9</v>
      </c>
      <c r="B148" s="2">
        <f>B146*20/100</f>
        <v>18923.601600000002</v>
      </c>
    </row>
    <row r="149" spans="1:4" x14ac:dyDescent="0.25">
      <c r="A149" s="3" t="s">
        <v>10</v>
      </c>
      <c r="B149" s="2">
        <f>C146*58.9/100</f>
        <v>84369.037938999987</v>
      </c>
    </row>
    <row r="150" spans="1:4" x14ac:dyDescent="0.25">
      <c r="A150" s="4" t="s">
        <v>11</v>
      </c>
      <c r="B150" s="5">
        <f>SUM(B148:B149)</f>
        <v>103292.639539</v>
      </c>
    </row>
    <row r="151" spans="1:4" x14ac:dyDescent="0.25">
      <c r="A151" s="1" t="s">
        <v>12</v>
      </c>
      <c r="B151" s="9">
        <f>B150/6758</f>
        <v>15.284498304084048</v>
      </c>
    </row>
    <row r="153" spans="1:4" x14ac:dyDescent="0.25">
      <c r="A153" s="6" t="s">
        <v>14</v>
      </c>
      <c r="B153" s="6" t="s">
        <v>15</v>
      </c>
      <c r="C153" s="1" t="s">
        <v>21</v>
      </c>
      <c r="D153" s="1" t="s">
        <v>22</v>
      </c>
    </row>
    <row r="154" spans="1:4" x14ac:dyDescent="0.25">
      <c r="A154" s="6" t="s">
        <v>16</v>
      </c>
      <c r="B154" s="6" t="s">
        <v>17</v>
      </c>
      <c r="C154" s="2">
        <f>A146*15000/100000</f>
        <v>197120.85</v>
      </c>
      <c r="D154" s="9">
        <f>C154/3024</f>
        <v>65.185466269841271</v>
      </c>
    </row>
    <row r="155" spans="1:4" x14ac:dyDescent="0.25">
      <c r="A155" s="7"/>
      <c r="B155" s="7"/>
      <c r="D155" s="23"/>
    </row>
    <row r="156" spans="1:4" x14ac:dyDescent="0.25">
      <c r="A156" s="6" t="s">
        <v>18</v>
      </c>
      <c r="B156" s="6" t="s">
        <v>19</v>
      </c>
      <c r="C156" s="1" t="s">
        <v>21</v>
      </c>
      <c r="D156" s="9" t="s">
        <v>22</v>
      </c>
    </row>
    <row r="157" spans="1:4" x14ac:dyDescent="0.25">
      <c r="A157" s="6" t="s">
        <v>16</v>
      </c>
      <c r="B157" s="6" t="s">
        <v>20</v>
      </c>
      <c r="C157" s="2">
        <f>A146*3000/100000</f>
        <v>39424.17</v>
      </c>
      <c r="D157" s="9">
        <f>C157/3120</f>
        <v>12.635951923076922</v>
      </c>
    </row>
    <row r="159" spans="1:4" x14ac:dyDescent="0.25">
      <c r="A159" s="8" t="s">
        <v>5</v>
      </c>
      <c r="B159" s="1"/>
    </row>
    <row r="160" spans="1:4" x14ac:dyDescent="0.25">
      <c r="A160" s="8" t="s">
        <v>23</v>
      </c>
      <c r="B160" s="1" t="s">
        <v>24</v>
      </c>
    </row>
    <row r="161" spans="1:4" x14ac:dyDescent="0.25">
      <c r="A161" s="8" t="s">
        <v>23</v>
      </c>
      <c r="B161" s="9">
        <f>A146/1500000</f>
        <v>0.87609266666666663</v>
      </c>
    </row>
    <row r="163" spans="1:4" ht="30" x14ac:dyDescent="0.25">
      <c r="A163" s="10" t="s">
        <v>224</v>
      </c>
      <c r="B163" s="3" t="s">
        <v>40</v>
      </c>
      <c r="C163" s="3" t="s">
        <v>206</v>
      </c>
    </row>
    <row r="164" spans="1:4" x14ac:dyDescent="0.25">
      <c r="A164">
        <v>1104224</v>
      </c>
      <c r="B164" s="2">
        <f>A164*7.2/100</f>
        <v>79504.127999999997</v>
      </c>
      <c r="C164" s="2">
        <f>A164*10.9/100</f>
        <v>120360.416</v>
      </c>
    </row>
    <row r="165" spans="1:4" x14ac:dyDescent="0.25">
      <c r="A165" s="21" t="s">
        <v>13</v>
      </c>
      <c r="B165" s="22"/>
    </row>
    <row r="166" spans="1:4" x14ac:dyDescent="0.25">
      <c r="A166" s="1" t="s">
        <v>9</v>
      </c>
      <c r="B166" s="2">
        <f>B164*20/100</f>
        <v>15900.8256</v>
      </c>
    </row>
    <row r="167" spans="1:4" x14ac:dyDescent="0.25">
      <c r="A167" s="3" t="s">
        <v>10</v>
      </c>
      <c r="B167" s="2">
        <f>C164*58.9/100</f>
        <v>70892.285023999997</v>
      </c>
    </row>
    <row r="168" spans="1:4" x14ac:dyDescent="0.25">
      <c r="A168" s="4" t="s">
        <v>11</v>
      </c>
      <c r="B168" s="5">
        <f>SUM(B166:B167)</f>
        <v>86793.110623999994</v>
      </c>
    </row>
    <row r="169" spans="1:4" x14ac:dyDescent="0.25">
      <c r="A169" s="1" t="s">
        <v>12</v>
      </c>
      <c r="B169" s="9">
        <f>B168/6758</f>
        <v>12.843017257176678</v>
      </c>
    </row>
    <row r="171" spans="1:4" x14ac:dyDescent="0.25">
      <c r="A171" s="6" t="s">
        <v>14</v>
      </c>
      <c r="B171" s="6" t="s">
        <v>15</v>
      </c>
      <c r="C171" s="1" t="s">
        <v>21</v>
      </c>
      <c r="D171" s="1" t="s">
        <v>22</v>
      </c>
    </row>
    <row r="172" spans="1:4" x14ac:dyDescent="0.25">
      <c r="A172" s="6" t="s">
        <v>16</v>
      </c>
      <c r="B172" s="6" t="s">
        <v>17</v>
      </c>
      <c r="C172" s="2">
        <f>A164*15000/100000</f>
        <v>165633.60000000001</v>
      </c>
      <c r="D172" s="9">
        <f>C172/3024</f>
        <v>54.773015873015872</v>
      </c>
    </row>
    <row r="173" spans="1:4" x14ac:dyDescent="0.25">
      <c r="A173" s="7"/>
      <c r="B173" s="7"/>
      <c r="D173" s="23"/>
    </row>
    <row r="174" spans="1:4" x14ac:dyDescent="0.25">
      <c r="A174" s="6" t="s">
        <v>18</v>
      </c>
      <c r="B174" s="6" t="s">
        <v>19</v>
      </c>
      <c r="C174" s="1" t="s">
        <v>21</v>
      </c>
      <c r="D174" s="9" t="s">
        <v>22</v>
      </c>
    </row>
    <row r="175" spans="1:4" x14ac:dyDescent="0.25">
      <c r="A175" s="6" t="s">
        <v>16</v>
      </c>
      <c r="B175" s="6" t="s">
        <v>20</v>
      </c>
      <c r="C175" s="2">
        <f>A164*3000/100000</f>
        <v>33126.720000000001</v>
      </c>
      <c r="D175" s="9">
        <f>C175/3120</f>
        <v>10.617538461538462</v>
      </c>
    </row>
    <row r="177" spans="1:4" x14ac:dyDescent="0.25">
      <c r="A177" s="8" t="s">
        <v>5</v>
      </c>
      <c r="B177" s="1"/>
    </row>
    <row r="178" spans="1:4" x14ac:dyDescent="0.25">
      <c r="A178" s="8" t="s">
        <v>23</v>
      </c>
      <c r="B178" s="1" t="s">
        <v>24</v>
      </c>
    </row>
    <row r="179" spans="1:4" x14ac:dyDescent="0.25">
      <c r="A179" s="8" t="s">
        <v>23</v>
      </c>
      <c r="B179" s="9">
        <f>A164/1500000</f>
        <v>0.73614933333333332</v>
      </c>
    </row>
    <row r="181" spans="1:4" ht="30" x14ac:dyDescent="0.25">
      <c r="A181" s="10" t="s">
        <v>225</v>
      </c>
      <c r="B181" s="3" t="s">
        <v>40</v>
      </c>
      <c r="C181" s="3" t="s">
        <v>206</v>
      </c>
    </row>
    <row r="182" spans="1:4" x14ac:dyDescent="0.25">
      <c r="A182" s="1">
        <v>416057</v>
      </c>
      <c r="B182" s="2">
        <f>A182*7.2/100</f>
        <v>29956.103999999999</v>
      </c>
      <c r="C182" s="2">
        <f>A182*10.9/100</f>
        <v>45350.212999999996</v>
      </c>
    </row>
    <row r="183" spans="1:4" x14ac:dyDescent="0.25">
      <c r="A183" s="21" t="s">
        <v>13</v>
      </c>
      <c r="B183" s="22"/>
    </row>
    <row r="184" spans="1:4" x14ac:dyDescent="0.25">
      <c r="A184" s="1" t="s">
        <v>9</v>
      </c>
      <c r="B184" s="2">
        <f>B182*20/100</f>
        <v>5991.2207999999991</v>
      </c>
    </row>
    <row r="185" spans="1:4" x14ac:dyDescent="0.25">
      <c r="A185" s="3" t="s">
        <v>10</v>
      </c>
      <c r="B185" s="2">
        <f>C182*58.9/100</f>
        <v>26711.275456999996</v>
      </c>
    </row>
    <row r="186" spans="1:4" x14ac:dyDescent="0.25">
      <c r="A186" s="4" t="s">
        <v>11</v>
      </c>
      <c r="B186" s="5">
        <f>SUM(B184:B185)</f>
        <v>32702.496256999995</v>
      </c>
    </row>
    <row r="187" spans="1:4" x14ac:dyDescent="0.25">
      <c r="A187" s="1" t="s">
        <v>12</v>
      </c>
      <c r="B187" s="9">
        <f>B186/6758</f>
        <v>4.8390790554897896</v>
      </c>
    </row>
    <row r="189" spans="1:4" x14ac:dyDescent="0.25">
      <c r="A189" s="6" t="s">
        <v>14</v>
      </c>
      <c r="B189" s="6" t="s">
        <v>15</v>
      </c>
      <c r="C189" s="1" t="s">
        <v>21</v>
      </c>
      <c r="D189" s="1" t="s">
        <v>22</v>
      </c>
    </row>
    <row r="190" spans="1:4" x14ac:dyDescent="0.25">
      <c r="A190" s="6" t="s">
        <v>16</v>
      </c>
      <c r="B190" s="6" t="s">
        <v>17</v>
      </c>
      <c r="C190" s="2">
        <f>A182*15000/100000</f>
        <v>62408.55</v>
      </c>
      <c r="D190" s="9">
        <f>C190/3024</f>
        <v>20.637748015873015</v>
      </c>
    </row>
    <row r="191" spans="1:4" x14ac:dyDescent="0.25">
      <c r="A191" s="7"/>
      <c r="B191" s="7"/>
      <c r="D191" s="23"/>
    </row>
    <row r="192" spans="1:4" x14ac:dyDescent="0.25">
      <c r="A192" s="6" t="s">
        <v>18</v>
      </c>
      <c r="B192" s="6" t="s">
        <v>19</v>
      </c>
      <c r="C192" s="1" t="s">
        <v>21</v>
      </c>
      <c r="D192" s="9" t="s">
        <v>22</v>
      </c>
    </row>
    <row r="193" spans="1:4" x14ac:dyDescent="0.25">
      <c r="A193" s="6" t="s">
        <v>16</v>
      </c>
      <c r="B193" s="6" t="s">
        <v>20</v>
      </c>
      <c r="C193" s="2">
        <f>A182*3000/100000</f>
        <v>12481.71</v>
      </c>
      <c r="D193" s="9">
        <f>C193/3120</f>
        <v>4.000548076923077</v>
      </c>
    </row>
    <row r="195" spans="1:4" x14ac:dyDescent="0.25">
      <c r="A195" s="8" t="s">
        <v>5</v>
      </c>
      <c r="B195" s="1"/>
    </row>
    <row r="196" spans="1:4" x14ac:dyDescent="0.25">
      <c r="A196" s="8" t="s">
        <v>23</v>
      </c>
      <c r="B196" s="1" t="s">
        <v>24</v>
      </c>
    </row>
    <row r="197" spans="1:4" x14ac:dyDescent="0.25">
      <c r="A197" s="8" t="s">
        <v>23</v>
      </c>
      <c r="B197" s="9">
        <f>A182/1500000</f>
        <v>0.27737133333333336</v>
      </c>
    </row>
    <row r="199" spans="1:4" ht="30" x14ac:dyDescent="0.25">
      <c r="A199" s="10" t="s">
        <v>227</v>
      </c>
      <c r="B199" s="3" t="s">
        <v>40</v>
      </c>
      <c r="C199" s="3" t="s">
        <v>206</v>
      </c>
    </row>
    <row r="200" spans="1:4" x14ac:dyDescent="0.25">
      <c r="A200">
        <v>1130440</v>
      </c>
      <c r="B200" s="2">
        <f>A200*7.2/100</f>
        <v>81391.679999999993</v>
      </c>
      <c r="C200" s="2">
        <f>A200*10.9/100</f>
        <v>123217.96</v>
      </c>
    </row>
    <row r="201" spans="1:4" x14ac:dyDescent="0.25">
      <c r="A201" s="21" t="s">
        <v>13</v>
      </c>
      <c r="B201" s="22"/>
    </row>
    <row r="202" spans="1:4" x14ac:dyDescent="0.25">
      <c r="A202" s="1" t="s">
        <v>9</v>
      </c>
      <c r="B202" s="2">
        <f>B200*20/100</f>
        <v>16278.335999999999</v>
      </c>
    </row>
    <row r="203" spans="1:4" x14ac:dyDescent="0.25">
      <c r="A203" s="3" t="s">
        <v>10</v>
      </c>
      <c r="B203" s="2">
        <f>C200*58.9/100</f>
        <v>72575.37844</v>
      </c>
    </row>
    <row r="204" spans="1:4" x14ac:dyDescent="0.25">
      <c r="A204" s="4" t="s">
        <v>11</v>
      </c>
      <c r="B204" s="5">
        <f>SUM(B202:B203)</f>
        <v>88853.714439999996</v>
      </c>
    </row>
    <row r="205" spans="1:4" x14ac:dyDescent="0.25">
      <c r="A205" s="1" t="s">
        <v>12</v>
      </c>
      <c r="B205" s="9">
        <f>B204/6758</f>
        <v>13.147930517904705</v>
      </c>
    </row>
    <row r="207" spans="1:4" x14ac:dyDescent="0.25">
      <c r="A207" s="6" t="s">
        <v>14</v>
      </c>
      <c r="B207" s="6" t="s">
        <v>15</v>
      </c>
      <c r="C207" s="1" t="s">
        <v>21</v>
      </c>
      <c r="D207" s="1" t="s">
        <v>22</v>
      </c>
    </row>
    <row r="208" spans="1:4" x14ac:dyDescent="0.25">
      <c r="A208" s="6" t="s">
        <v>16</v>
      </c>
      <c r="B208" s="6" t="s">
        <v>17</v>
      </c>
      <c r="C208" s="2">
        <f>A200*15000/100000</f>
        <v>169566</v>
      </c>
      <c r="D208" s="9">
        <f>C208/3024</f>
        <v>56.073412698412696</v>
      </c>
    </row>
    <row r="209" spans="1:4" x14ac:dyDescent="0.25">
      <c r="A209" s="7"/>
      <c r="B209" s="7"/>
      <c r="D209" s="23"/>
    </row>
    <row r="210" spans="1:4" x14ac:dyDescent="0.25">
      <c r="A210" s="6" t="s">
        <v>18</v>
      </c>
      <c r="B210" s="6" t="s">
        <v>19</v>
      </c>
      <c r="C210" s="1" t="s">
        <v>21</v>
      </c>
      <c r="D210" s="9" t="s">
        <v>22</v>
      </c>
    </row>
    <row r="211" spans="1:4" x14ac:dyDescent="0.25">
      <c r="A211" s="6" t="s">
        <v>16</v>
      </c>
      <c r="B211" s="6" t="s">
        <v>20</v>
      </c>
      <c r="C211" s="2">
        <f>A200*3000/100000</f>
        <v>33913.199999999997</v>
      </c>
      <c r="D211" s="9">
        <f>C211/3120</f>
        <v>10.869615384615384</v>
      </c>
    </row>
    <row r="213" spans="1:4" x14ac:dyDescent="0.25">
      <c r="A213" s="8" t="s">
        <v>5</v>
      </c>
      <c r="B213" s="1"/>
    </row>
    <row r="214" spans="1:4" x14ac:dyDescent="0.25">
      <c r="A214" s="8" t="s">
        <v>23</v>
      </c>
      <c r="B214" s="1" t="s">
        <v>24</v>
      </c>
    </row>
    <row r="215" spans="1:4" x14ac:dyDescent="0.25">
      <c r="A215" s="8" t="s">
        <v>23</v>
      </c>
      <c r="B215" s="9">
        <f>A200/1500000</f>
        <v>0.75362666666666667</v>
      </c>
    </row>
    <row r="217" spans="1:4" ht="30" x14ac:dyDescent="0.25">
      <c r="A217" s="10" t="s">
        <v>226</v>
      </c>
      <c r="B217" s="3" t="s">
        <v>40</v>
      </c>
      <c r="C217" s="3" t="s">
        <v>206</v>
      </c>
    </row>
    <row r="218" spans="1:4" x14ac:dyDescent="0.25">
      <c r="A218">
        <v>341118</v>
      </c>
      <c r="B218" s="2">
        <f>A218*7.2/100</f>
        <v>24560.495999999999</v>
      </c>
      <c r="C218" s="2">
        <f>A218*10.9/100</f>
        <v>37181.862000000001</v>
      </c>
    </row>
    <row r="219" spans="1:4" x14ac:dyDescent="0.25">
      <c r="A219" s="21" t="s">
        <v>13</v>
      </c>
      <c r="B219" s="22"/>
    </row>
    <row r="220" spans="1:4" x14ac:dyDescent="0.25">
      <c r="A220" s="1" t="s">
        <v>9</v>
      </c>
      <c r="B220" s="2">
        <f>B218*20/100</f>
        <v>4912.0991999999997</v>
      </c>
    </row>
    <row r="221" spans="1:4" x14ac:dyDescent="0.25">
      <c r="A221" s="3" t="s">
        <v>10</v>
      </c>
      <c r="B221" s="2">
        <f>C218*58.9/100</f>
        <v>21900.116718000001</v>
      </c>
    </row>
    <row r="222" spans="1:4" x14ac:dyDescent="0.25">
      <c r="A222" s="4" t="s">
        <v>11</v>
      </c>
      <c r="B222" s="5">
        <f>SUM(B220:B221)</f>
        <v>26812.215918000002</v>
      </c>
    </row>
    <row r="223" spans="1:4" x14ac:dyDescent="0.25">
      <c r="A223" s="1" t="s">
        <v>12</v>
      </c>
      <c r="B223" s="9">
        <f>B222/6758</f>
        <v>3.9674779399230542</v>
      </c>
    </row>
    <row r="225" spans="1:4" x14ac:dyDescent="0.25">
      <c r="A225" s="6" t="s">
        <v>14</v>
      </c>
      <c r="B225" s="6" t="s">
        <v>15</v>
      </c>
      <c r="C225" s="1" t="s">
        <v>21</v>
      </c>
      <c r="D225" s="1" t="s">
        <v>22</v>
      </c>
    </row>
    <row r="226" spans="1:4" x14ac:dyDescent="0.25">
      <c r="A226" s="6" t="s">
        <v>16</v>
      </c>
      <c r="B226" s="6" t="s">
        <v>17</v>
      </c>
      <c r="C226" s="2">
        <f>A218*15000/100000</f>
        <v>51167.7</v>
      </c>
      <c r="D226" s="9">
        <f>C226/3024</f>
        <v>16.920535714285712</v>
      </c>
    </row>
    <row r="227" spans="1:4" x14ac:dyDescent="0.25">
      <c r="A227" s="7"/>
      <c r="B227" s="7"/>
      <c r="D227" s="23"/>
    </row>
    <row r="228" spans="1:4" x14ac:dyDescent="0.25">
      <c r="A228" s="6" t="s">
        <v>18</v>
      </c>
      <c r="B228" s="6" t="s">
        <v>19</v>
      </c>
      <c r="C228" s="1" t="s">
        <v>21</v>
      </c>
      <c r="D228" s="9" t="s">
        <v>22</v>
      </c>
    </row>
    <row r="229" spans="1:4" x14ac:dyDescent="0.25">
      <c r="A229" s="6" t="s">
        <v>16</v>
      </c>
      <c r="B229" s="6" t="s">
        <v>20</v>
      </c>
      <c r="C229" s="2">
        <f>A218*3000/100000</f>
        <v>10233.540000000001</v>
      </c>
      <c r="D229" s="9">
        <f>C229/3120</f>
        <v>3.2799807692307694</v>
      </c>
    </row>
    <row r="231" spans="1:4" x14ac:dyDescent="0.25">
      <c r="A231" s="8" t="s">
        <v>5</v>
      </c>
      <c r="B231" s="1"/>
    </row>
    <row r="232" spans="1:4" x14ac:dyDescent="0.25">
      <c r="A232" s="8" t="s">
        <v>23</v>
      </c>
      <c r="B232" s="1" t="s">
        <v>24</v>
      </c>
    </row>
    <row r="233" spans="1:4" x14ac:dyDescent="0.25">
      <c r="A233" s="8" t="s">
        <v>23</v>
      </c>
      <c r="B233" s="9">
        <f>A218/1500000</f>
        <v>0.227412</v>
      </c>
    </row>
  </sheetData>
  <mergeCells count="13">
    <mergeCell ref="A219:B219"/>
    <mergeCell ref="A111:B111"/>
    <mergeCell ref="A129:B129"/>
    <mergeCell ref="A147:B147"/>
    <mergeCell ref="A165:B165"/>
    <mergeCell ref="A183:B183"/>
    <mergeCell ref="A201:B201"/>
    <mergeCell ref="A93:B93"/>
    <mergeCell ref="A3:B3"/>
    <mergeCell ref="A21:B21"/>
    <mergeCell ref="A39:B39"/>
    <mergeCell ref="A57:B57"/>
    <mergeCell ref="A75:B75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196D-6798-40D4-88BC-3BC7A51CDCF5}">
  <dimension ref="A2:D270"/>
  <sheetViews>
    <sheetView workbookViewId="0"/>
  </sheetViews>
  <sheetFormatPr defaultRowHeight="15" x14ac:dyDescent="0.25"/>
  <cols>
    <col min="1" max="1" width="29.85546875" customWidth="1"/>
    <col min="2" max="2" width="22.42578125" customWidth="1"/>
    <col min="3" max="3" width="15.85546875" customWidth="1"/>
    <col min="4" max="4" width="15.5703125" customWidth="1"/>
    <col min="5" max="5" width="22.42578125" customWidth="1"/>
  </cols>
  <sheetData>
    <row r="2" spans="1:4" ht="30" x14ac:dyDescent="0.25">
      <c r="A2" s="10" t="s">
        <v>228</v>
      </c>
      <c r="B2" s="3" t="s">
        <v>243</v>
      </c>
      <c r="C2" s="3" t="s">
        <v>136</v>
      </c>
    </row>
    <row r="3" spans="1:4" x14ac:dyDescent="0.25">
      <c r="A3">
        <v>798743</v>
      </c>
      <c r="B3" s="2">
        <f>A3*7/100</f>
        <v>55912.01</v>
      </c>
      <c r="C3" s="2">
        <f>A3*10.8/100</f>
        <v>86264.244000000006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11182.402</v>
      </c>
    </row>
    <row r="6" spans="1:4" x14ac:dyDescent="0.25">
      <c r="A6" s="3" t="s">
        <v>10</v>
      </c>
      <c r="B6" s="2">
        <f>C3*58.9/100</f>
        <v>50809.639715999998</v>
      </c>
    </row>
    <row r="7" spans="1:4" x14ac:dyDescent="0.25">
      <c r="A7" s="4" t="s">
        <v>11</v>
      </c>
      <c r="B7" s="5">
        <f>SUM(B5:B6)</f>
        <v>61992.041716</v>
      </c>
    </row>
    <row r="8" spans="1:4" x14ac:dyDescent="0.25">
      <c r="A8" s="1" t="s">
        <v>12</v>
      </c>
      <c r="B8" s="9">
        <f>B7/6758</f>
        <v>9.1731343172536253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x14ac:dyDescent="0.25">
      <c r="A11" s="6" t="s">
        <v>16</v>
      </c>
      <c r="B11" s="6" t="s">
        <v>17</v>
      </c>
      <c r="C11" s="2">
        <f>A3*15000/100000</f>
        <v>119811.45</v>
      </c>
      <c r="D11" s="9">
        <f>C11/3024</f>
        <v>39.620188492063491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x14ac:dyDescent="0.25">
      <c r="A14" s="6" t="s">
        <v>16</v>
      </c>
      <c r="B14" s="6" t="s">
        <v>20</v>
      </c>
      <c r="C14" s="2">
        <f>A3*3000/100000</f>
        <v>23962.29</v>
      </c>
      <c r="D14" s="9">
        <f>C14/3120</f>
        <v>7.680221153846154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0.53249533333333332</v>
      </c>
    </row>
    <row r="20" spans="1:4" ht="30" x14ac:dyDescent="0.25">
      <c r="A20" s="10" t="s">
        <v>229</v>
      </c>
      <c r="B20" s="3" t="s">
        <v>243</v>
      </c>
      <c r="C20" s="3" t="s">
        <v>136</v>
      </c>
    </row>
    <row r="21" spans="1:4" x14ac:dyDescent="0.25">
      <c r="A21">
        <v>518202</v>
      </c>
      <c r="B21" s="2">
        <f>A21*7/100</f>
        <v>36274.14</v>
      </c>
      <c r="C21" s="2">
        <f>A21*10.8/100</f>
        <v>55965.816000000006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7254.8280000000004</v>
      </c>
    </row>
    <row r="24" spans="1:4" x14ac:dyDescent="0.25">
      <c r="A24" s="3" t="s">
        <v>10</v>
      </c>
      <c r="B24" s="2">
        <f>C21*58.9/100</f>
        <v>32963.865623999998</v>
      </c>
    </row>
    <row r="25" spans="1:4" x14ac:dyDescent="0.25">
      <c r="A25" s="4" t="s">
        <v>11</v>
      </c>
      <c r="B25" s="5">
        <f>SUM(B23:B24)</f>
        <v>40218.693624</v>
      </c>
    </row>
    <row r="26" spans="1:4" x14ac:dyDescent="0.25">
      <c r="A26" s="1" t="s">
        <v>12</v>
      </c>
      <c r="B26" s="9">
        <f>B25/6758</f>
        <v>5.9512716223734836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x14ac:dyDescent="0.25">
      <c r="A29" s="6" t="s">
        <v>16</v>
      </c>
      <c r="B29" s="6" t="s">
        <v>17</v>
      </c>
      <c r="C29" s="2">
        <f>A21*15000/100000</f>
        <v>77730.3</v>
      </c>
      <c r="D29" s="9">
        <f>C29/3024</f>
        <v>25.704464285714288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x14ac:dyDescent="0.25">
      <c r="A32" s="6" t="s">
        <v>16</v>
      </c>
      <c r="B32" s="6" t="s">
        <v>20</v>
      </c>
      <c r="C32" s="2">
        <f>A21*3000/100000</f>
        <v>15546.06</v>
      </c>
      <c r="D32" s="9">
        <f>C32/3120</f>
        <v>4.9827115384615386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0.345468</v>
      </c>
    </row>
    <row r="38" spans="1:4" ht="30" x14ac:dyDescent="0.25">
      <c r="A38" s="10" t="s">
        <v>230</v>
      </c>
      <c r="B38" s="3" t="s">
        <v>243</v>
      </c>
      <c r="C38" s="3" t="s">
        <v>136</v>
      </c>
    </row>
    <row r="39" spans="1:4" x14ac:dyDescent="0.25">
      <c r="A39">
        <v>684320</v>
      </c>
      <c r="B39" s="2">
        <f>A39*7/100</f>
        <v>47902.400000000001</v>
      </c>
      <c r="C39" s="2">
        <f>A39*10.8/100</f>
        <v>73906.560000000012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9580.48</v>
      </c>
    </row>
    <row r="42" spans="1:4" x14ac:dyDescent="0.25">
      <c r="A42" s="3" t="s">
        <v>10</v>
      </c>
      <c r="B42" s="2">
        <f>C39*58.9/100</f>
        <v>43530.963840000004</v>
      </c>
    </row>
    <row r="43" spans="1:4" x14ac:dyDescent="0.25">
      <c r="A43" s="4" t="s">
        <v>11</v>
      </c>
      <c r="B43" s="5">
        <f>SUM(B41:B42)</f>
        <v>53111.443840000007</v>
      </c>
    </row>
    <row r="44" spans="1:4" x14ac:dyDescent="0.25">
      <c r="A44" s="1" t="s">
        <v>12</v>
      </c>
      <c r="B44" s="9">
        <f>B43/6758</f>
        <v>7.8590476235572666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x14ac:dyDescent="0.25">
      <c r="A47" s="6" t="s">
        <v>16</v>
      </c>
      <c r="B47" s="6" t="s">
        <v>17</v>
      </c>
      <c r="C47" s="2">
        <f>A39*15000/100000</f>
        <v>102648</v>
      </c>
      <c r="D47" s="9">
        <f>C47/3024</f>
        <v>33.944444444444443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x14ac:dyDescent="0.25">
      <c r="A50" s="6" t="s">
        <v>16</v>
      </c>
      <c r="B50" s="6" t="s">
        <v>20</v>
      </c>
      <c r="C50" s="2">
        <f>A39*3000/100000</f>
        <v>20529.599999999999</v>
      </c>
      <c r="D50" s="9">
        <f>C50/3120</f>
        <v>6.5799999999999992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0.45621333333333336</v>
      </c>
    </row>
    <row r="56" spans="1:4" ht="30" x14ac:dyDescent="0.25">
      <c r="A56" s="10" t="s">
        <v>231</v>
      </c>
      <c r="B56" s="3" t="s">
        <v>243</v>
      </c>
      <c r="C56" s="3" t="s">
        <v>136</v>
      </c>
    </row>
    <row r="57" spans="1:4" x14ac:dyDescent="0.25">
      <c r="A57">
        <v>615941</v>
      </c>
      <c r="B57" s="2">
        <f>A57*7/100</f>
        <v>43115.87</v>
      </c>
      <c r="C57" s="2">
        <f>A57*10.8/100</f>
        <v>66521.628000000012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8623.1740000000009</v>
      </c>
    </row>
    <row r="60" spans="1:4" x14ac:dyDescent="0.25">
      <c r="A60" s="3" t="s">
        <v>10</v>
      </c>
      <c r="B60" s="2">
        <f>C57*58.9/100</f>
        <v>39181.238892000008</v>
      </c>
    </row>
    <row r="61" spans="1:4" x14ac:dyDescent="0.25">
      <c r="A61" s="4" t="s">
        <v>11</v>
      </c>
      <c r="B61" s="5">
        <f>SUM(B59:B60)</f>
        <v>47804.412892000008</v>
      </c>
    </row>
    <row r="62" spans="1:4" x14ac:dyDescent="0.25">
      <c r="A62" s="1" t="s">
        <v>12</v>
      </c>
      <c r="B62" s="9">
        <f>B61/6758</f>
        <v>7.0737515377330586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4" x14ac:dyDescent="0.25">
      <c r="A65" s="6" t="s">
        <v>16</v>
      </c>
      <c r="B65" s="6" t="s">
        <v>17</v>
      </c>
      <c r="C65" s="2">
        <f>A57*15000/100000</f>
        <v>92391.15</v>
      </c>
      <c r="D65" s="9">
        <f>C65/3024</f>
        <v>30.552628968253966</v>
      </c>
    </row>
    <row r="66" spans="1:4" x14ac:dyDescent="0.25">
      <c r="A66" s="7"/>
      <c r="B66" s="7"/>
      <c r="D66" s="23"/>
    </row>
    <row r="67" spans="1:4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4" x14ac:dyDescent="0.25">
      <c r="A68" s="6" t="s">
        <v>16</v>
      </c>
      <c r="B68" s="6" t="s">
        <v>20</v>
      </c>
      <c r="C68" s="2">
        <f>A57*3000/100000</f>
        <v>18478.23</v>
      </c>
      <c r="D68" s="9">
        <f>C68/3120</f>
        <v>5.9225096153846151</v>
      </c>
    </row>
    <row r="70" spans="1:4" x14ac:dyDescent="0.25">
      <c r="A70" s="8" t="s">
        <v>5</v>
      </c>
      <c r="B70" s="1"/>
    </row>
    <row r="71" spans="1:4" x14ac:dyDescent="0.25">
      <c r="A71" s="8" t="s">
        <v>23</v>
      </c>
      <c r="B71" s="1" t="s">
        <v>24</v>
      </c>
    </row>
    <row r="72" spans="1:4" x14ac:dyDescent="0.25">
      <c r="A72" s="8" t="s">
        <v>23</v>
      </c>
      <c r="B72" s="9">
        <f>A57/1500000</f>
        <v>0.41062733333333334</v>
      </c>
    </row>
    <row r="74" spans="1:4" ht="30" x14ac:dyDescent="0.25">
      <c r="A74" s="10" t="s">
        <v>232</v>
      </c>
      <c r="B74" s="3" t="s">
        <v>243</v>
      </c>
      <c r="C74" s="3" t="s">
        <v>136</v>
      </c>
    </row>
    <row r="75" spans="1:4" x14ac:dyDescent="0.25">
      <c r="A75">
        <v>507310</v>
      </c>
      <c r="B75" s="2">
        <f>A75*7/100</f>
        <v>35511.699999999997</v>
      </c>
      <c r="C75" s="2">
        <f>A75*10.8/100</f>
        <v>54789.48</v>
      </c>
    </row>
    <row r="76" spans="1:4" x14ac:dyDescent="0.25">
      <c r="A76" s="21" t="s">
        <v>13</v>
      </c>
      <c r="B76" s="22"/>
    </row>
    <row r="77" spans="1:4" x14ac:dyDescent="0.25">
      <c r="A77" s="1" t="s">
        <v>9</v>
      </c>
      <c r="B77" s="2">
        <f>B75*20/100</f>
        <v>7102.34</v>
      </c>
    </row>
    <row r="78" spans="1:4" x14ac:dyDescent="0.25">
      <c r="A78" s="3" t="s">
        <v>10</v>
      </c>
      <c r="B78" s="2">
        <f>C75*58.9/100</f>
        <v>32271.003720000001</v>
      </c>
    </row>
    <row r="79" spans="1:4" x14ac:dyDescent="0.25">
      <c r="A79" s="4" t="s">
        <v>11</v>
      </c>
      <c r="B79" s="5">
        <f>SUM(B77:B78)</f>
        <v>39373.343720000004</v>
      </c>
    </row>
    <row r="80" spans="1:4" x14ac:dyDescent="0.25">
      <c r="A80" s="1" t="s">
        <v>12</v>
      </c>
      <c r="B80" s="9">
        <f>B79/6758</f>
        <v>5.8261828529150641</v>
      </c>
    </row>
    <row r="82" spans="1:4" x14ac:dyDescent="0.25">
      <c r="A82" s="6" t="s">
        <v>14</v>
      </c>
      <c r="B82" s="6" t="s">
        <v>15</v>
      </c>
      <c r="C82" s="1" t="s">
        <v>21</v>
      </c>
      <c r="D82" s="1" t="s">
        <v>22</v>
      </c>
    </row>
    <row r="83" spans="1:4" x14ac:dyDescent="0.25">
      <c r="A83" s="6" t="s">
        <v>16</v>
      </c>
      <c r="B83" s="6" t="s">
        <v>17</v>
      </c>
      <c r="C83" s="2">
        <f>A75*15000/100000</f>
        <v>76096.5</v>
      </c>
      <c r="D83" s="9">
        <f>C83/3024</f>
        <v>25.16418650793651</v>
      </c>
    </row>
    <row r="84" spans="1:4" x14ac:dyDescent="0.25">
      <c r="A84" s="7"/>
      <c r="B84" s="7"/>
      <c r="D84" s="23"/>
    </row>
    <row r="85" spans="1:4" x14ac:dyDescent="0.25">
      <c r="A85" s="6" t="s">
        <v>18</v>
      </c>
      <c r="B85" s="6" t="s">
        <v>19</v>
      </c>
      <c r="C85" s="1" t="s">
        <v>21</v>
      </c>
      <c r="D85" s="9" t="s">
        <v>22</v>
      </c>
    </row>
    <row r="86" spans="1:4" x14ac:dyDescent="0.25">
      <c r="A86" s="6" t="s">
        <v>16</v>
      </c>
      <c r="B86" s="6" t="s">
        <v>20</v>
      </c>
      <c r="C86" s="2">
        <f>A75*3000/100000</f>
        <v>15219.3</v>
      </c>
      <c r="D86" s="9">
        <f>C86/3120</f>
        <v>4.8779807692307688</v>
      </c>
    </row>
    <row r="87" spans="1:4" x14ac:dyDescent="0.25">
      <c r="D87" s="23"/>
    </row>
    <row r="88" spans="1:4" x14ac:dyDescent="0.25">
      <c r="A88" s="8" t="s">
        <v>5</v>
      </c>
      <c r="B88" s="1"/>
    </row>
    <row r="89" spans="1:4" x14ac:dyDescent="0.25">
      <c r="A89" s="8" t="s">
        <v>23</v>
      </c>
      <c r="B89" s="1" t="s">
        <v>24</v>
      </c>
    </row>
    <row r="90" spans="1:4" x14ac:dyDescent="0.25">
      <c r="A90" s="8" t="s">
        <v>23</v>
      </c>
      <c r="B90" s="9">
        <f>A75/1500000</f>
        <v>0.33820666666666666</v>
      </c>
    </row>
    <row r="92" spans="1:4" ht="30" x14ac:dyDescent="0.25">
      <c r="A92" s="10" t="s">
        <v>233</v>
      </c>
      <c r="B92" s="3" t="s">
        <v>243</v>
      </c>
      <c r="C92" s="3" t="s">
        <v>136</v>
      </c>
    </row>
    <row r="93" spans="1:4" x14ac:dyDescent="0.25">
      <c r="A93">
        <v>756118</v>
      </c>
      <c r="B93" s="2">
        <f>A93*7/100</f>
        <v>52928.26</v>
      </c>
      <c r="C93" s="2">
        <f>A93*10.8/100</f>
        <v>81660.744000000006</v>
      </c>
    </row>
    <row r="94" spans="1:4" x14ac:dyDescent="0.25">
      <c r="A94" s="21" t="s">
        <v>13</v>
      </c>
      <c r="B94" s="22"/>
    </row>
    <row r="95" spans="1:4" x14ac:dyDescent="0.25">
      <c r="A95" s="1" t="s">
        <v>9</v>
      </c>
      <c r="B95" s="2">
        <f>B93*20/100</f>
        <v>10585.652</v>
      </c>
    </row>
    <row r="96" spans="1:4" x14ac:dyDescent="0.25">
      <c r="A96" s="3" t="s">
        <v>10</v>
      </c>
      <c r="B96" s="2">
        <f>C93*58.9/100</f>
        <v>48098.178216</v>
      </c>
    </row>
    <row r="97" spans="1:4" x14ac:dyDescent="0.25">
      <c r="A97" s="4" t="s">
        <v>11</v>
      </c>
      <c r="B97" s="5">
        <f>SUM(B95:B96)</f>
        <v>58683.830216000002</v>
      </c>
    </row>
    <row r="98" spans="1:4" x14ac:dyDescent="0.25">
      <c r="A98" s="1" t="s">
        <v>12</v>
      </c>
      <c r="B98" s="9">
        <f>B97/6758</f>
        <v>8.6836090878958281</v>
      </c>
    </row>
    <row r="100" spans="1:4" x14ac:dyDescent="0.25">
      <c r="A100" s="6" t="s">
        <v>14</v>
      </c>
      <c r="B100" s="6" t="s">
        <v>15</v>
      </c>
      <c r="C100" s="1" t="s">
        <v>21</v>
      </c>
      <c r="D100" s="1" t="s">
        <v>22</v>
      </c>
    </row>
    <row r="101" spans="1:4" x14ac:dyDescent="0.25">
      <c r="A101" s="6" t="s">
        <v>16</v>
      </c>
      <c r="B101" s="6" t="s">
        <v>17</v>
      </c>
      <c r="C101" s="2">
        <f>A93*15000/100000</f>
        <v>113417.7</v>
      </c>
      <c r="D101" s="9">
        <f>C101/3024</f>
        <v>37.505853174603175</v>
      </c>
    </row>
    <row r="102" spans="1:4" x14ac:dyDescent="0.25">
      <c r="A102" s="7"/>
      <c r="B102" s="7"/>
      <c r="D102" s="23"/>
    </row>
    <row r="103" spans="1:4" x14ac:dyDescent="0.25">
      <c r="A103" s="6" t="s">
        <v>18</v>
      </c>
      <c r="B103" s="6" t="s">
        <v>19</v>
      </c>
      <c r="C103" s="1" t="s">
        <v>21</v>
      </c>
      <c r="D103" s="9" t="s">
        <v>22</v>
      </c>
    </row>
    <row r="104" spans="1:4" x14ac:dyDescent="0.25">
      <c r="A104" s="6" t="s">
        <v>16</v>
      </c>
      <c r="B104" s="6" t="s">
        <v>20</v>
      </c>
      <c r="C104" s="2">
        <f>A93*3000/100000</f>
        <v>22683.54</v>
      </c>
      <c r="D104" s="9">
        <f>C104/3120</f>
        <v>7.2703653846153848</v>
      </c>
    </row>
    <row r="106" spans="1:4" x14ac:dyDescent="0.25">
      <c r="A106" s="8" t="s">
        <v>5</v>
      </c>
      <c r="B106" s="1"/>
    </row>
    <row r="107" spans="1:4" x14ac:dyDescent="0.25">
      <c r="A107" s="8" t="s">
        <v>23</v>
      </c>
      <c r="B107" s="1" t="s">
        <v>24</v>
      </c>
    </row>
    <row r="108" spans="1:4" x14ac:dyDescent="0.25">
      <c r="A108" s="8" t="s">
        <v>23</v>
      </c>
      <c r="B108" s="9">
        <f>A93/1500000</f>
        <v>0.50407866666666667</v>
      </c>
    </row>
    <row r="110" spans="1:4" ht="30" x14ac:dyDescent="0.25">
      <c r="A110" s="10" t="s">
        <v>234</v>
      </c>
      <c r="B110" s="3" t="s">
        <v>243</v>
      </c>
      <c r="C110" s="3" t="s">
        <v>136</v>
      </c>
    </row>
    <row r="111" spans="1:4" x14ac:dyDescent="0.25">
      <c r="A111">
        <v>271121</v>
      </c>
      <c r="B111" s="2">
        <f>A111*7/100</f>
        <v>18978.47</v>
      </c>
      <c r="C111" s="2">
        <f>A111*10.8/100</f>
        <v>29281.068000000003</v>
      </c>
    </row>
    <row r="112" spans="1:4" x14ac:dyDescent="0.25">
      <c r="A112" s="21" t="s">
        <v>13</v>
      </c>
      <c r="B112" s="22"/>
    </row>
    <row r="113" spans="1:4" x14ac:dyDescent="0.25">
      <c r="A113" s="1" t="s">
        <v>9</v>
      </c>
      <c r="B113" s="2">
        <f>B111*20/100</f>
        <v>3795.6940000000004</v>
      </c>
    </row>
    <row r="114" spans="1:4" x14ac:dyDescent="0.25">
      <c r="A114" s="3" t="s">
        <v>10</v>
      </c>
      <c r="B114" s="2">
        <f>C111*58.9/100</f>
        <v>17246.549052000002</v>
      </c>
    </row>
    <row r="115" spans="1:4" x14ac:dyDescent="0.25">
      <c r="A115" s="4" t="s">
        <v>11</v>
      </c>
      <c r="B115" s="5">
        <f>SUM(B113:B114)</f>
        <v>21042.243052000002</v>
      </c>
    </row>
    <row r="116" spans="1:4" x14ac:dyDescent="0.25">
      <c r="A116" s="1" t="s">
        <v>12</v>
      </c>
      <c r="B116" s="9">
        <f>B115/6758</f>
        <v>3.1136790547499262</v>
      </c>
    </row>
    <row r="118" spans="1:4" x14ac:dyDescent="0.25">
      <c r="A118" s="6" t="s">
        <v>14</v>
      </c>
      <c r="B118" s="6" t="s">
        <v>15</v>
      </c>
      <c r="C118" s="1" t="s">
        <v>21</v>
      </c>
      <c r="D118" s="1" t="s">
        <v>22</v>
      </c>
    </row>
    <row r="119" spans="1:4" x14ac:dyDescent="0.25">
      <c r="A119" s="6" t="s">
        <v>16</v>
      </c>
      <c r="B119" s="6" t="s">
        <v>17</v>
      </c>
      <c r="C119" s="2">
        <f>A111*15000/100000</f>
        <v>40668.15</v>
      </c>
      <c r="D119" s="9">
        <f>C119/3024</f>
        <v>13.448462301587302</v>
      </c>
    </row>
    <row r="120" spans="1:4" x14ac:dyDescent="0.25">
      <c r="A120" s="7"/>
      <c r="B120" s="7"/>
      <c r="D120" s="23"/>
    </row>
    <row r="121" spans="1:4" x14ac:dyDescent="0.25">
      <c r="A121" s="6" t="s">
        <v>18</v>
      </c>
      <c r="B121" s="6" t="s">
        <v>19</v>
      </c>
      <c r="C121" s="1" t="s">
        <v>21</v>
      </c>
      <c r="D121" s="9" t="s">
        <v>22</v>
      </c>
    </row>
    <row r="122" spans="1:4" x14ac:dyDescent="0.25">
      <c r="A122" s="6" t="s">
        <v>16</v>
      </c>
      <c r="B122" s="6" t="s">
        <v>20</v>
      </c>
      <c r="C122" s="2">
        <f>A111*3000/100000</f>
        <v>8133.63</v>
      </c>
      <c r="D122" s="9">
        <f>C122/3120</f>
        <v>2.6069326923076925</v>
      </c>
    </row>
    <row r="124" spans="1:4" x14ac:dyDescent="0.25">
      <c r="A124" s="8" t="s">
        <v>5</v>
      </c>
      <c r="B124" s="1"/>
    </row>
    <row r="125" spans="1:4" x14ac:dyDescent="0.25">
      <c r="A125" s="8" t="s">
        <v>23</v>
      </c>
      <c r="B125" s="1" t="s">
        <v>24</v>
      </c>
    </row>
    <row r="126" spans="1:4" x14ac:dyDescent="0.25">
      <c r="A126" s="8" t="s">
        <v>23</v>
      </c>
      <c r="B126" s="9">
        <f>A111/1500000</f>
        <v>0.18074733333333334</v>
      </c>
    </row>
    <row r="128" spans="1:4" ht="30" x14ac:dyDescent="0.25">
      <c r="A128" s="10" t="s">
        <v>235</v>
      </c>
      <c r="B128" s="3" t="s">
        <v>243</v>
      </c>
      <c r="C128" s="3" t="s">
        <v>136</v>
      </c>
    </row>
    <row r="129" spans="1:4" x14ac:dyDescent="0.25">
      <c r="A129" s="16">
        <v>719844</v>
      </c>
      <c r="B129" s="2">
        <f>A129*7/100</f>
        <v>50389.08</v>
      </c>
      <c r="C129" s="2">
        <f>A129*10.8/100</f>
        <v>77743.152000000002</v>
      </c>
    </row>
    <row r="130" spans="1:4" x14ac:dyDescent="0.25">
      <c r="A130" s="21" t="s">
        <v>13</v>
      </c>
      <c r="B130" s="22"/>
    </row>
    <row r="131" spans="1:4" x14ac:dyDescent="0.25">
      <c r="A131" s="1" t="s">
        <v>9</v>
      </c>
      <c r="B131" s="2">
        <f>B129*20/100</f>
        <v>10077.816000000001</v>
      </c>
    </row>
    <row r="132" spans="1:4" x14ac:dyDescent="0.25">
      <c r="A132" s="3" t="s">
        <v>10</v>
      </c>
      <c r="B132" s="2">
        <f>C129*58.9/100</f>
        <v>45790.716528000004</v>
      </c>
    </row>
    <row r="133" spans="1:4" x14ac:dyDescent="0.25">
      <c r="A133" s="4" t="s">
        <v>11</v>
      </c>
      <c r="B133" s="5">
        <f>SUM(B131:B132)</f>
        <v>55868.532528000003</v>
      </c>
    </row>
    <row r="134" spans="1:4" x14ac:dyDescent="0.25">
      <c r="A134" s="1" t="s">
        <v>12</v>
      </c>
      <c r="B134" s="9">
        <f>B133/6758</f>
        <v>8.2670216821544837</v>
      </c>
    </row>
    <row r="136" spans="1:4" x14ac:dyDescent="0.25">
      <c r="A136" s="6" t="s">
        <v>14</v>
      </c>
      <c r="B136" s="6" t="s">
        <v>15</v>
      </c>
      <c r="C136" s="1" t="s">
        <v>21</v>
      </c>
      <c r="D136" s="1" t="s">
        <v>22</v>
      </c>
    </row>
    <row r="137" spans="1:4" x14ac:dyDescent="0.25">
      <c r="A137" s="6" t="s">
        <v>16</v>
      </c>
      <c r="B137" s="6" t="s">
        <v>17</v>
      </c>
      <c r="C137" s="2">
        <f>A129*15000/100000</f>
        <v>107976.6</v>
      </c>
      <c r="D137" s="9">
        <f>C137/3024</f>
        <v>35.706547619047619</v>
      </c>
    </row>
    <row r="138" spans="1:4" x14ac:dyDescent="0.25">
      <c r="A138" s="7"/>
      <c r="B138" s="7"/>
      <c r="D138" s="23"/>
    </row>
    <row r="139" spans="1:4" x14ac:dyDescent="0.25">
      <c r="A139" s="6" t="s">
        <v>18</v>
      </c>
      <c r="B139" s="6" t="s">
        <v>19</v>
      </c>
      <c r="C139" s="1" t="s">
        <v>21</v>
      </c>
      <c r="D139" s="9" t="s">
        <v>22</v>
      </c>
    </row>
    <row r="140" spans="1:4" x14ac:dyDescent="0.25">
      <c r="A140" s="6" t="s">
        <v>16</v>
      </c>
      <c r="B140" s="6" t="s">
        <v>20</v>
      </c>
      <c r="C140" s="2">
        <f>A129*3000/100000</f>
        <v>21595.32</v>
      </c>
      <c r="D140" s="9">
        <f>C140/3120</f>
        <v>6.9215769230769233</v>
      </c>
    </row>
    <row r="142" spans="1:4" x14ac:dyDescent="0.25">
      <c r="A142" s="8" t="s">
        <v>5</v>
      </c>
      <c r="B142" s="1"/>
    </row>
    <row r="143" spans="1:4" x14ac:dyDescent="0.25">
      <c r="A143" s="8" t="s">
        <v>23</v>
      </c>
      <c r="B143" s="1" t="s">
        <v>24</v>
      </c>
    </row>
    <row r="144" spans="1:4" x14ac:dyDescent="0.25">
      <c r="A144" s="8" t="s">
        <v>23</v>
      </c>
      <c r="B144" s="9">
        <f>A129/1500000</f>
        <v>0.47989599999999999</v>
      </c>
    </row>
    <row r="146" spans="1:4" ht="30" x14ac:dyDescent="0.25">
      <c r="A146" s="10" t="s">
        <v>236</v>
      </c>
      <c r="B146" s="3" t="s">
        <v>243</v>
      </c>
      <c r="C146" s="3" t="s">
        <v>136</v>
      </c>
    </row>
    <row r="147" spans="1:4" x14ac:dyDescent="0.25">
      <c r="A147" s="16">
        <v>311678</v>
      </c>
      <c r="B147" s="2">
        <f>A147*7/100</f>
        <v>21817.46</v>
      </c>
      <c r="C147" s="2">
        <f>A147*10.8/100</f>
        <v>33661.224000000002</v>
      </c>
    </row>
    <row r="148" spans="1:4" x14ac:dyDescent="0.25">
      <c r="A148" s="21" t="s">
        <v>13</v>
      </c>
      <c r="B148" s="22"/>
    </row>
    <row r="149" spans="1:4" x14ac:dyDescent="0.25">
      <c r="A149" s="1" t="s">
        <v>9</v>
      </c>
      <c r="B149" s="2">
        <f>B147*20/100</f>
        <v>4363.4919999999993</v>
      </c>
    </row>
    <row r="150" spans="1:4" x14ac:dyDescent="0.25">
      <c r="A150" s="3" t="s">
        <v>10</v>
      </c>
      <c r="B150" s="2">
        <f>C147*58.9/100</f>
        <v>19826.460935999999</v>
      </c>
    </row>
    <row r="151" spans="1:4" x14ac:dyDescent="0.25">
      <c r="A151" s="4" t="s">
        <v>11</v>
      </c>
      <c r="B151" s="5">
        <f>SUM(B149:B150)</f>
        <v>24189.952935999998</v>
      </c>
    </row>
    <row r="152" spans="1:4" x14ac:dyDescent="0.25">
      <c r="A152" s="1" t="s">
        <v>12</v>
      </c>
      <c r="B152" s="9">
        <f>B151/6758</f>
        <v>3.5794544149156553</v>
      </c>
    </row>
    <row r="154" spans="1:4" x14ac:dyDescent="0.25">
      <c r="A154" s="6" t="s">
        <v>14</v>
      </c>
      <c r="B154" s="6" t="s">
        <v>15</v>
      </c>
      <c r="C154" s="1" t="s">
        <v>21</v>
      </c>
      <c r="D154" s="1" t="s">
        <v>22</v>
      </c>
    </row>
    <row r="155" spans="1:4" x14ac:dyDescent="0.25">
      <c r="A155" s="6" t="s">
        <v>16</v>
      </c>
      <c r="B155" s="6" t="s">
        <v>17</v>
      </c>
      <c r="C155" s="2">
        <f>A147*15000/100000</f>
        <v>46751.7</v>
      </c>
      <c r="D155" s="9">
        <f>C155/3024</f>
        <v>15.460218253968254</v>
      </c>
    </row>
    <row r="156" spans="1:4" x14ac:dyDescent="0.25">
      <c r="A156" s="7"/>
      <c r="B156" s="7"/>
      <c r="D156" s="23"/>
    </row>
    <row r="157" spans="1:4" x14ac:dyDescent="0.25">
      <c r="A157" s="6" t="s">
        <v>18</v>
      </c>
      <c r="B157" s="6" t="s">
        <v>19</v>
      </c>
      <c r="C157" s="1" t="s">
        <v>21</v>
      </c>
      <c r="D157" s="9" t="s">
        <v>22</v>
      </c>
    </row>
    <row r="158" spans="1:4" x14ac:dyDescent="0.25">
      <c r="A158" s="6" t="s">
        <v>16</v>
      </c>
      <c r="B158" s="6" t="s">
        <v>20</v>
      </c>
      <c r="C158" s="2">
        <f>A147*3000/100000</f>
        <v>9350.34</v>
      </c>
      <c r="D158" s="9">
        <f>C158/3120</f>
        <v>2.9969038461538462</v>
      </c>
    </row>
    <row r="160" spans="1:4" x14ac:dyDescent="0.25">
      <c r="A160" s="8" t="s">
        <v>5</v>
      </c>
      <c r="B160" s="1"/>
    </row>
    <row r="161" spans="1:4" x14ac:dyDescent="0.25">
      <c r="A161" s="8" t="s">
        <v>23</v>
      </c>
      <c r="B161" s="1" t="s">
        <v>24</v>
      </c>
    </row>
    <row r="162" spans="1:4" x14ac:dyDescent="0.25">
      <c r="A162" s="8" t="s">
        <v>23</v>
      </c>
      <c r="B162" s="9">
        <f>A147/1500000</f>
        <v>0.20778533333333332</v>
      </c>
    </row>
    <row r="164" spans="1:4" ht="30" x14ac:dyDescent="0.25">
      <c r="A164" s="10" t="s">
        <v>237</v>
      </c>
      <c r="B164" s="3" t="s">
        <v>243</v>
      </c>
      <c r="C164" s="3" t="s">
        <v>136</v>
      </c>
    </row>
    <row r="165" spans="1:4" x14ac:dyDescent="0.25">
      <c r="A165" s="16">
        <v>192932</v>
      </c>
      <c r="B165" s="2">
        <f>A165*7/100</f>
        <v>13505.24</v>
      </c>
      <c r="C165" s="2">
        <f>A165*10.8/100</f>
        <v>20836.656000000003</v>
      </c>
    </row>
    <row r="166" spans="1:4" x14ac:dyDescent="0.25">
      <c r="A166" s="21" t="s">
        <v>13</v>
      </c>
      <c r="B166" s="22"/>
    </row>
    <row r="167" spans="1:4" x14ac:dyDescent="0.25">
      <c r="A167" s="1" t="s">
        <v>9</v>
      </c>
      <c r="B167" s="2">
        <f>B165*20/100</f>
        <v>2701.0479999999998</v>
      </c>
    </row>
    <row r="168" spans="1:4" x14ac:dyDescent="0.25">
      <c r="A168" s="3" t="s">
        <v>10</v>
      </c>
      <c r="B168" s="2">
        <f>C165*58.9/100</f>
        <v>12272.790384000002</v>
      </c>
    </row>
    <row r="169" spans="1:4" x14ac:dyDescent="0.25">
      <c r="A169" s="4" t="s">
        <v>11</v>
      </c>
      <c r="B169" s="5">
        <f>SUM(B167:B168)</f>
        <v>14973.838384000002</v>
      </c>
    </row>
    <row r="170" spans="1:4" x14ac:dyDescent="0.25">
      <c r="A170" s="1" t="s">
        <v>12</v>
      </c>
      <c r="B170" s="9">
        <f>B169/6758</f>
        <v>2.2157203882805567</v>
      </c>
    </row>
    <row r="172" spans="1:4" x14ac:dyDescent="0.25">
      <c r="A172" s="6" t="s">
        <v>14</v>
      </c>
      <c r="B172" s="6" t="s">
        <v>15</v>
      </c>
      <c r="C172" s="1" t="s">
        <v>21</v>
      </c>
      <c r="D172" s="1" t="s">
        <v>22</v>
      </c>
    </row>
    <row r="173" spans="1:4" x14ac:dyDescent="0.25">
      <c r="A173" s="6" t="s">
        <v>16</v>
      </c>
      <c r="B173" s="6" t="s">
        <v>17</v>
      </c>
      <c r="C173" s="2">
        <f>A165*15000/100000</f>
        <v>28939.8</v>
      </c>
      <c r="D173" s="9">
        <f>C173/3024</f>
        <v>9.570039682539683</v>
      </c>
    </row>
    <row r="174" spans="1:4" x14ac:dyDescent="0.25">
      <c r="A174" s="7"/>
      <c r="B174" s="7"/>
      <c r="D174" s="23"/>
    </row>
    <row r="175" spans="1:4" x14ac:dyDescent="0.25">
      <c r="A175" s="6" t="s">
        <v>18</v>
      </c>
      <c r="B175" s="6" t="s">
        <v>19</v>
      </c>
      <c r="C175" s="1" t="s">
        <v>21</v>
      </c>
      <c r="D175" s="9" t="s">
        <v>22</v>
      </c>
    </row>
    <row r="176" spans="1:4" x14ac:dyDescent="0.25">
      <c r="A176" s="6" t="s">
        <v>16</v>
      </c>
      <c r="B176" s="6" t="s">
        <v>20</v>
      </c>
      <c r="C176" s="2">
        <f>A165*3000/100000</f>
        <v>5787.96</v>
      </c>
      <c r="D176" s="9">
        <f>C176/3120</f>
        <v>1.8551153846153847</v>
      </c>
    </row>
    <row r="178" spans="1:4" x14ac:dyDescent="0.25">
      <c r="A178" s="8" t="s">
        <v>5</v>
      </c>
      <c r="B178" s="1"/>
    </row>
    <row r="179" spans="1:4" x14ac:dyDescent="0.25">
      <c r="A179" s="8" t="s">
        <v>23</v>
      </c>
      <c r="B179" s="1" t="s">
        <v>24</v>
      </c>
    </row>
    <row r="180" spans="1:4" x14ac:dyDescent="0.25">
      <c r="A180" s="8" t="s">
        <v>23</v>
      </c>
      <c r="B180" s="9">
        <f>A165/1500000</f>
        <v>0.12862133333333334</v>
      </c>
    </row>
    <row r="182" spans="1:4" ht="30" x14ac:dyDescent="0.25">
      <c r="A182" s="10" t="s">
        <v>238</v>
      </c>
      <c r="B182" s="3" t="s">
        <v>243</v>
      </c>
      <c r="C182" s="3" t="s">
        <v>136</v>
      </c>
    </row>
    <row r="183" spans="1:4" x14ac:dyDescent="0.25">
      <c r="A183" s="16">
        <v>328774</v>
      </c>
      <c r="B183" s="2">
        <f>A183*7/100</f>
        <v>23014.18</v>
      </c>
      <c r="C183" s="2">
        <f>A183*10.8/100</f>
        <v>35507.592000000004</v>
      </c>
    </row>
    <row r="184" spans="1:4" x14ac:dyDescent="0.25">
      <c r="A184" s="21" t="s">
        <v>13</v>
      </c>
      <c r="B184" s="22"/>
    </row>
    <row r="185" spans="1:4" x14ac:dyDescent="0.25">
      <c r="A185" s="1" t="s">
        <v>9</v>
      </c>
      <c r="B185" s="2">
        <f>B183*20/100</f>
        <v>4602.8359999999993</v>
      </c>
    </row>
    <row r="186" spans="1:4" x14ac:dyDescent="0.25">
      <c r="A186" s="3" t="s">
        <v>10</v>
      </c>
      <c r="B186" s="2">
        <f>C183*58.9/100</f>
        <v>20913.971688000001</v>
      </c>
    </row>
    <row r="187" spans="1:4" x14ac:dyDescent="0.25">
      <c r="A187" s="4" t="s">
        <v>11</v>
      </c>
      <c r="B187" s="5">
        <f>SUM(B185:B186)</f>
        <v>25516.807688000001</v>
      </c>
    </row>
    <row r="188" spans="1:4" x14ac:dyDescent="0.25">
      <c r="A188" s="1" t="s">
        <v>12</v>
      </c>
      <c r="B188" s="9">
        <f>B187/6758</f>
        <v>3.7757927919502814</v>
      </c>
    </row>
    <row r="190" spans="1:4" x14ac:dyDescent="0.25">
      <c r="A190" s="6" t="s">
        <v>14</v>
      </c>
      <c r="B190" s="6" t="s">
        <v>15</v>
      </c>
      <c r="C190" s="1" t="s">
        <v>21</v>
      </c>
      <c r="D190" s="1" t="s">
        <v>22</v>
      </c>
    </row>
    <row r="191" spans="1:4" x14ac:dyDescent="0.25">
      <c r="A191" s="6" t="s">
        <v>16</v>
      </c>
      <c r="B191" s="6" t="s">
        <v>17</v>
      </c>
      <c r="C191" s="2">
        <f>A183*15000/100000</f>
        <v>49316.1</v>
      </c>
      <c r="D191" s="9">
        <f>C191/3024</f>
        <v>16.308234126984125</v>
      </c>
    </row>
    <row r="192" spans="1:4" x14ac:dyDescent="0.25">
      <c r="A192" s="7"/>
      <c r="B192" s="7"/>
      <c r="D192" s="23"/>
    </row>
    <row r="193" spans="1:4" x14ac:dyDescent="0.25">
      <c r="A193" s="6" t="s">
        <v>18</v>
      </c>
      <c r="B193" s="6" t="s">
        <v>19</v>
      </c>
      <c r="C193" s="1" t="s">
        <v>21</v>
      </c>
      <c r="D193" s="9" t="s">
        <v>22</v>
      </c>
    </row>
    <row r="194" spans="1:4" x14ac:dyDescent="0.25">
      <c r="A194" s="6" t="s">
        <v>16</v>
      </c>
      <c r="B194" s="6" t="s">
        <v>20</v>
      </c>
      <c r="C194" s="2">
        <f>A183*3000/100000</f>
        <v>9863.2199999999993</v>
      </c>
      <c r="D194" s="9">
        <f>C194/3120</f>
        <v>3.1612884615384615</v>
      </c>
    </row>
    <row r="196" spans="1:4" x14ac:dyDescent="0.25">
      <c r="A196" s="8" t="s">
        <v>5</v>
      </c>
      <c r="B196" s="1"/>
    </row>
    <row r="197" spans="1:4" x14ac:dyDescent="0.25">
      <c r="A197" s="8" t="s">
        <v>23</v>
      </c>
      <c r="B197" s="1" t="s">
        <v>24</v>
      </c>
    </row>
    <row r="198" spans="1:4" x14ac:dyDescent="0.25">
      <c r="A198" s="8" t="s">
        <v>23</v>
      </c>
      <c r="B198" s="9">
        <f>A183/1500000</f>
        <v>0.21918266666666666</v>
      </c>
    </row>
    <row r="200" spans="1:4" ht="30" x14ac:dyDescent="0.25">
      <c r="A200" s="10" t="s">
        <v>239</v>
      </c>
      <c r="B200" s="3" t="s">
        <v>243</v>
      </c>
      <c r="C200" s="3" t="s">
        <v>136</v>
      </c>
    </row>
    <row r="201" spans="1:4" x14ac:dyDescent="0.25">
      <c r="A201" s="16">
        <v>137656</v>
      </c>
      <c r="B201" s="2">
        <f>A201*7/100</f>
        <v>9635.92</v>
      </c>
      <c r="C201" s="2">
        <f>A201*10.8/100</f>
        <v>14866.848</v>
      </c>
    </row>
    <row r="202" spans="1:4" x14ac:dyDescent="0.25">
      <c r="A202" s="21" t="s">
        <v>13</v>
      </c>
      <c r="B202" s="22"/>
    </row>
    <row r="203" spans="1:4" x14ac:dyDescent="0.25">
      <c r="A203" s="1" t="s">
        <v>9</v>
      </c>
      <c r="B203" s="2">
        <f>B201*20/100</f>
        <v>1927.184</v>
      </c>
    </row>
    <row r="204" spans="1:4" x14ac:dyDescent="0.25">
      <c r="A204" s="3" t="s">
        <v>10</v>
      </c>
      <c r="B204" s="2">
        <f>C201*58.9/100</f>
        <v>8756.573472</v>
      </c>
    </row>
    <row r="205" spans="1:4" x14ac:dyDescent="0.25">
      <c r="A205" s="4" t="s">
        <v>11</v>
      </c>
      <c r="B205" s="5">
        <f>SUM(B203:B204)</f>
        <v>10683.757471999999</v>
      </c>
    </row>
    <row r="206" spans="1:4" x14ac:dyDescent="0.25">
      <c r="A206" s="1" t="s">
        <v>12</v>
      </c>
      <c r="B206" s="9">
        <f>B205/6758</f>
        <v>1.5809052192956494</v>
      </c>
    </row>
    <row r="208" spans="1:4" x14ac:dyDescent="0.25">
      <c r="A208" s="6" t="s">
        <v>14</v>
      </c>
      <c r="B208" s="6" t="s">
        <v>15</v>
      </c>
      <c r="C208" s="1" t="s">
        <v>21</v>
      </c>
      <c r="D208" s="1" t="s">
        <v>22</v>
      </c>
    </row>
    <row r="209" spans="1:4" x14ac:dyDescent="0.25">
      <c r="A209" s="6" t="s">
        <v>16</v>
      </c>
      <c r="B209" s="6" t="s">
        <v>17</v>
      </c>
      <c r="C209" s="2">
        <f>A201*15000/100000</f>
        <v>20648.400000000001</v>
      </c>
      <c r="D209" s="9">
        <f>C209/3024</f>
        <v>6.8281746031746033</v>
      </c>
    </row>
    <row r="210" spans="1:4" x14ac:dyDescent="0.25">
      <c r="A210" s="7"/>
      <c r="B210" s="7"/>
      <c r="D210" s="23"/>
    </row>
    <row r="211" spans="1:4" x14ac:dyDescent="0.25">
      <c r="A211" s="6" t="s">
        <v>18</v>
      </c>
      <c r="B211" s="6" t="s">
        <v>19</v>
      </c>
      <c r="C211" s="1" t="s">
        <v>21</v>
      </c>
      <c r="D211" s="9" t="s">
        <v>22</v>
      </c>
    </row>
    <row r="212" spans="1:4" x14ac:dyDescent="0.25">
      <c r="A212" s="6" t="s">
        <v>16</v>
      </c>
      <c r="B212" s="6" t="s">
        <v>20</v>
      </c>
      <c r="C212" s="2">
        <f>A201*3000/100000</f>
        <v>4129.68</v>
      </c>
      <c r="D212" s="9">
        <f>C212/3120</f>
        <v>1.3236153846153846</v>
      </c>
    </row>
    <row r="214" spans="1:4" x14ac:dyDescent="0.25">
      <c r="A214" s="8" t="s">
        <v>5</v>
      </c>
      <c r="B214" s="1"/>
    </row>
    <row r="215" spans="1:4" x14ac:dyDescent="0.25">
      <c r="A215" s="8" t="s">
        <v>23</v>
      </c>
      <c r="B215" s="1" t="s">
        <v>24</v>
      </c>
    </row>
    <row r="216" spans="1:4" x14ac:dyDescent="0.25">
      <c r="A216" s="8" t="s">
        <v>23</v>
      </c>
      <c r="B216" s="9">
        <f>A201/1500000</f>
        <v>9.1770666666666667E-2</v>
      </c>
    </row>
    <row r="218" spans="1:4" ht="30" x14ac:dyDescent="0.25">
      <c r="A218" s="10" t="s">
        <v>240</v>
      </c>
      <c r="B218" s="3" t="s">
        <v>243</v>
      </c>
      <c r="C218" s="3" t="s">
        <v>136</v>
      </c>
    </row>
    <row r="219" spans="1:4" x14ac:dyDescent="0.25">
      <c r="A219">
        <v>617613</v>
      </c>
      <c r="B219" s="2">
        <f>A219*7/100</f>
        <v>43232.91</v>
      </c>
      <c r="C219" s="2">
        <f>A219*10.8/100</f>
        <v>66702.203999999998</v>
      </c>
    </row>
    <row r="220" spans="1:4" x14ac:dyDescent="0.25">
      <c r="A220" s="21" t="s">
        <v>13</v>
      </c>
      <c r="B220" s="22"/>
    </row>
    <row r="221" spans="1:4" x14ac:dyDescent="0.25">
      <c r="A221" s="1" t="s">
        <v>9</v>
      </c>
      <c r="B221" s="2">
        <f>B219*20/100</f>
        <v>8646.5820000000003</v>
      </c>
    </row>
    <row r="222" spans="1:4" x14ac:dyDescent="0.25">
      <c r="A222" s="3" t="s">
        <v>10</v>
      </c>
      <c r="B222" s="2">
        <f>C219*58.9/100</f>
        <v>39287.598156</v>
      </c>
    </row>
    <row r="223" spans="1:4" x14ac:dyDescent="0.25">
      <c r="A223" s="4" t="s">
        <v>11</v>
      </c>
      <c r="B223" s="5">
        <f>SUM(B221:B222)</f>
        <v>47934.180156000002</v>
      </c>
    </row>
    <row r="224" spans="1:4" x14ac:dyDescent="0.25">
      <c r="A224" s="1" t="s">
        <v>12</v>
      </c>
      <c r="B224" s="9">
        <f>B223/6758</f>
        <v>7.0929535596330275</v>
      </c>
    </row>
    <row r="226" spans="1:4" x14ac:dyDescent="0.25">
      <c r="A226" s="6" t="s">
        <v>14</v>
      </c>
      <c r="B226" s="6" t="s">
        <v>15</v>
      </c>
      <c r="C226" s="1" t="s">
        <v>21</v>
      </c>
      <c r="D226" s="1" t="s">
        <v>22</v>
      </c>
    </row>
    <row r="227" spans="1:4" x14ac:dyDescent="0.25">
      <c r="A227" s="6" t="s">
        <v>16</v>
      </c>
      <c r="B227" s="6" t="s">
        <v>17</v>
      </c>
      <c r="C227" s="2">
        <f>A219*15000/100000</f>
        <v>92641.95</v>
      </c>
      <c r="D227" s="9">
        <f>C227/3024</f>
        <v>30.635565476190475</v>
      </c>
    </row>
    <row r="228" spans="1:4" x14ac:dyDescent="0.25">
      <c r="A228" s="7"/>
      <c r="B228" s="7"/>
      <c r="D228" s="23"/>
    </row>
    <row r="229" spans="1:4" x14ac:dyDescent="0.25">
      <c r="A229" s="6" t="s">
        <v>18</v>
      </c>
      <c r="B229" s="6" t="s">
        <v>19</v>
      </c>
      <c r="C229" s="1" t="s">
        <v>21</v>
      </c>
      <c r="D229" s="9" t="s">
        <v>22</v>
      </c>
    </row>
    <row r="230" spans="1:4" x14ac:dyDescent="0.25">
      <c r="A230" s="6" t="s">
        <v>16</v>
      </c>
      <c r="B230" s="6" t="s">
        <v>20</v>
      </c>
      <c r="C230" s="2">
        <f>A219*3000/100000</f>
        <v>18528.39</v>
      </c>
      <c r="D230" s="9">
        <f>C230/3120</f>
        <v>5.9385865384615384</v>
      </c>
    </row>
    <row r="232" spans="1:4" x14ac:dyDescent="0.25">
      <c r="A232" s="8" t="s">
        <v>5</v>
      </c>
      <c r="B232" s="1"/>
    </row>
    <row r="233" spans="1:4" x14ac:dyDescent="0.25">
      <c r="A233" s="8" t="s">
        <v>23</v>
      </c>
      <c r="B233" s="1" t="s">
        <v>24</v>
      </c>
    </row>
    <row r="234" spans="1:4" x14ac:dyDescent="0.25">
      <c r="A234" s="8" t="s">
        <v>23</v>
      </c>
      <c r="B234" s="9">
        <f>A219/1500000</f>
        <v>0.411742</v>
      </c>
    </row>
    <row r="236" spans="1:4" ht="30" x14ac:dyDescent="0.25">
      <c r="A236" s="10" t="s">
        <v>241</v>
      </c>
      <c r="B236" s="3" t="s">
        <v>243</v>
      </c>
      <c r="C236" s="3" t="s">
        <v>136</v>
      </c>
    </row>
    <row r="237" spans="1:4" x14ac:dyDescent="0.25">
      <c r="A237" s="16">
        <v>388472</v>
      </c>
      <c r="B237" s="2">
        <f>A237*7/100</f>
        <v>27193.040000000001</v>
      </c>
      <c r="C237" s="2">
        <f>A237*10.8/100</f>
        <v>41954.976000000002</v>
      </c>
    </row>
    <row r="238" spans="1:4" x14ac:dyDescent="0.25">
      <c r="A238" s="21" t="s">
        <v>13</v>
      </c>
      <c r="B238" s="22"/>
    </row>
    <row r="239" spans="1:4" x14ac:dyDescent="0.25">
      <c r="A239" s="1" t="s">
        <v>9</v>
      </c>
      <c r="B239" s="2">
        <f>B237*20/100</f>
        <v>5438.6080000000002</v>
      </c>
    </row>
    <row r="240" spans="1:4" x14ac:dyDescent="0.25">
      <c r="A240" s="3" t="s">
        <v>10</v>
      </c>
      <c r="B240" s="2">
        <f>C237*58.9/100</f>
        <v>24711.480863999997</v>
      </c>
    </row>
    <row r="241" spans="1:4" x14ac:dyDescent="0.25">
      <c r="A241" s="4" t="s">
        <v>11</v>
      </c>
      <c r="B241" s="5">
        <f>SUM(B239:B240)</f>
        <v>30150.088863999998</v>
      </c>
    </row>
    <row r="242" spans="1:4" x14ac:dyDescent="0.25">
      <c r="A242" s="1" t="s">
        <v>12</v>
      </c>
      <c r="B242" s="9">
        <f>B241/6758</f>
        <v>4.4613922556969516</v>
      </c>
    </row>
    <row r="244" spans="1:4" x14ac:dyDescent="0.25">
      <c r="A244" s="6" t="s">
        <v>14</v>
      </c>
      <c r="B244" s="6" t="s">
        <v>15</v>
      </c>
      <c r="C244" s="1" t="s">
        <v>21</v>
      </c>
      <c r="D244" s="1" t="s">
        <v>22</v>
      </c>
    </row>
    <row r="245" spans="1:4" x14ac:dyDescent="0.25">
      <c r="A245" s="6" t="s">
        <v>16</v>
      </c>
      <c r="B245" s="6" t="s">
        <v>17</v>
      </c>
      <c r="C245" s="2">
        <f>A237*15000/100000</f>
        <v>58270.8</v>
      </c>
      <c r="D245" s="9">
        <f>C245/3024</f>
        <v>19.269444444444446</v>
      </c>
    </row>
    <row r="246" spans="1:4" x14ac:dyDescent="0.25">
      <c r="A246" s="7"/>
      <c r="B246" s="7"/>
      <c r="D246" s="23"/>
    </row>
    <row r="247" spans="1:4" x14ac:dyDescent="0.25">
      <c r="A247" s="6" t="s">
        <v>18</v>
      </c>
      <c r="B247" s="6" t="s">
        <v>19</v>
      </c>
      <c r="C247" s="1" t="s">
        <v>21</v>
      </c>
      <c r="D247" s="9" t="s">
        <v>22</v>
      </c>
    </row>
    <row r="248" spans="1:4" x14ac:dyDescent="0.25">
      <c r="A248" s="6" t="s">
        <v>16</v>
      </c>
      <c r="B248" s="6" t="s">
        <v>20</v>
      </c>
      <c r="C248" s="2">
        <f>A237*3000/100000</f>
        <v>11654.16</v>
      </c>
      <c r="D248" s="9">
        <f>C248/3120</f>
        <v>3.7353076923076922</v>
      </c>
    </row>
    <row r="250" spans="1:4" x14ac:dyDescent="0.25">
      <c r="A250" s="8" t="s">
        <v>5</v>
      </c>
      <c r="B250" s="1"/>
    </row>
    <row r="251" spans="1:4" x14ac:dyDescent="0.25">
      <c r="A251" s="8" t="s">
        <v>23</v>
      </c>
      <c r="B251" s="1" t="s">
        <v>24</v>
      </c>
    </row>
    <row r="252" spans="1:4" x14ac:dyDescent="0.25">
      <c r="A252" s="8" t="s">
        <v>23</v>
      </c>
      <c r="B252" s="9">
        <f>A237/1500000</f>
        <v>0.25898133333333334</v>
      </c>
    </row>
    <row r="254" spans="1:4" ht="30" x14ac:dyDescent="0.25">
      <c r="A254" s="10" t="s">
        <v>242</v>
      </c>
      <c r="B254" s="3" t="s">
        <v>243</v>
      </c>
      <c r="C254" s="3" t="s">
        <v>136</v>
      </c>
    </row>
    <row r="255" spans="1:4" x14ac:dyDescent="0.25">
      <c r="A255" s="16">
        <v>226770</v>
      </c>
      <c r="B255" s="2">
        <f>A255*7/100</f>
        <v>15873.9</v>
      </c>
      <c r="C255" s="2">
        <f>A255*10.8/100</f>
        <v>24491.16</v>
      </c>
    </row>
    <row r="256" spans="1:4" x14ac:dyDescent="0.25">
      <c r="A256" s="21" t="s">
        <v>13</v>
      </c>
      <c r="B256" s="22"/>
    </row>
    <row r="257" spans="1:4" x14ac:dyDescent="0.25">
      <c r="A257" s="1" t="s">
        <v>9</v>
      </c>
      <c r="B257" s="2">
        <f>B255*20/100</f>
        <v>3174.78</v>
      </c>
    </row>
    <row r="258" spans="1:4" x14ac:dyDescent="0.25">
      <c r="A258" s="3" t="s">
        <v>10</v>
      </c>
      <c r="B258" s="2">
        <f>C255*58.9/100</f>
        <v>14425.293240000001</v>
      </c>
    </row>
    <row r="259" spans="1:4" x14ac:dyDescent="0.25">
      <c r="A259" s="4" t="s">
        <v>11</v>
      </c>
      <c r="B259" s="5">
        <f>SUM(B257:B258)</f>
        <v>17600.073240000002</v>
      </c>
    </row>
    <row r="260" spans="1:4" x14ac:dyDescent="0.25">
      <c r="A260" s="1" t="s">
        <v>12</v>
      </c>
      <c r="B260" s="9">
        <f>B259/6758</f>
        <v>2.6043316424977805</v>
      </c>
    </row>
    <row r="262" spans="1:4" x14ac:dyDescent="0.25">
      <c r="A262" s="6" t="s">
        <v>14</v>
      </c>
      <c r="B262" s="6" t="s">
        <v>15</v>
      </c>
      <c r="C262" s="1" t="s">
        <v>21</v>
      </c>
      <c r="D262" s="1" t="s">
        <v>22</v>
      </c>
    </row>
    <row r="263" spans="1:4" x14ac:dyDescent="0.25">
      <c r="A263" s="6" t="s">
        <v>16</v>
      </c>
      <c r="B263" s="6" t="s">
        <v>17</v>
      </c>
      <c r="C263" s="2">
        <f>A255*15000/100000</f>
        <v>34015.5</v>
      </c>
      <c r="D263" s="9">
        <f>C263/3024</f>
        <v>11.248511904761905</v>
      </c>
    </row>
    <row r="264" spans="1:4" x14ac:dyDescent="0.25">
      <c r="A264" s="7"/>
      <c r="B264" s="7"/>
      <c r="D264" s="23"/>
    </row>
    <row r="265" spans="1:4" x14ac:dyDescent="0.25">
      <c r="A265" s="6" t="s">
        <v>18</v>
      </c>
      <c r="B265" s="6" t="s">
        <v>19</v>
      </c>
      <c r="C265" s="1" t="s">
        <v>21</v>
      </c>
      <c r="D265" s="9" t="s">
        <v>22</v>
      </c>
    </row>
    <row r="266" spans="1:4" x14ac:dyDescent="0.25">
      <c r="A266" s="6" t="s">
        <v>16</v>
      </c>
      <c r="B266" s="6" t="s">
        <v>20</v>
      </c>
      <c r="C266" s="2">
        <f>A255*3000/100000</f>
        <v>6803.1</v>
      </c>
      <c r="D266" s="9">
        <f>C266/3120</f>
        <v>2.1804807692307695</v>
      </c>
    </row>
    <row r="268" spans="1:4" x14ac:dyDescent="0.25">
      <c r="A268" s="8" t="s">
        <v>5</v>
      </c>
      <c r="B268" s="1"/>
    </row>
    <row r="269" spans="1:4" x14ac:dyDescent="0.25">
      <c r="A269" s="8" t="s">
        <v>23</v>
      </c>
      <c r="B269" s="1" t="s">
        <v>24</v>
      </c>
    </row>
    <row r="270" spans="1:4" x14ac:dyDescent="0.25">
      <c r="A270" s="8" t="s">
        <v>23</v>
      </c>
      <c r="B270" s="9">
        <f>A255/1500000</f>
        <v>0.15118000000000001</v>
      </c>
    </row>
  </sheetData>
  <mergeCells count="15">
    <mergeCell ref="A220:B220"/>
    <mergeCell ref="A238:B238"/>
    <mergeCell ref="A256:B256"/>
    <mergeCell ref="A112:B112"/>
    <mergeCell ref="A130:B130"/>
    <mergeCell ref="A148:B148"/>
    <mergeCell ref="A166:B166"/>
    <mergeCell ref="A184:B184"/>
    <mergeCell ref="A202:B202"/>
    <mergeCell ref="A94:B94"/>
    <mergeCell ref="A4:B4"/>
    <mergeCell ref="A22:B22"/>
    <mergeCell ref="A40:B40"/>
    <mergeCell ref="A58:B58"/>
    <mergeCell ref="A76:B76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EE84-889D-4A91-B301-8186C5A1EC00}">
  <dimension ref="A3:H290"/>
  <sheetViews>
    <sheetView workbookViewId="0"/>
  </sheetViews>
  <sheetFormatPr defaultRowHeight="15" x14ac:dyDescent="0.25"/>
  <cols>
    <col min="1" max="1" width="27.42578125" customWidth="1"/>
    <col min="2" max="2" width="22.5703125" customWidth="1"/>
    <col min="3" max="3" width="17.140625" customWidth="1"/>
    <col min="4" max="4" width="15.5703125" customWidth="1"/>
    <col min="5" max="5" width="13.7109375" customWidth="1"/>
  </cols>
  <sheetData>
    <row r="3" spans="1:4" ht="30" x14ac:dyDescent="0.25">
      <c r="A3" s="10" t="s">
        <v>244</v>
      </c>
      <c r="B3" s="3" t="s">
        <v>6</v>
      </c>
      <c r="C3" s="3" t="s">
        <v>260</v>
      </c>
    </row>
    <row r="4" spans="1:4" x14ac:dyDescent="0.25">
      <c r="A4">
        <v>535119</v>
      </c>
      <c r="B4" s="2">
        <f>A4*6.8/100</f>
        <v>36388.091999999997</v>
      </c>
      <c r="C4" s="2">
        <f>A4*12.1/100</f>
        <v>64749.398999999998</v>
      </c>
    </row>
    <row r="5" spans="1:4" x14ac:dyDescent="0.25">
      <c r="A5" s="21" t="s">
        <v>13</v>
      </c>
      <c r="B5" s="22"/>
    </row>
    <row r="6" spans="1:4" x14ac:dyDescent="0.25">
      <c r="A6" s="1" t="s">
        <v>9</v>
      </c>
      <c r="B6" s="2">
        <f>B4*20/100</f>
        <v>7277.6183999999994</v>
      </c>
    </row>
    <row r="7" spans="1:4" x14ac:dyDescent="0.25">
      <c r="A7" s="3" t="s">
        <v>10</v>
      </c>
      <c r="B7" s="2">
        <f>C4*58.9/100</f>
        <v>38137.396010999997</v>
      </c>
    </row>
    <row r="8" spans="1:4" x14ac:dyDescent="0.25">
      <c r="A8" s="4" t="s">
        <v>11</v>
      </c>
      <c r="B8" s="5">
        <f>SUM(B6:B7)</f>
        <v>45415.014410999996</v>
      </c>
    </row>
    <row r="9" spans="1:4" x14ac:dyDescent="0.25">
      <c r="A9" s="1" t="s">
        <v>12</v>
      </c>
      <c r="B9" s="9">
        <f>B8/6758</f>
        <v>6.7201856186741633</v>
      </c>
    </row>
    <row r="11" spans="1:4" x14ac:dyDescent="0.25">
      <c r="A11" s="6" t="s">
        <v>14</v>
      </c>
      <c r="B11" s="6" t="s">
        <v>15</v>
      </c>
      <c r="C11" s="1" t="s">
        <v>21</v>
      </c>
      <c r="D11" s="1" t="s">
        <v>22</v>
      </c>
    </row>
    <row r="12" spans="1:4" x14ac:dyDescent="0.25">
      <c r="A12" s="6" t="s">
        <v>16</v>
      </c>
      <c r="B12" s="6" t="s">
        <v>17</v>
      </c>
      <c r="C12" s="2">
        <f>A4*15000/100000</f>
        <v>80267.850000000006</v>
      </c>
      <c r="D12" s="9">
        <f>C12/3024</f>
        <v>26.543601190476192</v>
      </c>
    </row>
    <row r="13" spans="1:4" x14ac:dyDescent="0.25">
      <c r="A13" s="7"/>
      <c r="B13" s="7"/>
      <c r="D13" s="23"/>
    </row>
    <row r="14" spans="1:4" x14ac:dyDescent="0.25">
      <c r="A14" s="6" t="s">
        <v>18</v>
      </c>
      <c r="B14" s="6" t="s">
        <v>19</v>
      </c>
      <c r="C14" s="1" t="s">
        <v>21</v>
      </c>
      <c r="D14" s="9" t="s">
        <v>22</v>
      </c>
    </row>
    <row r="15" spans="1:4" x14ac:dyDescent="0.25">
      <c r="A15" s="6" t="s">
        <v>16</v>
      </c>
      <c r="B15" s="6" t="s">
        <v>20</v>
      </c>
      <c r="C15" s="2">
        <f>A4*3000/100000</f>
        <v>16053.57</v>
      </c>
      <c r="D15" s="9">
        <f>C15/3120</f>
        <v>5.1453749999999996</v>
      </c>
    </row>
    <row r="17" spans="1:4" x14ac:dyDescent="0.25">
      <c r="A17" s="8" t="s">
        <v>5</v>
      </c>
      <c r="B17" s="1"/>
    </row>
    <row r="18" spans="1:4" x14ac:dyDescent="0.25">
      <c r="A18" s="8" t="s">
        <v>23</v>
      </c>
      <c r="B18" s="1" t="s">
        <v>24</v>
      </c>
    </row>
    <row r="19" spans="1:4" x14ac:dyDescent="0.25">
      <c r="A19" s="8" t="s">
        <v>23</v>
      </c>
      <c r="B19" s="9">
        <f>A4/1500000</f>
        <v>0.35674600000000001</v>
      </c>
    </row>
    <row r="21" spans="1:4" ht="30" x14ac:dyDescent="0.25">
      <c r="A21" s="10" t="s">
        <v>245</v>
      </c>
      <c r="B21" s="3" t="s">
        <v>6</v>
      </c>
      <c r="C21" s="3" t="s">
        <v>260</v>
      </c>
    </row>
    <row r="22" spans="1:4" x14ac:dyDescent="0.25">
      <c r="A22">
        <v>155478</v>
      </c>
      <c r="B22" s="2">
        <f>A22*6.8/100</f>
        <v>10572.503999999999</v>
      </c>
      <c r="C22" s="2">
        <f>A22*12.1/100</f>
        <v>18812.838</v>
      </c>
    </row>
    <row r="23" spans="1:4" x14ac:dyDescent="0.25">
      <c r="A23" s="21" t="s">
        <v>13</v>
      </c>
      <c r="B23" s="22"/>
    </row>
    <row r="24" spans="1:4" x14ac:dyDescent="0.25">
      <c r="A24" s="1" t="s">
        <v>9</v>
      </c>
      <c r="B24" s="2">
        <f>B22*20/100</f>
        <v>2114.5007999999998</v>
      </c>
    </row>
    <row r="25" spans="1:4" x14ac:dyDescent="0.25">
      <c r="A25" s="3" t="s">
        <v>10</v>
      </c>
      <c r="B25" s="2">
        <f>C22*58.9/100</f>
        <v>11080.761581999999</v>
      </c>
    </row>
    <row r="26" spans="1:4" x14ac:dyDescent="0.25">
      <c r="A26" s="4" t="s">
        <v>11</v>
      </c>
      <c r="B26" s="5">
        <f>SUM(B24:B25)</f>
        <v>13195.262381999999</v>
      </c>
    </row>
    <row r="27" spans="1:4" x14ac:dyDescent="0.25">
      <c r="A27" s="1" t="s">
        <v>12</v>
      </c>
      <c r="B27" s="9">
        <f>B26/6758</f>
        <v>1.9525395652559927</v>
      </c>
    </row>
    <row r="29" spans="1:4" x14ac:dyDescent="0.25">
      <c r="A29" s="6" t="s">
        <v>14</v>
      </c>
      <c r="B29" s="6" t="s">
        <v>15</v>
      </c>
      <c r="C29" s="1" t="s">
        <v>21</v>
      </c>
      <c r="D29" s="1" t="s">
        <v>22</v>
      </c>
    </row>
    <row r="30" spans="1:4" x14ac:dyDescent="0.25">
      <c r="A30" s="6" t="s">
        <v>16</v>
      </c>
      <c r="B30" s="6" t="s">
        <v>17</v>
      </c>
      <c r="C30" s="2">
        <f>A22*15000/100000</f>
        <v>23321.7</v>
      </c>
      <c r="D30" s="9">
        <f>C30/3024</f>
        <v>7.7122023809523812</v>
      </c>
    </row>
    <row r="31" spans="1:4" x14ac:dyDescent="0.25">
      <c r="A31" s="7"/>
      <c r="B31" s="7"/>
      <c r="D31" s="23"/>
    </row>
    <row r="32" spans="1:4" x14ac:dyDescent="0.25">
      <c r="A32" s="6" t="s">
        <v>18</v>
      </c>
      <c r="B32" s="6" t="s">
        <v>19</v>
      </c>
      <c r="C32" s="1" t="s">
        <v>21</v>
      </c>
      <c r="D32" s="9" t="s">
        <v>22</v>
      </c>
    </row>
    <row r="33" spans="1:4" x14ac:dyDescent="0.25">
      <c r="A33" s="6" t="s">
        <v>16</v>
      </c>
      <c r="B33" s="6" t="s">
        <v>20</v>
      </c>
      <c r="C33" s="2">
        <f>A22*3000/100000</f>
        <v>4664.34</v>
      </c>
      <c r="D33" s="9">
        <f>C33/3120</f>
        <v>1.4949807692307693</v>
      </c>
    </row>
    <row r="35" spans="1:4" x14ac:dyDescent="0.25">
      <c r="A35" s="8" t="s">
        <v>5</v>
      </c>
      <c r="B35" s="1"/>
    </row>
    <row r="36" spans="1:4" x14ac:dyDescent="0.25">
      <c r="A36" s="8" t="s">
        <v>23</v>
      </c>
      <c r="B36" s="1" t="s">
        <v>24</v>
      </c>
    </row>
    <row r="37" spans="1:4" x14ac:dyDescent="0.25">
      <c r="A37" s="8" t="s">
        <v>23</v>
      </c>
      <c r="B37" s="9">
        <f>A22/1500000</f>
        <v>0.10365199999999999</v>
      </c>
    </row>
    <row r="39" spans="1:4" ht="30" x14ac:dyDescent="0.25">
      <c r="A39" s="10" t="s">
        <v>246</v>
      </c>
      <c r="B39" s="3" t="s">
        <v>6</v>
      </c>
      <c r="C39" s="3" t="s">
        <v>260</v>
      </c>
    </row>
    <row r="40" spans="1:4" x14ac:dyDescent="0.25">
      <c r="A40" s="1">
        <v>597059</v>
      </c>
      <c r="B40" s="2">
        <f>A40*6.8/100</f>
        <v>40600.011999999995</v>
      </c>
      <c r="C40" s="2">
        <f>A40*12.1/100</f>
        <v>72244.138999999996</v>
      </c>
    </row>
    <row r="41" spans="1:4" x14ac:dyDescent="0.25">
      <c r="A41" s="21" t="s">
        <v>13</v>
      </c>
      <c r="B41" s="22"/>
    </row>
    <row r="42" spans="1:4" x14ac:dyDescent="0.25">
      <c r="A42" s="1" t="s">
        <v>9</v>
      </c>
      <c r="B42" s="2">
        <f>B40*20/100</f>
        <v>8120.0023999999985</v>
      </c>
    </row>
    <row r="43" spans="1:4" x14ac:dyDescent="0.25">
      <c r="A43" s="3" t="s">
        <v>10</v>
      </c>
      <c r="B43" s="2">
        <f>C40*58.9/100</f>
        <v>42551.797870999995</v>
      </c>
    </row>
    <row r="44" spans="1:4" x14ac:dyDescent="0.25">
      <c r="A44" s="4" t="s">
        <v>11</v>
      </c>
      <c r="B44" s="5">
        <f>SUM(B42:B43)</f>
        <v>50671.800270999993</v>
      </c>
    </row>
    <row r="45" spans="1:4" x14ac:dyDescent="0.25">
      <c r="A45" s="1" t="s">
        <v>12</v>
      </c>
      <c r="B45" s="9">
        <f>B44/6758</f>
        <v>7.4980467994968913</v>
      </c>
    </row>
    <row r="47" spans="1:4" x14ac:dyDescent="0.25">
      <c r="A47" s="6" t="s">
        <v>14</v>
      </c>
      <c r="B47" s="6" t="s">
        <v>15</v>
      </c>
      <c r="C47" s="1" t="s">
        <v>21</v>
      </c>
      <c r="D47" s="1" t="s">
        <v>22</v>
      </c>
    </row>
    <row r="48" spans="1:4" x14ac:dyDescent="0.25">
      <c r="A48" s="6" t="s">
        <v>16</v>
      </c>
      <c r="B48" s="6" t="s">
        <v>17</v>
      </c>
      <c r="C48" s="2">
        <f>A40*15000/100000</f>
        <v>89558.85</v>
      </c>
      <c r="D48" s="9">
        <f>C48/3024</f>
        <v>29.616021825396828</v>
      </c>
    </row>
    <row r="49" spans="1:4" x14ac:dyDescent="0.25">
      <c r="A49" s="7"/>
      <c r="B49" s="7"/>
      <c r="D49" s="23"/>
    </row>
    <row r="50" spans="1:4" x14ac:dyDescent="0.25">
      <c r="A50" s="6" t="s">
        <v>18</v>
      </c>
      <c r="B50" s="6" t="s">
        <v>19</v>
      </c>
      <c r="C50" s="1" t="s">
        <v>21</v>
      </c>
      <c r="D50" s="9" t="s">
        <v>22</v>
      </c>
    </row>
    <row r="51" spans="1:4" x14ac:dyDescent="0.25">
      <c r="A51" s="6" t="s">
        <v>16</v>
      </c>
      <c r="B51" s="6" t="s">
        <v>20</v>
      </c>
      <c r="C51" s="2">
        <f>A40*3000/100000</f>
        <v>17911.77</v>
      </c>
      <c r="D51" s="9">
        <f>C51/3120</f>
        <v>5.7409519230769233</v>
      </c>
    </row>
    <row r="53" spans="1:4" x14ac:dyDescent="0.25">
      <c r="A53" s="8" t="s">
        <v>5</v>
      </c>
      <c r="B53" s="1"/>
    </row>
    <row r="54" spans="1:4" x14ac:dyDescent="0.25">
      <c r="A54" s="8" t="s">
        <v>23</v>
      </c>
      <c r="B54" s="1" t="s">
        <v>24</v>
      </c>
    </row>
    <row r="55" spans="1:4" x14ac:dyDescent="0.25">
      <c r="A55" s="8" t="s">
        <v>23</v>
      </c>
      <c r="B55" s="9">
        <f>A40/1500000</f>
        <v>0.39803933333333336</v>
      </c>
    </row>
    <row r="57" spans="1:4" ht="30" x14ac:dyDescent="0.25">
      <c r="A57" s="10" t="s">
        <v>247</v>
      </c>
      <c r="B57" s="3" t="s">
        <v>6</v>
      </c>
      <c r="C57" s="3" t="s">
        <v>260</v>
      </c>
    </row>
    <row r="58" spans="1:4" x14ac:dyDescent="0.25">
      <c r="A58">
        <v>705732</v>
      </c>
      <c r="B58" s="2">
        <f>A58*6.8/100</f>
        <v>47989.775999999998</v>
      </c>
      <c r="C58" s="2">
        <f>A58*12.1/100</f>
        <v>85393.571999999986</v>
      </c>
    </row>
    <row r="59" spans="1:4" x14ac:dyDescent="0.25">
      <c r="A59" s="21" t="s">
        <v>13</v>
      </c>
      <c r="B59" s="22"/>
    </row>
    <row r="60" spans="1:4" x14ac:dyDescent="0.25">
      <c r="A60" s="1" t="s">
        <v>9</v>
      </c>
      <c r="B60" s="2">
        <f>B58*20/100</f>
        <v>9597.9552000000003</v>
      </c>
    </row>
    <row r="61" spans="1:4" x14ac:dyDescent="0.25">
      <c r="A61" s="3" t="s">
        <v>10</v>
      </c>
      <c r="B61" s="2">
        <f>C58*58.9/100</f>
        <v>50296.813907999989</v>
      </c>
    </row>
    <row r="62" spans="1:4" x14ac:dyDescent="0.25">
      <c r="A62" s="4" t="s">
        <v>11</v>
      </c>
      <c r="B62" s="5">
        <f>SUM(B60:B61)</f>
        <v>59894.769107999993</v>
      </c>
    </row>
    <row r="63" spans="1:4" x14ac:dyDescent="0.25">
      <c r="A63" s="1" t="s">
        <v>12</v>
      </c>
      <c r="B63" s="9">
        <f>B62/6758</f>
        <v>8.8627950736904406</v>
      </c>
    </row>
    <row r="65" spans="1:4" x14ac:dyDescent="0.25">
      <c r="A65" s="6" t="s">
        <v>14</v>
      </c>
      <c r="B65" s="6" t="s">
        <v>15</v>
      </c>
      <c r="C65" s="1" t="s">
        <v>21</v>
      </c>
      <c r="D65" s="1" t="s">
        <v>22</v>
      </c>
    </row>
    <row r="66" spans="1:4" x14ac:dyDescent="0.25">
      <c r="A66" s="6" t="s">
        <v>16</v>
      </c>
      <c r="B66" s="6" t="s">
        <v>17</v>
      </c>
      <c r="C66" s="2">
        <f>A58*15000/100000</f>
        <v>105859.8</v>
      </c>
      <c r="D66" s="9">
        <f>C66/3024</f>
        <v>35.006547619047623</v>
      </c>
    </row>
    <row r="67" spans="1:4" x14ac:dyDescent="0.25">
      <c r="A67" s="7"/>
      <c r="B67" s="7"/>
      <c r="D67" s="23"/>
    </row>
    <row r="68" spans="1:4" x14ac:dyDescent="0.25">
      <c r="A68" s="6" t="s">
        <v>18</v>
      </c>
      <c r="B68" s="6" t="s">
        <v>19</v>
      </c>
      <c r="C68" s="1" t="s">
        <v>21</v>
      </c>
      <c r="D68" s="9" t="s">
        <v>22</v>
      </c>
    </row>
    <row r="69" spans="1:4" x14ac:dyDescent="0.25">
      <c r="A69" s="6" t="s">
        <v>16</v>
      </c>
      <c r="B69" s="6" t="s">
        <v>20</v>
      </c>
      <c r="C69" s="2">
        <f>A58*3000/100000</f>
        <v>21171.96</v>
      </c>
      <c r="D69" s="9">
        <f>C69/3120</f>
        <v>6.7858846153846155</v>
      </c>
    </row>
    <row r="71" spans="1:4" x14ac:dyDescent="0.25">
      <c r="A71" s="8" t="s">
        <v>5</v>
      </c>
      <c r="B71" s="1"/>
    </row>
    <row r="72" spans="1:4" x14ac:dyDescent="0.25">
      <c r="A72" s="8" t="s">
        <v>23</v>
      </c>
      <c r="B72" s="1" t="s">
        <v>24</v>
      </c>
    </row>
    <row r="73" spans="1:4" x14ac:dyDescent="0.25">
      <c r="A73" s="8" t="s">
        <v>23</v>
      </c>
      <c r="B73" s="9">
        <f>A58/1500000</f>
        <v>0.47048800000000002</v>
      </c>
    </row>
    <row r="75" spans="1:4" ht="30" x14ac:dyDescent="0.25">
      <c r="A75" s="10" t="s">
        <v>248</v>
      </c>
      <c r="B75" s="3" t="s">
        <v>6</v>
      </c>
      <c r="C75" s="3" t="s">
        <v>260</v>
      </c>
    </row>
    <row r="76" spans="1:4" x14ac:dyDescent="0.25">
      <c r="A76" s="1">
        <v>880007</v>
      </c>
      <c r="B76" s="2">
        <f>A76*6.8/100</f>
        <v>59840.475999999995</v>
      </c>
      <c r="C76" s="2">
        <f>A76*12.1/100</f>
        <v>106480.84699999999</v>
      </c>
    </row>
    <row r="77" spans="1:4" x14ac:dyDescent="0.25">
      <c r="A77" s="21" t="s">
        <v>13</v>
      </c>
      <c r="B77" s="22"/>
    </row>
    <row r="78" spans="1:4" x14ac:dyDescent="0.25">
      <c r="A78" s="1" t="s">
        <v>9</v>
      </c>
      <c r="B78" s="2">
        <f>B76*20/100</f>
        <v>11968.0952</v>
      </c>
    </row>
    <row r="79" spans="1:4" x14ac:dyDescent="0.25">
      <c r="A79" s="3" t="s">
        <v>10</v>
      </c>
      <c r="B79" s="2">
        <f>C76*58.9/100</f>
        <v>62717.218882999994</v>
      </c>
    </row>
    <row r="80" spans="1:4" x14ac:dyDescent="0.25">
      <c r="A80" s="4" t="s">
        <v>11</v>
      </c>
      <c r="B80" s="5">
        <f>SUM(B78:B79)</f>
        <v>74685.31408299999</v>
      </c>
    </row>
    <row r="81" spans="1:8" x14ac:dyDescent="0.25">
      <c r="A81" s="1" t="s">
        <v>12</v>
      </c>
      <c r="B81" s="9">
        <f>B80/6758</f>
        <v>11.051393027966853</v>
      </c>
    </row>
    <row r="83" spans="1:8" x14ac:dyDescent="0.25">
      <c r="A83" s="6" t="s">
        <v>14</v>
      </c>
      <c r="B83" s="6" t="s">
        <v>15</v>
      </c>
      <c r="C83" s="1" t="s">
        <v>21</v>
      </c>
      <c r="D83" s="1" t="s">
        <v>22</v>
      </c>
    </row>
    <row r="84" spans="1:8" x14ac:dyDescent="0.25">
      <c r="A84" s="6" t="s">
        <v>16</v>
      </c>
      <c r="B84" s="6" t="s">
        <v>17</v>
      </c>
      <c r="C84" s="2">
        <f>A76*15000/100000</f>
        <v>132001.04999999999</v>
      </c>
      <c r="D84" s="9">
        <f>C84/3024</f>
        <v>43.651140873015869</v>
      </c>
    </row>
    <row r="85" spans="1:8" x14ac:dyDescent="0.25">
      <c r="A85" s="7"/>
      <c r="B85" s="7"/>
      <c r="D85" s="23"/>
    </row>
    <row r="86" spans="1:8" x14ac:dyDescent="0.25">
      <c r="A86" s="6" t="s">
        <v>18</v>
      </c>
      <c r="B86" s="6" t="s">
        <v>19</v>
      </c>
      <c r="C86" s="1" t="s">
        <v>21</v>
      </c>
      <c r="D86" s="9" t="s">
        <v>22</v>
      </c>
    </row>
    <row r="87" spans="1:8" x14ac:dyDescent="0.25">
      <c r="A87" s="6" t="s">
        <v>16</v>
      </c>
      <c r="B87" s="6" t="s">
        <v>20</v>
      </c>
      <c r="C87" s="2">
        <f>A76*3000/100000</f>
        <v>26400.21</v>
      </c>
      <c r="D87" s="9">
        <f>C87/3120</f>
        <v>8.4616057692307685</v>
      </c>
    </row>
    <row r="89" spans="1:8" x14ac:dyDescent="0.25">
      <c r="A89" s="8" t="s">
        <v>5</v>
      </c>
      <c r="B89" s="1"/>
    </row>
    <row r="90" spans="1:8" x14ac:dyDescent="0.25">
      <c r="A90" s="8" t="s">
        <v>23</v>
      </c>
      <c r="B90" s="1" t="s">
        <v>24</v>
      </c>
    </row>
    <row r="91" spans="1:8" x14ac:dyDescent="0.25">
      <c r="A91" s="8" t="s">
        <v>23</v>
      </c>
      <c r="B91" s="9">
        <f>A76/1500000</f>
        <v>0.58667133333333332</v>
      </c>
    </row>
    <row r="92" spans="1:8" x14ac:dyDescent="0.25">
      <c r="E92" s="15"/>
      <c r="F92" s="15"/>
      <c r="G92" s="15"/>
      <c r="H92" s="15"/>
    </row>
    <row r="93" spans="1:8" ht="30" x14ac:dyDescent="0.25">
      <c r="A93" s="10" t="s">
        <v>249</v>
      </c>
      <c r="B93" s="3" t="s">
        <v>6</v>
      </c>
      <c r="C93" s="3" t="s">
        <v>260</v>
      </c>
      <c r="E93" s="1"/>
      <c r="F93" s="1"/>
      <c r="G93" s="1"/>
      <c r="H93" s="1"/>
    </row>
    <row r="94" spans="1:8" x14ac:dyDescent="0.25">
      <c r="A94">
        <v>987940</v>
      </c>
      <c r="B94" s="2">
        <f>A94*6.8/100</f>
        <v>67179.92</v>
      </c>
      <c r="C94" s="2">
        <f>A94*12.1/100</f>
        <v>119540.74</v>
      </c>
    </row>
    <row r="95" spans="1:8" x14ac:dyDescent="0.25">
      <c r="A95" s="21" t="s">
        <v>13</v>
      </c>
      <c r="B95" s="22"/>
    </row>
    <row r="96" spans="1:8" x14ac:dyDescent="0.25">
      <c r="A96" s="1" t="s">
        <v>9</v>
      </c>
      <c r="B96" s="2">
        <f>B94*20/100</f>
        <v>13435.983999999999</v>
      </c>
    </row>
    <row r="97" spans="1:4" x14ac:dyDescent="0.25">
      <c r="A97" s="3" t="s">
        <v>10</v>
      </c>
      <c r="B97" s="2">
        <f>C94*58.9/100</f>
        <v>70409.495859999995</v>
      </c>
    </row>
    <row r="98" spans="1:4" x14ac:dyDescent="0.25">
      <c r="A98" s="4" t="s">
        <v>11</v>
      </c>
      <c r="B98" s="5">
        <f>SUM(B96:B97)</f>
        <v>83845.479859999992</v>
      </c>
    </row>
    <row r="99" spans="1:4" x14ac:dyDescent="0.25">
      <c r="A99" s="1" t="s">
        <v>12</v>
      </c>
      <c r="B99" s="9">
        <f>B98/6758</f>
        <v>12.406848159218702</v>
      </c>
    </row>
    <row r="101" spans="1:4" x14ac:dyDescent="0.25">
      <c r="A101" s="6" t="s">
        <v>14</v>
      </c>
      <c r="B101" s="6" t="s">
        <v>15</v>
      </c>
      <c r="C101" s="1" t="s">
        <v>21</v>
      </c>
      <c r="D101" s="1" t="s">
        <v>22</v>
      </c>
    </row>
    <row r="102" spans="1:4" x14ac:dyDescent="0.25">
      <c r="A102" s="6" t="s">
        <v>16</v>
      </c>
      <c r="B102" s="6" t="s">
        <v>17</v>
      </c>
      <c r="C102" s="2">
        <f>A94*15000/100000</f>
        <v>148191</v>
      </c>
      <c r="D102" s="9">
        <f>C102/3024</f>
        <v>49.004960317460316</v>
      </c>
    </row>
    <row r="103" spans="1:4" x14ac:dyDescent="0.25">
      <c r="A103" s="7"/>
      <c r="B103" s="7"/>
      <c r="D103" s="23"/>
    </row>
    <row r="104" spans="1:4" x14ac:dyDescent="0.25">
      <c r="A104" s="6" t="s">
        <v>18</v>
      </c>
      <c r="B104" s="6" t="s">
        <v>19</v>
      </c>
      <c r="C104" s="1" t="s">
        <v>21</v>
      </c>
      <c r="D104" s="9" t="s">
        <v>22</v>
      </c>
    </row>
    <row r="105" spans="1:4" x14ac:dyDescent="0.25">
      <c r="A105" s="6" t="s">
        <v>16</v>
      </c>
      <c r="B105" s="6" t="s">
        <v>20</v>
      </c>
      <c r="C105" s="2">
        <f>A94*3000/100000</f>
        <v>29638.2</v>
      </c>
      <c r="D105" s="9">
        <f>C105/3120</f>
        <v>9.4994230769230779</v>
      </c>
    </row>
    <row r="107" spans="1:4" x14ac:dyDescent="0.25">
      <c r="A107" s="8" t="s">
        <v>5</v>
      </c>
      <c r="B107" s="1"/>
    </row>
    <row r="108" spans="1:4" x14ac:dyDescent="0.25">
      <c r="A108" s="8" t="s">
        <v>23</v>
      </c>
      <c r="B108" s="1" t="s">
        <v>24</v>
      </c>
    </row>
    <row r="109" spans="1:4" x14ac:dyDescent="0.25">
      <c r="A109" s="8" t="s">
        <v>23</v>
      </c>
      <c r="B109" s="9">
        <f>A94/1500000</f>
        <v>0.65862666666666669</v>
      </c>
    </row>
    <row r="111" spans="1:4" ht="30" x14ac:dyDescent="0.25">
      <c r="A111" s="10" t="s">
        <v>250</v>
      </c>
      <c r="B111" s="3" t="s">
        <v>6</v>
      </c>
      <c r="C111" s="3" t="s">
        <v>260</v>
      </c>
    </row>
    <row r="112" spans="1:4" x14ac:dyDescent="0.25">
      <c r="A112" s="1">
        <v>338649</v>
      </c>
      <c r="B112" s="2">
        <f>A112*6.8/100</f>
        <v>23028.131999999998</v>
      </c>
      <c r="C112" s="2">
        <f>A112*12.1/100</f>
        <v>40976.529000000002</v>
      </c>
    </row>
    <row r="113" spans="1:4" x14ac:dyDescent="0.25">
      <c r="A113" s="21" t="s">
        <v>13</v>
      </c>
      <c r="B113" s="22"/>
    </row>
    <row r="114" spans="1:4" x14ac:dyDescent="0.25">
      <c r="A114" s="1" t="s">
        <v>9</v>
      </c>
      <c r="B114" s="2">
        <f>B112*20/100</f>
        <v>4605.6263999999992</v>
      </c>
    </row>
    <row r="115" spans="1:4" x14ac:dyDescent="0.25">
      <c r="A115" s="3" t="s">
        <v>10</v>
      </c>
      <c r="B115" s="2">
        <f>C112*58.9/100</f>
        <v>24135.175581</v>
      </c>
    </row>
    <row r="116" spans="1:4" x14ac:dyDescent="0.25">
      <c r="A116" s="4" t="s">
        <v>11</v>
      </c>
      <c r="B116" s="5">
        <f>SUM(B114:B115)</f>
        <v>28740.801980999997</v>
      </c>
    </row>
    <row r="117" spans="1:4" x14ac:dyDescent="0.25">
      <c r="A117" s="1" t="s">
        <v>12</v>
      </c>
      <c r="B117" s="9">
        <f>B116/6758</f>
        <v>4.2528561676531513</v>
      </c>
    </row>
    <row r="119" spans="1:4" x14ac:dyDescent="0.25">
      <c r="A119" s="6" t="s">
        <v>14</v>
      </c>
      <c r="B119" s="6" t="s">
        <v>15</v>
      </c>
      <c r="C119" s="1" t="s">
        <v>21</v>
      </c>
      <c r="D119" s="1" t="s">
        <v>22</v>
      </c>
    </row>
    <row r="120" spans="1:4" x14ac:dyDescent="0.25">
      <c r="A120" s="6" t="s">
        <v>16</v>
      </c>
      <c r="B120" s="6" t="s">
        <v>17</v>
      </c>
      <c r="C120" s="2">
        <f>A112*15000/100000</f>
        <v>50797.35</v>
      </c>
      <c r="D120" s="9">
        <f>C120/3024</f>
        <v>16.798065476190477</v>
      </c>
    </row>
    <row r="121" spans="1:4" x14ac:dyDescent="0.25">
      <c r="A121" s="7"/>
      <c r="B121" s="7"/>
      <c r="D121" s="23"/>
    </row>
    <row r="122" spans="1:4" x14ac:dyDescent="0.25">
      <c r="A122" s="6" t="s">
        <v>18</v>
      </c>
      <c r="B122" s="6" t="s">
        <v>19</v>
      </c>
      <c r="C122" s="1" t="s">
        <v>21</v>
      </c>
      <c r="D122" s="9" t="s">
        <v>22</v>
      </c>
    </row>
    <row r="123" spans="1:4" x14ac:dyDescent="0.25">
      <c r="A123" s="6" t="s">
        <v>16</v>
      </c>
      <c r="B123" s="6" t="s">
        <v>20</v>
      </c>
      <c r="C123" s="2">
        <f>A112*3000/100000</f>
        <v>10159.469999999999</v>
      </c>
      <c r="D123" s="9">
        <f>C123/3120</f>
        <v>3.2562403846153845</v>
      </c>
    </row>
    <row r="125" spans="1:4" x14ac:dyDescent="0.25">
      <c r="A125" s="8" t="s">
        <v>5</v>
      </c>
      <c r="B125" s="1"/>
    </row>
    <row r="126" spans="1:4" x14ac:dyDescent="0.25">
      <c r="A126" s="8" t="s">
        <v>23</v>
      </c>
      <c r="B126" s="1" t="s">
        <v>24</v>
      </c>
    </row>
    <row r="127" spans="1:4" x14ac:dyDescent="0.25">
      <c r="A127" s="8" t="s">
        <v>23</v>
      </c>
      <c r="B127" s="9">
        <f>A112/1500000</f>
        <v>0.22576599999999999</v>
      </c>
    </row>
    <row r="129" spans="1:4" ht="30" x14ac:dyDescent="0.25">
      <c r="A129" s="10" t="s">
        <v>251</v>
      </c>
      <c r="B129" s="3" t="s">
        <v>6</v>
      </c>
      <c r="C129" s="3" t="s">
        <v>260</v>
      </c>
    </row>
    <row r="130" spans="1:4" x14ac:dyDescent="0.25">
      <c r="A130">
        <v>1326120</v>
      </c>
      <c r="B130" s="2">
        <f>A130*6.8/100</f>
        <v>90176.16</v>
      </c>
      <c r="C130" s="2">
        <f>A130*12.1/100</f>
        <v>160460.51999999999</v>
      </c>
    </row>
    <row r="131" spans="1:4" x14ac:dyDescent="0.25">
      <c r="A131" s="21" t="s">
        <v>13</v>
      </c>
      <c r="B131" s="22"/>
    </row>
    <row r="132" spans="1:4" x14ac:dyDescent="0.25">
      <c r="A132" s="1" t="s">
        <v>9</v>
      </c>
      <c r="B132" s="2">
        <f>B130*20/100</f>
        <v>18035.232000000004</v>
      </c>
    </row>
    <row r="133" spans="1:4" x14ac:dyDescent="0.25">
      <c r="A133" s="3" t="s">
        <v>10</v>
      </c>
      <c r="B133" s="2">
        <f>C130*58.9/100</f>
        <v>94511.246279999992</v>
      </c>
    </row>
    <row r="134" spans="1:4" x14ac:dyDescent="0.25">
      <c r="A134" s="4" t="s">
        <v>11</v>
      </c>
      <c r="B134" s="5">
        <f>SUM(B132:B133)</f>
        <v>112546.47828</v>
      </c>
    </row>
    <row r="135" spans="1:4" x14ac:dyDescent="0.25">
      <c r="A135" s="1" t="s">
        <v>12</v>
      </c>
      <c r="B135" s="9">
        <f>B134/6758</f>
        <v>16.653814483575022</v>
      </c>
    </row>
    <row r="137" spans="1:4" x14ac:dyDescent="0.25">
      <c r="A137" s="6" t="s">
        <v>14</v>
      </c>
      <c r="B137" s="6" t="s">
        <v>15</v>
      </c>
      <c r="C137" s="1" t="s">
        <v>21</v>
      </c>
      <c r="D137" s="1" t="s">
        <v>22</v>
      </c>
    </row>
    <row r="138" spans="1:4" x14ac:dyDescent="0.25">
      <c r="A138" s="6" t="s">
        <v>16</v>
      </c>
      <c r="B138" s="6" t="s">
        <v>17</v>
      </c>
      <c r="C138" s="2">
        <f>A130*15000/100000</f>
        <v>198918</v>
      </c>
      <c r="D138" s="9">
        <f>C138/3024</f>
        <v>65.779761904761898</v>
      </c>
    </row>
    <row r="139" spans="1:4" x14ac:dyDescent="0.25">
      <c r="A139" s="7"/>
      <c r="B139" s="7"/>
      <c r="D139" s="23"/>
    </row>
    <row r="140" spans="1:4" x14ac:dyDescent="0.25">
      <c r="A140" s="6" t="s">
        <v>18</v>
      </c>
      <c r="B140" s="6" t="s">
        <v>19</v>
      </c>
      <c r="C140" s="1" t="s">
        <v>21</v>
      </c>
      <c r="D140" s="9" t="s">
        <v>22</v>
      </c>
    </row>
    <row r="141" spans="1:4" x14ac:dyDescent="0.25">
      <c r="A141" s="6" t="s">
        <v>16</v>
      </c>
      <c r="B141" s="6" t="s">
        <v>20</v>
      </c>
      <c r="C141" s="2">
        <f>A130*3000/100000</f>
        <v>39783.599999999999</v>
      </c>
      <c r="D141" s="9">
        <f>C141/3120</f>
        <v>12.751153846153846</v>
      </c>
    </row>
    <row r="143" spans="1:4" x14ac:dyDescent="0.25">
      <c r="A143" s="8" t="s">
        <v>5</v>
      </c>
      <c r="B143" s="1"/>
    </row>
    <row r="144" spans="1:4" x14ac:dyDescent="0.25">
      <c r="A144" s="8" t="s">
        <v>23</v>
      </c>
      <c r="B144" s="1" t="s">
        <v>24</v>
      </c>
    </row>
    <row r="145" spans="1:4" x14ac:dyDescent="0.25">
      <c r="A145" s="8" t="s">
        <v>23</v>
      </c>
      <c r="B145" s="9">
        <f>A130/1500000</f>
        <v>0.88407999999999998</v>
      </c>
    </row>
    <row r="147" spans="1:4" ht="30" x14ac:dyDescent="0.25">
      <c r="A147" s="10" t="s">
        <v>252</v>
      </c>
      <c r="B147" s="3" t="s">
        <v>6</v>
      </c>
      <c r="C147" s="3" t="s">
        <v>260</v>
      </c>
    </row>
    <row r="148" spans="1:4" x14ac:dyDescent="0.25">
      <c r="A148">
        <v>914157</v>
      </c>
      <c r="B148" s="2">
        <f>A148*6.8/100</f>
        <v>62162.675999999999</v>
      </c>
      <c r="C148" s="2">
        <f>A148*12.1/100</f>
        <v>110612.99699999999</v>
      </c>
    </row>
    <row r="149" spans="1:4" x14ac:dyDescent="0.25">
      <c r="A149" s="21" t="s">
        <v>13</v>
      </c>
      <c r="B149" s="22"/>
    </row>
    <row r="150" spans="1:4" x14ac:dyDescent="0.25">
      <c r="A150" s="1" t="s">
        <v>9</v>
      </c>
      <c r="B150" s="2">
        <f>B148*20/100</f>
        <v>12432.5352</v>
      </c>
    </row>
    <row r="151" spans="1:4" x14ac:dyDescent="0.25">
      <c r="A151" s="3" t="s">
        <v>10</v>
      </c>
      <c r="B151" s="2">
        <f>C148*58.9/100</f>
        <v>65151.055232999992</v>
      </c>
    </row>
    <row r="152" spans="1:4" x14ac:dyDescent="0.25">
      <c r="A152" s="4" t="s">
        <v>11</v>
      </c>
      <c r="B152" s="5">
        <f>SUM(B150:B151)</f>
        <v>77583.59043299999</v>
      </c>
    </row>
    <row r="153" spans="1:4" x14ac:dyDescent="0.25">
      <c r="A153" s="1" t="s">
        <v>12</v>
      </c>
      <c r="B153" s="9">
        <f>B152/6758</f>
        <v>11.480259016424977</v>
      </c>
    </row>
    <row r="155" spans="1:4" x14ac:dyDescent="0.25">
      <c r="A155" s="6" t="s">
        <v>14</v>
      </c>
      <c r="B155" s="6" t="s">
        <v>15</v>
      </c>
      <c r="C155" s="1" t="s">
        <v>21</v>
      </c>
      <c r="D155" s="1" t="s">
        <v>22</v>
      </c>
    </row>
    <row r="156" spans="1:4" x14ac:dyDescent="0.25">
      <c r="A156" s="6" t="s">
        <v>16</v>
      </c>
      <c r="B156" s="6" t="s">
        <v>17</v>
      </c>
      <c r="C156" s="2">
        <f>A148*15000/100000</f>
        <v>137123.54999999999</v>
      </c>
      <c r="D156" s="9">
        <f>C156/3024</f>
        <v>45.34508928571428</v>
      </c>
    </row>
    <row r="157" spans="1:4" x14ac:dyDescent="0.25">
      <c r="A157" s="7"/>
      <c r="B157" s="7"/>
      <c r="D157" s="23"/>
    </row>
    <row r="158" spans="1:4" x14ac:dyDescent="0.25">
      <c r="A158" s="6" t="s">
        <v>18</v>
      </c>
      <c r="B158" s="6" t="s">
        <v>19</v>
      </c>
      <c r="C158" s="1" t="s">
        <v>21</v>
      </c>
      <c r="D158" s="9" t="s">
        <v>22</v>
      </c>
    </row>
    <row r="159" spans="1:4" x14ac:dyDescent="0.25">
      <c r="A159" s="6" t="s">
        <v>16</v>
      </c>
      <c r="B159" s="6" t="s">
        <v>20</v>
      </c>
      <c r="C159" s="2">
        <f>A148*3000/100000</f>
        <v>27424.71</v>
      </c>
      <c r="D159" s="9">
        <f>C159/3120</f>
        <v>8.7899711538461531</v>
      </c>
    </row>
    <row r="161" spans="1:4" x14ac:dyDescent="0.25">
      <c r="A161" s="8" t="s">
        <v>5</v>
      </c>
      <c r="B161" s="1"/>
    </row>
    <row r="162" spans="1:4" x14ac:dyDescent="0.25">
      <c r="A162" s="8" t="s">
        <v>23</v>
      </c>
      <c r="B162" s="1" t="s">
        <v>24</v>
      </c>
    </row>
    <row r="163" spans="1:4" x14ac:dyDescent="0.25">
      <c r="A163" s="8" t="s">
        <v>23</v>
      </c>
      <c r="B163" s="9">
        <f>A148/1500000</f>
        <v>0.60943800000000004</v>
      </c>
    </row>
    <row r="165" spans="1:4" ht="30" x14ac:dyDescent="0.25">
      <c r="A165" s="10" t="s">
        <v>253</v>
      </c>
      <c r="B165" s="3" t="s">
        <v>6</v>
      </c>
      <c r="C165" s="3" t="s">
        <v>260</v>
      </c>
    </row>
    <row r="166" spans="1:4" x14ac:dyDescent="0.25">
      <c r="A166">
        <v>724505</v>
      </c>
      <c r="B166" s="2">
        <f>A166*6.8/100</f>
        <v>49266.34</v>
      </c>
      <c r="C166" s="2">
        <f>A166*12.1/100</f>
        <v>87665.104999999996</v>
      </c>
    </row>
    <row r="167" spans="1:4" x14ac:dyDescent="0.25">
      <c r="A167" s="21" t="s">
        <v>13</v>
      </c>
      <c r="B167" s="22"/>
    </row>
    <row r="168" spans="1:4" x14ac:dyDescent="0.25">
      <c r="A168" s="1" t="s">
        <v>9</v>
      </c>
      <c r="B168" s="2">
        <f>B166*20/100</f>
        <v>9853.268</v>
      </c>
    </row>
    <row r="169" spans="1:4" x14ac:dyDescent="0.25">
      <c r="A169" s="3" t="s">
        <v>10</v>
      </c>
      <c r="B169" s="2">
        <f>C166*58.9/100</f>
        <v>51634.746844999994</v>
      </c>
    </row>
    <row r="170" spans="1:4" x14ac:dyDescent="0.25">
      <c r="A170" s="4" t="s">
        <v>11</v>
      </c>
      <c r="B170" s="5">
        <f>SUM(B168:B169)</f>
        <v>61488.014844999998</v>
      </c>
    </row>
    <row r="171" spans="1:4" x14ac:dyDescent="0.25">
      <c r="A171" s="1" t="s">
        <v>12</v>
      </c>
      <c r="B171" s="9">
        <f>B170/6758</f>
        <v>9.0985520634803194</v>
      </c>
    </row>
    <row r="173" spans="1:4" x14ac:dyDescent="0.25">
      <c r="A173" s="6" t="s">
        <v>14</v>
      </c>
      <c r="B173" s="6" t="s">
        <v>15</v>
      </c>
      <c r="C173" s="1" t="s">
        <v>21</v>
      </c>
      <c r="D173" s="1" t="s">
        <v>22</v>
      </c>
    </row>
    <row r="174" spans="1:4" x14ac:dyDescent="0.25">
      <c r="A174" s="6" t="s">
        <v>16</v>
      </c>
      <c r="B174" s="6" t="s">
        <v>17</v>
      </c>
      <c r="C174" s="2">
        <f>A166*15000/100000</f>
        <v>108675.75</v>
      </c>
      <c r="D174" s="9">
        <f>C174/3024</f>
        <v>35.937748015873019</v>
      </c>
    </row>
    <row r="175" spans="1:4" x14ac:dyDescent="0.25">
      <c r="A175" s="7"/>
      <c r="B175" s="7"/>
      <c r="D175" s="23"/>
    </row>
    <row r="176" spans="1:4" x14ac:dyDescent="0.25">
      <c r="A176" s="6" t="s">
        <v>18</v>
      </c>
      <c r="B176" s="6" t="s">
        <v>19</v>
      </c>
      <c r="C176" s="1" t="s">
        <v>21</v>
      </c>
      <c r="D176" s="9" t="s">
        <v>22</v>
      </c>
    </row>
    <row r="177" spans="1:4" x14ac:dyDescent="0.25">
      <c r="A177" s="6" t="s">
        <v>16</v>
      </c>
      <c r="B177" s="6" t="s">
        <v>20</v>
      </c>
      <c r="C177" s="2">
        <f>A166*3000/100000</f>
        <v>21735.15</v>
      </c>
      <c r="D177" s="9">
        <f>C177/3120</f>
        <v>6.9663942307692315</v>
      </c>
    </row>
    <row r="179" spans="1:4" x14ac:dyDescent="0.25">
      <c r="A179" s="8" t="s">
        <v>5</v>
      </c>
      <c r="B179" s="1"/>
    </row>
    <row r="180" spans="1:4" x14ac:dyDescent="0.25">
      <c r="A180" s="8" t="s">
        <v>23</v>
      </c>
      <c r="B180" s="1" t="s">
        <v>24</v>
      </c>
    </row>
    <row r="181" spans="1:4" x14ac:dyDescent="0.25">
      <c r="A181" s="8" t="s">
        <v>23</v>
      </c>
      <c r="B181" s="9">
        <f>A166/1500000</f>
        <v>0.48300333333333334</v>
      </c>
    </row>
    <row r="183" spans="1:4" ht="30" x14ac:dyDescent="0.25">
      <c r="A183" s="10" t="s">
        <v>254</v>
      </c>
      <c r="B183" s="3" t="s">
        <v>6</v>
      </c>
      <c r="C183" s="3" t="s">
        <v>260</v>
      </c>
    </row>
    <row r="184" spans="1:4" x14ac:dyDescent="0.25">
      <c r="A184">
        <v>1915100</v>
      </c>
      <c r="B184" s="2">
        <f>A184*6.8/100</f>
        <v>130226.8</v>
      </c>
      <c r="C184" s="2">
        <f>A184*12.1/100</f>
        <v>231727.1</v>
      </c>
    </row>
    <row r="185" spans="1:4" x14ac:dyDescent="0.25">
      <c r="A185" s="21" t="s">
        <v>13</v>
      </c>
      <c r="B185" s="22"/>
    </row>
    <row r="186" spans="1:4" x14ac:dyDescent="0.25">
      <c r="A186" s="1" t="s">
        <v>9</v>
      </c>
      <c r="B186" s="2">
        <f>B184*20/100</f>
        <v>26045.360000000001</v>
      </c>
    </row>
    <row r="187" spans="1:4" x14ac:dyDescent="0.25">
      <c r="A187" s="3" t="s">
        <v>10</v>
      </c>
      <c r="B187" s="2">
        <f>C184*58.9/100</f>
        <v>136487.26189999998</v>
      </c>
    </row>
    <row r="188" spans="1:4" x14ac:dyDescent="0.25">
      <c r="A188" s="4" t="s">
        <v>11</v>
      </c>
      <c r="B188" s="5">
        <f>SUM(B186:B187)</f>
        <v>162532.62189999997</v>
      </c>
    </row>
    <row r="189" spans="1:4" x14ac:dyDescent="0.25">
      <c r="A189" s="1" t="s">
        <v>12</v>
      </c>
      <c r="B189" s="9">
        <f>B188/6758</f>
        <v>24.050402767090851</v>
      </c>
    </row>
    <row r="191" spans="1:4" x14ac:dyDescent="0.25">
      <c r="A191" s="6" t="s">
        <v>14</v>
      </c>
      <c r="B191" s="6" t="s">
        <v>15</v>
      </c>
      <c r="C191" s="1" t="s">
        <v>21</v>
      </c>
      <c r="D191" s="1" t="s">
        <v>22</v>
      </c>
    </row>
    <row r="192" spans="1:4" x14ac:dyDescent="0.25">
      <c r="A192" s="6" t="s">
        <v>16</v>
      </c>
      <c r="B192" s="6" t="s">
        <v>17</v>
      </c>
      <c r="C192" s="2">
        <f>A184*15000/100000</f>
        <v>287265</v>
      </c>
      <c r="D192" s="9">
        <f>C192/3024</f>
        <v>94.995039682539684</v>
      </c>
    </row>
    <row r="193" spans="1:4" x14ac:dyDescent="0.25">
      <c r="A193" s="7"/>
      <c r="B193" s="7"/>
      <c r="D193" s="23"/>
    </row>
    <row r="194" spans="1:4" x14ac:dyDescent="0.25">
      <c r="A194" s="6" t="s">
        <v>18</v>
      </c>
      <c r="B194" s="6" t="s">
        <v>19</v>
      </c>
      <c r="C194" s="1" t="s">
        <v>21</v>
      </c>
      <c r="D194" s="9" t="s">
        <v>22</v>
      </c>
    </row>
    <row r="195" spans="1:4" x14ac:dyDescent="0.25">
      <c r="A195" s="6" t="s">
        <v>16</v>
      </c>
      <c r="B195" s="6" t="s">
        <v>20</v>
      </c>
      <c r="C195" s="2">
        <f>A184*3000/100000</f>
        <v>57453</v>
      </c>
      <c r="D195" s="9">
        <f>C195/3120</f>
        <v>18.414423076923075</v>
      </c>
    </row>
    <row r="197" spans="1:4" x14ac:dyDescent="0.25">
      <c r="A197" s="8" t="s">
        <v>5</v>
      </c>
      <c r="B197" s="1"/>
    </row>
    <row r="198" spans="1:4" x14ac:dyDescent="0.25">
      <c r="A198" s="8" t="s">
        <v>23</v>
      </c>
      <c r="B198" s="1" t="s">
        <v>24</v>
      </c>
    </row>
    <row r="199" spans="1:4" x14ac:dyDescent="0.25">
      <c r="A199" s="8" t="s">
        <v>23</v>
      </c>
      <c r="B199" s="9">
        <f>A184/1500000</f>
        <v>1.2767333333333333</v>
      </c>
    </row>
    <row r="201" spans="1:4" ht="30" x14ac:dyDescent="0.25">
      <c r="A201" s="10" t="s">
        <v>255</v>
      </c>
      <c r="B201" s="3" t="s">
        <v>6</v>
      </c>
      <c r="C201" s="3" t="s">
        <v>260</v>
      </c>
    </row>
    <row r="202" spans="1:4" x14ac:dyDescent="0.25">
      <c r="A202">
        <v>289463</v>
      </c>
      <c r="B202" s="2">
        <f>A202*6.8/100</f>
        <v>19683.484</v>
      </c>
      <c r="C202" s="2">
        <f>A202*12.1/100</f>
        <v>35025.023000000001</v>
      </c>
    </row>
    <row r="203" spans="1:4" x14ac:dyDescent="0.25">
      <c r="A203" s="21" t="s">
        <v>13</v>
      </c>
      <c r="B203" s="22"/>
    </row>
    <row r="204" spans="1:4" x14ac:dyDescent="0.25">
      <c r="A204" s="1" t="s">
        <v>9</v>
      </c>
      <c r="B204" s="2">
        <f>B202*20/100</f>
        <v>3936.6967999999997</v>
      </c>
    </row>
    <row r="205" spans="1:4" x14ac:dyDescent="0.25">
      <c r="A205" s="3" t="s">
        <v>10</v>
      </c>
      <c r="B205" s="2">
        <f>C202*58.9/100</f>
        <v>20629.738547000001</v>
      </c>
    </row>
    <row r="206" spans="1:4" x14ac:dyDescent="0.25">
      <c r="A206" s="4" t="s">
        <v>11</v>
      </c>
      <c r="B206" s="5">
        <f>SUM(B204:B205)</f>
        <v>24566.435346999999</v>
      </c>
    </row>
    <row r="207" spans="1:4" x14ac:dyDescent="0.25">
      <c r="A207" s="1" t="s">
        <v>12</v>
      </c>
      <c r="B207" s="9">
        <f>B206/6758</f>
        <v>3.635163561260728</v>
      </c>
    </row>
    <row r="209" spans="1:4" x14ac:dyDescent="0.25">
      <c r="A209" s="6" t="s">
        <v>14</v>
      </c>
      <c r="B209" s="6" t="s">
        <v>15</v>
      </c>
      <c r="C209" s="1" t="s">
        <v>21</v>
      </c>
      <c r="D209" s="1" t="s">
        <v>22</v>
      </c>
    </row>
    <row r="210" spans="1:4" x14ac:dyDescent="0.25">
      <c r="A210" s="6" t="s">
        <v>16</v>
      </c>
      <c r="B210" s="6" t="s">
        <v>17</v>
      </c>
      <c r="C210" s="2">
        <f>A202*15000/100000</f>
        <v>43419.45</v>
      </c>
      <c r="D210" s="9">
        <f>C210/3024</f>
        <v>14.35828373015873</v>
      </c>
    </row>
    <row r="211" spans="1:4" x14ac:dyDescent="0.25">
      <c r="A211" s="7"/>
      <c r="B211" s="7"/>
      <c r="D211" s="23"/>
    </row>
    <row r="212" spans="1:4" x14ac:dyDescent="0.25">
      <c r="A212" s="6" t="s">
        <v>18</v>
      </c>
      <c r="B212" s="6" t="s">
        <v>19</v>
      </c>
      <c r="C212" s="1" t="s">
        <v>21</v>
      </c>
      <c r="D212" s="9" t="s">
        <v>22</v>
      </c>
    </row>
    <row r="213" spans="1:4" x14ac:dyDescent="0.25">
      <c r="A213" s="6" t="s">
        <v>16</v>
      </c>
      <c r="B213" s="6" t="s">
        <v>20</v>
      </c>
      <c r="C213" s="2">
        <f>A202*3000/100000</f>
        <v>8683.89</v>
      </c>
      <c r="D213" s="9">
        <f>C213/3120</f>
        <v>2.7832980769230766</v>
      </c>
    </row>
    <row r="215" spans="1:4" x14ac:dyDescent="0.25">
      <c r="A215" s="8" t="s">
        <v>5</v>
      </c>
      <c r="B215" s="1"/>
    </row>
    <row r="216" spans="1:4" x14ac:dyDescent="0.25">
      <c r="A216" s="8" t="s">
        <v>23</v>
      </c>
      <c r="B216" s="1" t="s">
        <v>24</v>
      </c>
    </row>
    <row r="217" spans="1:4" x14ac:dyDescent="0.25">
      <c r="A217" s="8" t="s">
        <v>23</v>
      </c>
      <c r="B217" s="9">
        <f>A202/1500000</f>
        <v>0.19297533333333333</v>
      </c>
    </row>
    <row r="219" spans="1:4" ht="30" x14ac:dyDescent="0.25">
      <c r="A219" s="10" t="s">
        <v>256</v>
      </c>
      <c r="B219" s="3" t="s">
        <v>6</v>
      </c>
      <c r="C219" s="3" t="s">
        <v>260</v>
      </c>
    </row>
    <row r="220" spans="1:4" x14ac:dyDescent="0.25">
      <c r="A220">
        <v>511647</v>
      </c>
      <c r="B220" s="2">
        <f>A220*6.8/100</f>
        <v>34791.995999999999</v>
      </c>
      <c r="C220" s="2">
        <f>A220*12.1/100</f>
        <v>61909.287000000004</v>
      </c>
    </row>
    <row r="221" spans="1:4" x14ac:dyDescent="0.25">
      <c r="A221" s="21" t="s">
        <v>13</v>
      </c>
      <c r="B221" s="22"/>
    </row>
    <row r="222" spans="1:4" x14ac:dyDescent="0.25">
      <c r="A222" s="1" t="s">
        <v>9</v>
      </c>
      <c r="B222" s="2">
        <f>B220*20/100</f>
        <v>6958.3991999999989</v>
      </c>
    </row>
    <row r="223" spans="1:4" x14ac:dyDescent="0.25">
      <c r="A223" s="3" t="s">
        <v>10</v>
      </c>
      <c r="B223" s="2">
        <f>C220*58.9/100</f>
        <v>36464.570043</v>
      </c>
    </row>
    <row r="224" spans="1:4" x14ac:dyDescent="0.25">
      <c r="A224" s="4" t="s">
        <v>11</v>
      </c>
      <c r="B224" s="5">
        <f>SUM(B222:B223)</f>
        <v>43422.969243</v>
      </c>
    </row>
    <row r="225" spans="1:4" x14ac:dyDescent="0.25">
      <c r="A225" s="1" t="s">
        <v>12</v>
      </c>
      <c r="B225" s="9">
        <f>B224/6758</f>
        <v>6.4254171712044981</v>
      </c>
    </row>
    <row r="227" spans="1:4" x14ac:dyDescent="0.25">
      <c r="A227" s="6" t="s">
        <v>14</v>
      </c>
      <c r="B227" s="6" t="s">
        <v>15</v>
      </c>
      <c r="C227" s="1" t="s">
        <v>21</v>
      </c>
      <c r="D227" s="1" t="s">
        <v>22</v>
      </c>
    </row>
    <row r="228" spans="1:4" x14ac:dyDescent="0.25">
      <c r="A228" s="6" t="s">
        <v>16</v>
      </c>
      <c r="B228" s="6" t="s">
        <v>17</v>
      </c>
      <c r="C228" s="2">
        <f>A220*15000/100000</f>
        <v>76747.05</v>
      </c>
      <c r="D228" s="9">
        <f>C228/3024</f>
        <v>25.379315476190477</v>
      </c>
    </row>
    <row r="229" spans="1:4" x14ac:dyDescent="0.25">
      <c r="A229" s="7"/>
      <c r="B229" s="7"/>
      <c r="D229" s="23"/>
    </row>
    <row r="230" spans="1:4" x14ac:dyDescent="0.25">
      <c r="A230" s="6" t="s">
        <v>18</v>
      </c>
      <c r="B230" s="6" t="s">
        <v>19</v>
      </c>
      <c r="C230" s="1" t="s">
        <v>21</v>
      </c>
      <c r="D230" s="9" t="s">
        <v>22</v>
      </c>
    </row>
    <row r="231" spans="1:4" x14ac:dyDescent="0.25">
      <c r="A231" s="6" t="s">
        <v>16</v>
      </c>
      <c r="B231" s="6" t="s">
        <v>20</v>
      </c>
      <c r="C231" s="2">
        <f>A220*3000/100000</f>
        <v>15349.41</v>
      </c>
      <c r="D231" s="9">
        <f>C231/3120</f>
        <v>4.919682692307692</v>
      </c>
    </row>
    <row r="233" spans="1:4" x14ac:dyDescent="0.25">
      <c r="A233" s="8" t="s">
        <v>5</v>
      </c>
      <c r="B233" s="1"/>
    </row>
    <row r="234" spans="1:4" x14ac:dyDescent="0.25">
      <c r="A234" s="8" t="s">
        <v>23</v>
      </c>
      <c r="B234" s="1" t="s">
        <v>24</v>
      </c>
    </row>
    <row r="235" spans="1:4" x14ac:dyDescent="0.25">
      <c r="A235" s="8" t="s">
        <v>23</v>
      </c>
      <c r="B235" s="9">
        <f>A220/1500000</f>
        <v>0.34109800000000001</v>
      </c>
    </row>
    <row r="237" spans="1:4" ht="30" x14ac:dyDescent="0.25">
      <c r="A237" s="10" t="s">
        <v>257</v>
      </c>
      <c r="B237" s="3" t="s">
        <v>6</v>
      </c>
      <c r="C237" s="3" t="s">
        <v>260</v>
      </c>
    </row>
    <row r="238" spans="1:4" x14ac:dyDescent="0.25">
      <c r="A238">
        <v>548260</v>
      </c>
      <c r="B238" s="2">
        <f>A238*6.8/100</f>
        <v>37281.68</v>
      </c>
      <c r="C238" s="2">
        <f>A238*12.1/100</f>
        <v>66339.460000000006</v>
      </c>
    </row>
    <row r="239" spans="1:4" x14ac:dyDescent="0.25">
      <c r="A239" s="21" t="s">
        <v>13</v>
      </c>
      <c r="B239" s="22"/>
    </row>
    <row r="240" spans="1:4" x14ac:dyDescent="0.25">
      <c r="A240" s="1" t="s">
        <v>9</v>
      </c>
      <c r="B240" s="2">
        <f>B238*20/100</f>
        <v>7456.3359999999993</v>
      </c>
    </row>
    <row r="241" spans="1:4" x14ac:dyDescent="0.25">
      <c r="A241" s="3" t="s">
        <v>10</v>
      </c>
      <c r="B241" s="2">
        <f>C238*58.9/100</f>
        <v>39073.941940000004</v>
      </c>
    </row>
    <row r="242" spans="1:4" x14ac:dyDescent="0.25">
      <c r="A242" s="4" t="s">
        <v>11</v>
      </c>
      <c r="B242" s="5">
        <f>SUM(B240:B241)</f>
        <v>46530.27794</v>
      </c>
    </row>
    <row r="243" spans="1:4" x14ac:dyDescent="0.25">
      <c r="A243" s="1" t="s">
        <v>12</v>
      </c>
      <c r="B243" s="9">
        <f>B242/6758</f>
        <v>6.885214255696952</v>
      </c>
    </row>
    <row r="245" spans="1:4" x14ac:dyDescent="0.25">
      <c r="A245" s="6" t="s">
        <v>14</v>
      </c>
      <c r="B245" s="6" t="s">
        <v>15</v>
      </c>
      <c r="C245" s="1" t="s">
        <v>21</v>
      </c>
      <c r="D245" s="1" t="s">
        <v>22</v>
      </c>
    </row>
    <row r="246" spans="1:4" x14ac:dyDescent="0.25">
      <c r="A246" s="6" t="s">
        <v>16</v>
      </c>
      <c r="B246" s="6" t="s">
        <v>17</v>
      </c>
      <c r="C246" s="2">
        <f>A238*15000/100000</f>
        <v>82239</v>
      </c>
      <c r="D246" s="9">
        <f>C246/3024</f>
        <v>27.19543650793651</v>
      </c>
    </row>
    <row r="247" spans="1:4" x14ac:dyDescent="0.25">
      <c r="A247" s="7"/>
      <c r="B247" s="7"/>
      <c r="D247" s="23"/>
    </row>
    <row r="248" spans="1:4" x14ac:dyDescent="0.25">
      <c r="A248" s="6" t="s">
        <v>18</v>
      </c>
      <c r="B248" s="6" t="s">
        <v>19</v>
      </c>
      <c r="C248" s="1" t="s">
        <v>21</v>
      </c>
      <c r="D248" s="9" t="s">
        <v>22</v>
      </c>
    </row>
    <row r="249" spans="1:4" x14ac:dyDescent="0.25">
      <c r="A249" s="6" t="s">
        <v>16</v>
      </c>
      <c r="B249" s="6" t="s">
        <v>20</v>
      </c>
      <c r="C249" s="2">
        <f>A238*3000/100000</f>
        <v>16447.8</v>
      </c>
      <c r="D249" s="9">
        <f>C249/3120</f>
        <v>5.2717307692307687</v>
      </c>
    </row>
    <row r="251" spans="1:4" x14ac:dyDescent="0.25">
      <c r="A251" s="8" t="s">
        <v>5</v>
      </c>
      <c r="B251" s="1"/>
    </row>
    <row r="252" spans="1:4" x14ac:dyDescent="0.25">
      <c r="A252" s="8" t="s">
        <v>23</v>
      </c>
      <c r="B252" s="1" t="s">
        <v>24</v>
      </c>
    </row>
    <row r="253" spans="1:4" x14ac:dyDescent="0.25">
      <c r="A253" s="8" t="s">
        <v>23</v>
      </c>
      <c r="B253" s="9">
        <f>A238/1500000</f>
        <v>0.36550666666666665</v>
      </c>
    </row>
    <row r="256" spans="1:4" ht="30" x14ac:dyDescent="0.25">
      <c r="A256" s="10" t="s">
        <v>258</v>
      </c>
      <c r="B256" s="3" t="s">
        <v>6</v>
      </c>
      <c r="C256" s="3" t="s">
        <v>260</v>
      </c>
    </row>
    <row r="257" spans="1:4" x14ac:dyDescent="0.25">
      <c r="A257">
        <v>331139</v>
      </c>
      <c r="B257" s="2">
        <f>A257*6.8/100</f>
        <v>22517.451999999997</v>
      </c>
      <c r="C257" s="2">
        <f>A257*12.1/100</f>
        <v>40067.818999999996</v>
      </c>
    </row>
    <row r="258" spans="1:4" x14ac:dyDescent="0.25">
      <c r="A258" s="21" t="s">
        <v>13</v>
      </c>
      <c r="B258" s="22"/>
    </row>
    <row r="259" spans="1:4" x14ac:dyDescent="0.25">
      <c r="A259" s="1" t="s">
        <v>9</v>
      </c>
      <c r="B259" s="2">
        <f>B257*20/100</f>
        <v>4503.4903999999988</v>
      </c>
    </row>
    <row r="260" spans="1:4" x14ac:dyDescent="0.25">
      <c r="A260" s="3" t="s">
        <v>10</v>
      </c>
      <c r="B260" s="2">
        <f>C257*58.9/100</f>
        <v>23599.945390999997</v>
      </c>
    </row>
    <row r="261" spans="1:4" x14ac:dyDescent="0.25">
      <c r="A261" s="4" t="s">
        <v>11</v>
      </c>
      <c r="B261" s="5">
        <f>SUM(B259:B260)</f>
        <v>28103.435790999996</v>
      </c>
    </row>
    <row r="262" spans="1:4" x14ac:dyDescent="0.25">
      <c r="A262" s="1" t="s">
        <v>12</v>
      </c>
      <c r="B262" s="9">
        <f>B261/6758</f>
        <v>4.1585433250961819</v>
      </c>
    </row>
    <row r="264" spans="1:4" x14ac:dyDescent="0.25">
      <c r="A264" s="6" t="s">
        <v>14</v>
      </c>
      <c r="B264" s="6" t="s">
        <v>15</v>
      </c>
      <c r="C264" s="1" t="s">
        <v>21</v>
      </c>
      <c r="D264" s="1" t="s">
        <v>22</v>
      </c>
    </row>
    <row r="265" spans="1:4" x14ac:dyDescent="0.25">
      <c r="A265" s="6" t="s">
        <v>16</v>
      </c>
      <c r="B265" s="6" t="s">
        <v>17</v>
      </c>
      <c r="C265" s="2">
        <f>A257*15000/100000</f>
        <v>49670.85</v>
      </c>
      <c r="D265" s="9">
        <f>C265/3024</f>
        <v>16.425545634920635</v>
      </c>
    </row>
    <row r="266" spans="1:4" x14ac:dyDescent="0.25">
      <c r="A266" s="7"/>
      <c r="B266" s="7"/>
      <c r="D266" s="23"/>
    </row>
    <row r="267" spans="1:4" x14ac:dyDescent="0.25">
      <c r="A267" s="6" t="s">
        <v>18</v>
      </c>
      <c r="B267" s="6" t="s">
        <v>19</v>
      </c>
      <c r="C267" s="1" t="s">
        <v>21</v>
      </c>
      <c r="D267" s="9" t="s">
        <v>22</v>
      </c>
    </row>
    <row r="268" spans="1:4" x14ac:dyDescent="0.25">
      <c r="A268" s="6" t="s">
        <v>16</v>
      </c>
      <c r="B268" s="6" t="s">
        <v>20</v>
      </c>
      <c r="C268" s="2">
        <f>A257*3000/100000</f>
        <v>9934.17</v>
      </c>
      <c r="D268" s="9">
        <f>C268/3120</f>
        <v>3.1840288461538462</v>
      </c>
    </row>
    <row r="270" spans="1:4" x14ac:dyDescent="0.25">
      <c r="A270" s="8" t="s">
        <v>5</v>
      </c>
      <c r="B270" s="1"/>
    </row>
    <row r="271" spans="1:4" x14ac:dyDescent="0.25">
      <c r="A271" s="8" t="s">
        <v>23</v>
      </c>
      <c r="B271" s="1" t="s">
        <v>24</v>
      </c>
    </row>
    <row r="272" spans="1:4" x14ac:dyDescent="0.25">
      <c r="A272" s="8" t="s">
        <v>23</v>
      </c>
      <c r="B272" s="9">
        <f>A257/1500000</f>
        <v>0.22075933333333334</v>
      </c>
    </row>
    <row r="274" spans="1:4" ht="30" x14ac:dyDescent="0.25">
      <c r="A274" s="10" t="s">
        <v>259</v>
      </c>
      <c r="B274" s="3" t="s">
        <v>6</v>
      </c>
      <c r="C274" s="3" t="s">
        <v>260</v>
      </c>
    </row>
    <row r="275" spans="1:4" x14ac:dyDescent="0.25">
      <c r="A275">
        <v>532718</v>
      </c>
      <c r="B275" s="2">
        <f>A275*6.8/100</f>
        <v>36224.824000000001</v>
      </c>
      <c r="C275" s="2">
        <f>A275*12.1/100</f>
        <v>64458.877999999997</v>
      </c>
    </row>
    <row r="276" spans="1:4" x14ac:dyDescent="0.25">
      <c r="A276" s="21" t="s">
        <v>13</v>
      </c>
      <c r="B276" s="22"/>
    </row>
    <row r="277" spans="1:4" x14ac:dyDescent="0.25">
      <c r="A277" s="1" t="s">
        <v>9</v>
      </c>
      <c r="B277" s="2">
        <f>B275*20/100</f>
        <v>7244.9647999999997</v>
      </c>
    </row>
    <row r="278" spans="1:4" x14ac:dyDescent="0.25">
      <c r="A278" s="3" t="s">
        <v>10</v>
      </c>
      <c r="B278" s="2">
        <f>C275*58.9/100</f>
        <v>37966.279141999992</v>
      </c>
    </row>
    <row r="279" spans="1:4" x14ac:dyDescent="0.25">
      <c r="A279" s="4" t="s">
        <v>11</v>
      </c>
      <c r="B279" s="5">
        <f>SUM(B277:B278)</f>
        <v>45211.243941999994</v>
      </c>
    </row>
    <row r="280" spans="1:4" x14ac:dyDescent="0.25">
      <c r="A280" s="1" t="s">
        <v>12</v>
      </c>
      <c r="B280" s="9">
        <f>B279/6758</f>
        <v>6.6900331373187321</v>
      </c>
    </row>
    <row r="282" spans="1:4" x14ac:dyDescent="0.25">
      <c r="A282" s="6" t="s">
        <v>14</v>
      </c>
      <c r="B282" s="6" t="s">
        <v>15</v>
      </c>
      <c r="C282" s="1" t="s">
        <v>21</v>
      </c>
      <c r="D282" s="1" t="s">
        <v>22</v>
      </c>
    </row>
    <row r="283" spans="1:4" x14ac:dyDescent="0.25">
      <c r="A283" s="6" t="s">
        <v>16</v>
      </c>
      <c r="B283" s="6" t="s">
        <v>17</v>
      </c>
      <c r="C283" s="2">
        <f>A275*15000/100000</f>
        <v>79907.7</v>
      </c>
      <c r="D283" s="9">
        <f>C283/3024</f>
        <v>26.424503968253966</v>
      </c>
    </row>
    <row r="284" spans="1:4" x14ac:dyDescent="0.25">
      <c r="A284" s="7"/>
      <c r="B284" s="7"/>
      <c r="D284" s="23"/>
    </row>
    <row r="285" spans="1:4" x14ac:dyDescent="0.25">
      <c r="A285" s="6" t="s">
        <v>18</v>
      </c>
      <c r="B285" s="6" t="s">
        <v>19</v>
      </c>
      <c r="C285" s="1" t="s">
        <v>21</v>
      </c>
      <c r="D285" s="9" t="s">
        <v>22</v>
      </c>
    </row>
    <row r="286" spans="1:4" x14ac:dyDescent="0.25">
      <c r="A286" s="6" t="s">
        <v>16</v>
      </c>
      <c r="B286" s="6" t="s">
        <v>20</v>
      </c>
      <c r="C286" s="2">
        <f>A275*3000/100000</f>
        <v>15981.54</v>
      </c>
      <c r="D286" s="9">
        <f>C286/3120</f>
        <v>5.1222884615384618</v>
      </c>
    </row>
    <row r="288" spans="1:4" x14ac:dyDescent="0.25">
      <c r="A288" s="8" t="s">
        <v>5</v>
      </c>
      <c r="B288" s="1"/>
    </row>
    <row r="289" spans="1:2" x14ac:dyDescent="0.25">
      <c r="A289" s="8" t="s">
        <v>23</v>
      </c>
      <c r="B289" s="1" t="s">
        <v>24</v>
      </c>
    </row>
    <row r="290" spans="1:2" x14ac:dyDescent="0.25">
      <c r="A290" s="8" t="s">
        <v>23</v>
      </c>
      <c r="B290" s="9">
        <f>A275/1500000</f>
        <v>0.35514533333333331</v>
      </c>
    </row>
  </sheetData>
  <mergeCells count="16">
    <mergeCell ref="A276:B276"/>
    <mergeCell ref="A95:B95"/>
    <mergeCell ref="A113:B113"/>
    <mergeCell ref="A131:B131"/>
    <mergeCell ref="A149:B149"/>
    <mergeCell ref="A167:B167"/>
    <mergeCell ref="A185:B185"/>
    <mergeCell ref="A203:B203"/>
    <mergeCell ref="A221:B221"/>
    <mergeCell ref="A239:B239"/>
    <mergeCell ref="A258:B258"/>
    <mergeCell ref="A77:B77"/>
    <mergeCell ref="A5:B5"/>
    <mergeCell ref="A23:B23"/>
    <mergeCell ref="A41:B41"/>
    <mergeCell ref="A59:B59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8C4A-224D-46E2-BD78-BDBA15966EFA}">
  <dimension ref="A2:D18"/>
  <sheetViews>
    <sheetView workbookViewId="0"/>
  </sheetViews>
  <sheetFormatPr defaultRowHeight="15" x14ac:dyDescent="0.25"/>
  <cols>
    <col min="1" max="1" width="25" customWidth="1"/>
    <col min="2" max="2" width="23.85546875" customWidth="1"/>
    <col min="3" max="3" width="14.42578125" customWidth="1"/>
    <col min="4" max="4" width="16.85546875" customWidth="1"/>
    <col min="5" max="5" width="17.140625" customWidth="1"/>
  </cols>
  <sheetData>
    <row r="2" spans="1:4" ht="30" x14ac:dyDescent="0.25">
      <c r="A2" s="10" t="s">
        <v>261</v>
      </c>
      <c r="B2" s="3" t="s">
        <v>262</v>
      </c>
      <c r="C2" s="3" t="s">
        <v>58</v>
      </c>
    </row>
    <row r="3" spans="1:4" x14ac:dyDescent="0.25">
      <c r="A3">
        <v>4115695</v>
      </c>
      <c r="B3" s="2">
        <f>A3*8.1/100</f>
        <v>333371.29499999998</v>
      </c>
      <c r="C3" s="2">
        <f>A3*9.5/100</f>
        <v>390991.02500000002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66674.258999999991</v>
      </c>
    </row>
    <row r="6" spans="1:4" ht="30" x14ac:dyDescent="0.25">
      <c r="A6" s="3" t="s">
        <v>10</v>
      </c>
      <c r="B6" s="2">
        <f>C3*58.9/100</f>
        <v>230293.71372500004</v>
      </c>
    </row>
    <row r="7" spans="1:4" x14ac:dyDescent="0.25">
      <c r="A7" s="4" t="s">
        <v>11</v>
      </c>
      <c r="B7" s="5">
        <f>SUM(B5:B6)</f>
        <v>296967.972725</v>
      </c>
    </row>
    <row r="8" spans="1:4" x14ac:dyDescent="0.25">
      <c r="A8" s="1" t="s">
        <v>12</v>
      </c>
      <c r="B8" s="9">
        <f>B7/6758</f>
        <v>43.943174419206869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26.25" customHeight="1" x14ac:dyDescent="0.25">
      <c r="A11" s="6" t="s">
        <v>16</v>
      </c>
      <c r="B11" s="6" t="s">
        <v>17</v>
      </c>
      <c r="C11" s="2">
        <f>A3*15000/100000</f>
        <v>617354.25</v>
      </c>
      <c r="D11" s="9">
        <f>C11/3024</f>
        <v>204.15153769841271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ht="24" customHeight="1" x14ac:dyDescent="0.25">
      <c r="A14" s="6" t="s">
        <v>16</v>
      </c>
      <c r="B14" s="6" t="s">
        <v>20</v>
      </c>
      <c r="C14" s="2">
        <f>A3*3000/100000</f>
        <v>123470.85</v>
      </c>
      <c r="D14" s="9">
        <f>C14/3120</f>
        <v>39.573990384615385</v>
      </c>
    </row>
    <row r="16" spans="1:4" x14ac:dyDescent="0.25">
      <c r="A16" s="8" t="s">
        <v>5</v>
      </c>
      <c r="B16" s="1"/>
    </row>
    <row r="17" spans="1:2" x14ac:dyDescent="0.25">
      <c r="A17" s="8" t="s">
        <v>23</v>
      </c>
      <c r="B17" s="1" t="s">
        <v>24</v>
      </c>
    </row>
    <row r="18" spans="1:2" x14ac:dyDescent="0.25">
      <c r="A18" s="8" t="s">
        <v>23</v>
      </c>
      <c r="B18" s="9">
        <f>A3/1500000</f>
        <v>2.7437966666666669</v>
      </c>
    </row>
  </sheetData>
  <mergeCells count="1">
    <mergeCell ref="A4:B4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54A9-F9CD-4CD5-9BFF-CCF143712673}">
  <dimension ref="A2:D91"/>
  <sheetViews>
    <sheetView workbookViewId="0"/>
  </sheetViews>
  <sheetFormatPr defaultRowHeight="15" x14ac:dyDescent="0.25"/>
  <cols>
    <col min="1" max="1" width="28.5703125" customWidth="1"/>
    <col min="2" max="5" width="17.7109375" customWidth="1"/>
  </cols>
  <sheetData>
    <row r="2" spans="1:4" ht="30" x14ac:dyDescent="0.25">
      <c r="A2" s="10" t="s">
        <v>263</v>
      </c>
      <c r="B2" s="3" t="s">
        <v>27</v>
      </c>
      <c r="C2" s="3" t="s">
        <v>58</v>
      </c>
    </row>
    <row r="3" spans="1:4" x14ac:dyDescent="0.25">
      <c r="A3">
        <v>1325091</v>
      </c>
      <c r="B3" s="2">
        <f>A3*6.9/100</f>
        <v>91431.27900000001</v>
      </c>
      <c r="C3" s="2">
        <f>A3*9.5/100</f>
        <v>125883.645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18286.255799999999</v>
      </c>
    </row>
    <row r="6" spans="1:4" x14ac:dyDescent="0.25">
      <c r="A6" s="3" t="s">
        <v>10</v>
      </c>
      <c r="B6" s="2">
        <f>C3*58.9/100</f>
        <v>74145.466905000008</v>
      </c>
    </row>
    <row r="7" spans="1:4" x14ac:dyDescent="0.25">
      <c r="A7" s="4" t="s">
        <v>11</v>
      </c>
      <c r="B7" s="5">
        <f>SUM(B5:B6)</f>
        <v>92431.722705000007</v>
      </c>
    </row>
    <row r="8" spans="1:4" x14ac:dyDescent="0.25">
      <c r="A8" s="1" t="s">
        <v>12</v>
      </c>
      <c r="B8" s="9">
        <f>B7/6758</f>
        <v>13.67737832272862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30" x14ac:dyDescent="0.25">
      <c r="A11" s="6" t="s">
        <v>16</v>
      </c>
      <c r="B11" s="6" t="s">
        <v>17</v>
      </c>
      <c r="C11" s="2">
        <f>A3*15000/100000</f>
        <v>198763.65</v>
      </c>
      <c r="D11" s="9">
        <f>C11/3024</f>
        <v>65.728720238095235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ht="30" x14ac:dyDescent="0.25">
      <c r="A14" s="6" t="s">
        <v>16</v>
      </c>
      <c r="B14" s="6" t="s">
        <v>20</v>
      </c>
      <c r="C14" s="2">
        <f>A3*3000/100000</f>
        <v>39752.730000000003</v>
      </c>
      <c r="D14" s="9">
        <f>C14/3120</f>
        <v>12.741259615384616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0.88339400000000001</v>
      </c>
    </row>
    <row r="20" spans="1:4" ht="30" x14ac:dyDescent="0.25">
      <c r="A20" s="10" t="s">
        <v>264</v>
      </c>
      <c r="B20" s="3" t="s">
        <v>27</v>
      </c>
      <c r="C20" s="3" t="s">
        <v>58</v>
      </c>
    </row>
    <row r="21" spans="1:4" x14ac:dyDescent="0.25">
      <c r="A21" s="1">
        <v>133774</v>
      </c>
      <c r="B21" s="2">
        <f>A21*6.9/100</f>
        <v>9230.4060000000009</v>
      </c>
      <c r="C21" s="2">
        <f>A21*9.5/100</f>
        <v>12708.53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1846.0812000000003</v>
      </c>
    </row>
    <row r="24" spans="1:4" x14ac:dyDescent="0.25">
      <c r="A24" s="3" t="s">
        <v>10</v>
      </c>
      <c r="B24" s="2">
        <f>C21*58.9/100</f>
        <v>7485.3241699999999</v>
      </c>
    </row>
    <row r="25" spans="1:4" x14ac:dyDescent="0.25">
      <c r="A25" s="4" t="s">
        <v>11</v>
      </c>
      <c r="B25" s="5">
        <f>SUM(B23:B24)</f>
        <v>9331.4053700000004</v>
      </c>
    </row>
    <row r="26" spans="1:4" x14ac:dyDescent="0.25">
      <c r="A26" s="1" t="s">
        <v>12</v>
      </c>
      <c r="B26" s="9">
        <f>B25/6758</f>
        <v>1.3807939286771234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ht="30" x14ac:dyDescent="0.25">
      <c r="A29" s="6" t="s">
        <v>16</v>
      </c>
      <c r="B29" s="6" t="s">
        <v>17</v>
      </c>
      <c r="C29" s="2">
        <f>A21*15000/100000</f>
        <v>20066.099999999999</v>
      </c>
      <c r="D29" s="9">
        <f>C29/3024</f>
        <v>6.6356150793650786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ht="30" x14ac:dyDescent="0.25">
      <c r="A32" s="6" t="s">
        <v>16</v>
      </c>
      <c r="B32" s="6" t="s">
        <v>20</v>
      </c>
      <c r="C32" s="2">
        <f>A21*3000/100000</f>
        <v>4013.22</v>
      </c>
      <c r="D32" s="9">
        <f>C32/3120</f>
        <v>1.2862884615384615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8.918266666666666E-2</v>
      </c>
    </row>
    <row r="38" spans="1:4" ht="30" x14ac:dyDescent="0.25">
      <c r="A38" s="10" t="s">
        <v>265</v>
      </c>
      <c r="B38" s="3" t="s">
        <v>27</v>
      </c>
      <c r="C38" s="3" t="s">
        <v>58</v>
      </c>
    </row>
    <row r="39" spans="1:4" x14ac:dyDescent="0.25">
      <c r="A39">
        <v>671213</v>
      </c>
      <c r="B39" s="2">
        <f>A39*6.9/100</f>
        <v>46313.697</v>
      </c>
      <c r="C39" s="2">
        <f>A39*9.5/100</f>
        <v>63765.235000000001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9262.7393999999986</v>
      </c>
    </row>
    <row r="42" spans="1:4" x14ac:dyDescent="0.25">
      <c r="A42" s="3" t="s">
        <v>10</v>
      </c>
      <c r="B42" s="2">
        <f>C39*58.9/100</f>
        <v>37557.723415</v>
      </c>
    </row>
    <row r="43" spans="1:4" x14ac:dyDescent="0.25">
      <c r="A43" s="4" t="s">
        <v>11</v>
      </c>
      <c r="B43" s="5">
        <f>SUM(B41:B42)</f>
        <v>46820.462814999999</v>
      </c>
    </row>
    <row r="44" spans="1:4" x14ac:dyDescent="0.25">
      <c r="A44" s="1" t="s">
        <v>12</v>
      </c>
      <c r="B44" s="9">
        <f>B43/6758</f>
        <v>6.9281537163361939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ht="30" x14ac:dyDescent="0.25">
      <c r="A47" s="6" t="s">
        <v>16</v>
      </c>
      <c r="B47" s="6" t="s">
        <v>17</v>
      </c>
      <c r="C47" s="2">
        <f>A39*15000/100000</f>
        <v>100681.95</v>
      </c>
      <c r="D47" s="9">
        <f>C47/3024</f>
        <v>33.294295634920637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ht="30" x14ac:dyDescent="0.25">
      <c r="A50" s="6" t="s">
        <v>16</v>
      </c>
      <c r="B50" s="6" t="s">
        <v>20</v>
      </c>
      <c r="C50" s="2">
        <f>A39*3000/100000</f>
        <v>20136.39</v>
      </c>
      <c r="D50" s="9">
        <f>C50/3120</f>
        <v>6.4539711538461537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0.44747533333333334</v>
      </c>
    </row>
    <row r="56" spans="1:4" ht="30" x14ac:dyDescent="0.25">
      <c r="A56" s="10" t="s">
        <v>266</v>
      </c>
      <c r="B56" s="3" t="s">
        <v>27</v>
      </c>
      <c r="C56" s="3" t="s">
        <v>58</v>
      </c>
    </row>
    <row r="57" spans="1:4" x14ac:dyDescent="0.25">
      <c r="A57">
        <v>305482</v>
      </c>
      <c r="B57" s="2">
        <f>A57*6.9/100</f>
        <v>21078.258000000002</v>
      </c>
      <c r="C57" s="2">
        <f>A57*9.5/100</f>
        <v>29020.79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4215.6516000000001</v>
      </c>
    </row>
    <row r="60" spans="1:4" x14ac:dyDescent="0.25">
      <c r="A60" s="3" t="s">
        <v>10</v>
      </c>
      <c r="B60" s="2">
        <f>C57*58.9/100</f>
        <v>17093.245309999998</v>
      </c>
    </row>
    <row r="61" spans="1:4" x14ac:dyDescent="0.25">
      <c r="A61" s="4" t="s">
        <v>11</v>
      </c>
      <c r="B61" s="5">
        <f>SUM(B59:B60)</f>
        <v>21308.896909999999</v>
      </c>
    </row>
    <row r="62" spans="1:4" x14ac:dyDescent="0.25">
      <c r="A62" s="1" t="s">
        <v>12</v>
      </c>
      <c r="B62" s="9">
        <f>B61/6758</f>
        <v>3.1531365655519386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4" ht="30" x14ac:dyDescent="0.25">
      <c r="A65" s="6" t="s">
        <v>16</v>
      </c>
      <c r="B65" s="6" t="s">
        <v>17</v>
      </c>
      <c r="C65" s="2">
        <f>A57*15000/100000</f>
        <v>45822.3</v>
      </c>
      <c r="D65" s="9">
        <f>C65/3024</f>
        <v>15.152876984126985</v>
      </c>
    </row>
    <row r="66" spans="1:4" x14ac:dyDescent="0.25">
      <c r="A66" s="7"/>
      <c r="B66" s="7"/>
      <c r="D66" s="23"/>
    </row>
    <row r="67" spans="1:4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4" ht="30" x14ac:dyDescent="0.25">
      <c r="A68" s="6" t="s">
        <v>16</v>
      </c>
      <c r="B68" s="6" t="s">
        <v>20</v>
      </c>
      <c r="C68" s="2">
        <f>A57*3000/100000</f>
        <v>9164.4599999999991</v>
      </c>
      <c r="D68" s="9">
        <f>C68/3120</f>
        <v>2.937326923076923</v>
      </c>
    </row>
    <row r="70" spans="1:4" x14ac:dyDescent="0.25">
      <c r="A70" s="8" t="s">
        <v>5</v>
      </c>
      <c r="B70" s="1"/>
    </row>
    <row r="71" spans="1:4" x14ac:dyDescent="0.25">
      <c r="A71" s="8" t="s">
        <v>23</v>
      </c>
      <c r="B71" s="1" t="s">
        <v>24</v>
      </c>
    </row>
    <row r="72" spans="1:4" x14ac:dyDescent="0.25">
      <c r="A72" s="8" t="s">
        <v>23</v>
      </c>
      <c r="B72" s="9">
        <f>A57/1500000</f>
        <v>0.20365466666666668</v>
      </c>
    </row>
    <row r="75" spans="1:4" ht="30" x14ac:dyDescent="0.25">
      <c r="A75" s="10" t="s">
        <v>267</v>
      </c>
      <c r="B75" s="3" t="s">
        <v>27</v>
      </c>
      <c r="C75" s="3" t="s">
        <v>58</v>
      </c>
    </row>
    <row r="76" spans="1:4" x14ac:dyDescent="0.25">
      <c r="A76">
        <v>234813</v>
      </c>
      <c r="B76" s="2">
        <f>A76*6.9/100</f>
        <v>16202.097000000002</v>
      </c>
      <c r="C76" s="2">
        <f>A76*9.5/100</f>
        <v>22307.235000000001</v>
      </c>
    </row>
    <row r="77" spans="1:4" x14ac:dyDescent="0.25">
      <c r="A77" s="21" t="s">
        <v>13</v>
      </c>
      <c r="B77" s="22"/>
    </row>
    <row r="78" spans="1:4" x14ac:dyDescent="0.25">
      <c r="A78" s="1" t="s">
        <v>9</v>
      </c>
      <c r="B78" s="2">
        <f>B76*20/100</f>
        <v>3240.4194000000007</v>
      </c>
    </row>
    <row r="79" spans="1:4" x14ac:dyDescent="0.25">
      <c r="A79" s="3" t="s">
        <v>10</v>
      </c>
      <c r="B79" s="2">
        <f>C76*58.9/100</f>
        <v>13138.961415</v>
      </c>
    </row>
    <row r="80" spans="1:4" x14ac:dyDescent="0.25">
      <c r="A80" s="4" t="s">
        <v>11</v>
      </c>
      <c r="B80" s="5">
        <f>SUM(B78:B79)</f>
        <v>16379.380815</v>
      </c>
    </row>
    <row r="81" spans="1:4" x14ac:dyDescent="0.25">
      <c r="A81" s="1" t="s">
        <v>12</v>
      </c>
      <c r="B81" s="9">
        <f>B80/6758</f>
        <v>2.4237023993785143</v>
      </c>
    </row>
    <row r="83" spans="1:4" x14ac:dyDescent="0.25">
      <c r="A83" s="6" t="s">
        <v>14</v>
      </c>
      <c r="B83" s="6" t="s">
        <v>15</v>
      </c>
      <c r="C83" s="1" t="s">
        <v>21</v>
      </c>
      <c r="D83" s="1" t="s">
        <v>22</v>
      </c>
    </row>
    <row r="84" spans="1:4" ht="30" x14ac:dyDescent="0.25">
      <c r="A84" s="6" t="s">
        <v>16</v>
      </c>
      <c r="B84" s="6" t="s">
        <v>17</v>
      </c>
      <c r="C84" s="2">
        <f>A76*15000/100000</f>
        <v>35221.949999999997</v>
      </c>
      <c r="D84" s="9">
        <f>C84/3024</f>
        <v>11.647470238095238</v>
      </c>
    </row>
    <row r="85" spans="1:4" x14ac:dyDescent="0.25">
      <c r="A85" s="7"/>
      <c r="B85" s="7"/>
      <c r="D85" s="23"/>
    </row>
    <row r="86" spans="1:4" x14ac:dyDescent="0.25">
      <c r="A86" s="6" t="s">
        <v>18</v>
      </c>
      <c r="B86" s="6" t="s">
        <v>19</v>
      </c>
      <c r="C86" s="1" t="s">
        <v>21</v>
      </c>
      <c r="D86" s="9" t="s">
        <v>22</v>
      </c>
    </row>
    <row r="87" spans="1:4" ht="30" x14ac:dyDescent="0.25">
      <c r="A87" s="6" t="s">
        <v>16</v>
      </c>
      <c r="B87" s="6" t="s">
        <v>20</v>
      </c>
      <c r="C87" s="2">
        <f>A76*3000/100000</f>
        <v>7044.39</v>
      </c>
      <c r="D87" s="9">
        <f>C87/3120</f>
        <v>2.2578173076923078</v>
      </c>
    </row>
    <row r="89" spans="1:4" x14ac:dyDescent="0.25">
      <c r="A89" s="8" t="s">
        <v>5</v>
      </c>
      <c r="B89" s="1"/>
    </row>
    <row r="90" spans="1:4" x14ac:dyDescent="0.25">
      <c r="A90" s="8" t="s">
        <v>23</v>
      </c>
      <c r="B90" s="1" t="s">
        <v>24</v>
      </c>
    </row>
    <row r="91" spans="1:4" x14ac:dyDescent="0.25">
      <c r="A91" s="8" t="s">
        <v>23</v>
      </c>
      <c r="B91" s="9">
        <f>A76/1500000</f>
        <v>0.15654199999999999</v>
      </c>
    </row>
  </sheetData>
  <mergeCells count="5">
    <mergeCell ref="A4:B4"/>
    <mergeCell ref="A22:B22"/>
    <mergeCell ref="A40:B40"/>
    <mergeCell ref="A58:B58"/>
    <mergeCell ref="A77:B77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7DAC-5679-473D-A59B-795BE777BC01}">
  <dimension ref="A2:D72"/>
  <sheetViews>
    <sheetView workbookViewId="0"/>
  </sheetViews>
  <sheetFormatPr defaultRowHeight="15" x14ac:dyDescent="0.25"/>
  <cols>
    <col min="1" max="4" width="26" customWidth="1"/>
  </cols>
  <sheetData>
    <row r="2" spans="1:4" ht="30" x14ac:dyDescent="0.25">
      <c r="A2" s="10" t="s">
        <v>268</v>
      </c>
      <c r="B2" s="3" t="s">
        <v>145</v>
      </c>
      <c r="C2" s="3" t="s">
        <v>272</v>
      </c>
    </row>
    <row r="3" spans="1:4" x14ac:dyDescent="0.25">
      <c r="A3" s="1">
        <v>1026110</v>
      </c>
      <c r="B3" s="2">
        <f>A3*7/100</f>
        <v>71827.7</v>
      </c>
      <c r="C3" s="2">
        <f>A3*8.5/100</f>
        <v>87219.35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14365.54</v>
      </c>
    </row>
    <row r="6" spans="1:4" ht="30" x14ac:dyDescent="0.25">
      <c r="A6" s="3" t="s">
        <v>10</v>
      </c>
      <c r="B6" s="2">
        <f>C3*58.9/100</f>
        <v>51372.19715</v>
      </c>
    </row>
    <row r="7" spans="1:4" x14ac:dyDescent="0.25">
      <c r="A7" s="4" t="s">
        <v>11</v>
      </c>
      <c r="B7" s="5">
        <f>SUM(B5:B6)</f>
        <v>65737.737150000001</v>
      </c>
    </row>
    <row r="8" spans="1:4" x14ac:dyDescent="0.25">
      <c r="A8" s="1" t="s">
        <v>12</v>
      </c>
      <c r="B8" s="9">
        <f>B7/6758</f>
        <v>9.7273952574726259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x14ac:dyDescent="0.25">
      <c r="A11" s="6" t="s">
        <v>16</v>
      </c>
      <c r="B11" s="6" t="s">
        <v>17</v>
      </c>
      <c r="C11" s="2">
        <f>A3*15000/100000</f>
        <v>153916.5</v>
      </c>
      <c r="D11" s="9">
        <f>C11/3024</f>
        <v>50.898313492063494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x14ac:dyDescent="0.25">
      <c r="A14" s="6" t="s">
        <v>16</v>
      </c>
      <c r="B14" s="6" t="s">
        <v>20</v>
      </c>
      <c r="C14" s="2">
        <f>A3*3000/100000</f>
        <v>30783.3</v>
      </c>
      <c r="D14" s="9">
        <f>C14/3120</f>
        <v>9.8664423076923082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0.68407333333333331</v>
      </c>
    </row>
    <row r="20" spans="1:4" ht="30" x14ac:dyDescent="0.25">
      <c r="A20" s="10" t="s">
        <v>269</v>
      </c>
      <c r="B20" s="3" t="s">
        <v>145</v>
      </c>
      <c r="C20" s="3" t="s">
        <v>272</v>
      </c>
    </row>
    <row r="21" spans="1:4" x14ac:dyDescent="0.25">
      <c r="A21">
        <v>690833</v>
      </c>
      <c r="B21" s="2">
        <f>A21*7/100</f>
        <v>48358.31</v>
      </c>
      <c r="C21" s="2">
        <f>A21*8.5/100</f>
        <v>58720.805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9671.6620000000003</v>
      </c>
    </row>
    <row r="24" spans="1:4" ht="30" x14ac:dyDescent="0.25">
      <c r="A24" s="3" t="s">
        <v>10</v>
      </c>
      <c r="B24" s="2">
        <f>C21*58.9/100</f>
        <v>34586.554145000002</v>
      </c>
    </row>
    <row r="25" spans="1:4" x14ac:dyDescent="0.25">
      <c r="A25" s="4" t="s">
        <v>11</v>
      </c>
      <c r="B25" s="5">
        <f>SUM(B23:B24)</f>
        <v>44258.216144999999</v>
      </c>
    </row>
    <row r="26" spans="1:4" x14ac:dyDescent="0.25">
      <c r="A26" s="1" t="s">
        <v>12</v>
      </c>
      <c r="B26" s="9">
        <f>B25/6758</f>
        <v>6.5490109714412545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x14ac:dyDescent="0.25">
      <c r="A29" s="6" t="s">
        <v>16</v>
      </c>
      <c r="B29" s="6" t="s">
        <v>17</v>
      </c>
      <c r="C29" s="2">
        <f>A21*15000/100000</f>
        <v>103624.95</v>
      </c>
      <c r="D29" s="9">
        <f>C29/3024</f>
        <v>34.267509920634922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x14ac:dyDescent="0.25">
      <c r="A32" s="6" t="s">
        <v>16</v>
      </c>
      <c r="B32" s="6" t="s">
        <v>20</v>
      </c>
      <c r="C32" s="2">
        <f>A21*3000/100000</f>
        <v>20724.990000000002</v>
      </c>
      <c r="D32" s="9">
        <f>C32/3120</f>
        <v>6.6426250000000007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0.46055533333333332</v>
      </c>
    </row>
    <row r="38" spans="1:4" ht="30" x14ac:dyDescent="0.25">
      <c r="A38" s="10" t="s">
        <v>270</v>
      </c>
      <c r="B38" s="3" t="s">
        <v>145</v>
      </c>
      <c r="C38" s="3" t="s">
        <v>272</v>
      </c>
    </row>
    <row r="39" spans="1:4" x14ac:dyDescent="0.25">
      <c r="A39">
        <v>780447</v>
      </c>
      <c r="B39" s="2">
        <f>A39*7/100</f>
        <v>54631.29</v>
      </c>
      <c r="C39" s="2">
        <f>A39*8.5/100</f>
        <v>66337.994999999995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10926.258</v>
      </c>
    </row>
    <row r="42" spans="1:4" ht="30" x14ac:dyDescent="0.25">
      <c r="A42" s="3" t="s">
        <v>10</v>
      </c>
      <c r="B42" s="2">
        <f>C39*58.9/100</f>
        <v>39073.079054999995</v>
      </c>
    </row>
    <row r="43" spans="1:4" x14ac:dyDescent="0.25">
      <c r="A43" s="4" t="s">
        <v>11</v>
      </c>
      <c r="B43" s="5">
        <f>SUM(B41:B42)</f>
        <v>49999.337054999996</v>
      </c>
    </row>
    <row r="44" spans="1:4" x14ac:dyDescent="0.25">
      <c r="A44" s="1" t="s">
        <v>12</v>
      </c>
      <c r="B44" s="9">
        <f>B43/6758</f>
        <v>7.3985405526783063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x14ac:dyDescent="0.25">
      <c r="A47" s="6" t="s">
        <v>16</v>
      </c>
      <c r="B47" s="6" t="s">
        <v>17</v>
      </c>
      <c r="C47" s="2">
        <f>A39*15000/100000</f>
        <v>117067.05</v>
      </c>
      <c r="D47" s="9">
        <f>C47/3024</f>
        <v>38.712648809523813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x14ac:dyDescent="0.25">
      <c r="A50" s="6" t="s">
        <v>16</v>
      </c>
      <c r="B50" s="6" t="s">
        <v>20</v>
      </c>
      <c r="C50" s="2">
        <f>A39*3000/100000</f>
        <v>23413.41</v>
      </c>
      <c r="D50" s="9">
        <f>C50/3120</f>
        <v>7.5042980769230772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0.52029800000000004</v>
      </c>
    </row>
    <row r="56" spans="1:4" ht="30" x14ac:dyDescent="0.25">
      <c r="A56" s="10" t="s">
        <v>271</v>
      </c>
      <c r="B56" s="3" t="s">
        <v>145</v>
      </c>
      <c r="C56" s="3" t="s">
        <v>272</v>
      </c>
    </row>
    <row r="57" spans="1:4" x14ac:dyDescent="0.25">
      <c r="A57">
        <v>595570</v>
      </c>
      <c r="B57" s="2">
        <f>A57*7/100</f>
        <v>41689.9</v>
      </c>
      <c r="C57" s="2">
        <f>A57*8.5/100</f>
        <v>50623.45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8337.98</v>
      </c>
    </row>
    <row r="60" spans="1:4" ht="30" x14ac:dyDescent="0.25">
      <c r="A60" s="3" t="s">
        <v>10</v>
      </c>
      <c r="B60" s="2">
        <f>C57*58.9/100</f>
        <v>29817.212049999995</v>
      </c>
    </row>
    <row r="61" spans="1:4" x14ac:dyDescent="0.25">
      <c r="A61" s="4" t="s">
        <v>11</v>
      </c>
      <c r="B61" s="5">
        <f>SUM(B59:B60)</f>
        <v>38155.192049999998</v>
      </c>
    </row>
    <row r="62" spans="1:4" x14ac:dyDescent="0.25">
      <c r="A62" s="1" t="s">
        <v>12</v>
      </c>
      <c r="B62" s="9">
        <f>B61/6758</f>
        <v>5.6459295723586855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4" x14ac:dyDescent="0.25">
      <c r="A65" s="6" t="s">
        <v>16</v>
      </c>
      <c r="B65" s="6" t="s">
        <v>17</v>
      </c>
      <c r="C65" s="2">
        <f>A57*15000/100000</f>
        <v>89335.5</v>
      </c>
      <c r="D65" s="9">
        <f>C65/3024</f>
        <v>29.542162698412699</v>
      </c>
    </row>
    <row r="66" spans="1:4" x14ac:dyDescent="0.25">
      <c r="A66" s="7"/>
      <c r="B66" s="7"/>
      <c r="D66" s="23"/>
    </row>
    <row r="67" spans="1:4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4" x14ac:dyDescent="0.25">
      <c r="A68" s="6" t="s">
        <v>16</v>
      </c>
      <c r="B68" s="6" t="s">
        <v>20</v>
      </c>
      <c r="C68" s="2">
        <f>A57*3000/100000</f>
        <v>17867.099999999999</v>
      </c>
      <c r="D68" s="9">
        <f>C68/3120</f>
        <v>5.726634615384615</v>
      </c>
    </row>
    <row r="70" spans="1:4" x14ac:dyDescent="0.25">
      <c r="A70" s="8" t="s">
        <v>5</v>
      </c>
      <c r="B70" s="1"/>
    </row>
    <row r="71" spans="1:4" x14ac:dyDescent="0.25">
      <c r="A71" s="8" t="s">
        <v>23</v>
      </c>
      <c r="B71" s="1" t="s">
        <v>24</v>
      </c>
    </row>
    <row r="72" spans="1:4" x14ac:dyDescent="0.25">
      <c r="A72" s="8" t="s">
        <v>23</v>
      </c>
      <c r="B72" s="9">
        <f>A57/1500000</f>
        <v>0.39704666666666666</v>
      </c>
    </row>
  </sheetData>
  <mergeCells count="4">
    <mergeCell ref="A4:B4"/>
    <mergeCell ref="A22:B22"/>
    <mergeCell ref="A40:B40"/>
    <mergeCell ref="A58:B58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65DE-176E-4CE4-BDDE-337A051F7A04}">
  <dimension ref="A2:D90"/>
  <sheetViews>
    <sheetView tabSelected="1" workbookViewId="0"/>
  </sheetViews>
  <sheetFormatPr defaultRowHeight="15" x14ac:dyDescent="0.25"/>
  <cols>
    <col min="1" max="5" width="25.140625" customWidth="1"/>
  </cols>
  <sheetData>
    <row r="2" spans="1:4" ht="30" x14ac:dyDescent="0.25">
      <c r="A2" s="10" t="s">
        <v>273</v>
      </c>
      <c r="B2" s="3" t="s">
        <v>276</v>
      </c>
      <c r="C2" s="3" t="s">
        <v>277</v>
      </c>
    </row>
    <row r="3" spans="1:4" x14ac:dyDescent="0.25">
      <c r="A3">
        <v>1108290</v>
      </c>
      <c r="B3" s="2">
        <f>A3*7.3/100</f>
        <v>80905.17</v>
      </c>
      <c r="C3" s="2">
        <f>A3*9.3/100</f>
        <v>103070.97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16181.034</v>
      </c>
    </row>
    <row r="6" spans="1:4" ht="30" x14ac:dyDescent="0.25">
      <c r="A6" s="3" t="s">
        <v>10</v>
      </c>
      <c r="B6" s="2">
        <f>C3*58.9/100</f>
        <v>60708.801330000002</v>
      </c>
    </row>
    <row r="7" spans="1:4" x14ac:dyDescent="0.25">
      <c r="A7" s="4" t="s">
        <v>11</v>
      </c>
      <c r="B7" s="5">
        <f>SUM(B5:B6)</f>
        <v>76889.835330000002</v>
      </c>
    </row>
    <row r="8" spans="1:4" x14ac:dyDescent="0.25">
      <c r="A8" s="1" t="s">
        <v>12</v>
      </c>
      <c r="B8" s="9">
        <f>B7/6758</f>
        <v>11.377602150044392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x14ac:dyDescent="0.25">
      <c r="A11" s="6" t="s">
        <v>16</v>
      </c>
      <c r="B11" s="6" t="s">
        <v>17</v>
      </c>
      <c r="C11" s="2">
        <f>A3*15000/100000</f>
        <v>166243.5</v>
      </c>
      <c r="D11" s="9">
        <f>C11/3024</f>
        <v>54.97470238095238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x14ac:dyDescent="0.25">
      <c r="A14" s="6" t="s">
        <v>16</v>
      </c>
      <c r="B14" s="6" t="s">
        <v>20</v>
      </c>
      <c r="C14" s="2">
        <f>A3*3000/100000</f>
        <v>33248.699999999997</v>
      </c>
      <c r="D14" s="9">
        <f>C14/3120</f>
        <v>10.656634615384615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0.73885999999999996</v>
      </c>
    </row>
    <row r="20" spans="1:4" ht="30" x14ac:dyDescent="0.25">
      <c r="A20" s="10" t="s">
        <v>274</v>
      </c>
      <c r="B20" s="3" t="s">
        <v>276</v>
      </c>
      <c r="C20" s="3" t="s">
        <v>277</v>
      </c>
    </row>
    <row r="21" spans="1:4" x14ac:dyDescent="0.25">
      <c r="A21">
        <v>566569</v>
      </c>
      <c r="B21" s="2">
        <f>A21*7.3/100</f>
        <v>41359.536999999997</v>
      </c>
      <c r="C21" s="2">
        <f>A21*9.3/100</f>
        <v>52690.917000000001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8271.9074000000001</v>
      </c>
    </row>
    <row r="24" spans="1:4" ht="30" x14ac:dyDescent="0.25">
      <c r="A24" s="3" t="s">
        <v>10</v>
      </c>
      <c r="B24" s="2">
        <f>C21*58.9/100</f>
        <v>31034.950112999999</v>
      </c>
    </row>
    <row r="25" spans="1:4" x14ac:dyDescent="0.25">
      <c r="A25" s="4" t="s">
        <v>11</v>
      </c>
      <c r="B25" s="5">
        <f>SUM(B23:B24)</f>
        <v>39306.857512999995</v>
      </c>
    </row>
    <row r="26" spans="1:4" x14ac:dyDescent="0.25">
      <c r="A26" s="1" t="s">
        <v>12</v>
      </c>
      <c r="B26" s="9">
        <f>B25/6758</f>
        <v>5.8163447044983716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x14ac:dyDescent="0.25">
      <c r="A29" s="6" t="s">
        <v>16</v>
      </c>
      <c r="B29" s="6" t="s">
        <v>17</v>
      </c>
      <c r="C29" s="2">
        <f>A21*15000/100000</f>
        <v>84985.35</v>
      </c>
      <c r="D29" s="9">
        <f>C29/3024</f>
        <v>28.103621031746034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x14ac:dyDescent="0.25">
      <c r="A32" s="6" t="s">
        <v>16</v>
      </c>
      <c r="B32" s="6" t="s">
        <v>20</v>
      </c>
      <c r="C32" s="2">
        <f>A21*3000/100000</f>
        <v>16997.07</v>
      </c>
      <c r="D32" s="9">
        <f>C32/3120</f>
        <v>5.4477788461538461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0.37771266666666664</v>
      </c>
    </row>
    <row r="38" spans="1:4" ht="30" x14ac:dyDescent="0.25">
      <c r="A38" s="10" t="s">
        <v>278</v>
      </c>
      <c r="B38" s="3" t="s">
        <v>276</v>
      </c>
      <c r="C38" s="3" t="s">
        <v>277</v>
      </c>
    </row>
    <row r="39" spans="1:4" x14ac:dyDescent="0.25">
      <c r="A39">
        <v>2890824</v>
      </c>
      <c r="B39" s="2">
        <f>A39*7.3/100</f>
        <v>211030.152</v>
      </c>
      <c r="C39" s="2">
        <f>A39*9.3/100</f>
        <v>268846.63200000004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42206.030400000003</v>
      </c>
    </row>
    <row r="42" spans="1:4" ht="30" x14ac:dyDescent="0.25">
      <c r="A42" s="3" t="s">
        <v>10</v>
      </c>
      <c r="B42" s="2">
        <f>C39*58.9/100</f>
        <v>158350.66624800002</v>
      </c>
    </row>
    <row r="43" spans="1:4" x14ac:dyDescent="0.25">
      <c r="A43" s="4" t="s">
        <v>11</v>
      </c>
      <c r="B43" s="5">
        <f>SUM(B41:B42)</f>
        <v>200556.69664800004</v>
      </c>
    </row>
    <row r="44" spans="1:4" x14ac:dyDescent="0.25">
      <c r="A44" s="1" t="s">
        <v>12</v>
      </c>
      <c r="B44" s="9">
        <f>B43/6758</f>
        <v>29.67693054868305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x14ac:dyDescent="0.25">
      <c r="A47" s="6" t="s">
        <v>16</v>
      </c>
      <c r="B47" s="6" t="s">
        <v>17</v>
      </c>
      <c r="C47" s="2">
        <f>A39*15000/100000</f>
        <v>433623.6</v>
      </c>
      <c r="D47" s="9">
        <f>C47/3024</f>
        <v>143.3940476190476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x14ac:dyDescent="0.25">
      <c r="A50" s="6" t="s">
        <v>16</v>
      </c>
      <c r="B50" s="6" t="s">
        <v>20</v>
      </c>
      <c r="C50" s="2">
        <f>A39*3000/100000</f>
        <v>86724.72</v>
      </c>
      <c r="D50" s="9">
        <f>C50/3120</f>
        <v>27.796384615384614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1.927216</v>
      </c>
    </row>
    <row r="56" spans="1:4" ht="30" x14ac:dyDescent="0.25">
      <c r="A56" s="10" t="s">
        <v>275</v>
      </c>
      <c r="B56" s="3" t="s">
        <v>276</v>
      </c>
      <c r="C56" s="3" t="s">
        <v>277</v>
      </c>
    </row>
    <row r="57" spans="1:4" x14ac:dyDescent="0.25">
      <c r="A57">
        <v>228097</v>
      </c>
      <c r="B57" s="2">
        <f>A57*7.3/100</f>
        <v>16651.080999999998</v>
      </c>
      <c r="C57" s="2">
        <f>A57*9.3/100</f>
        <v>21213.021000000001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3330.2161999999998</v>
      </c>
    </row>
    <row r="60" spans="1:4" ht="30" x14ac:dyDescent="0.25">
      <c r="A60" s="3" t="s">
        <v>10</v>
      </c>
      <c r="B60" s="2">
        <f>C57*58.9/100</f>
        <v>12494.469369</v>
      </c>
    </row>
    <row r="61" spans="1:4" x14ac:dyDescent="0.25">
      <c r="A61" s="4" t="s">
        <v>11</v>
      </c>
      <c r="B61" s="5">
        <f>SUM(B59:B60)</f>
        <v>15824.685569000001</v>
      </c>
    </row>
    <row r="62" spans="1:4" x14ac:dyDescent="0.25">
      <c r="A62" s="1" t="s">
        <v>12</v>
      </c>
      <c r="B62" s="9">
        <f>B61/6758</f>
        <v>2.3416226056525602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4" x14ac:dyDescent="0.25">
      <c r="A65" s="6" t="s">
        <v>16</v>
      </c>
      <c r="B65" s="6" t="s">
        <v>17</v>
      </c>
      <c r="C65" s="2">
        <f>A57*15000/100000</f>
        <v>34214.550000000003</v>
      </c>
      <c r="D65" s="9">
        <f>C65/3024</f>
        <v>11.314335317460319</v>
      </c>
    </row>
    <row r="66" spans="1:4" x14ac:dyDescent="0.25">
      <c r="A66" s="7"/>
      <c r="B66" s="7"/>
      <c r="D66" s="23"/>
    </row>
    <row r="67" spans="1:4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4" x14ac:dyDescent="0.25">
      <c r="A68" s="6" t="s">
        <v>16</v>
      </c>
      <c r="B68" s="6" t="s">
        <v>20</v>
      </c>
      <c r="C68" s="2">
        <f>A57*3000/100000</f>
        <v>6842.91</v>
      </c>
      <c r="D68" s="9">
        <f>C68/3120</f>
        <v>2.1932403846153847</v>
      </c>
    </row>
    <row r="70" spans="1:4" x14ac:dyDescent="0.25">
      <c r="A70" s="8" t="s">
        <v>5</v>
      </c>
      <c r="B70" s="1"/>
    </row>
    <row r="71" spans="1:4" x14ac:dyDescent="0.25">
      <c r="A71" s="8" t="s">
        <v>23</v>
      </c>
      <c r="B71" s="1" t="s">
        <v>24</v>
      </c>
    </row>
    <row r="72" spans="1:4" x14ac:dyDescent="0.25">
      <c r="A72" s="8" t="s">
        <v>23</v>
      </c>
      <c r="B72" s="9">
        <f>A57/1500000</f>
        <v>0.15206466666666665</v>
      </c>
    </row>
    <row r="74" spans="1:4" ht="30" x14ac:dyDescent="0.25">
      <c r="A74" s="10" t="s">
        <v>279</v>
      </c>
      <c r="B74" s="3" t="s">
        <v>276</v>
      </c>
      <c r="C74" s="3" t="s">
        <v>277</v>
      </c>
    </row>
    <row r="75" spans="1:4" x14ac:dyDescent="0.25">
      <c r="A75">
        <v>469952</v>
      </c>
      <c r="B75" s="2">
        <f>A75*7.3/100</f>
        <v>34306.495999999999</v>
      </c>
      <c r="C75" s="2">
        <f>A75*9.3/100</f>
        <v>43705.536000000007</v>
      </c>
    </row>
    <row r="76" spans="1:4" x14ac:dyDescent="0.25">
      <c r="A76" s="21" t="s">
        <v>13</v>
      </c>
      <c r="B76" s="22"/>
    </row>
    <row r="77" spans="1:4" x14ac:dyDescent="0.25">
      <c r="A77" s="1" t="s">
        <v>9</v>
      </c>
      <c r="B77" s="2">
        <f>B75*20/100</f>
        <v>6861.2991999999995</v>
      </c>
    </row>
    <row r="78" spans="1:4" ht="30" x14ac:dyDescent="0.25">
      <c r="A78" s="3" t="s">
        <v>10</v>
      </c>
      <c r="B78" s="2">
        <f>C75*58.9/100</f>
        <v>25742.560704000007</v>
      </c>
    </row>
    <row r="79" spans="1:4" x14ac:dyDescent="0.25">
      <c r="A79" s="4" t="s">
        <v>11</v>
      </c>
      <c r="B79" s="5">
        <f>SUM(B77:B78)</f>
        <v>32603.859904000004</v>
      </c>
    </row>
    <row r="80" spans="1:4" x14ac:dyDescent="0.25">
      <c r="A80" s="1" t="s">
        <v>12</v>
      </c>
      <c r="B80" s="9">
        <f>B79/6758</f>
        <v>4.8244835608168106</v>
      </c>
    </row>
    <row r="82" spans="1:4" x14ac:dyDescent="0.25">
      <c r="A82" s="6" t="s">
        <v>14</v>
      </c>
      <c r="B82" s="6" t="s">
        <v>15</v>
      </c>
      <c r="C82" s="1" t="s">
        <v>21</v>
      </c>
      <c r="D82" s="1" t="s">
        <v>22</v>
      </c>
    </row>
    <row r="83" spans="1:4" x14ac:dyDescent="0.25">
      <c r="A83" s="6" t="s">
        <v>16</v>
      </c>
      <c r="B83" s="6" t="s">
        <v>17</v>
      </c>
      <c r="C83" s="2">
        <f>A75*15000/100000</f>
        <v>70492.800000000003</v>
      </c>
      <c r="D83" s="9">
        <f>C83/3024</f>
        <v>23.311111111111114</v>
      </c>
    </row>
    <row r="84" spans="1:4" x14ac:dyDescent="0.25">
      <c r="A84" s="7"/>
      <c r="B84" s="7"/>
      <c r="D84" s="23"/>
    </row>
    <row r="85" spans="1:4" x14ac:dyDescent="0.25">
      <c r="A85" s="6" t="s">
        <v>18</v>
      </c>
      <c r="B85" s="6" t="s">
        <v>19</v>
      </c>
      <c r="C85" s="1" t="s">
        <v>21</v>
      </c>
      <c r="D85" s="9" t="s">
        <v>22</v>
      </c>
    </row>
    <row r="86" spans="1:4" x14ac:dyDescent="0.25">
      <c r="A86" s="6" t="s">
        <v>16</v>
      </c>
      <c r="B86" s="6" t="s">
        <v>20</v>
      </c>
      <c r="C86" s="2">
        <f>A75*3000/100000</f>
        <v>14098.56</v>
      </c>
      <c r="D86" s="9">
        <f>C86/3120</f>
        <v>4.5187692307692302</v>
      </c>
    </row>
    <row r="88" spans="1:4" x14ac:dyDescent="0.25">
      <c r="A88" s="8" t="s">
        <v>5</v>
      </c>
      <c r="B88" s="1"/>
    </row>
    <row r="89" spans="1:4" x14ac:dyDescent="0.25">
      <c r="A89" s="8" t="s">
        <v>23</v>
      </c>
      <c r="B89" s="1" t="s">
        <v>24</v>
      </c>
    </row>
    <row r="90" spans="1:4" x14ac:dyDescent="0.25">
      <c r="A90" s="8" t="s">
        <v>23</v>
      </c>
      <c r="B90" s="9">
        <f>A75/1500000</f>
        <v>0.31330133333333332</v>
      </c>
    </row>
  </sheetData>
  <mergeCells count="5">
    <mergeCell ref="A76:B76"/>
    <mergeCell ref="A4:B4"/>
    <mergeCell ref="A22:B22"/>
    <mergeCell ref="A40:B40"/>
    <mergeCell ref="A58:B5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CB15-B96C-4014-BE34-99D0380B0515}">
  <dimension ref="A1:F54"/>
  <sheetViews>
    <sheetView workbookViewId="0"/>
  </sheetViews>
  <sheetFormatPr defaultRowHeight="15" x14ac:dyDescent="0.25"/>
  <cols>
    <col min="1" max="1" width="30.42578125" customWidth="1"/>
    <col min="2" max="2" width="24.28515625" customWidth="1"/>
    <col min="3" max="9" width="21.5703125" customWidth="1"/>
  </cols>
  <sheetData>
    <row r="1" spans="1:4" ht="30" x14ac:dyDescent="0.25">
      <c r="A1" s="10" t="s">
        <v>29</v>
      </c>
      <c r="B1" s="3" t="s">
        <v>30</v>
      </c>
      <c r="C1" s="3" t="s">
        <v>31</v>
      </c>
    </row>
    <row r="2" spans="1:4" x14ac:dyDescent="0.25">
      <c r="A2" s="18">
        <v>1326901</v>
      </c>
      <c r="B2" s="2">
        <f>A2*7/100</f>
        <v>92883.07</v>
      </c>
      <c r="C2" s="2">
        <f>A2*9.6/100</f>
        <v>127382.496</v>
      </c>
    </row>
    <row r="4" spans="1:4" x14ac:dyDescent="0.25">
      <c r="A4" s="1" t="s">
        <v>13</v>
      </c>
      <c r="B4" s="1"/>
    </row>
    <row r="5" spans="1:4" x14ac:dyDescent="0.25">
      <c r="A5" s="1" t="s">
        <v>9</v>
      </c>
      <c r="B5" s="2">
        <f>B2*20/100</f>
        <v>18576.614000000001</v>
      </c>
    </row>
    <row r="6" spans="1:4" x14ac:dyDescent="0.25">
      <c r="A6" s="3" t="s">
        <v>10</v>
      </c>
      <c r="B6" s="2">
        <f>C2*58.9/100</f>
        <v>75028.290143999999</v>
      </c>
    </row>
    <row r="7" spans="1:4" x14ac:dyDescent="0.25">
      <c r="A7" s="4" t="s">
        <v>11</v>
      </c>
      <c r="B7" s="5">
        <f>SUM(B5:B6)</f>
        <v>93604.904144</v>
      </c>
    </row>
    <row r="8" spans="1:4" x14ac:dyDescent="0.25">
      <c r="A8" s="1" t="s">
        <v>12</v>
      </c>
      <c r="B8" s="9">
        <f>B7/6758</f>
        <v>13.850977233501036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x14ac:dyDescent="0.25">
      <c r="A11" s="6" t="s">
        <v>16</v>
      </c>
      <c r="B11" s="6" t="s">
        <v>17</v>
      </c>
      <c r="C11" s="2">
        <f>A2*15000/100000</f>
        <v>199035.15</v>
      </c>
      <c r="D11" s="9">
        <f>C11/3024</f>
        <v>65.818501984126982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x14ac:dyDescent="0.25">
      <c r="A14" s="6" t="s">
        <v>16</v>
      </c>
      <c r="B14" s="6" t="s">
        <v>20</v>
      </c>
      <c r="C14" s="2">
        <f>A2*3000/100000</f>
        <v>39807.03</v>
      </c>
      <c r="D14" s="9">
        <f>C14/3120</f>
        <v>12.758663461538461</v>
      </c>
    </row>
    <row r="16" spans="1:4" x14ac:dyDescent="0.25">
      <c r="A16" s="8" t="s">
        <v>5</v>
      </c>
      <c r="B16" s="1"/>
    </row>
    <row r="17" spans="1:6" x14ac:dyDescent="0.25">
      <c r="A17" s="8" t="s">
        <v>23</v>
      </c>
      <c r="B17" s="1" t="s">
        <v>24</v>
      </c>
    </row>
    <row r="18" spans="1:6" x14ac:dyDescent="0.25">
      <c r="A18" s="8" t="s">
        <v>23</v>
      </c>
      <c r="B18" s="9">
        <f>A2/1500000</f>
        <v>0.8846006666666667</v>
      </c>
      <c r="F18" s="12"/>
    </row>
    <row r="20" spans="1:6" ht="30" x14ac:dyDescent="0.25">
      <c r="A20" s="10" t="s">
        <v>32</v>
      </c>
      <c r="B20" s="3" t="s">
        <v>30</v>
      </c>
      <c r="C20" s="3" t="s">
        <v>31</v>
      </c>
    </row>
    <row r="21" spans="1:6" x14ac:dyDescent="0.25">
      <c r="A21" s="18">
        <v>1651002</v>
      </c>
      <c r="B21" s="2">
        <f>A21*7/100</f>
        <v>115570.14</v>
      </c>
      <c r="C21" s="2">
        <f>A21*9.6/100</f>
        <v>158496.19199999998</v>
      </c>
    </row>
    <row r="22" spans="1:6" x14ac:dyDescent="0.25">
      <c r="A22" s="21" t="s">
        <v>13</v>
      </c>
      <c r="B22" s="22"/>
    </row>
    <row r="23" spans="1:6" x14ac:dyDescent="0.25">
      <c r="A23" s="1" t="s">
        <v>9</v>
      </c>
      <c r="B23" s="2">
        <f>B21*20/100</f>
        <v>23114.027999999998</v>
      </c>
    </row>
    <row r="24" spans="1:6" x14ac:dyDescent="0.25">
      <c r="A24" s="3" t="s">
        <v>10</v>
      </c>
      <c r="B24" s="2">
        <f>C21*58.9/100</f>
        <v>93354.257087999998</v>
      </c>
    </row>
    <row r="25" spans="1:6" x14ac:dyDescent="0.25">
      <c r="A25" s="4" t="s">
        <v>11</v>
      </c>
      <c r="B25" s="5">
        <f>SUM(B23:B24)</f>
        <v>116468.285088</v>
      </c>
    </row>
    <row r="26" spans="1:6" x14ac:dyDescent="0.25">
      <c r="A26" s="1" t="s">
        <v>12</v>
      </c>
      <c r="B26" s="9">
        <f>B25/6758</f>
        <v>17.234135112163361</v>
      </c>
    </row>
    <row r="28" spans="1:6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6" x14ac:dyDescent="0.25">
      <c r="A29" s="6" t="s">
        <v>16</v>
      </c>
      <c r="B29" s="6" t="s">
        <v>17</v>
      </c>
      <c r="C29" s="2">
        <f>A21*15000/100000</f>
        <v>247650.3</v>
      </c>
      <c r="D29" s="9">
        <f>C29/3024</f>
        <v>81.89494047619047</v>
      </c>
    </row>
    <row r="30" spans="1:6" x14ac:dyDescent="0.25">
      <c r="A30" s="7"/>
      <c r="B30" s="7"/>
      <c r="D30" s="23"/>
    </row>
    <row r="31" spans="1:6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6" x14ac:dyDescent="0.25">
      <c r="A32" s="6" t="s">
        <v>16</v>
      </c>
      <c r="B32" s="6" t="s">
        <v>20</v>
      </c>
      <c r="C32" s="2">
        <f>A21*3000/100000</f>
        <v>49530.06</v>
      </c>
      <c r="D32" s="9">
        <f>C32/3120</f>
        <v>15.875019230769229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1.100668</v>
      </c>
    </row>
    <row r="38" spans="1:4" ht="30" x14ac:dyDescent="0.25">
      <c r="A38" s="10" t="s">
        <v>33</v>
      </c>
      <c r="B38" s="3" t="s">
        <v>30</v>
      </c>
      <c r="C38" s="3" t="s">
        <v>31</v>
      </c>
    </row>
    <row r="39" spans="1:4" x14ac:dyDescent="0.25">
      <c r="A39" s="18">
        <v>1018593</v>
      </c>
      <c r="B39" s="2">
        <f>A39*7/100</f>
        <v>71301.509999999995</v>
      </c>
      <c r="C39" s="2">
        <f>A39*9.6/100</f>
        <v>97784.927999999985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14260.302</v>
      </c>
    </row>
    <row r="42" spans="1:4" x14ac:dyDescent="0.25">
      <c r="A42" s="3" t="s">
        <v>10</v>
      </c>
      <c r="B42" s="2">
        <f>C39*58.9/100</f>
        <v>57595.32259199999</v>
      </c>
    </row>
    <row r="43" spans="1:4" x14ac:dyDescent="0.25">
      <c r="A43" s="4" t="s">
        <v>11</v>
      </c>
      <c r="B43" s="5">
        <f>SUM(B41:B42)</f>
        <v>71855.624591999993</v>
      </c>
    </row>
    <row r="44" spans="1:4" x14ac:dyDescent="0.25">
      <c r="A44" s="1" t="s">
        <v>12</v>
      </c>
      <c r="B44" s="9">
        <f>B43/6758</f>
        <v>10.632676027226989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x14ac:dyDescent="0.25">
      <c r="A47" s="6" t="s">
        <v>16</v>
      </c>
      <c r="B47" s="6" t="s">
        <v>17</v>
      </c>
      <c r="C47" s="2">
        <f>A39*15000/100000</f>
        <v>152788.95000000001</v>
      </c>
      <c r="D47" s="9">
        <f>C47/3024</f>
        <v>50.525446428571435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x14ac:dyDescent="0.25">
      <c r="A50" s="6" t="s">
        <v>16</v>
      </c>
      <c r="B50" s="6" t="s">
        <v>20</v>
      </c>
      <c r="C50" s="2">
        <f>A39*3000/100000</f>
        <v>30557.79</v>
      </c>
      <c r="D50" s="9">
        <f>C50/3120</f>
        <v>9.7941634615384618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0.67906200000000005</v>
      </c>
    </row>
  </sheetData>
  <mergeCells count="2">
    <mergeCell ref="A40:B40"/>
    <mergeCell ref="A22:B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54A0-F095-49E2-A597-A03C9CF86D8D}">
  <dimension ref="A2:D126"/>
  <sheetViews>
    <sheetView workbookViewId="0">
      <selection sqref="A1:XFD2"/>
    </sheetView>
  </sheetViews>
  <sheetFormatPr defaultRowHeight="15" x14ac:dyDescent="0.25"/>
  <cols>
    <col min="1" max="1" width="29.85546875" customWidth="1"/>
    <col min="2" max="7" width="17.85546875" customWidth="1"/>
  </cols>
  <sheetData>
    <row r="2" spans="1:4" ht="30" x14ac:dyDescent="0.25">
      <c r="A2" s="10" t="s">
        <v>34</v>
      </c>
      <c r="B2" s="3" t="s">
        <v>40</v>
      </c>
      <c r="C2" s="3" t="s">
        <v>31</v>
      </c>
    </row>
    <row r="3" spans="1:4" x14ac:dyDescent="0.25">
      <c r="A3" s="18">
        <v>369952</v>
      </c>
      <c r="B3" s="2">
        <f>A3*7.2/100</f>
        <v>26636.543999999998</v>
      </c>
      <c r="C3" s="2">
        <f>A3*9.6/100</f>
        <v>35515.392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5327.3087999999998</v>
      </c>
    </row>
    <row r="6" spans="1:4" x14ac:dyDescent="0.25">
      <c r="A6" s="3" t="s">
        <v>10</v>
      </c>
      <c r="B6" s="2">
        <f>C3*58.9/100</f>
        <v>20918.565888000001</v>
      </c>
    </row>
    <row r="7" spans="1:4" x14ac:dyDescent="0.25">
      <c r="A7" s="4" t="s">
        <v>11</v>
      </c>
      <c r="B7" s="5">
        <f>SUM(B5:B6)</f>
        <v>26245.874688</v>
      </c>
    </row>
    <row r="8" spans="1:4" x14ac:dyDescent="0.25">
      <c r="A8" s="1" t="s">
        <v>12</v>
      </c>
      <c r="B8" s="9">
        <f>B7/6758</f>
        <v>3.8836748576501923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30" x14ac:dyDescent="0.25">
      <c r="A11" s="6" t="s">
        <v>16</v>
      </c>
      <c r="B11" s="6" t="s">
        <v>17</v>
      </c>
      <c r="C11" s="2">
        <f>A3*15000/100000</f>
        <v>55492.800000000003</v>
      </c>
      <c r="D11" s="9">
        <f>C11/3024</f>
        <v>18.350793650793651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ht="30" x14ac:dyDescent="0.25">
      <c r="A14" s="6" t="s">
        <v>16</v>
      </c>
      <c r="B14" s="6" t="s">
        <v>20</v>
      </c>
      <c r="C14" s="2">
        <f>A3*3000/100000</f>
        <v>11098.56</v>
      </c>
      <c r="D14" s="9">
        <f>C14/3120</f>
        <v>3.557230769230769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0.24663466666666667</v>
      </c>
    </row>
    <row r="20" spans="1:4" ht="30" x14ac:dyDescent="0.25">
      <c r="A20" s="10" t="s">
        <v>35</v>
      </c>
      <c r="B20" s="3" t="s">
        <v>40</v>
      </c>
      <c r="C20" s="3" t="s">
        <v>31</v>
      </c>
    </row>
    <row r="21" spans="1:4" x14ac:dyDescent="0.25">
      <c r="A21" s="18">
        <v>696805</v>
      </c>
      <c r="B21" s="2">
        <f>A21*7.2/100</f>
        <v>50169.96</v>
      </c>
      <c r="C21" s="2">
        <f>A21*9.6/100</f>
        <v>66893.279999999999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10033.992</v>
      </c>
    </row>
    <row r="24" spans="1:4" x14ac:dyDescent="0.25">
      <c r="A24" s="3" t="s">
        <v>10</v>
      </c>
      <c r="B24" s="2">
        <f>C21*58.9/100</f>
        <v>39400.141919999995</v>
      </c>
    </row>
    <row r="25" spans="1:4" x14ac:dyDescent="0.25">
      <c r="A25" s="4" t="s">
        <v>11</v>
      </c>
      <c r="B25" s="5">
        <f>SUM(B23:B24)</f>
        <v>49434.133919999993</v>
      </c>
    </row>
    <row r="26" spans="1:4" x14ac:dyDescent="0.25">
      <c r="A26" s="1" t="s">
        <v>12</v>
      </c>
      <c r="B26" s="9">
        <f>B25/6758</f>
        <v>7.3149058774785427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ht="30" x14ac:dyDescent="0.25">
      <c r="A29" s="6" t="s">
        <v>16</v>
      </c>
      <c r="B29" s="6" t="s">
        <v>17</v>
      </c>
      <c r="C29" s="2">
        <f>A21*15000/100000</f>
        <v>104520.75</v>
      </c>
      <c r="D29" s="9">
        <f>C29/3024</f>
        <v>34.563740079365083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ht="30" x14ac:dyDescent="0.25">
      <c r="A32" s="6" t="s">
        <v>16</v>
      </c>
      <c r="B32" s="6" t="s">
        <v>20</v>
      </c>
      <c r="C32" s="2">
        <f>A21*3000/100000</f>
        <v>20904.150000000001</v>
      </c>
      <c r="D32" s="9">
        <f>C32/3120</f>
        <v>6.7000480769230775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0.46453666666666665</v>
      </c>
    </row>
    <row r="38" spans="1:4" ht="30" x14ac:dyDescent="0.25">
      <c r="A38" s="10" t="s">
        <v>36</v>
      </c>
      <c r="B38" s="3" t="s">
        <v>40</v>
      </c>
      <c r="C38" s="3" t="s">
        <v>31</v>
      </c>
    </row>
    <row r="39" spans="1:4" x14ac:dyDescent="0.25">
      <c r="A39" s="24">
        <v>2849631</v>
      </c>
      <c r="B39" s="2">
        <f>A39*7.2/100</f>
        <v>205173.432</v>
      </c>
      <c r="C39" s="2">
        <f>A39*9.6/100</f>
        <v>273564.576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41034.686399999999</v>
      </c>
    </row>
    <row r="42" spans="1:4" x14ac:dyDescent="0.25">
      <c r="A42" s="3" t="s">
        <v>10</v>
      </c>
      <c r="B42" s="2">
        <f>C39*58.9/100</f>
        <v>161129.53526400001</v>
      </c>
    </row>
    <row r="43" spans="1:4" x14ac:dyDescent="0.25">
      <c r="A43" s="4" t="s">
        <v>11</v>
      </c>
      <c r="B43" s="5">
        <f>SUM(B41:B42)</f>
        <v>202164.22166400001</v>
      </c>
    </row>
    <row r="44" spans="1:4" x14ac:dyDescent="0.25">
      <c r="A44" s="1" t="s">
        <v>12</v>
      </c>
      <c r="B44" s="9">
        <f>B43/6758</f>
        <v>29.914800482983132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ht="30" x14ac:dyDescent="0.25">
      <c r="A47" s="6" t="s">
        <v>16</v>
      </c>
      <c r="B47" s="6" t="s">
        <v>17</v>
      </c>
      <c r="C47" s="2">
        <f>A39*15000/100000</f>
        <v>427444.65</v>
      </c>
      <c r="D47" s="9">
        <f>C47/3024</f>
        <v>141.35074404761906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ht="30" x14ac:dyDescent="0.25">
      <c r="A50" s="6" t="s">
        <v>16</v>
      </c>
      <c r="B50" s="6" t="s">
        <v>20</v>
      </c>
      <c r="C50" s="2">
        <f>A39*3000/100000</f>
        <v>85488.93</v>
      </c>
      <c r="D50" s="9">
        <f>C50/3120</f>
        <v>27.400298076923075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1.8997539999999999</v>
      </c>
    </row>
    <row r="56" spans="1:4" ht="30" x14ac:dyDescent="0.25">
      <c r="A56" s="10" t="s">
        <v>37</v>
      </c>
      <c r="B56" s="3" t="s">
        <v>40</v>
      </c>
      <c r="C56" s="3" t="s">
        <v>31</v>
      </c>
    </row>
    <row r="57" spans="1:4" x14ac:dyDescent="0.25">
      <c r="A57" s="18">
        <v>1758324</v>
      </c>
      <c r="B57" s="2">
        <f>A57*7.2/100</f>
        <v>126599.32800000001</v>
      </c>
      <c r="C57" s="2">
        <f>A57*9.6/100</f>
        <v>168799.10399999999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25319.865600000001</v>
      </c>
    </row>
    <row r="60" spans="1:4" x14ac:dyDescent="0.25">
      <c r="A60" s="3" t="s">
        <v>10</v>
      </c>
      <c r="B60" s="2">
        <f>C57*58.9/100</f>
        <v>99422.672255999991</v>
      </c>
    </row>
    <row r="61" spans="1:4" x14ac:dyDescent="0.25">
      <c r="A61" s="4" t="s">
        <v>11</v>
      </c>
      <c r="B61" s="5">
        <f>SUM(B59:B60)</f>
        <v>124742.537856</v>
      </c>
    </row>
    <row r="62" spans="1:4" x14ac:dyDescent="0.25">
      <c r="A62" s="1" t="s">
        <v>12</v>
      </c>
      <c r="B62" s="9">
        <f>B61/6758</f>
        <v>18.458499238828054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4" ht="30" x14ac:dyDescent="0.25">
      <c r="A65" s="6" t="s">
        <v>16</v>
      </c>
      <c r="B65" s="6" t="s">
        <v>17</v>
      </c>
      <c r="C65" s="2">
        <f>A57*15000/100000</f>
        <v>263748.59999999998</v>
      </c>
      <c r="D65" s="9">
        <f>C65/3024</f>
        <v>87.218452380952371</v>
      </c>
    </row>
    <row r="66" spans="1:4" x14ac:dyDescent="0.25">
      <c r="A66" s="7"/>
      <c r="B66" s="7"/>
      <c r="D66" s="23"/>
    </row>
    <row r="67" spans="1:4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4" ht="30" x14ac:dyDescent="0.25">
      <c r="A68" s="6" t="s">
        <v>16</v>
      </c>
      <c r="B68" s="6" t="s">
        <v>20</v>
      </c>
      <c r="C68" s="2">
        <f>A57*3000/100000</f>
        <v>52749.72</v>
      </c>
      <c r="D68" s="9">
        <f>C68/3120</f>
        <v>16.906961538461537</v>
      </c>
    </row>
    <row r="70" spans="1:4" x14ac:dyDescent="0.25">
      <c r="A70" s="8" t="s">
        <v>5</v>
      </c>
      <c r="B70" s="1"/>
    </row>
    <row r="71" spans="1:4" x14ac:dyDescent="0.25">
      <c r="A71" s="8" t="s">
        <v>23</v>
      </c>
      <c r="B71" s="1" t="s">
        <v>24</v>
      </c>
    </row>
    <row r="72" spans="1:4" x14ac:dyDescent="0.25">
      <c r="A72" s="8" t="s">
        <v>23</v>
      </c>
      <c r="B72" s="9">
        <f>A57/1500000</f>
        <v>1.1722159999999999</v>
      </c>
    </row>
    <row r="74" spans="1:4" ht="30" x14ac:dyDescent="0.25">
      <c r="A74" s="10" t="s">
        <v>38</v>
      </c>
      <c r="B74" s="3" t="s">
        <v>40</v>
      </c>
      <c r="C74" s="3" t="s">
        <v>31</v>
      </c>
    </row>
    <row r="75" spans="1:4" x14ac:dyDescent="0.25">
      <c r="A75" s="18">
        <v>425800</v>
      </c>
      <c r="B75" s="2">
        <f>A75*7.2/100</f>
        <v>30657.599999999999</v>
      </c>
      <c r="C75" s="2">
        <f>A75*9.6/100</f>
        <v>40876.800000000003</v>
      </c>
    </row>
    <row r="76" spans="1:4" x14ac:dyDescent="0.25">
      <c r="A76" s="21" t="s">
        <v>13</v>
      </c>
      <c r="B76" s="22"/>
    </row>
    <row r="77" spans="1:4" x14ac:dyDescent="0.25">
      <c r="A77" s="1" t="s">
        <v>9</v>
      </c>
      <c r="B77" s="2">
        <f>B75*20/100</f>
        <v>6131.52</v>
      </c>
    </row>
    <row r="78" spans="1:4" x14ac:dyDescent="0.25">
      <c r="A78" s="3" t="s">
        <v>10</v>
      </c>
      <c r="B78" s="2">
        <f>C75*58.9/100</f>
        <v>24076.4352</v>
      </c>
    </row>
    <row r="79" spans="1:4" x14ac:dyDescent="0.25">
      <c r="A79" s="4" t="s">
        <v>11</v>
      </c>
      <c r="B79" s="5">
        <f>SUM(B77:B78)</f>
        <v>30207.9552</v>
      </c>
    </row>
    <row r="80" spans="1:4" x14ac:dyDescent="0.25">
      <c r="A80" s="1" t="s">
        <v>12</v>
      </c>
      <c r="B80" s="9">
        <f>B79/6758</f>
        <v>4.4699548978987869</v>
      </c>
    </row>
    <row r="82" spans="1:4" x14ac:dyDescent="0.25">
      <c r="A82" s="6" t="s">
        <v>14</v>
      </c>
      <c r="B82" s="6" t="s">
        <v>15</v>
      </c>
      <c r="C82" s="1" t="s">
        <v>21</v>
      </c>
      <c r="D82" s="1" t="s">
        <v>22</v>
      </c>
    </row>
    <row r="83" spans="1:4" ht="30" x14ac:dyDescent="0.25">
      <c r="A83" s="6" t="s">
        <v>16</v>
      </c>
      <c r="B83" s="6" t="s">
        <v>17</v>
      </c>
      <c r="C83" s="2">
        <f>A75*15000/100000</f>
        <v>63870</v>
      </c>
      <c r="D83" s="9">
        <f>C83/3024</f>
        <v>21.121031746031747</v>
      </c>
    </row>
    <row r="84" spans="1:4" x14ac:dyDescent="0.25">
      <c r="A84" s="7"/>
      <c r="B84" s="7"/>
      <c r="D84" s="23"/>
    </row>
    <row r="85" spans="1:4" x14ac:dyDescent="0.25">
      <c r="A85" s="6" t="s">
        <v>18</v>
      </c>
      <c r="B85" s="6" t="s">
        <v>19</v>
      </c>
      <c r="C85" s="1" t="s">
        <v>21</v>
      </c>
      <c r="D85" s="9" t="s">
        <v>22</v>
      </c>
    </row>
    <row r="86" spans="1:4" ht="30" x14ac:dyDescent="0.25">
      <c r="A86" s="6" t="s">
        <v>16</v>
      </c>
      <c r="B86" s="6" t="s">
        <v>20</v>
      </c>
      <c r="C86" s="2">
        <f>A75*3000/100000</f>
        <v>12774</v>
      </c>
      <c r="D86" s="9">
        <f>C86/3120</f>
        <v>4.0942307692307693</v>
      </c>
    </row>
    <row r="88" spans="1:4" x14ac:dyDescent="0.25">
      <c r="A88" s="8" t="s">
        <v>5</v>
      </c>
      <c r="B88" s="1"/>
    </row>
    <row r="89" spans="1:4" x14ac:dyDescent="0.25">
      <c r="A89" s="8" t="s">
        <v>23</v>
      </c>
      <c r="B89" s="1" t="s">
        <v>24</v>
      </c>
    </row>
    <row r="90" spans="1:4" x14ac:dyDescent="0.25">
      <c r="A90" s="8" t="s">
        <v>23</v>
      </c>
      <c r="B90" s="9">
        <f>A75/1500000</f>
        <v>0.28386666666666666</v>
      </c>
    </row>
    <row r="92" spans="1:4" ht="30" x14ac:dyDescent="0.25">
      <c r="A92" s="10" t="s">
        <v>41</v>
      </c>
      <c r="B92" s="3" t="s">
        <v>40</v>
      </c>
      <c r="C92" s="3" t="s">
        <v>31</v>
      </c>
    </row>
    <row r="93" spans="1:4" x14ac:dyDescent="0.25">
      <c r="A93" s="18">
        <v>1758324</v>
      </c>
      <c r="B93" s="2">
        <f>A93*7.2/100</f>
        <v>126599.32800000001</v>
      </c>
      <c r="C93" s="2">
        <f>A93*9.6/100</f>
        <v>168799.10399999999</v>
      </c>
    </row>
    <row r="94" spans="1:4" x14ac:dyDescent="0.25">
      <c r="A94" s="21" t="s">
        <v>13</v>
      </c>
      <c r="B94" s="22"/>
    </row>
    <row r="95" spans="1:4" x14ac:dyDescent="0.25">
      <c r="A95" s="1" t="s">
        <v>9</v>
      </c>
      <c r="B95" s="2">
        <f>B93*20/100</f>
        <v>25319.865600000001</v>
      </c>
    </row>
    <row r="96" spans="1:4" x14ac:dyDescent="0.25">
      <c r="A96" s="3" t="s">
        <v>10</v>
      </c>
      <c r="B96" s="2">
        <f>C93*58.9/100</f>
        <v>99422.672255999991</v>
      </c>
    </row>
    <row r="97" spans="1:4" x14ac:dyDescent="0.25">
      <c r="A97" s="4" t="s">
        <v>11</v>
      </c>
      <c r="B97" s="5">
        <f>SUM(B95:B96)</f>
        <v>124742.537856</v>
      </c>
    </row>
    <row r="98" spans="1:4" x14ac:dyDescent="0.25">
      <c r="A98" s="1" t="s">
        <v>12</v>
      </c>
      <c r="B98" s="9">
        <f>B97/6758</f>
        <v>18.458499238828054</v>
      </c>
    </row>
    <row r="100" spans="1:4" x14ac:dyDescent="0.25">
      <c r="A100" s="6" t="s">
        <v>14</v>
      </c>
      <c r="B100" s="6" t="s">
        <v>15</v>
      </c>
      <c r="C100" s="1" t="s">
        <v>21</v>
      </c>
      <c r="D100" s="1" t="s">
        <v>22</v>
      </c>
    </row>
    <row r="101" spans="1:4" ht="30" x14ac:dyDescent="0.25">
      <c r="A101" s="6" t="s">
        <v>16</v>
      </c>
      <c r="B101" s="6" t="s">
        <v>17</v>
      </c>
      <c r="C101" s="2">
        <f>A93*15000/100000</f>
        <v>263748.59999999998</v>
      </c>
      <c r="D101" s="9">
        <f>C101/3024</f>
        <v>87.218452380952371</v>
      </c>
    </row>
    <row r="102" spans="1:4" x14ac:dyDescent="0.25">
      <c r="A102" s="7"/>
      <c r="B102" s="7"/>
      <c r="D102" s="23"/>
    </row>
    <row r="103" spans="1:4" x14ac:dyDescent="0.25">
      <c r="A103" s="6" t="s">
        <v>18</v>
      </c>
      <c r="B103" s="6" t="s">
        <v>19</v>
      </c>
      <c r="C103" s="1" t="s">
        <v>21</v>
      </c>
      <c r="D103" s="9" t="s">
        <v>22</v>
      </c>
    </row>
    <row r="104" spans="1:4" ht="30" x14ac:dyDescent="0.25">
      <c r="A104" s="6" t="s">
        <v>16</v>
      </c>
      <c r="B104" s="6" t="s">
        <v>20</v>
      </c>
      <c r="C104" s="2">
        <f>A93*3000/100000</f>
        <v>52749.72</v>
      </c>
      <c r="D104" s="9">
        <f>C104/3120</f>
        <v>16.906961538461537</v>
      </c>
    </row>
    <row r="106" spans="1:4" x14ac:dyDescent="0.25">
      <c r="A106" s="8" t="s">
        <v>5</v>
      </c>
      <c r="B106" s="1"/>
    </row>
    <row r="107" spans="1:4" x14ac:dyDescent="0.25">
      <c r="A107" s="8" t="s">
        <v>23</v>
      </c>
      <c r="B107" s="1" t="s">
        <v>24</v>
      </c>
    </row>
    <row r="108" spans="1:4" x14ac:dyDescent="0.25">
      <c r="A108" s="8" t="s">
        <v>23</v>
      </c>
      <c r="B108" s="9">
        <f>A93/1500000</f>
        <v>1.1722159999999999</v>
      </c>
    </row>
    <row r="110" spans="1:4" ht="30" x14ac:dyDescent="0.25">
      <c r="A110" s="10" t="s">
        <v>39</v>
      </c>
      <c r="B110" s="3" t="s">
        <v>40</v>
      </c>
      <c r="C110" s="3" t="s">
        <v>31</v>
      </c>
    </row>
    <row r="111" spans="1:4" x14ac:dyDescent="0.25">
      <c r="A111" s="19">
        <v>788193</v>
      </c>
      <c r="B111" s="2">
        <f>A111*7.2/100</f>
        <v>56749.896000000008</v>
      </c>
      <c r="C111" s="2">
        <f>A111*9.6/100</f>
        <v>75666.527999999991</v>
      </c>
    </row>
    <row r="112" spans="1:4" x14ac:dyDescent="0.25">
      <c r="A112" s="21" t="s">
        <v>13</v>
      </c>
      <c r="B112" s="22"/>
    </row>
    <row r="113" spans="1:4" x14ac:dyDescent="0.25">
      <c r="A113" s="1" t="s">
        <v>9</v>
      </c>
      <c r="B113" s="2">
        <f>B111*20/100</f>
        <v>11349.979200000002</v>
      </c>
    </row>
    <row r="114" spans="1:4" x14ac:dyDescent="0.25">
      <c r="A114" s="3" t="s">
        <v>10</v>
      </c>
      <c r="B114" s="2">
        <f>C111*58.9/100</f>
        <v>44567.584991999996</v>
      </c>
    </row>
    <row r="115" spans="1:4" x14ac:dyDescent="0.25">
      <c r="A115" s="4" t="s">
        <v>11</v>
      </c>
      <c r="B115" s="5">
        <f>SUM(B113:B114)</f>
        <v>55917.564191999998</v>
      </c>
    </row>
    <row r="116" spans="1:4" x14ac:dyDescent="0.25">
      <c r="A116" s="1" t="s">
        <v>12</v>
      </c>
      <c r="B116" s="9">
        <f>B115/6758</f>
        <v>8.2742770334418463</v>
      </c>
    </row>
    <row r="118" spans="1:4" x14ac:dyDescent="0.25">
      <c r="A118" s="6" t="s">
        <v>14</v>
      </c>
      <c r="B118" s="6" t="s">
        <v>15</v>
      </c>
      <c r="C118" s="1" t="s">
        <v>21</v>
      </c>
      <c r="D118" s="1" t="s">
        <v>22</v>
      </c>
    </row>
    <row r="119" spans="1:4" ht="30" x14ac:dyDescent="0.25">
      <c r="A119" s="6" t="s">
        <v>16</v>
      </c>
      <c r="B119" s="6" t="s">
        <v>17</v>
      </c>
      <c r="C119" s="2">
        <f>A111*15000/100000</f>
        <v>118228.95</v>
      </c>
      <c r="D119" s="9">
        <f>C119/3024</f>
        <v>39.096874999999997</v>
      </c>
    </row>
    <row r="120" spans="1:4" x14ac:dyDescent="0.25">
      <c r="A120" s="7"/>
      <c r="B120" s="7"/>
      <c r="D120" s="23"/>
    </row>
    <row r="121" spans="1:4" x14ac:dyDescent="0.25">
      <c r="A121" s="6" t="s">
        <v>18</v>
      </c>
      <c r="B121" s="6" t="s">
        <v>19</v>
      </c>
      <c r="C121" s="1" t="s">
        <v>21</v>
      </c>
      <c r="D121" s="9" t="s">
        <v>22</v>
      </c>
    </row>
    <row r="122" spans="1:4" ht="30" x14ac:dyDescent="0.25">
      <c r="A122" s="6" t="s">
        <v>16</v>
      </c>
      <c r="B122" s="6" t="s">
        <v>20</v>
      </c>
      <c r="C122" s="2">
        <f>A111*3000/100000</f>
        <v>23645.79</v>
      </c>
      <c r="D122" s="9">
        <f>C122/3120</f>
        <v>7.5787788461538463</v>
      </c>
    </row>
    <row r="124" spans="1:4" x14ac:dyDescent="0.25">
      <c r="A124" s="8" t="s">
        <v>5</v>
      </c>
      <c r="B124" s="1"/>
    </row>
    <row r="125" spans="1:4" x14ac:dyDescent="0.25">
      <c r="A125" s="8" t="s">
        <v>23</v>
      </c>
      <c r="B125" s="1" t="s">
        <v>24</v>
      </c>
    </row>
    <row r="126" spans="1:4" x14ac:dyDescent="0.25">
      <c r="A126" s="8" t="s">
        <v>23</v>
      </c>
      <c r="B126" s="9">
        <f>A111/1500000</f>
        <v>0.52546199999999998</v>
      </c>
    </row>
  </sheetData>
  <mergeCells count="7">
    <mergeCell ref="A112:B112"/>
    <mergeCell ref="A4:B4"/>
    <mergeCell ref="A22:B22"/>
    <mergeCell ref="A40:B40"/>
    <mergeCell ref="A58:B58"/>
    <mergeCell ref="A76:B76"/>
    <mergeCell ref="A94:B9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EF0E-07DA-4EE3-AA6C-A785FBEC5B20}">
  <dimension ref="A1:D20"/>
  <sheetViews>
    <sheetView workbookViewId="0">
      <selection activeCell="B1" sqref="B1:B2"/>
    </sheetView>
  </sheetViews>
  <sheetFormatPr defaultRowHeight="15" x14ac:dyDescent="0.25"/>
  <cols>
    <col min="1" max="1" width="24.85546875" customWidth="1"/>
    <col min="2" max="2" width="22.42578125" customWidth="1"/>
    <col min="3" max="3" width="20.28515625" customWidth="1"/>
    <col min="4" max="4" width="18.140625" customWidth="1"/>
  </cols>
  <sheetData>
    <row r="1" spans="1:4" x14ac:dyDescent="0.25">
      <c r="A1" s="13" t="s">
        <v>42</v>
      </c>
      <c r="B1" s="13"/>
    </row>
    <row r="2" spans="1:4" x14ac:dyDescent="0.25">
      <c r="A2" s="18">
        <v>2278308</v>
      </c>
      <c r="B2" s="1"/>
    </row>
    <row r="4" spans="1:4" ht="30" x14ac:dyDescent="0.25">
      <c r="A4" s="10" t="s">
        <v>42</v>
      </c>
      <c r="B4" s="3" t="s">
        <v>43</v>
      </c>
      <c r="C4" s="3" t="s">
        <v>44</v>
      </c>
    </row>
    <row r="5" spans="1:4" x14ac:dyDescent="0.25">
      <c r="A5" s="18">
        <v>2278308</v>
      </c>
      <c r="B5" s="2">
        <f>A5*7.1/100</f>
        <v>161759.86799999999</v>
      </c>
      <c r="C5" s="2">
        <f>A5*8.8/100</f>
        <v>200491.10400000002</v>
      </c>
    </row>
    <row r="6" spans="1:4" x14ac:dyDescent="0.25">
      <c r="A6" s="21" t="s">
        <v>13</v>
      </c>
      <c r="B6" s="22"/>
    </row>
    <row r="7" spans="1:4" x14ac:dyDescent="0.25">
      <c r="A7" s="1" t="s">
        <v>9</v>
      </c>
      <c r="B7" s="2">
        <f>B5*20/100</f>
        <v>32351.973599999998</v>
      </c>
    </row>
    <row r="8" spans="1:4" ht="30" x14ac:dyDescent="0.25">
      <c r="A8" s="3" t="s">
        <v>10</v>
      </c>
      <c r="B8" s="2">
        <f>C5*58.9/100</f>
        <v>118089.26025600001</v>
      </c>
    </row>
    <row r="9" spans="1:4" x14ac:dyDescent="0.25">
      <c r="A9" s="4" t="s">
        <v>11</v>
      </c>
      <c r="B9" s="5">
        <f>SUM(B7:B8)</f>
        <v>150441.23385600001</v>
      </c>
    </row>
    <row r="10" spans="1:4" x14ac:dyDescent="0.25">
      <c r="A10" s="1" t="s">
        <v>12</v>
      </c>
      <c r="B10" s="9">
        <f>B9/6758</f>
        <v>22.261206548683042</v>
      </c>
    </row>
    <row r="12" spans="1:4" x14ac:dyDescent="0.25">
      <c r="A12" s="6" t="s">
        <v>14</v>
      </c>
      <c r="B12" s="6" t="s">
        <v>15</v>
      </c>
      <c r="C12" s="1" t="s">
        <v>21</v>
      </c>
      <c r="D12" s="1" t="s">
        <v>22</v>
      </c>
    </row>
    <row r="13" spans="1:4" x14ac:dyDescent="0.25">
      <c r="A13" s="6" t="s">
        <v>16</v>
      </c>
      <c r="B13" s="6" t="s">
        <v>17</v>
      </c>
      <c r="C13" s="2">
        <f>A5*15000/100000</f>
        <v>341746.2</v>
      </c>
      <c r="D13" s="9">
        <f>C13/3024</f>
        <v>113.01130952380953</v>
      </c>
    </row>
    <row r="14" spans="1:4" x14ac:dyDescent="0.25">
      <c r="A14" s="7"/>
      <c r="B14" s="7"/>
      <c r="D14" s="23"/>
    </row>
    <row r="15" spans="1:4" x14ac:dyDescent="0.25">
      <c r="A15" s="6" t="s">
        <v>18</v>
      </c>
      <c r="B15" s="6" t="s">
        <v>19</v>
      </c>
      <c r="C15" s="1" t="s">
        <v>21</v>
      </c>
      <c r="D15" s="9" t="s">
        <v>22</v>
      </c>
    </row>
    <row r="16" spans="1:4" x14ac:dyDescent="0.25">
      <c r="A16" s="6" t="s">
        <v>16</v>
      </c>
      <c r="B16" s="6" t="s">
        <v>20</v>
      </c>
      <c r="C16" s="2">
        <f>A5*3000/100000</f>
        <v>68349.240000000005</v>
      </c>
      <c r="D16" s="9">
        <f>C16/3120</f>
        <v>21.906807692307694</v>
      </c>
    </row>
    <row r="18" spans="1:2" x14ac:dyDescent="0.25">
      <c r="A18" s="8" t="s">
        <v>5</v>
      </c>
      <c r="B18" s="1"/>
    </row>
    <row r="19" spans="1:2" x14ac:dyDescent="0.25">
      <c r="A19" s="8" t="s">
        <v>23</v>
      </c>
      <c r="B19" s="1" t="s">
        <v>24</v>
      </c>
    </row>
    <row r="20" spans="1:2" x14ac:dyDescent="0.25">
      <c r="A20" s="8" t="s">
        <v>23</v>
      </c>
      <c r="B20" s="9">
        <f>A5/1500000</f>
        <v>1.518872</v>
      </c>
    </row>
  </sheetData>
  <mergeCells count="1">
    <mergeCell ref="A6:B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6710-4AA0-4CE4-9AC3-E76A37D7CE23}">
  <dimension ref="A3:H199"/>
  <sheetViews>
    <sheetView workbookViewId="0">
      <selection sqref="A1:XFD2"/>
    </sheetView>
  </sheetViews>
  <sheetFormatPr defaultRowHeight="15" x14ac:dyDescent="0.25"/>
  <cols>
    <col min="1" max="1" width="28.140625" customWidth="1"/>
    <col min="2" max="2" width="28.42578125" customWidth="1"/>
    <col min="3" max="11" width="16.85546875" customWidth="1"/>
  </cols>
  <sheetData>
    <row r="3" spans="1:4" ht="30" x14ac:dyDescent="0.25">
      <c r="A3" s="10" t="s">
        <v>45</v>
      </c>
      <c r="B3" s="3" t="s">
        <v>43</v>
      </c>
      <c r="C3" s="3" t="s">
        <v>7</v>
      </c>
    </row>
    <row r="4" spans="1:4" x14ac:dyDescent="0.25">
      <c r="A4" s="18">
        <v>455542</v>
      </c>
      <c r="B4" s="2">
        <f>A4*7.1/100</f>
        <v>32343.481999999996</v>
      </c>
      <c r="C4" s="2">
        <f>A4*9.2/100</f>
        <v>41909.864000000001</v>
      </c>
    </row>
    <row r="5" spans="1:4" x14ac:dyDescent="0.25">
      <c r="A5" s="21" t="s">
        <v>13</v>
      </c>
      <c r="B5" s="22"/>
    </row>
    <row r="6" spans="1:4" x14ac:dyDescent="0.25">
      <c r="A6" s="1" t="s">
        <v>9</v>
      </c>
      <c r="B6" s="2">
        <f>B4*20/100</f>
        <v>6468.6963999999989</v>
      </c>
    </row>
    <row r="7" spans="1:4" ht="23.25" customHeight="1" x14ac:dyDescent="0.25">
      <c r="A7" s="3" t="s">
        <v>10</v>
      </c>
      <c r="B7" s="2">
        <f>C4*58.9/100</f>
        <v>24684.909896000001</v>
      </c>
    </row>
    <row r="8" spans="1:4" x14ac:dyDescent="0.25">
      <c r="A8" s="4" t="s">
        <v>11</v>
      </c>
      <c r="B8" s="5">
        <f>SUM(B6:B7)</f>
        <v>31153.606295999998</v>
      </c>
    </row>
    <row r="9" spans="1:4" x14ac:dyDescent="0.25">
      <c r="A9" s="1" t="s">
        <v>12</v>
      </c>
      <c r="B9" s="9">
        <f>B8/6758</f>
        <v>4.6098855128736309</v>
      </c>
    </row>
    <row r="11" spans="1:4" x14ac:dyDescent="0.25">
      <c r="A11" s="6" t="s">
        <v>14</v>
      </c>
      <c r="B11" s="6" t="s">
        <v>15</v>
      </c>
      <c r="C11" s="1" t="s">
        <v>21</v>
      </c>
      <c r="D11" s="1" t="s">
        <v>22</v>
      </c>
    </row>
    <row r="12" spans="1:4" x14ac:dyDescent="0.25">
      <c r="A12" s="6" t="s">
        <v>16</v>
      </c>
      <c r="B12" s="6" t="s">
        <v>17</v>
      </c>
      <c r="C12" s="2">
        <f>A4*15000/100000</f>
        <v>68331.3</v>
      </c>
      <c r="D12" s="9">
        <f>C12/3024</f>
        <v>22.596329365079367</v>
      </c>
    </row>
    <row r="13" spans="1:4" x14ac:dyDescent="0.25">
      <c r="A13" s="7"/>
      <c r="B13" s="7"/>
      <c r="D13" s="23"/>
    </row>
    <row r="14" spans="1:4" ht="22.5" customHeight="1" x14ac:dyDescent="0.25">
      <c r="A14" s="6" t="s">
        <v>18</v>
      </c>
      <c r="B14" s="6" t="s">
        <v>19</v>
      </c>
      <c r="C14" s="1" t="s">
        <v>21</v>
      </c>
      <c r="D14" s="9" t="s">
        <v>22</v>
      </c>
    </row>
    <row r="15" spans="1:4" ht="23.25" customHeight="1" x14ac:dyDescent="0.25">
      <c r="A15" s="6" t="s">
        <v>16</v>
      </c>
      <c r="B15" s="6" t="s">
        <v>20</v>
      </c>
      <c r="C15" s="2">
        <f>A4*3000/100000</f>
        <v>13666.26</v>
      </c>
      <c r="D15" s="9">
        <f>C15/3120</f>
        <v>4.3802115384615385</v>
      </c>
    </row>
    <row r="17" spans="1:4" x14ac:dyDescent="0.25">
      <c r="A17" s="8" t="s">
        <v>5</v>
      </c>
      <c r="B17" s="1"/>
    </row>
    <row r="18" spans="1:4" x14ac:dyDescent="0.25">
      <c r="A18" s="8" t="s">
        <v>23</v>
      </c>
      <c r="B18" s="1" t="s">
        <v>24</v>
      </c>
    </row>
    <row r="19" spans="1:4" x14ac:dyDescent="0.25">
      <c r="A19" s="8" t="s">
        <v>23</v>
      </c>
      <c r="B19" s="9">
        <f>A4/1500000</f>
        <v>0.30369466666666667</v>
      </c>
    </row>
    <row r="21" spans="1:4" ht="30" x14ac:dyDescent="0.25">
      <c r="A21" s="10" t="s">
        <v>46</v>
      </c>
      <c r="B21" s="3" t="s">
        <v>43</v>
      </c>
      <c r="C21" s="3" t="s">
        <v>7</v>
      </c>
    </row>
    <row r="22" spans="1:4" x14ac:dyDescent="0.25">
      <c r="A22" s="18">
        <v>4444454</v>
      </c>
      <c r="B22" s="2">
        <f>A22*7.1/100</f>
        <v>315556.234</v>
      </c>
      <c r="C22" s="2">
        <f>A22*9.2/100</f>
        <v>408889.76799999998</v>
      </c>
    </row>
    <row r="23" spans="1:4" x14ac:dyDescent="0.25">
      <c r="A23" s="21" t="s">
        <v>13</v>
      </c>
      <c r="B23" s="22"/>
    </row>
    <row r="24" spans="1:4" x14ac:dyDescent="0.25">
      <c r="A24" s="1" t="s">
        <v>9</v>
      </c>
      <c r="B24" s="2">
        <f>B22*20/100</f>
        <v>63111.246799999994</v>
      </c>
    </row>
    <row r="25" spans="1:4" x14ac:dyDescent="0.25">
      <c r="A25" s="3" t="s">
        <v>10</v>
      </c>
      <c r="B25" s="2">
        <f>C22*58.9/100</f>
        <v>240836.07335199998</v>
      </c>
    </row>
    <row r="26" spans="1:4" x14ac:dyDescent="0.25">
      <c r="A26" s="4" t="s">
        <v>11</v>
      </c>
      <c r="B26" s="5">
        <f>SUM(B24:B25)</f>
        <v>303947.32015199994</v>
      </c>
    </row>
    <row r="27" spans="1:4" x14ac:dyDescent="0.25">
      <c r="A27" s="1" t="s">
        <v>12</v>
      </c>
      <c r="B27" s="9">
        <f>B26/6758</f>
        <v>44.975927811778625</v>
      </c>
    </row>
    <row r="29" spans="1:4" x14ac:dyDescent="0.25">
      <c r="A29" s="6" t="s">
        <v>14</v>
      </c>
      <c r="B29" s="6" t="s">
        <v>15</v>
      </c>
      <c r="C29" s="1" t="s">
        <v>21</v>
      </c>
      <c r="D29" s="1" t="s">
        <v>22</v>
      </c>
    </row>
    <row r="30" spans="1:4" x14ac:dyDescent="0.25">
      <c r="A30" s="6" t="s">
        <v>16</v>
      </c>
      <c r="B30" s="6" t="s">
        <v>17</v>
      </c>
      <c r="C30" s="2">
        <f>A22*15000/100000</f>
        <v>666668.1</v>
      </c>
      <c r="D30" s="9">
        <f>C30/3024</f>
        <v>220.45902777777778</v>
      </c>
    </row>
    <row r="31" spans="1:4" x14ac:dyDescent="0.25">
      <c r="A31" s="7"/>
      <c r="B31" s="7"/>
      <c r="D31" s="23"/>
    </row>
    <row r="32" spans="1:4" x14ac:dyDescent="0.25">
      <c r="A32" s="6" t="s">
        <v>18</v>
      </c>
      <c r="B32" s="6" t="s">
        <v>19</v>
      </c>
      <c r="C32" s="1" t="s">
        <v>21</v>
      </c>
      <c r="D32" s="9" t="s">
        <v>22</v>
      </c>
    </row>
    <row r="33" spans="1:4" ht="29.25" customHeight="1" x14ac:dyDescent="0.25">
      <c r="A33" s="6" t="s">
        <v>16</v>
      </c>
      <c r="B33" s="6" t="s">
        <v>20</v>
      </c>
      <c r="C33" s="2">
        <f>A22*3000/100000</f>
        <v>133333.62</v>
      </c>
      <c r="D33" s="9">
        <f>C33/3120</f>
        <v>42.735134615384617</v>
      </c>
    </row>
    <row r="35" spans="1:4" x14ac:dyDescent="0.25">
      <c r="A35" s="8" t="s">
        <v>5</v>
      </c>
      <c r="B35" s="1"/>
    </row>
    <row r="36" spans="1:4" x14ac:dyDescent="0.25">
      <c r="A36" s="8" t="s">
        <v>23</v>
      </c>
      <c r="B36" s="1" t="s">
        <v>24</v>
      </c>
    </row>
    <row r="37" spans="1:4" x14ac:dyDescent="0.25">
      <c r="A37" s="8" t="s">
        <v>23</v>
      </c>
      <c r="B37" s="9">
        <f>A22/1500000</f>
        <v>2.9629693333333331</v>
      </c>
    </row>
    <row r="39" spans="1:4" ht="30" x14ac:dyDescent="0.25">
      <c r="A39" s="10" t="s">
        <v>47</v>
      </c>
      <c r="B39" s="3" t="s">
        <v>43</v>
      </c>
      <c r="C39" s="3" t="s">
        <v>7</v>
      </c>
    </row>
    <row r="40" spans="1:4" x14ac:dyDescent="0.25">
      <c r="A40" s="18">
        <v>1042598</v>
      </c>
      <c r="B40" s="2">
        <f>A40*7.1/100</f>
        <v>74024.457999999999</v>
      </c>
      <c r="C40" s="2">
        <f>A40*9.2/100</f>
        <v>95919.016000000003</v>
      </c>
    </row>
    <row r="41" spans="1:4" x14ac:dyDescent="0.25">
      <c r="A41" s="21" t="s">
        <v>13</v>
      </c>
      <c r="B41" s="22"/>
    </row>
    <row r="42" spans="1:4" x14ac:dyDescent="0.25">
      <c r="A42" s="1" t="s">
        <v>9</v>
      </c>
      <c r="B42" s="2">
        <f>B40*20/100</f>
        <v>14804.891599999999</v>
      </c>
    </row>
    <row r="43" spans="1:4" x14ac:dyDescent="0.25">
      <c r="A43" s="3" t="s">
        <v>10</v>
      </c>
      <c r="B43" s="2">
        <f>C40*58.9/100</f>
        <v>56496.300423999994</v>
      </c>
    </row>
    <row r="44" spans="1:4" x14ac:dyDescent="0.25">
      <c r="A44" s="4" t="s">
        <v>11</v>
      </c>
      <c r="B44" s="5">
        <f>SUM(B42:B43)</f>
        <v>71301.192023999989</v>
      </c>
    </row>
    <row r="45" spans="1:4" x14ac:dyDescent="0.25">
      <c r="A45" s="1" t="s">
        <v>12</v>
      </c>
      <c r="B45" s="9">
        <f>B44/6758</f>
        <v>10.550635102693104</v>
      </c>
    </row>
    <row r="47" spans="1:4" x14ac:dyDescent="0.25">
      <c r="A47" s="6" t="s">
        <v>14</v>
      </c>
      <c r="B47" s="6" t="s">
        <v>15</v>
      </c>
      <c r="C47" s="1" t="s">
        <v>21</v>
      </c>
      <c r="D47" s="1" t="s">
        <v>22</v>
      </c>
    </row>
    <row r="48" spans="1:4" x14ac:dyDescent="0.25">
      <c r="A48" s="6" t="s">
        <v>16</v>
      </c>
      <c r="B48" s="6" t="s">
        <v>17</v>
      </c>
      <c r="C48" s="2">
        <f>A40*15000/100000</f>
        <v>156389.70000000001</v>
      </c>
      <c r="D48" s="9">
        <f>C48/3024</f>
        <v>51.716170634920637</v>
      </c>
    </row>
    <row r="49" spans="1:4" x14ac:dyDescent="0.25">
      <c r="A49" s="7"/>
      <c r="B49" s="7"/>
      <c r="D49" s="23"/>
    </row>
    <row r="50" spans="1:4" x14ac:dyDescent="0.25">
      <c r="A50" s="6" t="s">
        <v>18</v>
      </c>
      <c r="B50" s="6" t="s">
        <v>19</v>
      </c>
      <c r="C50" s="1" t="s">
        <v>21</v>
      </c>
      <c r="D50" s="9" t="s">
        <v>22</v>
      </c>
    </row>
    <row r="51" spans="1:4" x14ac:dyDescent="0.25">
      <c r="A51" s="6" t="s">
        <v>16</v>
      </c>
      <c r="B51" s="6" t="s">
        <v>20</v>
      </c>
      <c r="C51" s="2">
        <f>A40*3000/100000</f>
        <v>31277.94</v>
      </c>
      <c r="D51" s="9">
        <f>C51/3120</f>
        <v>10.024980769230769</v>
      </c>
    </row>
    <row r="53" spans="1:4" x14ac:dyDescent="0.25">
      <c r="A53" s="8" t="s">
        <v>5</v>
      </c>
      <c r="B53" s="1"/>
    </row>
    <row r="54" spans="1:4" x14ac:dyDescent="0.25">
      <c r="A54" s="8" t="s">
        <v>23</v>
      </c>
      <c r="B54" s="1" t="s">
        <v>24</v>
      </c>
    </row>
    <row r="55" spans="1:4" x14ac:dyDescent="0.25">
      <c r="A55" s="8" t="s">
        <v>23</v>
      </c>
      <c r="B55" s="9">
        <f>A40/1500000</f>
        <v>0.69506533333333331</v>
      </c>
    </row>
    <row r="57" spans="1:4" ht="30" x14ac:dyDescent="0.25">
      <c r="A57" s="10" t="s">
        <v>55</v>
      </c>
      <c r="B57" s="3" t="s">
        <v>43</v>
      </c>
      <c r="C57" s="3" t="s">
        <v>7</v>
      </c>
    </row>
    <row r="58" spans="1:4" x14ac:dyDescent="0.25">
      <c r="A58" s="11">
        <v>192735</v>
      </c>
      <c r="B58" s="2">
        <f>A58*7.1/100</f>
        <v>13684.184999999999</v>
      </c>
      <c r="C58" s="2">
        <f>A58*9.2/100</f>
        <v>17731.62</v>
      </c>
    </row>
    <row r="59" spans="1:4" x14ac:dyDescent="0.25">
      <c r="A59" s="21" t="s">
        <v>13</v>
      </c>
      <c r="B59" s="22"/>
    </row>
    <row r="60" spans="1:4" x14ac:dyDescent="0.25">
      <c r="A60" s="1" t="s">
        <v>9</v>
      </c>
      <c r="B60" s="2">
        <f>B58*20/100</f>
        <v>2736.837</v>
      </c>
    </row>
    <row r="61" spans="1:4" x14ac:dyDescent="0.25">
      <c r="A61" s="3" t="s">
        <v>10</v>
      </c>
      <c r="B61" s="2">
        <f>C58*58.9/100</f>
        <v>10443.92418</v>
      </c>
    </row>
    <row r="62" spans="1:4" x14ac:dyDescent="0.25">
      <c r="A62" s="4" t="s">
        <v>11</v>
      </c>
      <c r="B62" s="5">
        <f>SUM(B60:B61)</f>
        <v>13180.76118</v>
      </c>
    </row>
    <row r="63" spans="1:4" x14ac:dyDescent="0.25">
      <c r="A63" s="1" t="s">
        <v>12</v>
      </c>
      <c r="B63" s="9">
        <f>B62/6758</f>
        <v>1.950393782184078</v>
      </c>
    </row>
    <row r="65" spans="1:4" x14ac:dyDescent="0.25">
      <c r="A65" s="6" t="s">
        <v>14</v>
      </c>
      <c r="B65" s="6" t="s">
        <v>15</v>
      </c>
      <c r="C65" s="1" t="s">
        <v>21</v>
      </c>
      <c r="D65" s="1" t="s">
        <v>22</v>
      </c>
    </row>
    <row r="66" spans="1:4" x14ac:dyDescent="0.25">
      <c r="A66" s="6" t="s">
        <v>16</v>
      </c>
      <c r="B66" s="6" t="s">
        <v>17</v>
      </c>
      <c r="C66" s="2">
        <f>A58*15000/100000</f>
        <v>28910.25</v>
      </c>
      <c r="D66" s="9">
        <f>C66/3024</f>
        <v>9.5602678571428577</v>
      </c>
    </row>
    <row r="67" spans="1:4" x14ac:dyDescent="0.25">
      <c r="A67" s="7"/>
      <c r="B67" s="7"/>
      <c r="D67" s="23"/>
    </row>
    <row r="68" spans="1:4" x14ac:dyDescent="0.25">
      <c r="A68" s="6" t="s">
        <v>18</v>
      </c>
      <c r="B68" s="6" t="s">
        <v>19</v>
      </c>
      <c r="C68" s="1" t="s">
        <v>21</v>
      </c>
      <c r="D68" s="9" t="s">
        <v>22</v>
      </c>
    </row>
    <row r="69" spans="1:4" x14ac:dyDescent="0.25">
      <c r="A69" s="6" t="s">
        <v>16</v>
      </c>
      <c r="B69" s="6" t="s">
        <v>20</v>
      </c>
      <c r="C69" s="2">
        <f>A58*3000/100000</f>
        <v>5782.05</v>
      </c>
      <c r="D69" s="9">
        <f>C69/3120</f>
        <v>1.8532211538461538</v>
      </c>
    </row>
    <row r="71" spans="1:4" x14ac:dyDescent="0.25">
      <c r="A71" s="8" t="s">
        <v>5</v>
      </c>
      <c r="B71" s="1"/>
    </row>
    <row r="72" spans="1:4" x14ac:dyDescent="0.25">
      <c r="A72" s="8" t="s">
        <v>23</v>
      </c>
      <c r="B72" s="1" t="s">
        <v>24</v>
      </c>
    </row>
    <row r="73" spans="1:4" x14ac:dyDescent="0.25">
      <c r="A73" s="8" t="s">
        <v>23</v>
      </c>
      <c r="B73" s="9">
        <f>A58/1500000</f>
        <v>0.12848999999999999</v>
      </c>
    </row>
    <row r="75" spans="1:4" ht="30" x14ac:dyDescent="0.25">
      <c r="A75" s="10" t="s">
        <v>48</v>
      </c>
      <c r="B75" s="3" t="s">
        <v>43</v>
      </c>
      <c r="C75" s="3" t="s">
        <v>7</v>
      </c>
    </row>
    <row r="76" spans="1:4" x14ac:dyDescent="0.25">
      <c r="A76" s="18">
        <v>974932</v>
      </c>
      <c r="B76" s="2">
        <f>A76*7.1/100</f>
        <v>69220.171999999991</v>
      </c>
      <c r="C76" s="2">
        <f>A76*9.2/100</f>
        <v>89693.743999999992</v>
      </c>
    </row>
    <row r="77" spans="1:4" x14ac:dyDescent="0.25">
      <c r="A77" s="21" t="s">
        <v>13</v>
      </c>
      <c r="B77" s="22"/>
    </row>
    <row r="78" spans="1:4" x14ac:dyDescent="0.25">
      <c r="A78" s="1" t="s">
        <v>9</v>
      </c>
      <c r="B78" s="2">
        <f>B76*20/100</f>
        <v>13844.034399999999</v>
      </c>
    </row>
    <row r="79" spans="1:4" x14ac:dyDescent="0.25">
      <c r="A79" s="3" t="s">
        <v>10</v>
      </c>
      <c r="B79" s="2">
        <f>C76*58.9/100</f>
        <v>52829.615215999998</v>
      </c>
    </row>
    <row r="80" spans="1:4" x14ac:dyDescent="0.25">
      <c r="A80" s="4" t="s">
        <v>11</v>
      </c>
      <c r="B80" s="5">
        <f>SUM(B78:B79)</f>
        <v>66673.649615999995</v>
      </c>
    </row>
    <row r="81" spans="1:4" x14ac:dyDescent="0.25">
      <c r="A81" s="1" t="s">
        <v>12</v>
      </c>
      <c r="B81" s="9">
        <f>B80/6758</f>
        <v>9.8658848203610532</v>
      </c>
    </row>
    <row r="83" spans="1:4" x14ac:dyDescent="0.25">
      <c r="A83" s="6" t="s">
        <v>14</v>
      </c>
      <c r="B83" s="6" t="s">
        <v>15</v>
      </c>
      <c r="C83" s="1" t="s">
        <v>21</v>
      </c>
      <c r="D83" s="1" t="s">
        <v>22</v>
      </c>
    </row>
    <row r="84" spans="1:4" x14ac:dyDescent="0.25">
      <c r="A84" s="6" t="s">
        <v>16</v>
      </c>
      <c r="B84" s="6" t="s">
        <v>17</v>
      </c>
      <c r="C84" s="2">
        <f>A76*15000/100000</f>
        <v>146239.79999999999</v>
      </c>
      <c r="D84" s="9">
        <f>C84/3024</f>
        <v>48.359722222222217</v>
      </c>
    </row>
    <row r="85" spans="1:4" x14ac:dyDescent="0.25">
      <c r="A85" s="7"/>
      <c r="B85" s="7"/>
      <c r="D85" s="23"/>
    </row>
    <row r="86" spans="1:4" x14ac:dyDescent="0.25">
      <c r="A86" s="6" t="s">
        <v>18</v>
      </c>
      <c r="B86" s="6" t="s">
        <v>19</v>
      </c>
      <c r="C86" s="1" t="s">
        <v>21</v>
      </c>
      <c r="D86" s="9" t="s">
        <v>22</v>
      </c>
    </row>
    <row r="87" spans="1:4" x14ac:dyDescent="0.25">
      <c r="A87" s="6" t="s">
        <v>16</v>
      </c>
      <c r="B87" s="6" t="s">
        <v>20</v>
      </c>
      <c r="C87" s="2">
        <f>A76*3000/100000</f>
        <v>29247.96</v>
      </c>
      <c r="D87" s="9">
        <f>C87/3120</f>
        <v>9.3743461538461528</v>
      </c>
    </row>
    <row r="89" spans="1:4" x14ac:dyDescent="0.25">
      <c r="A89" s="8" t="s">
        <v>5</v>
      </c>
      <c r="B89" s="1"/>
    </row>
    <row r="90" spans="1:4" x14ac:dyDescent="0.25">
      <c r="A90" s="8" t="s">
        <v>23</v>
      </c>
      <c r="B90" s="1" t="s">
        <v>24</v>
      </c>
    </row>
    <row r="91" spans="1:4" x14ac:dyDescent="0.25">
      <c r="A91" s="8" t="s">
        <v>23</v>
      </c>
      <c r="B91" s="9">
        <f>A76/1500000</f>
        <v>0.64995466666666668</v>
      </c>
    </row>
    <row r="93" spans="1:4" ht="30" x14ac:dyDescent="0.25">
      <c r="A93" s="10" t="s">
        <v>49</v>
      </c>
      <c r="B93" s="3" t="s">
        <v>43</v>
      </c>
      <c r="C93" s="3" t="s">
        <v>7</v>
      </c>
    </row>
    <row r="94" spans="1:4" x14ac:dyDescent="0.25">
      <c r="A94" s="18">
        <v>1798208</v>
      </c>
      <c r="B94" s="2">
        <f>A94*7.1/100</f>
        <v>127672.76799999998</v>
      </c>
      <c r="C94" s="2">
        <f>A94*9.2/100</f>
        <v>165435.136</v>
      </c>
    </row>
    <row r="95" spans="1:4" x14ac:dyDescent="0.25">
      <c r="A95" s="21" t="s">
        <v>13</v>
      </c>
      <c r="B95" s="22"/>
    </row>
    <row r="96" spans="1:4" x14ac:dyDescent="0.25">
      <c r="A96" s="1" t="s">
        <v>9</v>
      </c>
      <c r="B96" s="2">
        <f>B94*20/100</f>
        <v>25534.553599999996</v>
      </c>
    </row>
    <row r="97" spans="1:4" x14ac:dyDescent="0.25">
      <c r="A97" s="3" t="s">
        <v>10</v>
      </c>
      <c r="B97" s="2">
        <f>C94*58.9/100</f>
        <v>97441.29510399999</v>
      </c>
    </row>
    <row r="98" spans="1:4" x14ac:dyDescent="0.25">
      <c r="A98" s="4" t="s">
        <v>11</v>
      </c>
      <c r="B98" s="5">
        <f>SUM(B96:B97)</f>
        <v>122975.84870399999</v>
      </c>
    </row>
    <row r="99" spans="1:4" x14ac:dyDescent="0.25">
      <c r="A99" s="1" t="s">
        <v>12</v>
      </c>
      <c r="B99" s="9">
        <f>B98/6758</f>
        <v>18.197077345960341</v>
      </c>
    </row>
    <row r="101" spans="1:4" x14ac:dyDescent="0.25">
      <c r="A101" s="6" t="s">
        <v>14</v>
      </c>
      <c r="B101" s="6" t="s">
        <v>15</v>
      </c>
      <c r="C101" s="1" t="s">
        <v>21</v>
      </c>
      <c r="D101" s="1" t="s">
        <v>22</v>
      </c>
    </row>
    <row r="102" spans="1:4" x14ac:dyDescent="0.25">
      <c r="A102" s="6" t="s">
        <v>16</v>
      </c>
      <c r="B102" s="6" t="s">
        <v>17</v>
      </c>
      <c r="C102" s="2">
        <f>A94*15000/100000</f>
        <v>269731.20000000001</v>
      </c>
      <c r="D102" s="9">
        <f>C102/3024</f>
        <v>89.196825396825403</v>
      </c>
    </row>
    <row r="103" spans="1:4" x14ac:dyDescent="0.25">
      <c r="A103" s="7"/>
      <c r="B103" s="7"/>
      <c r="D103" s="23"/>
    </row>
    <row r="104" spans="1:4" x14ac:dyDescent="0.25">
      <c r="A104" s="6" t="s">
        <v>18</v>
      </c>
      <c r="B104" s="6" t="s">
        <v>19</v>
      </c>
      <c r="C104" s="1" t="s">
        <v>21</v>
      </c>
      <c r="D104" s="9" t="s">
        <v>22</v>
      </c>
    </row>
    <row r="105" spans="1:4" x14ac:dyDescent="0.25">
      <c r="A105" s="6" t="s">
        <v>16</v>
      </c>
      <c r="B105" s="6" t="s">
        <v>20</v>
      </c>
      <c r="C105" s="2">
        <f>A94*3000/100000</f>
        <v>53946.239999999998</v>
      </c>
      <c r="D105" s="9">
        <f>C105/3120</f>
        <v>17.290461538461539</v>
      </c>
    </row>
    <row r="107" spans="1:4" x14ac:dyDescent="0.25">
      <c r="A107" s="8" t="s">
        <v>5</v>
      </c>
      <c r="B107" s="1"/>
    </row>
    <row r="108" spans="1:4" x14ac:dyDescent="0.25">
      <c r="A108" s="8" t="s">
        <v>23</v>
      </c>
      <c r="B108" s="1" t="s">
        <v>24</v>
      </c>
    </row>
    <row r="109" spans="1:4" x14ac:dyDescent="0.25">
      <c r="A109" s="8" t="s">
        <v>23</v>
      </c>
      <c r="B109" s="9">
        <f>A94/1500000</f>
        <v>1.1988053333333333</v>
      </c>
    </row>
    <row r="111" spans="1:4" ht="30" x14ac:dyDescent="0.25">
      <c r="A111" s="10" t="s">
        <v>50</v>
      </c>
      <c r="B111" s="3" t="s">
        <v>43</v>
      </c>
      <c r="C111" s="3" t="s">
        <v>7</v>
      </c>
    </row>
    <row r="112" spans="1:4" x14ac:dyDescent="0.25">
      <c r="A112" s="18">
        <v>719310</v>
      </c>
      <c r="B112" s="2">
        <f>A112*7.1/100</f>
        <v>51071.01</v>
      </c>
      <c r="C112" s="2">
        <f>A112*9.2/100</f>
        <v>66176.51999999999</v>
      </c>
    </row>
    <row r="113" spans="1:4" x14ac:dyDescent="0.25">
      <c r="A113" s="21" t="s">
        <v>13</v>
      </c>
      <c r="B113" s="22"/>
    </row>
    <row r="114" spans="1:4" x14ac:dyDescent="0.25">
      <c r="A114" s="1" t="s">
        <v>9</v>
      </c>
      <c r="B114" s="2">
        <f>B112*20/100</f>
        <v>10214.202000000001</v>
      </c>
    </row>
    <row r="115" spans="1:4" x14ac:dyDescent="0.25">
      <c r="A115" s="3" t="s">
        <v>10</v>
      </c>
      <c r="B115" s="2">
        <f>C112*58.9/100</f>
        <v>38977.970279999994</v>
      </c>
    </row>
    <row r="116" spans="1:4" x14ac:dyDescent="0.25">
      <c r="A116" s="4" t="s">
        <v>11</v>
      </c>
      <c r="B116" s="5">
        <f>SUM(B114:B115)</f>
        <v>49192.172279999999</v>
      </c>
    </row>
    <row r="117" spans="1:4" x14ac:dyDescent="0.25">
      <c r="A117" s="1" t="s">
        <v>12</v>
      </c>
      <c r="B117" s="9">
        <f>B116/6758</f>
        <v>7.2791021426457529</v>
      </c>
    </row>
    <row r="119" spans="1:4" x14ac:dyDescent="0.25">
      <c r="A119" s="6" t="s">
        <v>14</v>
      </c>
      <c r="B119" s="6" t="s">
        <v>15</v>
      </c>
      <c r="C119" s="1" t="s">
        <v>21</v>
      </c>
      <c r="D119" s="1" t="s">
        <v>22</v>
      </c>
    </row>
    <row r="120" spans="1:4" x14ac:dyDescent="0.25">
      <c r="A120" s="6" t="s">
        <v>16</v>
      </c>
      <c r="B120" s="6" t="s">
        <v>17</v>
      </c>
      <c r="C120" s="2">
        <f>A112*15000/100000</f>
        <v>107896.5</v>
      </c>
      <c r="D120" s="9">
        <f>C120/3024</f>
        <v>35.680059523809526</v>
      </c>
    </row>
    <row r="121" spans="1:4" x14ac:dyDescent="0.25">
      <c r="A121" s="7"/>
      <c r="B121" s="7"/>
      <c r="D121" s="23"/>
    </row>
    <row r="122" spans="1:4" x14ac:dyDescent="0.25">
      <c r="A122" s="6" t="s">
        <v>18</v>
      </c>
      <c r="B122" s="6" t="s">
        <v>19</v>
      </c>
      <c r="C122" s="1" t="s">
        <v>21</v>
      </c>
      <c r="D122" s="9" t="s">
        <v>22</v>
      </c>
    </row>
    <row r="123" spans="1:4" x14ac:dyDescent="0.25">
      <c r="A123" s="6" t="s">
        <v>16</v>
      </c>
      <c r="B123" s="6" t="s">
        <v>20</v>
      </c>
      <c r="C123" s="2">
        <f>A112*3000/100000</f>
        <v>21579.3</v>
      </c>
      <c r="D123" s="9">
        <f>C123/3120</f>
        <v>6.9164423076923072</v>
      </c>
    </row>
    <row r="125" spans="1:4" x14ac:dyDescent="0.25">
      <c r="A125" s="8" t="s">
        <v>5</v>
      </c>
      <c r="B125" s="1"/>
    </row>
    <row r="126" spans="1:4" x14ac:dyDescent="0.25">
      <c r="A126" s="8" t="s">
        <v>23</v>
      </c>
      <c r="B126" s="1" t="s">
        <v>24</v>
      </c>
    </row>
    <row r="127" spans="1:4" x14ac:dyDescent="0.25">
      <c r="A127" s="8" t="s">
        <v>23</v>
      </c>
      <c r="B127" s="9">
        <f>A112/1500000</f>
        <v>0.47954000000000002</v>
      </c>
    </row>
    <row r="129" spans="1:4" ht="30" x14ac:dyDescent="0.25">
      <c r="A129" s="10" t="s">
        <v>51</v>
      </c>
      <c r="B129" s="3" t="s">
        <v>43</v>
      </c>
      <c r="C129" s="3" t="s">
        <v>7</v>
      </c>
    </row>
    <row r="130" spans="1:4" x14ac:dyDescent="0.25">
      <c r="A130" s="18">
        <v>252071</v>
      </c>
      <c r="B130" s="2">
        <f>A130*7.1/100</f>
        <v>17897.040999999997</v>
      </c>
      <c r="C130" s="2">
        <f>A130*9.2/100</f>
        <v>23190.531999999996</v>
      </c>
    </row>
    <row r="131" spans="1:4" x14ac:dyDescent="0.25">
      <c r="A131" s="21" t="s">
        <v>13</v>
      </c>
      <c r="B131" s="22"/>
    </row>
    <row r="132" spans="1:4" x14ac:dyDescent="0.25">
      <c r="A132" s="1" t="s">
        <v>9</v>
      </c>
      <c r="B132" s="2">
        <f>B130*20/100</f>
        <v>3579.4081999999994</v>
      </c>
    </row>
    <row r="133" spans="1:4" x14ac:dyDescent="0.25">
      <c r="A133" s="3" t="s">
        <v>10</v>
      </c>
      <c r="B133" s="2">
        <f>C130*58.9/100</f>
        <v>13659.223347999996</v>
      </c>
    </row>
    <row r="134" spans="1:4" x14ac:dyDescent="0.25">
      <c r="A134" s="4" t="s">
        <v>11</v>
      </c>
      <c r="B134" s="5">
        <f>SUM(B132:B133)</f>
        <v>17238.631547999994</v>
      </c>
    </row>
    <row r="135" spans="1:4" x14ac:dyDescent="0.25">
      <c r="A135" s="1" t="s">
        <v>12</v>
      </c>
      <c r="B135" s="9">
        <f>B134/6758</f>
        <v>2.5508481130511975</v>
      </c>
    </row>
    <row r="137" spans="1:4" x14ac:dyDescent="0.25">
      <c r="A137" s="6" t="s">
        <v>14</v>
      </c>
      <c r="B137" s="6" t="s">
        <v>15</v>
      </c>
      <c r="C137" s="1" t="s">
        <v>21</v>
      </c>
      <c r="D137" s="1" t="s">
        <v>22</v>
      </c>
    </row>
    <row r="138" spans="1:4" x14ac:dyDescent="0.25">
      <c r="A138" s="6" t="s">
        <v>16</v>
      </c>
      <c r="B138" s="6" t="s">
        <v>17</v>
      </c>
      <c r="C138" s="2">
        <f>A130*15000/100000</f>
        <v>37810.65</v>
      </c>
      <c r="D138" s="9">
        <f>C138/3024</f>
        <v>12.503521825396826</v>
      </c>
    </row>
    <row r="139" spans="1:4" x14ac:dyDescent="0.25">
      <c r="A139" s="7"/>
      <c r="B139" s="7"/>
      <c r="D139" s="23"/>
    </row>
    <row r="140" spans="1:4" x14ac:dyDescent="0.25">
      <c r="A140" s="6" t="s">
        <v>18</v>
      </c>
      <c r="B140" s="6" t="s">
        <v>19</v>
      </c>
      <c r="C140" s="1" t="s">
        <v>21</v>
      </c>
      <c r="D140" s="9" t="s">
        <v>22</v>
      </c>
    </row>
    <row r="141" spans="1:4" x14ac:dyDescent="0.25">
      <c r="A141" s="6" t="s">
        <v>16</v>
      </c>
      <c r="B141" s="6" t="s">
        <v>20</v>
      </c>
      <c r="C141" s="2">
        <f>A130*3000/100000</f>
        <v>7562.13</v>
      </c>
      <c r="D141" s="9">
        <f>C141/3120</f>
        <v>2.4237596153846153</v>
      </c>
    </row>
    <row r="143" spans="1:4" x14ac:dyDescent="0.25">
      <c r="A143" s="8" t="s">
        <v>5</v>
      </c>
      <c r="B143" s="1"/>
    </row>
    <row r="144" spans="1:4" x14ac:dyDescent="0.25">
      <c r="A144" s="8" t="s">
        <v>23</v>
      </c>
      <c r="B144" s="1" t="s">
        <v>24</v>
      </c>
    </row>
    <row r="145" spans="1:4" x14ac:dyDescent="0.25">
      <c r="A145" s="8" t="s">
        <v>23</v>
      </c>
      <c r="B145" s="9">
        <f>A130/1500000</f>
        <v>0.16804733333333333</v>
      </c>
    </row>
    <row r="147" spans="1:4" ht="30" x14ac:dyDescent="0.25">
      <c r="A147" s="10" t="s">
        <v>52</v>
      </c>
      <c r="B147" s="3" t="s">
        <v>43</v>
      </c>
      <c r="C147" s="3" t="s">
        <v>7</v>
      </c>
    </row>
    <row r="148" spans="1:4" x14ac:dyDescent="0.25">
      <c r="A148" s="18">
        <v>4444454</v>
      </c>
      <c r="B148" s="2">
        <f>A148*7.1/100</f>
        <v>315556.234</v>
      </c>
      <c r="C148" s="2">
        <f>A148*9.2/100</f>
        <v>408889.76799999998</v>
      </c>
    </row>
    <row r="149" spans="1:4" x14ac:dyDescent="0.25">
      <c r="A149" s="21" t="s">
        <v>13</v>
      </c>
      <c r="B149" s="22"/>
    </row>
    <row r="150" spans="1:4" x14ac:dyDescent="0.25">
      <c r="A150" s="1" t="s">
        <v>9</v>
      </c>
      <c r="B150" s="2">
        <f>B148*20/100</f>
        <v>63111.246799999994</v>
      </c>
    </row>
    <row r="151" spans="1:4" x14ac:dyDescent="0.25">
      <c r="A151" s="3" t="s">
        <v>10</v>
      </c>
      <c r="B151" s="2">
        <f>C148*58.9/100</f>
        <v>240836.07335199998</v>
      </c>
    </row>
    <row r="152" spans="1:4" x14ac:dyDescent="0.25">
      <c r="A152" s="4" t="s">
        <v>11</v>
      </c>
      <c r="B152" s="5">
        <f>SUM(B150:B151)</f>
        <v>303947.32015199994</v>
      </c>
    </row>
    <row r="153" spans="1:4" x14ac:dyDescent="0.25">
      <c r="A153" s="1" t="s">
        <v>12</v>
      </c>
      <c r="B153" s="9">
        <f>B152/6758</f>
        <v>44.975927811778625</v>
      </c>
    </row>
    <row r="155" spans="1:4" x14ac:dyDescent="0.25">
      <c r="A155" s="6" t="s">
        <v>14</v>
      </c>
      <c r="B155" s="6" t="s">
        <v>15</v>
      </c>
      <c r="C155" s="1" t="s">
        <v>21</v>
      </c>
      <c r="D155" s="1" t="s">
        <v>22</v>
      </c>
    </row>
    <row r="156" spans="1:4" x14ac:dyDescent="0.25">
      <c r="A156" s="6" t="s">
        <v>16</v>
      </c>
      <c r="B156" s="6" t="s">
        <v>17</v>
      </c>
      <c r="C156" s="2">
        <f>A148*15000/100000</f>
        <v>666668.1</v>
      </c>
      <c r="D156" s="9">
        <f>C156/3024</f>
        <v>220.45902777777778</v>
      </c>
    </row>
    <row r="157" spans="1:4" x14ac:dyDescent="0.25">
      <c r="A157" s="7"/>
      <c r="B157" s="7"/>
      <c r="D157" s="23"/>
    </row>
    <row r="158" spans="1:4" x14ac:dyDescent="0.25">
      <c r="A158" s="6" t="s">
        <v>18</v>
      </c>
      <c r="B158" s="6" t="s">
        <v>19</v>
      </c>
      <c r="C158" s="1" t="s">
        <v>21</v>
      </c>
      <c r="D158" s="9" t="s">
        <v>22</v>
      </c>
    </row>
    <row r="159" spans="1:4" x14ac:dyDescent="0.25">
      <c r="A159" s="6" t="s">
        <v>16</v>
      </c>
      <c r="B159" s="6" t="s">
        <v>20</v>
      </c>
      <c r="C159" s="2">
        <f>A148*3000/100000</f>
        <v>133333.62</v>
      </c>
      <c r="D159" s="9">
        <f>C159/3120</f>
        <v>42.735134615384617</v>
      </c>
    </row>
    <row r="161" spans="1:8" x14ac:dyDescent="0.25">
      <c r="A161" s="8" t="s">
        <v>5</v>
      </c>
      <c r="B161" s="1"/>
    </row>
    <row r="162" spans="1:8" x14ac:dyDescent="0.25">
      <c r="A162" s="8" t="s">
        <v>23</v>
      </c>
      <c r="B162" s="1" t="s">
        <v>24</v>
      </c>
    </row>
    <row r="163" spans="1:8" x14ac:dyDescent="0.25">
      <c r="A163" s="8" t="s">
        <v>23</v>
      </c>
      <c r="B163" s="9">
        <f>A148/1500000</f>
        <v>2.9629693333333331</v>
      </c>
    </row>
    <row r="165" spans="1:8" ht="30" x14ac:dyDescent="0.25">
      <c r="A165" s="10" t="s">
        <v>53</v>
      </c>
      <c r="B165" s="3" t="s">
        <v>43</v>
      </c>
      <c r="C165" s="3" t="s">
        <v>7</v>
      </c>
    </row>
    <row r="166" spans="1:8" x14ac:dyDescent="0.25">
      <c r="A166" s="18">
        <v>817979</v>
      </c>
      <c r="B166" s="2">
        <f>A166*7.1/100</f>
        <v>58076.508999999991</v>
      </c>
      <c r="C166" s="2">
        <f>A166*9.2/100</f>
        <v>75254.067999999999</v>
      </c>
      <c r="G166" s="13"/>
      <c r="H166" s="13"/>
    </row>
    <row r="167" spans="1:8" x14ac:dyDescent="0.25">
      <c r="A167" s="21" t="s">
        <v>13</v>
      </c>
      <c r="B167" s="22"/>
      <c r="G167" s="1"/>
      <c r="H167" s="1"/>
    </row>
    <row r="168" spans="1:8" x14ac:dyDescent="0.25">
      <c r="A168" s="1" t="s">
        <v>9</v>
      </c>
      <c r="B168" s="2">
        <f>B166*20/100</f>
        <v>11615.301799999997</v>
      </c>
    </row>
    <row r="169" spans="1:8" x14ac:dyDescent="0.25">
      <c r="A169" s="3" t="s">
        <v>10</v>
      </c>
      <c r="B169" s="2">
        <f>C166*58.9/100</f>
        <v>44324.646052000004</v>
      </c>
    </row>
    <row r="170" spans="1:8" x14ac:dyDescent="0.25">
      <c r="A170" s="4" t="s">
        <v>11</v>
      </c>
      <c r="B170" s="5">
        <f>SUM(B168:B169)</f>
        <v>55939.947851999998</v>
      </c>
    </row>
    <row r="171" spans="1:8" x14ac:dyDescent="0.25">
      <c r="A171" s="1" t="s">
        <v>12</v>
      </c>
      <c r="B171" s="9">
        <f>B170/6758</f>
        <v>8.2775892056821547</v>
      </c>
    </row>
    <row r="173" spans="1:8" x14ac:dyDescent="0.25">
      <c r="A173" s="6" t="s">
        <v>14</v>
      </c>
      <c r="B173" s="6" t="s">
        <v>15</v>
      </c>
      <c r="C173" s="1" t="s">
        <v>21</v>
      </c>
      <c r="D173" s="1" t="s">
        <v>22</v>
      </c>
    </row>
    <row r="174" spans="1:8" x14ac:dyDescent="0.25">
      <c r="A174" s="6" t="s">
        <v>16</v>
      </c>
      <c r="B174" s="6" t="s">
        <v>17</v>
      </c>
      <c r="C174" s="2">
        <f>A166*15000/100000</f>
        <v>122696.85</v>
      </c>
      <c r="D174" s="9">
        <f>C174/3024</f>
        <v>40.574355158730164</v>
      </c>
    </row>
    <row r="175" spans="1:8" x14ac:dyDescent="0.25">
      <c r="A175" s="7"/>
      <c r="B175" s="7"/>
      <c r="D175" s="23"/>
    </row>
    <row r="176" spans="1:8" x14ac:dyDescent="0.25">
      <c r="A176" s="6" t="s">
        <v>18</v>
      </c>
      <c r="B176" s="6" t="s">
        <v>19</v>
      </c>
      <c r="C176" s="1" t="s">
        <v>21</v>
      </c>
      <c r="D176" s="9" t="s">
        <v>22</v>
      </c>
    </row>
    <row r="177" spans="1:4" x14ac:dyDescent="0.25">
      <c r="A177" s="6" t="s">
        <v>16</v>
      </c>
      <c r="B177" s="6" t="s">
        <v>20</v>
      </c>
      <c r="C177" s="2">
        <f>A166*3000/100000</f>
        <v>24539.37</v>
      </c>
      <c r="D177" s="9">
        <f>C177/3120</f>
        <v>7.865182692307692</v>
      </c>
    </row>
    <row r="179" spans="1:4" x14ac:dyDescent="0.25">
      <c r="A179" s="8" t="s">
        <v>5</v>
      </c>
      <c r="B179" s="1"/>
    </row>
    <row r="180" spans="1:4" x14ac:dyDescent="0.25">
      <c r="A180" s="8" t="s">
        <v>23</v>
      </c>
      <c r="B180" s="1" t="s">
        <v>24</v>
      </c>
    </row>
    <row r="181" spans="1:4" x14ac:dyDescent="0.25">
      <c r="A181" s="8" t="s">
        <v>23</v>
      </c>
      <c r="B181" s="9">
        <f>A166/1500000</f>
        <v>0.54531933333333338</v>
      </c>
    </row>
    <row r="183" spans="1:4" ht="30" x14ac:dyDescent="0.25">
      <c r="A183" s="10" t="s">
        <v>54</v>
      </c>
      <c r="B183" s="3" t="s">
        <v>43</v>
      </c>
      <c r="C183" s="3" t="s">
        <v>7</v>
      </c>
    </row>
    <row r="184" spans="1:4" x14ac:dyDescent="0.25">
      <c r="A184" s="18">
        <v>969543</v>
      </c>
      <c r="B184" s="2">
        <f>A184*7.1/100</f>
        <v>68837.553</v>
      </c>
      <c r="C184" s="2">
        <f>A184*9.2/100</f>
        <v>89197.955999999991</v>
      </c>
    </row>
    <row r="185" spans="1:4" x14ac:dyDescent="0.25">
      <c r="A185" s="21" t="s">
        <v>13</v>
      </c>
      <c r="B185" s="22"/>
    </row>
    <row r="186" spans="1:4" x14ac:dyDescent="0.25">
      <c r="A186" s="1" t="s">
        <v>9</v>
      </c>
      <c r="B186" s="2">
        <f>B184*20/100</f>
        <v>13767.510600000001</v>
      </c>
    </row>
    <row r="187" spans="1:4" x14ac:dyDescent="0.25">
      <c r="A187" s="3" t="s">
        <v>10</v>
      </c>
      <c r="B187" s="2">
        <f>C184*58.9/100</f>
        <v>52537.59608399999</v>
      </c>
    </row>
    <row r="188" spans="1:4" x14ac:dyDescent="0.25">
      <c r="A188" s="4" t="s">
        <v>11</v>
      </c>
      <c r="B188" s="5">
        <f>SUM(B186:B187)</f>
        <v>66305.106683999998</v>
      </c>
    </row>
    <row r="189" spans="1:4" x14ac:dyDescent="0.25">
      <c r="A189" s="1" t="s">
        <v>12</v>
      </c>
      <c r="B189" s="9">
        <f>B188/6758</f>
        <v>9.8113505007398629</v>
      </c>
    </row>
    <row r="191" spans="1:4" x14ac:dyDescent="0.25">
      <c r="A191" s="6" t="s">
        <v>14</v>
      </c>
      <c r="B191" s="6" t="s">
        <v>15</v>
      </c>
      <c r="C191" s="1" t="s">
        <v>21</v>
      </c>
      <c r="D191" s="1" t="s">
        <v>22</v>
      </c>
    </row>
    <row r="192" spans="1:4" x14ac:dyDescent="0.25">
      <c r="A192" s="6" t="s">
        <v>16</v>
      </c>
      <c r="B192" s="6" t="s">
        <v>17</v>
      </c>
      <c r="C192" s="2">
        <f>A184*15000/100000</f>
        <v>145431.45000000001</v>
      </c>
      <c r="D192" s="9">
        <f>C192/3024</f>
        <v>48.09241071428572</v>
      </c>
    </row>
    <row r="193" spans="1:4" x14ac:dyDescent="0.25">
      <c r="A193" s="7"/>
      <c r="B193" s="7"/>
      <c r="D193" s="23"/>
    </row>
    <row r="194" spans="1:4" x14ac:dyDescent="0.25">
      <c r="A194" s="6" t="s">
        <v>18</v>
      </c>
      <c r="B194" s="6" t="s">
        <v>19</v>
      </c>
      <c r="C194" s="1" t="s">
        <v>21</v>
      </c>
      <c r="D194" s="9" t="s">
        <v>22</v>
      </c>
    </row>
    <row r="195" spans="1:4" x14ac:dyDescent="0.25">
      <c r="A195" s="6" t="s">
        <v>16</v>
      </c>
      <c r="B195" s="6" t="s">
        <v>20</v>
      </c>
      <c r="C195" s="2">
        <f>A184*3000/100000</f>
        <v>29086.29</v>
      </c>
      <c r="D195" s="9">
        <f>C195/3120</f>
        <v>9.3225288461538458</v>
      </c>
    </row>
    <row r="197" spans="1:4" x14ac:dyDescent="0.25">
      <c r="A197" s="8" t="s">
        <v>5</v>
      </c>
      <c r="B197" s="1"/>
    </row>
    <row r="198" spans="1:4" x14ac:dyDescent="0.25">
      <c r="A198" s="8" t="s">
        <v>23</v>
      </c>
      <c r="B198" s="1" t="s">
        <v>24</v>
      </c>
    </row>
    <row r="199" spans="1:4" x14ac:dyDescent="0.25">
      <c r="A199" s="8" t="s">
        <v>23</v>
      </c>
      <c r="B199" s="9">
        <f>A184/1500000</f>
        <v>0.64636199999999999</v>
      </c>
    </row>
  </sheetData>
  <mergeCells count="11">
    <mergeCell ref="A95:B95"/>
    <mergeCell ref="A5:B5"/>
    <mergeCell ref="A23:B23"/>
    <mergeCell ref="A41:B41"/>
    <mergeCell ref="A59:B59"/>
    <mergeCell ref="A77:B77"/>
    <mergeCell ref="A113:B113"/>
    <mergeCell ref="A131:B131"/>
    <mergeCell ref="A149:B149"/>
    <mergeCell ref="A167:B167"/>
    <mergeCell ref="A185:B18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A277-94B9-4DC8-89CF-CB313C0F2B91}">
  <dimension ref="A2:D36"/>
  <sheetViews>
    <sheetView workbookViewId="0">
      <selection sqref="A1:XFD2"/>
    </sheetView>
  </sheetViews>
  <sheetFormatPr defaultRowHeight="15" x14ac:dyDescent="0.25"/>
  <cols>
    <col min="1" max="7" width="28" customWidth="1"/>
  </cols>
  <sheetData>
    <row r="2" spans="1:4" x14ac:dyDescent="0.25">
      <c r="A2" s="10" t="s">
        <v>56</v>
      </c>
      <c r="B2" s="3" t="s">
        <v>27</v>
      </c>
      <c r="C2" s="3" t="s">
        <v>58</v>
      </c>
    </row>
    <row r="3" spans="1:4" x14ac:dyDescent="0.25">
      <c r="A3" s="18">
        <v>1179044</v>
      </c>
      <c r="B3" s="2">
        <f>A3*6.9/100</f>
        <v>81354.036000000007</v>
      </c>
      <c r="C3" s="2">
        <f>A3*9.5/100</f>
        <v>112009.18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16270.807200000003</v>
      </c>
    </row>
    <row r="6" spans="1:4" x14ac:dyDescent="0.25">
      <c r="A6" s="3" t="s">
        <v>10</v>
      </c>
      <c r="B6" s="2">
        <f>C3*58.9/100</f>
        <v>65973.407019999999</v>
      </c>
    </row>
    <row r="7" spans="1:4" x14ac:dyDescent="0.25">
      <c r="A7" s="4" t="s">
        <v>11</v>
      </c>
      <c r="B7" s="5">
        <f>SUM(B5:B6)</f>
        <v>82244.214219999994</v>
      </c>
    </row>
    <row r="8" spans="1:4" x14ac:dyDescent="0.25">
      <c r="A8" s="1" t="s">
        <v>12</v>
      </c>
      <c r="B8" s="9">
        <f>B7/6758</f>
        <v>12.169904442142645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x14ac:dyDescent="0.25">
      <c r="A11" s="6" t="s">
        <v>16</v>
      </c>
      <c r="B11" s="6" t="s">
        <v>17</v>
      </c>
      <c r="C11" s="2">
        <f>A3*15000/100000</f>
        <v>176856.6</v>
      </c>
      <c r="D11" s="9">
        <f>C11/3024</f>
        <v>58.484325396825398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x14ac:dyDescent="0.25">
      <c r="A14" s="6" t="s">
        <v>16</v>
      </c>
      <c r="B14" s="6" t="s">
        <v>20</v>
      </c>
      <c r="C14" s="2">
        <f>A3*3000/100000</f>
        <v>35371.32</v>
      </c>
      <c r="D14" s="9">
        <f>C14/3120</f>
        <v>11.336961538461539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0.78602933333333336</v>
      </c>
    </row>
    <row r="20" spans="1:4" x14ac:dyDescent="0.25">
      <c r="A20" s="10" t="s">
        <v>57</v>
      </c>
      <c r="B20" s="3" t="s">
        <v>27</v>
      </c>
      <c r="C20" s="3" t="s">
        <v>58</v>
      </c>
    </row>
    <row r="21" spans="1:4" x14ac:dyDescent="0.25">
      <c r="A21" s="18">
        <v>2299966</v>
      </c>
      <c r="B21" s="2">
        <f>A21*6.9/100</f>
        <v>158697.65400000001</v>
      </c>
      <c r="C21" s="2">
        <f>A21*9.5/100</f>
        <v>218496.77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31739.5308</v>
      </c>
    </row>
    <row r="24" spans="1:4" x14ac:dyDescent="0.25">
      <c r="A24" s="3" t="s">
        <v>10</v>
      </c>
      <c r="B24" s="2">
        <f>C21*58.9/100</f>
        <v>128694.59752999998</v>
      </c>
    </row>
    <row r="25" spans="1:4" x14ac:dyDescent="0.25">
      <c r="A25" s="4" t="s">
        <v>11</v>
      </c>
      <c r="B25" s="5">
        <f>SUM(B23:B24)</f>
        <v>160434.12832999998</v>
      </c>
    </row>
    <row r="26" spans="1:4" x14ac:dyDescent="0.25">
      <c r="A26" s="1" t="s">
        <v>12</v>
      </c>
      <c r="B26" s="9">
        <f>B25/6758</f>
        <v>23.739882854394789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x14ac:dyDescent="0.25">
      <c r="A29" s="6" t="s">
        <v>16</v>
      </c>
      <c r="B29" s="6" t="s">
        <v>17</v>
      </c>
      <c r="C29" s="2">
        <f>A21*15000/100000</f>
        <v>344994.9</v>
      </c>
      <c r="D29" s="9">
        <f>C29/3024</f>
        <v>114.08561507936508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x14ac:dyDescent="0.25">
      <c r="A32" s="6" t="s">
        <v>16</v>
      </c>
      <c r="B32" s="6" t="s">
        <v>20</v>
      </c>
      <c r="C32" s="2">
        <f>A21*3000/100000</f>
        <v>68998.98</v>
      </c>
      <c r="D32" s="9">
        <f>C32/3120</f>
        <v>22.11505769230769</v>
      </c>
    </row>
    <row r="34" spans="1:2" x14ac:dyDescent="0.25">
      <c r="A34" s="8" t="s">
        <v>5</v>
      </c>
      <c r="B34" s="1"/>
    </row>
    <row r="35" spans="1:2" x14ac:dyDescent="0.25">
      <c r="A35" s="8" t="s">
        <v>23</v>
      </c>
      <c r="B35" s="1" t="s">
        <v>24</v>
      </c>
    </row>
    <row r="36" spans="1:2" x14ac:dyDescent="0.25">
      <c r="A36" s="8" t="s">
        <v>23</v>
      </c>
      <c r="B36" s="9">
        <f>A21/1500000</f>
        <v>1.5333106666666667</v>
      </c>
    </row>
  </sheetData>
  <mergeCells count="2">
    <mergeCell ref="A4:B4"/>
    <mergeCell ref="A22:B2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0A08-7C87-45C1-9D3B-6F9B3101289A}">
  <dimension ref="A1:D89"/>
  <sheetViews>
    <sheetView workbookViewId="0">
      <selection sqref="A1:XFD2"/>
    </sheetView>
  </sheetViews>
  <sheetFormatPr defaultRowHeight="15" x14ac:dyDescent="0.25"/>
  <cols>
    <col min="1" max="6" width="22.85546875" customWidth="1"/>
  </cols>
  <sheetData>
    <row r="1" spans="1:4" ht="30" x14ac:dyDescent="0.25">
      <c r="A1" s="10" t="s">
        <v>59</v>
      </c>
      <c r="B1" s="3" t="s">
        <v>63</v>
      </c>
      <c r="C1" s="3" t="s">
        <v>64</v>
      </c>
    </row>
    <row r="2" spans="1:4" x14ac:dyDescent="0.25">
      <c r="A2" s="18">
        <v>1769453</v>
      </c>
      <c r="B2" s="2">
        <f>A2*6.1/100</f>
        <v>107936.63299999999</v>
      </c>
      <c r="C2" s="2">
        <f>A2*7.4/100</f>
        <v>130939.52200000001</v>
      </c>
    </row>
    <row r="3" spans="1:4" x14ac:dyDescent="0.25">
      <c r="A3" s="21" t="s">
        <v>13</v>
      </c>
      <c r="B3" s="22"/>
    </row>
    <row r="4" spans="1:4" x14ac:dyDescent="0.25">
      <c r="A4" s="1" t="s">
        <v>9</v>
      </c>
      <c r="B4" s="2">
        <f>B2*20/100</f>
        <v>21587.326599999997</v>
      </c>
    </row>
    <row r="5" spans="1:4" ht="30" x14ac:dyDescent="0.25">
      <c r="A5" s="3" t="s">
        <v>10</v>
      </c>
      <c r="B5" s="2">
        <f>C2*58.9/100</f>
        <v>77123.378458000007</v>
      </c>
    </row>
    <row r="6" spans="1:4" x14ac:dyDescent="0.25">
      <c r="A6" s="4" t="s">
        <v>11</v>
      </c>
      <c r="B6" s="5">
        <f>SUM(B4:B5)</f>
        <v>98710.705058000007</v>
      </c>
    </row>
    <row r="7" spans="1:4" x14ac:dyDescent="0.25">
      <c r="A7" s="1" t="s">
        <v>12</v>
      </c>
      <c r="B7" s="9">
        <f>B6/6758</f>
        <v>14.606496753181416</v>
      </c>
    </row>
    <row r="9" spans="1:4" x14ac:dyDescent="0.25">
      <c r="A9" s="6" t="s">
        <v>14</v>
      </c>
      <c r="B9" s="6" t="s">
        <v>15</v>
      </c>
      <c r="C9" s="1" t="s">
        <v>21</v>
      </c>
      <c r="D9" s="1" t="s">
        <v>22</v>
      </c>
    </row>
    <row r="10" spans="1:4" x14ac:dyDescent="0.25">
      <c r="A10" s="6" t="s">
        <v>16</v>
      </c>
      <c r="B10" s="6" t="s">
        <v>17</v>
      </c>
      <c r="C10" s="2">
        <f>A2*15000/100000</f>
        <v>265417.95</v>
      </c>
      <c r="D10" s="9">
        <f>C10/3024</f>
        <v>87.770486111111111</v>
      </c>
    </row>
    <row r="11" spans="1:4" x14ac:dyDescent="0.25">
      <c r="A11" s="7"/>
      <c r="B11" s="7"/>
      <c r="D11" s="23"/>
    </row>
    <row r="12" spans="1:4" x14ac:dyDescent="0.25">
      <c r="A12" s="6" t="s">
        <v>18</v>
      </c>
      <c r="B12" s="6" t="s">
        <v>19</v>
      </c>
      <c r="C12" s="1" t="s">
        <v>21</v>
      </c>
      <c r="D12" s="9" t="s">
        <v>22</v>
      </c>
    </row>
    <row r="13" spans="1:4" x14ac:dyDescent="0.25">
      <c r="A13" s="6" t="s">
        <v>16</v>
      </c>
      <c r="B13" s="6" t="s">
        <v>20</v>
      </c>
      <c r="C13" s="2">
        <f>A2*3000/100000</f>
        <v>53083.59</v>
      </c>
      <c r="D13" s="9">
        <f>C13/3120</f>
        <v>17.013971153846153</v>
      </c>
    </row>
    <row r="15" spans="1:4" x14ac:dyDescent="0.25">
      <c r="A15" s="8" t="s">
        <v>5</v>
      </c>
      <c r="B15" s="1"/>
    </row>
    <row r="16" spans="1:4" x14ac:dyDescent="0.25">
      <c r="A16" s="8" t="s">
        <v>23</v>
      </c>
      <c r="B16" s="1" t="s">
        <v>24</v>
      </c>
    </row>
    <row r="17" spans="1:4" x14ac:dyDescent="0.25">
      <c r="A17" s="8" t="s">
        <v>23</v>
      </c>
      <c r="B17" s="9">
        <f>A2/1500000</f>
        <v>1.1796353333333334</v>
      </c>
    </row>
    <row r="19" spans="1:4" ht="30" x14ac:dyDescent="0.25">
      <c r="A19" s="10" t="s">
        <v>60</v>
      </c>
      <c r="B19" s="3" t="s">
        <v>63</v>
      </c>
      <c r="C19" s="3" t="s">
        <v>64</v>
      </c>
    </row>
    <row r="20" spans="1:4" x14ac:dyDescent="0.25">
      <c r="A20" s="18">
        <v>218898</v>
      </c>
      <c r="B20" s="2">
        <f>A20*6.1/100</f>
        <v>13352.777999999998</v>
      </c>
      <c r="C20" s="2">
        <f>A20*7.4/100</f>
        <v>16198.452000000001</v>
      </c>
    </row>
    <row r="21" spans="1:4" x14ac:dyDescent="0.25">
      <c r="A21" s="21" t="s">
        <v>13</v>
      </c>
      <c r="B21" s="22"/>
    </row>
    <row r="22" spans="1:4" x14ac:dyDescent="0.25">
      <c r="A22" s="1" t="s">
        <v>9</v>
      </c>
      <c r="B22" s="2">
        <f>B20*20/100</f>
        <v>2670.5555999999992</v>
      </c>
    </row>
    <row r="23" spans="1:4" ht="30" x14ac:dyDescent="0.25">
      <c r="A23" s="3" t="s">
        <v>10</v>
      </c>
      <c r="B23" s="2">
        <f>C20*58.9/100</f>
        <v>9540.8882280000016</v>
      </c>
    </row>
    <row r="24" spans="1:4" x14ac:dyDescent="0.25">
      <c r="A24" s="4" t="s">
        <v>11</v>
      </c>
      <c r="B24" s="5">
        <f>SUM(B22:B23)</f>
        <v>12211.443828000001</v>
      </c>
    </row>
    <row r="25" spans="1:4" x14ac:dyDescent="0.25">
      <c r="A25" s="1" t="s">
        <v>12</v>
      </c>
      <c r="B25" s="9">
        <f>B24/6758</f>
        <v>1.8069612056821547</v>
      </c>
    </row>
    <row r="27" spans="1:4" x14ac:dyDescent="0.25">
      <c r="A27" s="6" t="s">
        <v>14</v>
      </c>
      <c r="B27" s="6" t="s">
        <v>15</v>
      </c>
      <c r="C27" s="1" t="s">
        <v>21</v>
      </c>
      <c r="D27" s="1" t="s">
        <v>22</v>
      </c>
    </row>
    <row r="28" spans="1:4" x14ac:dyDescent="0.25">
      <c r="A28" s="6" t="s">
        <v>16</v>
      </c>
      <c r="B28" s="6" t="s">
        <v>17</v>
      </c>
      <c r="C28" s="2">
        <f>A20*15000/100000</f>
        <v>32834.699999999997</v>
      </c>
      <c r="D28" s="9">
        <f>C28/3024</f>
        <v>10.858035714285712</v>
      </c>
    </row>
    <row r="29" spans="1:4" x14ac:dyDescent="0.25">
      <c r="A29" s="7"/>
      <c r="B29" s="7"/>
      <c r="D29" s="23"/>
    </row>
    <row r="30" spans="1:4" x14ac:dyDescent="0.25">
      <c r="A30" s="6" t="s">
        <v>18</v>
      </c>
      <c r="B30" s="6" t="s">
        <v>19</v>
      </c>
      <c r="C30" s="1" t="s">
        <v>21</v>
      </c>
      <c r="D30" s="9" t="s">
        <v>22</v>
      </c>
    </row>
    <row r="31" spans="1:4" x14ac:dyDescent="0.25">
      <c r="A31" s="6" t="s">
        <v>16</v>
      </c>
      <c r="B31" s="6" t="s">
        <v>20</v>
      </c>
      <c r="C31" s="2">
        <f>A20*3000/100000</f>
        <v>6566.94</v>
      </c>
      <c r="D31" s="9">
        <f>C31/3120</f>
        <v>2.1047884615384613</v>
      </c>
    </row>
    <row r="33" spans="1:4" x14ac:dyDescent="0.25">
      <c r="A33" s="8" t="s">
        <v>5</v>
      </c>
      <c r="B33" s="1"/>
    </row>
    <row r="34" spans="1:4" x14ac:dyDescent="0.25">
      <c r="A34" s="8" t="s">
        <v>23</v>
      </c>
      <c r="B34" s="1" t="s">
        <v>24</v>
      </c>
    </row>
    <row r="35" spans="1:4" x14ac:dyDescent="0.25">
      <c r="A35" s="8" t="s">
        <v>23</v>
      </c>
      <c r="B35" s="9">
        <f>A20/1500000</f>
        <v>0.14593200000000001</v>
      </c>
    </row>
    <row r="37" spans="1:4" ht="30" x14ac:dyDescent="0.25">
      <c r="A37" s="10" t="s">
        <v>61</v>
      </c>
      <c r="B37" s="3" t="s">
        <v>63</v>
      </c>
      <c r="C37" s="3" t="s">
        <v>64</v>
      </c>
    </row>
    <row r="38" spans="1:4" x14ac:dyDescent="0.25">
      <c r="A38" s="18">
        <v>865542</v>
      </c>
      <c r="B38" s="2">
        <f>A38*6.1/100</f>
        <v>52798.061999999991</v>
      </c>
      <c r="C38" s="2">
        <f>A38*7.4/100</f>
        <v>64050.108000000007</v>
      </c>
    </row>
    <row r="39" spans="1:4" x14ac:dyDescent="0.25">
      <c r="A39" s="21" t="s">
        <v>13</v>
      </c>
      <c r="B39" s="22"/>
    </row>
    <row r="40" spans="1:4" x14ac:dyDescent="0.25">
      <c r="A40" s="1" t="s">
        <v>9</v>
      </c>
      <c r="B40" s="2">
        <f>B38*20/100</f>
        <v>10559.612399999998</v>
      </c>
    </row>
    <row r="41" spans="1:4" ht="30" x14ac:dyDescent="0.25">
      <c r="A41" s="3" t="s">
        <v>10</v>
      </c>
      <c r="B41" s="2">
        <f>C38*58.9/100</f>
        <v>37725.513612000002</v>
      </c>
    </row>
    <row r="42" spans="1:4" x14ac:dyDescent="0.25">
      <c r="A42" s="4" t="s">
        <v>11</v>
      </c>
      <c r="B42" s="5">
        <f>SUM(B40:B41)</f>
        <v>48285.126012000001</v>
      </c>
    </row>
    <row r="43" spans="1:4" x14ac:dyDescent="0.25">
      <c r="A43" s="1" t="s">
        <v>12</v>
      </c>
      <c r="B43" s="9">
        <f>B42/6758</f>
        <v>7.1448839911216337</v>
      </c>
    </row>
    <row r="45" spans="1:4" x14ac:dyDescent="0.25">
      <c r="A45" s="6" t="s">
        <v>14</v>
      </c>
      <c r="B45" s="6" t="s">
        <v>15</v>
      </c>
      <c r="C45" s="1" t="s">
        <v>21</v>
      </c>
      <c r="D45" s="1" t="s">
        <v>22</v>
      </c>
    </row>
    <row r="46" spans="1:4" x14ac:dyDescent="0.25">
      <c r="A46" s="6" t="s">
        <v>16</v>
      </c>
      <c r="B46" s="6" t="s">
        <v>17</v>
      </c>
      <c r="C46" s="2">
        <f>A38*15000/100000</f>
        <v>129831.3</v>
      </c>
      <c r="D46" s="9">
        <f>C46/3024</f>
        <v>42.933630952380952</v>
      </c>
    </row>
    <row r="47" spans="1:4" x14ac:dyDescent="0.25">
      <c r="A47" s="7"/>
      <c r="B47" s="7"/>
      <c r="D47" s="23"/>
    </row>
    <row r="48" spans="1:4" x14ac:dyDescent="0.25">
      <c r="A48" s="6" t="s">
        <v>18</v>
      </c>
      <c r="B48" s="6" t="s">
        <v>19</v>
      </c>
      <c r="C48" s="1" t="s">
        <v>21</v>
      </c>
      <c r="D48" s="9" t="s">
        <v>22</v>
      </c>
    </row>
    <row r="49" spans="1:4" x14ac:dyDescent="0.25">
      <c r="A49" s="6" t="s">
        <v>16</v>
      </c>
      <c r="B49" s="6" t="s">
        <v>20</v>
      </c>
      <c r="C49" s="2">
        <f>A38*3000/100000</f>
        <v>25966.26</v>
      </c>
      <c r="D49" s="9">
        <f>C49/3120</f>
        <v>8.3225192307692311</v>
      </c>
    </row>
    <row r="51" spans="1:4" x14ac:dyDescent="0.25">
      <c r="A51" s="8" t="s">
        <v>5</v>
      </c>
      <c r="B51" s="1"/>
    </row>
    <row r="52" spans="1:4" x14ac:dyDescent="0.25">
      <c r="A52" s="8" t="s">
        <v>23</v>
      </c>
      <c r="B52" s="1" t="s">
        <v>24</v>
      </c>
    </row>
    <row r="53" spans="1:4" x14ac:dyDescent="0.25">
      <c r="A53" s="8" t="s">
        <v>23</v>
      </c>
      <c r="B53" s="9">
        <f>A38/1500000</f>
        <v>0.57702799999999999</v>
      </c>
    </row>
    <row r="55" spans="1:4" ht="30" x14ac:dyDescent="0.25">
      <c r="A55" s="10" t="s">
        <v>62</v>
      </c>
      <c r="B55" s="3" t="s">
        <v>63</v>
      </c>
      <c r="C55" s="3" t="s">
        <v>64</v>
      </c>
    </row>
    <row r="56" spans="1:4" x14ac:dyDescent="0.25">
      <c r="A56" s="19">
        <v>671510</v>
      </c>
      <c r="B56" s="2">
        <f>A56*6.1/100</f>
        <v>40962.109999999993</v>
      </c>
      <c r="C56" s="2">
        <f>A56*7.4/100</f>
        <v>49691.74</v>
      </c>
    </row>
    <row r="57" spans="1:4" x14ac:dyDescent="0.25">
      <c r="A57" s="21" t="s">
        <v>13</v>
      </c>
      <c r="B57" s="22"/>
    </row>
    <row r="58" spans="1:4" x14ac:dyDescent="0.25">
      <c r="A58" s="1" t="s">
        <v>9</v>
      </c>
      <c r="B58" s="2">
        <f>B56*20/100</f>
        <v>8192.4219999999987</v>
      </c>
    </row>
    <row r="59" spans="1:4" ht="30" x14ac:dyDescent="0.25">
      <c r="A59" s="3" t="s">
        <v>10</v>
      </c>
      <c r="B59" s="2">
        <f>C56*58.9/100</f>
        <v>29268.434860000001</v>
      </c>
    </row>
    <row r="60" spans="1:4" x14ac:dyDescent="0.25">
      <c r="A60" s="4" t="s">
        <v>11</v>
      </c>
      <c r="B60" s="5">
        <f>SUM(B58:B59)</f>
        <v>37460.85686</v>
      </c>
    </row>
    <row r="61" spans="1:4" x14ac:dyDescent="0.25">
      <c r="A61" s="1" t="s">
        <v>12</v>
      </c>
      <c r="B61" s="9">
        <f>B60/6758</f>
        <v>5.5431868688961234</v>
      </c>
    </row>
    <row r="63" spans="1:4" x14ac:dyDescent="0.25">
      <c r="A63" s="6" t="s">
        <v>14</v>
      </c>
      <c r="B63" s="6" t="s">
        <v>15</v>
      </c>
      <c r="C63" s="1" t="s">
        <v>21</v>
      </c>
      <c r="D63" s="1" t="s">
        <v>22</v>
      </c>
    </row>
    <row r="64" spans="1:4" x14ac:dyDescent="0.25">
      <c r="A64" s="6" t="s">
        <v>16</v>
      </c>
      <c r="B64" s="6" t="s">
        <v>17</v>
      </c>
      <c r="C64" s="2">
        <f>A56*15000/100000</f>
        <v>100726.5</v>
      </c>
      <c r="D64" s="9">
        <f>C64/3024</f>
        <v>33.309027777777779</v>
      </c>
    </row>
    <row r="65" spans="1:4" x14ac:dyDescent="0.25">
      <c r="A65" s="7"/>
      <c r="B65" s="7"/>
      <c r="D65" s="23"/>
    </row>
    <row r="66" spans="1:4" x14ac:dyDescent="0.25">
      <c r="A66" s="6" t="s">
        <v>18</v>
      </c>
      <c r="B66" s="6" t="s">
        <v>19</v>
      </c>
      <c r="C66" s="1" t="s">
        <v>21</v>
      </c>
      <c r="D66" s="9" t="s">
        <v>22</v>
      </c>
    </row>
    <row r="67" spans="1:4" x14ac:dyDescent="0.25">
      <c r="A67" s="6" t="s">
        <v>16</v>
      </c>
      <c r="B67" s="6" t="s">
        <v>20</v>
      </c>
      <c r="C67" s="2">
        <f>A56*3000/100000</f>
        <v>20145.3</v>
      </c>
      <c r="D67" s="9">
        <f>C67/3120</f>
        <v>6.4568269230769229</v>
      </c>
    </row>
    <row r="69" spans="1:4" x14ac:dyDescent="0.25">
      <c r="A69" s="8" t="s">
        <v>5</v>
      </c>
      <c r="B69" s="1"/>
    </row>
    <row r="70" spans="1:4" x14ac:dyDescent="0.25">
      <c r="A70" s="8" t="s">
        <v>23</v>
      </c>
      <c r="B70" s="1" t="s">
        <v>24</v>
      </c>
    </row>
    <row r="71" spans="1:4" x14ac:dyDescent="0.25">
      <c r="A71" s="8" t="s">
        <v>23</v>
      </c>
      <c r="B71" s="9">
        <f>A56/1500000</f>
        <v>0.44767333333333331</v>
      </c>
    </row>
    <row r="73" spans="1:4" ht="30" x14ac:dyDescent="0.25">
      <c r="A73" s="10" t="s">
        <v>65</v>
      </c>
      <c r="B73" s="3" t="s">
        <v>63</v>
      </c>
      <c r="C73" s="3" t="s">
        <v>64</v>
      </c>
    </row>
    <row r="74" spans="1:4" x14ac:dyDescent="0.25">
      <c r="A74" s="18">
        <v>3509652</v>
      </c>
      <c r="B74" s="2">
        <f>A74*6.1/100</f>
        <v>214088.772</v>
      </c>
      <c r="C74" s="2">
        <f>A74*7.4/100</f>
        <v>259714.24800000002</v>
      </c>
    </row>
    <row r="75" spans="1:4" x14ac:dyDescent="0.25">
      <c r="A75" s="21" t="s">
        <v>13</v>
      </c>
      <c r="B75" s="22"/>
    </row>
    <row r="76" spans="1:4" x14ac:dyDescent="0.25">
      <c r="A76" s="1" t="s">
        <v>9</v>
      </c>
      <c r="B76" s="2">
        <f>B74*20/100</f>
        <v>42817.754399999998</v>
      </c>
    </row>
    <row r="77" spans="1:4" ht="30" x14ac:dyDescent="0.25">
      <c r="A77" s="3" t="s">
        <v>10</v>
      </c>
      <c r="B77" s="2">
        <f>C74*58.9/100</f>
        <v>152971.69207200001</v>
      </c>
    </row>
    <row r="78" spans="1:4" x14ac:dyDescent="0.25">
      <c r="A78" s="4" t="s">
        <v>11</v>
      </c>
      <c r="B78" s="5">
        <f>SUM(B76:B77)</f>
        <v>195789.44647200001</v>
      </c>
    </row>
    <row r="79" spans="1:4" x14ac:dyDescent="0.25">
      <c r="A79" s="1" t="s">
        <v>12</v>
      </c>
      <c r="B79" s="9">
        <f>B78/6758</f>
        <v>28.971507320509026</v>
      </c>
    </row>
    <row r="81" spans="1:4" x14ac:dyDescent="0.25">
      <c r="A81" s="6" t="s">
        <v>14</v>
      </c>
      <c r="B81" s="6" t="s">
        <v>15</v>
      </c>
      <c r="C81" s="1" t="s">
        <v>21</v>
      </c>
      <c r="D81" s="1" t="s">
        <v>22</v>
      </c>
    </row>
    <row r="82" spans="1:4" x14ac:dyDescent="0.25">
      <c r="A82" s="6" t="s">
        <v>16</v>
      </c>
      <c r="B82" s="6" t="s">
        <v>17</v>
      </c>
      <c r="C82" s="2">
        <f>A74*15000/100000</f>
        <v>526447.80000000005</v>
      </c>
      <c r="D82" s="9">
        <f>C82/3024</f>
        <v>174.08988095238098</v>
      </c>
    </row>
    <row r="83" spans="1:4" x14ac:dyDescent="0.25">
      <c r="A83" s="7"/>
      <c r="B83" s="7"/>
      <c r="D83" s="23"/>
    </row>
    <row r="84" spans="1:4" x14ac:dyDescent="0.25">
      <c r="A84" s="6" t="s">
        <v>18</v>
      </c>
      <c r="B84" s="6" t="s">
        <v>19</v>
      </c>
      <c r="C84" s="1" t="s">
        <v>21</v>
      </c>
      <c r="D84" s="9" t="s">
        <v>22</v>
      </c>
    </row>
    <row r="85" spans="1:4" x14ac:dyDescent="0.25">
      <c r="A85" s="6" t="s">
        <v>16</v>
      </c>
      <c r="B85" s="6" t="s">
        <v>20</v>
      </c>
      <c r="C85" s="2">
        <f>A74*3000/100000</f>
        <v>105289.56</v>
      </c>
      <c r="D85" s="9">
        <f>C85/3120</f>
        <v>33.746653846153848</v>
      </c>
    </row>
    <row r="87" spans="1:4" x14ac:dyDescent="0.25">
      <c r="A87" s="8" t="s">
        <v>5</v>
      </c>
      <c r="B87" s="1"/>
    </row>
    <row r="88" spans="1:4" x14ac:dyDescent="0.25">
      <c r="A88" s="8" t="s">
        <v>23</v>
      </c>
      <c r="B88" s="1" t="s">
        <v>24</v>
      </c>
    </row>
    <row r="89" spans="1:4" x14ac:dyDescent="0.25">
      <c r="A89" s="8" t="s">
        <v>23</v>
      </c>
      <c r="B89" s="9">
        <f>A74/1500000</f>
        <v>2.3397679999999998</v>
      </c>
    </row>
  </sheetData>
  <mergeCells count="5">
    <mergeCell ref="A3:B3"/>
    <mergeCell ref="A21:B21"/>
    <mergeCell ref="A39:B39"/>
    <mergeCell ref="A57:B57"/>
    <mergeCell ref="A75:B7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9281-88FE-40D3-908F-59B876406AE1}">
  <dimension ref="A2:D72"/>
  <sheetViews>
    <sheetView workbookViewId="0">
      <selection sqref="A1:XFD2"/>
    </sheetView>
  </sheetViews>
  <sheetFormatPr defaultRowHeight="15" x14ac:dyDescent="0.25"/>
  <cols>
    <col min="1" max="1" width="31.85546875" customWidth="1"/>
    <col min="2" max="6" width="21.42578125" customWidth="1"/>
  </cols>
  <sheetData>
    <row r="2" spans="1:4" ht="30" x14ac:dyDescent="0.25">
      <c r="A2" s="10" t="s">
        <v>66</v>
      </c>
      <c r="B2" s="3" t="s">
        <v>6</v>
      </c>
      <c r="C2" s="3" t="s">
        <v>7</v>
      </c>
    </row>
    <row r="3" spans="1:4" x14ac:dyDescent="0.25">
      <c r="A3" s="18">
        <v>368140</v>
      </c>
      <c r="B3" s="2">
        <f>A3*6.8/100</f>
        <v>25033.52</v>
      </c>
      <c r="C3" s="2">
        <f>A3*9.2/100</f>
        <v>33868.879999999997</v>
      </c>
    </row>
    <row r="4" spans="1:4" x14ac:dyDescent="0.25">
      <c r="A4" s="21" t="s">
        <v>13</v>
      </c>
      <c r="B4" s="22"/>
    </row>
    <row r="5" spans="1:4" x14ac:dyDescent="0.25">
      <c r="A5" s="1" t="s">
        <v>9</v>
      </c>
      <c r="B5" s="2">
        <f>B3*20/100</f>
        <v>5006.7040000000006</v>
      </c>
    </row>
    <row r="6" spans="1:4" x14ac:dyDescent="0.25">
      <c r="A6" s="3" t="s">
        <v>10</v>
      </c>
      <c r="B6" s="2">
        <f>C3*58.9/100</f>
        <v>19948.77032</v>
      </c>
    </row>
    <row r="7" spans="1:4" x14ac:dyDescent="0.25">
      <c r="A7" s="4" t="s">
        <v>11</v>
      </c>
      <c r="B7" s="5">
        <f>SUM(B5:B6)</f>
        <v>24955.474320000001</v>
      </c>
    </row>
    <row r="8" spans="1:4" x14ac:dyDescent="0.25">
      <c r="A8" s="1" t="s">
        <v>12</v>
      </c>
      <c r="B8" s="9">
        <f>B7/6758</f>
        <v>3.6927307369044096</v>
      </c>
    </row>
    <row r="10" spans="1:4" x14ac:dyDescent="0.25">
      <c r="A10" s="6" t="s">
        <v>14</v>
      </c>
      <c r="B10" s="6" t="s">
        <v>15</v>
      </c>
      <c r="C10" s="1" t="s">
        <v>21</v>
      </c>
      <c r="D10" s="1" t="s">
        <v>22</v>
      </c>
    </row>
    <row r="11" spans="1:4" ht="30" x14ac:dyDescent="0.25">
      <c r="A11" s="6" t="s">
        <v>16</v>
      </c>
      <c r="B11" s="6" t="s">
        <v>17</v>
      </c>
      <c r="C11" s="2">
        <f>A3*15000/100000</f>
        <v>55221</v>
      </c>
      <c r="D11" s="9">
        <f>C11/3024</f>
        <v>18.260912698412699</v>
      </c>
    </row>
    <row r="12" spans="1:4" x14ac:dyDescent="0.25">
      <c r="A12" s="7"/>
      <c r="B12" s="7"/>
      <c r="D12" s="23"/>
    </row>
    <row r="13" spans="1:4" x14ac:dyDescent="0.25">
      <c r="A13" s="6" t="s">
        <v>18</v>
      </c>
      <c r="B13" s="6" t="s">
        <v>19</v>
      </c>
      <c r="C13" s="1" t="s">
        <v>21</v>
      </c>
      <c r="D13" s="9" t="s">
        <v>22</v>
      </c>
    </row>
    <row r="14" spans="1:4" ht="27.75" customHeight="1" x14ac:dyDescent="0.25">
      <c r="A14" s="6" t="s">
        <v>16</v>
      </c>
      <c r="B14" s="6" t="s">
        <v>20</v>
      </c>
      <c r="C14" s="2">
        <f>A3*3000/100000</f>
        <v>11044.2</v>
      </c>
      <c r="D14" s="9">
        <f>C14/3120</f>
        <v>3.5398076923076927</v>
      </c>
    </row>
    <row r="16" spans="1:4" x14ac:dyDescent="0.25">
      <c r="A16" s="8" t="s">
        <v>5</v>
      </c>
      <c r="B16" s="1"/>
    </row>
    <row r="17" spans="1:4" x14ac:dyDescent="0.25">
      <c r="A17" s="8" t="s">
        <v>23</v>
      </c>
      <c r="B17" s="1" t="s">
        <v>24</v>
      </c>
    </row>
    <row r="18" spans="1:4" x14ac:dyDescent="0.25">
      <c r="A18" s="8" t="s">
        <v>23</v>
      </c>
      <c r="B18" s="9">
        <f>A3/1500000</f>
        <v>0.24542666666666665</v>
      </c>
    </row>
    <row r="20" spans="1:4" ht="30" x14ac:dyDescent="0.25">
      <c r="A20" s="10" t="s">
        <v>67</v>
      </c>
      <c r="B20" s="3" t="s">
        <v>6</v>
      </c>
      <c r="C20" s="3" t="s">
        <v>7</v>
      </c>
    </row>
    <row r="21" spans="1:4" x14ac:dyDescent="0.25">
      <c r="A21" s="18">
        <v>234299</v>
      </c>
      <c r="B21" s="2">
        <f>A21*6.8/100</f>
        <v>15932.332</v>
      </c>
      <c r="C21" s="2">
        <f>A21*9.2/100</f>
        <v>21555.507999999998</v>
      </c>
    </row>
    <row r="22" spans="1:4" x14ac:dyDescent="0.25">
      <c r="A22" s="21" t="s">
        <v>13</v>
      </c>
      <c r="B22" s="22"/>
    </row>
    <row r="23" spans="1:4" x14ac:dyDescent="0.25">
      <c r="A23" s="1" t="s">
        <v>9</v>
      </c>
      <c r="B23" s="2">
        <f>B21*20/100</f>
        <v>3186.4664000000002</v>
      </c>
    </row>
    <row r="24" spans="1:4" x14ac:dyDescent="0.25">
      <c r="A24" s="3" t="s">
        <v>10</v>
      </c>
      <c r="B24" s="2">
        <f>C21*58.9/100</f>
        <v>12696.194211999997</v>
      </c>
    </row>
    <row r="25" spans="1:4" x14ac:dyDescent="0.25">
      <c r="A25" s="4" t="s">
        <v>11</v>
      </c>
      <c r="B25" s="5">
        <f>SUM(B23:B24)</f>
        <v>15882.660611999996</v>
      </c>
    </row>
    <row r="26" spans="1:4" x14ac:dyDescent="0.25">
      <c r="A26" s="1" t="s">
        <v>12</v>
      </c>
      <c r="B26" s="9">
        <f>B25/6758</f>
        <v>2.35020133353063</v>
      </c>
    </row>
    <row r="28" spans="1:4" x14ac:dyDescent="0.25">
      <c r="A28" s="6" t="s">
        <v>14</v>
      </c>
      <c r="B28" s="6" t="s">
        <v>15</v>
      </c>
      <c r="C28" s="1" t="s">
        <v>21</v>
      </c>
      <c r="D28" s="1" t="s">
        <v>22</v>
      </c>
    </row>
    <row r="29" spans="1:4" ht="30" x14ac:dyDescent="0.25">
      <c r="A29" s="6" t="s">
        <v>16</v>
      </c>
      <c r="B29" s="6" t="s">
        <v>17</v>
      </c>
      <c r="C29" s="2">
        <f>A21*15000/100000</f>
        <v>35144.85</v>
      </c>
      <c r="D29" s="9">
        <f>C29/3024</f>
        <v>11.621974206349206</v>
      </c>
    </row>
    <row r="30" spans="1:4" x14ac:dyDescent="0.25">
      <c r="A30" s="7"/>
      <c r="B30" s="7"/>
      <c r="D30" s="23"/>
    </row>
    <row r="31" spans="1:4" x14ac:dyDescent="0.25">
      <c r="A31" s="6" t="s">
        <v>18</v>
      </c>
      <c r="B31" s="6" t="s">
        <v>19</v>
      </c>
      <c r="C31" s="1" t="s">
        <v>21</v>
      </c>
      <c r="D31" s="9" t="s">
        <v>22</v>
      </c>
    </row>
    <row r="32" spans="1:4" ht="30" x14ac:dyDescent="0.25">
      <c r="A32" s="6" t="s">
        <v>16</v>
      </c>
      <c r="B32" s="6" t="s">
        <v>20</v>
      </c>
      <c r="C32" s="2">
        <f>A21*3000/100000</f>
        <v>7028.97</v>
      </c>
      <c r="D32" s="9">
        <f>C32/3120</f>
        <v>2.252875</v>
      </c>
    </row>
    <row r="34" spans="1:4" x14ac:dyDescent="0.25">
      <c r="A34" s="8" t="s">
        <v>5</v>
      </c>
      <c r="B34" s="1"/>
    </row>
    <row r="35" spans="1:4" x14ac:dyDescent="0.25">
      <c r="A35" s="8" t="s">
        <v>23</v>
      </c>
      <c r="B35" s="1" t="s">
        <v>24</v>
      </c>
    </row>
    <row r="36" spans="1:4" x14ac:dyDescent="0.25">
      <c r="A36" s="8" t="s">
        <v>23</v>
      </c>
      <c r="B36" s="9">
        <f>A21/1500000</f>
        <v>0.15619933333333333</v>
      </c>
    </row>
    <row r="38" spans="1:4" ht="30" x14ac:dyDescent="0.25">
      <c r="A38" s="10" t="s">
        <v>68</v>
      </c>
      <c r="B38" s="3" t="s">
        <v>6</v>
      </c>
      <c r="C38" s="3" t="s">
        <v>7</v>
      </c>
    </row>
    <row r="39" spans="1:4" x14ac:dyDescent="0.25">
      <c r="A39" s="18">
        <v>591832</v>
      </c>
      <c r="B39" s="2">
        <f>A39*6.8/100</f>
        <v>40244.576000000001</v>
      </c>
      <c r="C39" s="2">
        <f>A39*9.2/100</f>
        <v>54448.543999999994</v>
      </c>
    </row>
    <row r="40" spans="1:4" x14ac:dyDescent="0.25">
      <c r="A40" s="21" t="s">
        <v>13</v>
      </c>
      <c r="B40" s="22"/>
    </row>
    <row r="41" spans="1:4" x14ac:dyDescent="0.25">
      <c r="A41" s="1" t="s">
        <v>9</v>
      </c>
      <c r="B41" s="2">
        <f>B39*20/100</f>
        <v>8048.9152000000004</v>
      </c>
    </row>
    <row r="42" spans="1:4" x14ac:dyDescent="0.25">
      <c r="A42" s="3" t="s">
        <v>10</v>
      </c>
      <c r="B42" s="2">
        <f>C39*58.9/100</f>
        <v>32070.192415999994</v>
      </c>
    </row>
    <row r="43" spans="1:4" x14ac:dyDescent="0.25">
      <c r="A43" s="4" t="s">
        <v>11</v>
      </c>
      <c r="B43" s="5">
        <f>SUM(B41:B42)</f>
        <v>40119.107615999994</v>
      </c>
    </row>
    <row r="44" spans="1:4" x14ac:dyDescent="0.25">
      <c r="A44" s="1" t="s">
        <v>12</v>
      </c>
      <c r="B44" s="9">
        <f>B43/6758</f>
        <v>5.9365356046167497</v>
      </c>
    </row>
    <row r="46" spans="1:4" x14ac:dyDescent="0.25">
      <c r="A46" s="6" t="s">
        <v>14</v>
      </c>
      <c r="B46" s="6" t="s">
        <v>15</v>
      </c>
      <c r="C46" s="1" t="s">
        <v>21</v>
      </c>
      <c r="D46" s="1" t="s">
        <v>22</v>
      </c>
    </row>
    <row r="47" spans="1:4" ht="30" x14ac:dyDescent="0.25">
      <c r="A47" s="6" t="s">
        <v>16</v>
      </c>
      <c r="B47" s="6" t="s">
        <v>17</v>
      </c>
      <c r="C47" s="2">
        <f>A39*15000/100000</f>
        <v>88774.8</v>
      </c>
      <c r="D47" s="9">
        <f>C47/3024</f>
        <v>29.356746031746034</v>
      </c>
    </row>
    <row r="48" spans="1:4" x14ac:dyDescent="0.25">
      <c r="A48" s="7"/>
      <c r="B48" s="7"/>
      <c r="D48" s="23"/>
    </row>
    <row r="49" spans="1:4" x14ac:dyDescent="0.25">
      <c r="A49" s="6" t="s">
        <v>18</v>
      </c>
      <c r="B49" s="6" t="s">
        <v>19</v>
      </c>
      <c r="C49" s="1" t="s">
        <v>21</v>
      </c>
      <c r="D49" s="9" t="s">
        <v>22</v>
      </c>
    </row>
    <row r="50" spans="1:4" ht="30" x14ac:dyDescent="0.25">
      <c r="A50" s="6" t="s">
        <v>16</v>
      </c>
      <c r="B50" s="6" t="s">
        <v>20</v>
      </c>
      <c r="C50" s="2">
        <f>A39*3000/100000</f>
        <v>17754.96</v>
      </c>
      <c r="D50" s="9">
        <f>C50/3120</f>
        <v>5.6906923076923075</v>
      </c>
    </row>
    <row r="52" spans="1:4" x14ac:dyDescent="0.25">
      <c r="A52" s="8" t="s">
        <v>5</v>
      </c>
      <c r="B52" s="1"/>
    </row>
    <row r="53" spans="1:4" x14ac:dyDescent="0.25">
      <c r="A53" s="8" t="s">
        <v>23</v>
      </c>
      <c r="B53" s="1" t="s">
        <v>24</v>
      </c>
    </row>
    <row r="54" spans="1:4" x14ac:dyDescent="0.25">
      <c r="A54" s="8" t="s">
        <v>23</v>
      </c>
      <c r="B54" s="9">
        <f>A39/1500000</f>
        <v>0.39455466666666666</v>
      </c>
    </row>
    <row r="56" spans="1:4" ht="30" x14ac:dyDescent="0.25">
      <c r="A56" s="10" t="s">
        <v>69</v>
      </c>
      <c r="B56" s="3" t="s">
        <v>6</v>
      </c>
      <c r="C56" s="3" t="s">
        <v>7</v>
      </c>
    </row>
    <row r="57" spans="1:4" x14ac:dyDescent="0.25">
      <c r="A57" s="18">
        <v>1838398</v>
      </c>
      <c r="B57" s="2">
        <f>A57*6.8/100</f>
        <v>125011.064</v>
      </c>
      <c r="C57" s="2">
        <f>A57*9.2/100</f>
        <v>169132.61599999998</v>
      </c>
    </row>
    <row r="58" spans="1:4" x14ac:dyDescent="0.25">
      <c r="A58" s="21" t="s">
        <v>13</v>
      </c>
      <c r="B58" s="22"/>
    </row>
    <row r="59" spans="1:4" x14ac:dyDescent="0.25">
      <c r="A59" s="1" t="s">
        <v>9</v>
      </c>
      <c r="B59" s="2">
        <f>B57*20/100</f>
        <v>25002.212799999998</v>
      </c>
    </row>
    <row r="60" spans="1:4" x14ac:dyDescent="0.25">
      <c r="A60" s="3" t="s">
        <v>10</v>
      </c>
      <c r="B60" s="2">
        <f>C57*58.9/100</f>
        <v>99619.110823999974</v>
      </c>
    </row>
    <row r="61" spans="1:4" x14ac:dyDescent="0.25">
      <c r="A61" s="4" t="s">
        <v>11</v>
      </c>
      <c r="B61" s="5">
        <f>SUM(B59:B60)</f>
        <v>124621.32362399997</v>
      </c>
    </row>
    <row r="62" spans="1:4" x14ac:dyDescent="0.25">
      <c r="A62" s="1" t="s">
        <v>12</v>
      </c>
      <c r="B62" s="9">
        <f>B61/6758</f>
        <v>18.440562832790761</v>
      </c>
    </row>
    <row r="64" spans="1:4" x14ac:dyDescent="0.25">
      <c r="A64" s="6" t="s">
        <v>14</v>
      </c>
      <c r="B64" s="6" t="s">
        <v>15</v>
      </c>
      <c r="C64" s="1" t="s">
        <v>21</v>
      </c>
      <c r="D64" s="1" t="s">
        <v>22</v>
      </c>
    </row>
    <row r="65" spans="1:4" ht="30" x14ac:dyDescent="0.25">
      <c r="A65" s="6" t="s">
        <v>16</v>
      </c>
      <c r="B65" s="6" t="s">
        <v>17</v>
      </c>
      <c r="C65" s="2">
        <f>A57*15000/100000</f>
        <v>275759.7</v>
      </c>
      <c r="D65" s="9">
        <f>C65/3024</f>
        <v>91.190376984126985</v>
      </c>
    </row>
    <row r="66" spans="1:4" x14ac:dyDescent="0.25">
      <c r="A66" s="7"/>
      <c r="B66" s="7"/>
      <c r="D66" s="23"/>
    </row>
    <row r="67" spans="1:4" x14ac:dyDescent="0.25">
      <c r="A67" s="6" t="s">
        <v>18</v>
      </c>
      <c r="B67" s="6" t="s">
        <v>19</v>
      </c>
      <c r="C67" s="1" t="s">
        <v>21</v>
      </c>
      <c r="D67" s="9" t="s">
        <v>22</v>
      </c>
    </row>
    <row r="68" spans="1:4" ht="30" x14ac:dyDescent="0.25">
      <c r="A68" s="6" t="s">
        <v>16</v>
      </c>
      <c r="B68" s="6" t="s">
        <v>20</v>
      </c>
      <c r="C68" s="2">
        <f>A57*3000/100000</f>
        <v>55151.94</v>
      </c>
      <c r="D68" s="9">
        <f>C68/3120</f>
        <v>17.676903846153849</v>
      </c>
    </row>
    <row r="70" spans="1:4" x14ac:dyDescent="0.25">
      <c r="A70" s="8" t="s">
        <v>5</v>
      </c>
      <c r="B70" s="1"/>
    </row>
    <row r="71" spans="1:4" x14ac:dyDescent="0.25">
      <c r="A71" s="8" t="s">
        <v>23</v>
      </c>
      <c r="B71" s="1" t="s">
        <v>24</v>
      </c>
    </row>
    <row r="72" spans="1:4" x14ac:dyDescent="0.25">
      <c r="A72" s="8" t="s">
        <v>23</v>
      </c>
      <c r="B72" s="9">
        <f>A57/1500000</f>
        <v>1.2255986666666667</v>
      </c>
    </row>
  </sheetData>
  <mergeCells count="4">
    <mergeCell ref="A4:B4"/>
    <mergeCell ref="A22:B22"/>
    <mergeCell ref="A40:B40"/>
    <mergeCell ref="A58:B5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ceará</vt:lpstr>
      <vt:lpstr>alagoas</vt:lpstr>
      <vt:lpstr>paraíba</vt:lpstr>
      <vt:lpstr>pernambuco</vt:lpstr>
      <vt:lpstr>sergipe</vt:lpstr>
      <vt:lpstr>bahia</vt:lpstr>
      <vt:lpstr>rio grande do norte</vt:lpstr>
      <vt:lpstr>maranhão</vt:lpstr>
      <vt:lpstr>piauí</vt:lpstr>
      <vt:lpstr>tocantins</vt:lpstr>
      <vt:lpstr>amapá</vt:lpstr>
      <vt:lpstr>pará</vt:lpstr>
      <vt:lpstr>roraima</vt:lpstr>
      <vt:lpstr>amazonas</vt:lpstr>
      <vt:lpstr>acre</vt:lpstr>
      <vt:lpstr>rondonia</vt:lpstr>
      <vt:lpstr>minas gerais</vt:lpstr>
      <vt:lpstr>espírito santo</vt:lpstr>
      <vt:lpstr>rio de janeiro</vt:lpstr>
      <vt:lpstr>são paulo</vt:lpstr>
      <vt:lpstr>paraná</vt:lpstr>
      <vt:lpstr>santa catarina</vt:lpstr>
      <vt:lpstr>rio grande do sul</vt:lpstr>
      <vt:lpstr>distrito federal</vt:lpstr>
      <vt:lpstr>mato grosso do sul</vt:lpstr>
      <vt:lpstr>mato grosso</vt:lpstr>
      <vt:lpstr>goiás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cp:lastPrinted>2021-10-07T14:05:32Z</cp:lastPrinted>
  <dcterms:created xsi:type="dcterms:W3CDTF">2021-10-04T17:29:50Z</dcterms:created>
  <dcterms:modified xsi:type="dcterms:W3CDTF">2021-10-18T14:43:42Z</dcterms:modified>
</cp:coreProperties>
</file>