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lha1" sheetId="1" state="visible" r:id="rId2"/>
    <sheet name="Fo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<sst xmlns="http://schemas.openxmlformats.org/spreadsheetml/2006/main" count="301" uniqueCount="148">
  <si>
    <t xml:space="preserve">Parameter</t>
  </si>
  <si>
    <t xml:space="preserve">Brazil</t>
  </si>
  <si>
    <t xml:space="preserve">Finland</t>
  </si>
  <si>
    <t xml:space="preserve">France</t>
  </si>
  <si>
    <t xml:space="preserve">Tertiary care</t>
  </si>
  <si>
    <t xml:space="preserve">GDP: Gross Domestic Product (2021) US$ Milions</t>
  </si>
  <si>
    <t xml:space="preserve">Secondary care</t>
  </si>
  <si>
    <t xml:space="preserve">Population (Milions)</t>
  </si>
  <si>
    <t xml:space="preserve">Primary care</t>
  </si>
  <si>
    <t xml:space="preserve">GDP per capita (2021) US$</t>
  </si>
  <si>
    <t xml:space="preserve">Area (km2)</t>
  </si>
  <si>
    <t xml:space="preserve">OECD: Health expenditure and financing  (% GDP)</t>
  </si>
  <si>
    <t xml:space="preserve">OECD: Health expenditure and financing (US$  Milions)  </t>
  </si>
  <si>
    <t xml:space="preserve">IC/SC/EC: Inpatient curative and rehabilitative care (% Health expenditure)</t>
  </si>
  <si>
    <t xml:space="preserve">IC/SC/EC: Inpatient curative and rehabilitative care (US$  Milions)</t>
  </si>
  <si>
    <t xml:space="preserve">AC: Outpatient curative and rehabilitative care (% Health expenditure)</t>
  </si>
  <si>
    <t xml:space="preserve">AC: Outpatient curative and rehabilitative care (US$  Milions)</t>
  </si>
  <si>
    <t xml:space="preserve">http://www.labflorida.com/blog/lab-testing/types-labs/</t>
  </si>
  <si>
    <t xml:space="preserve">Ancillary services (laboratory, imaging, transportation) (%HE)</t>
  </si>
  <si>
    <t xml:space="preserve">https://healthcareappraisers.com/2020-outlook-diagnostic-imaging-and-radiology-practices/</t>
  </si>
  <si>
    <t xml:space="preserve">Ancillary services (laboratory, imaging, transportation) (US$  Milions)</t>
  </si>
  <si>
    <t xml:space="preserve">Primary (LC)</t>
  </si>
  <si>
    <t xml:space="preserve">Medical goods (pharmaceuticals, medicines) (%HE)</t>
  </si>
  <si>
    <t xml:space="preserve">https://www.aihw.gov.au/reports/medicines/medicines-in-the-health-system</t>
  </si>
  <si>
    <t xml:space="preserve">Medical goods (pharmaceuticals, medicines) (US$  Milions)</t>
  </si>
  <si>
    <t xml:space="preserve">LC: Long Term care (% Health expenditure)</t>
  </si>
  <si>
    <t xml:space="preserve">LC: Long Term care (US$  Milions)</t>
  </si>
  <si>
    <t xml:space="preserve">BC: Preventive care (% Health expenditure)</t>
  </si>
  <si>
    <t xml:space="preserve">BC: Preventive care (US$  Milions)</t>
  </si>
  <si>
    <t xml:space="preserve">Governance and health system administration</t>
  </si>
  <si>
    <t xml:space="preserve">https://www.nuffieldtrust.org.uk/resource/the-nhs-workforce-in-numbers#1-what-kinds-of-staff-make-up-the-nhs-workforce</t>
  </si>
  <si>
    <t xml:space="preserve">Other</t>
  </si>
  <si>
    <t xml:space="preserve">Governance and other  (US$  Milions)</t>
  </si>
  <si>
    <t xml:space="preserve">Total (%)</t>
  </si>
  <si>
    <t xml:space="preserve">OECD: Heal Care Resources</t>
  </si>
  <si>
    <t xml:space="preserve">?</t>
  </si>
  <si>
    <t xml:space="preserve">Proportion</t>
  </si>
  <si>
    <t xml:space="preserve">Total health and social employment (per 1000 pop)</t>
  </si>
  <si>
    <t xml:space="preserve">Physicians (per 1000 pop)</t>
  </si>
  <si>
    <t xml:space="preserve">Midwives (per 1000 pop)</t>
  </si>
  <si>
    <t xml:space="preserve">Nurses (per 1000 pop)</t>
  </si>
  <si>
    <t xml:space="preserve">Practicing caring personnel (per 1000 pop)</t>
  </si>
  <si>
    <t xml:space="preserve">Dentist (per 1000 pop)</t>
  </si>
  <si>
    <t xml:space="preserve">Practicing pharmacist (per 1000 pop)</t>
  </si>
  <si>
    <t xml:space="preserve">Phisiotherapist (per 1000 pop)</t>
  </si>
  <si>
    <t xml:space="preserve">Hospitals (per 1000.000 pop)</t>
  </si>
  <si>
    <t xml:space="preserve">Public hospitals (per 1000.000 pop)</t>
  </si>
  <si>
    <t xml:space="preserve">Private not-for-profit hospitals (per 1000.000 pop)</t>
  </si>
  <si>
    <t xml:space="preserve">Private for-profit hospitals (per 1000.000 pop)</t>
  </si>
  <si>
    <t xml:space="preserve">General hospitals (per 1000.000 pop)</t>
  </si>
  <si>
    <t xml:space="preserve">Hospitals FTE (per 1.000 pop)</t>
  </si>
  <si>
    <t xml:space="preserve">Physicians FTE (per 1.000 pop)</t>
  </si>
  <si>
    <t xml:space="preserve">Nurses and midwives FTE (per 1.000 pop)</t>
  </si>
  <si>
    <t xml:space="preserve">Assistants FTE (per 1.000 pop)</t>
  </si>
  <si>
    <t xml:space="preserve">Other services FTE (per 1.000 pop)</t>
  </si>
  <si>
    <t xml:space="preserve">Other staff FTE (per 1.000 pop)</t>
  </si>
  <si>
    <t xml:space="preserve">Remuneration of health professionals</t>
  </si>
  <si>
    <t xml:space="preserve">Physicians Especialist (US$ per year)</t>
  </si>
  <si>
    <t xml:space="preserve">Physicians GP (US$ per year)</t>
  </si>
  <si>
    <t xml:space="preserve">Nurses  (US$ per year)</t>
  </si>
  <si>
    <t xml:space="preserve">Hospital beds (per 1000 pop)</t>
  </si>
  <si>
    <t xml:space="preserve">Somatic (physical need) care beds (per 1000 pop)</t>
  </si>
  <si>
    <t xml:space="preserve">Psychiatric care beds (per 1000 pop)</t>
  </si>
  <si>
    <t xml:space="preserve">Curative (acute) care beds (per 1000 pop)</t>
  </si>
  <si>
    <t xml:space="preserve">Somatic curative care beds (per 1000 pop)</t>
  </si>
  <si>
    <t xml:space="preserve">Psychiatric somatic care beds (per 1000 pop)</t>
  </si>
  <si>
    <t xml:space="preserve">Rehabilitative care beds (per 1000 pop)</t>
  </si>
  <si>
    <t xml:space="preserve">Somatic rehabilitative care beds (per 1000 pop)</t>
  </si>
  <si>
    <t xml:space="preserve">Psychiatric rehabilitative care beds (per 1000 pop)</t>
  </si>
  <si>
    <t xml:space="preserve">Long term care beds (per 1000 pop)</t>
  </si>
  <si>
    <t xml:space="preserve">Somatic long term care beds (per 1000 pop)</t>
  </si>
  <si>
    <t xml:space="preserve">Psychiatric long term care beds (per 1000 pop)</t>
  </si>
  <si>
    <t xml:space="preserve">Other care beds (per 1000 pop)</t>
  </si>
  <si>
    <t xml:space="preserve">Somatic other care beds (per 1000 pop)</t>
  </si>
  <si>
    <t xml:space="preserve">Psychiatric other care beds (per 1000 pop)</t>
  </si>
  <si>
    <t xml:space="preserve">CT scanner (per 1000.000 pop)</t>
  </si>
  <si>
    <t xml:space="preserve">CT scanner in hospital (per 1000.000 pop)</t>
  </si>
  <si>
    <t xml:space="preserve">CT scanner in ambulatory (per 1000.000 pop)</t>
  </si>
  <si>
    <t xml:space="preserve">MRI units (per 1000.000 pop)</t>
  </si>
  <si>
    <t xml:space="preserve">MRI unists in hospital (per 1000.000 pop)</t>
  </si>
  <si>
    <t xml:space="preserve">MRI unists in ambulatory (per 1000.000 pop)</t>
  </si>
  <si>
    <t xml:space="preserve">PET scanner (per 1000.000 pop)</t>
  </si>
  <si>
    <t xml:space="preserve">PET scanner in hospital (per 1000.000 pop)</t>
  </si>
  <si>
    <t xml:space="preserve">PET scanner in ambulatory (per 1000.000 pop)</t>
  </si>
  <si>
    <t xml:space="preserve">Gamma cameras (per 1000.000 pop)</t>
  </si>
  <si>
    <t xml:space="preserve">Gamma cameras in hospital (per 1000.000 pop)</t>
  </si>
  <si>
    <t xml:space="preserve">Gamma cameras in ambulatory (per 1000.000 pop)</t>
  </si>
  <si>
    <t xml:space="preserve">Mamographs (per 1000.000 pop)</t>
  </si>
  <si>
    <t xml:space="preserve">Mamographs in hospital (per 1000.000 pop)</t>
  </si>
  <si>
    <t xml:space="preserve">Mamographs in ambulatory (per 1000.000 pop)</t>
  </si>
  <si>
    <t xml:space="preserve">Radiation therapy (per 1000.000 pop)</t>
  </si>
  <si>
    <t xml:space="preserve">Radiation therapy in hospital (per 1000.000 pop)</t>
  </si>
  <si>
    <t xml:space="preserve">Radiation therapy in ambulatory (per 1000.000 pop)</t>
  </si>
  <si>
    <t xml:space="preserve">Use of Health care </t>
  </si>
  <si>
    <t xml:space="preserve">Inpatient care discharge (all hospitals)  (per 100.000 pop)</t>
  </si>
  <si>
    <t xml:space="preserve">Curative care discharge (all hospitals)  (per 100.000 pop)</t>
  </si>
  <si>
    <t xml:space="preserve">Utilisation: Occupancy rate (hospitals) (%)</t>
  </si>
  <si>
    <t xml:space="preserve">Doctor consultation (per capita)</t>
  </si>
  <si>
    <t xml:space="preserve">Dentist consultation (per capita)</t>
  </si>
  <si>
    <t xml:space="preserve">Efficiency (real use)  (exams per machine)</t>
  </si>
  <si>
    <t xml:space="preserve">CT scanner (exams per machine)</t>
  </si>
  <si>
    <t xml:space="preserve">CT scanner in hospital (exams per machine)</t>
  </si>
  <si>
    <t xml:space="preserve">CT scanner in ambulatory (exams per machine)</t>
  </si>
  <si>
    <t xml:space="preserve">MRI units (exams per machine)</t>
  </si>
  <si>
    <t xml:space="preserve">MRI unists in hospital (exams per machine)</t>
  </si>
  <si>
    <t xml:space="preserve">MRI unists in ambulatory (exams per machine)</t>
  </si>
  <si>
    <t xml:space="preserve">PET scanner (exams per machine)</t>
  </si>
  <si>
    <t xml:space="preserve">PET scanner in hospital (exams per machine)</t>
  </si>
  <si>
    <t xml:space="preserve">PET scanner in ambulatory (exams per machine)</t>
  </si>
  <si>
    <t xml:space="preserve">Gamma cameras (exams per machine)</t>
  </si>
  <si>
    <t xml:space="preserve">Gamma cameras in hospital (exams per machine)</t>
  </si>
  <si>
    <t xml:space="preserve">Gamma cameras in ambulatory (exams per machine)</t>
  </si>
  <si>
    <t xml:space="preserve">Mamographs (exams per machine)</t>
  </si>
  <si>
    <t xml:space="preserve">Mamographs in hospital (exams per machine)</t>
  </si>
  <si>
    <t xml:space="preserve">Mamographs in ambulatory (exams per machine)</t>
  </si>
  <si>
    <t xml:space="preserve">Radiation therapy (exams per machine)</t>
  </si>
  <si>
    <t xml:space="preserve">Radiation therapy in hospital (exams per machine)</t>
  </si>
  <si>
    <t xml:space="preserve">Radiation therapy in ambulatory (exams per machine)</t>
  </si>
  <si>
    <t xml:space="preserve">Demographic References : Population age structure</t>
  </si>
  <si>
    <t xml:space="preserve">65 years old and over (% pop)</t>
  </si>
  <si>
    <t xml:space="preserve">85 years old and over (% pop)</t>
  </si>
  <si>
    <t xml:space="preserve">Transport infrastructure</t>
  </si>
  <si>
    <t xml:space="preserve">Rail infrastructure capital value (Millions)</t>
  </si>
  <si>
    <t xml:space="preserve">Road infrastructure capital value  (Millions)</t>
  </si>
  <si>
    <t xml:space="preserve">Airport infrastructure capital value  (Millions)</t>
  </si>
  <si>
    <t xml:space="preserve">Maritme inland infrastructure capital value  (Millions)</t>
  </si>
  <si>
    <t xml:space="preserve">Maritme port infrastructure capital value  (Millions)</t>
  </si>
  <si>
    <t xml:space="preserve">Tertiary care (% Health expenditure)</t>
  </si>
  <si>
    <t xml:space="preserve">Tertiary (US$  Milions)</t>
  </si>
  <si>
    <t xml:space="preserve">Secondary care (% Health expenditure)</t>
  </si>
  <si>
    <t xml:space="preserve">Secondary care (US$  Milions)</t>
  </si>
  <si>
    <r>
      <rPr>
        <sz val="10"/>
        <color rgb="FF999999"/>
        <rFont val="Arial"/>
        <family val="2"/>
      </rPr>
      <t xml:space="preserve">Ancillary services (laboratory, imaging, transportation) (US$  Milions</t>
    </r>
    <r>
      <rPr>
        <i val="true"/>
        <sz val="10"/>
        <color rgb="FF999999"/>
        <rFont val="Arial"/>
        <family val="2"/>
      </rPr>
      <t xml:space="preserve">)</t>
    </r>
  </si>
  <si>
    <r>
      <rPr>
        <sz val="10"/>
        <color rgb="FF999999"/>
        <rFont val="Arial"/>
        <family val="2"/>
      </rPr>
      <t xml:space="preserve">Medical goods (pharmaceuticals, medicines) (US$  Milions</t>
    </r>
    <r>
      <rPr>
        <i val="true"/>
        <sz val="10"/>
        <color rgb="FF999999"/>
        <rFont val="Arial"/>
        <family val="2"/>
      </rPr>
      <t xml:space="preserve">)</t>
    </r>
  </si>
  <si>
    <t xml:space="preserve">Primary care (% Health expenditure)</t>
  </si>
  <si>
    <t xml:space="preserve">Primary care (US$  Milions)</t>
  </si>
  <si>
    <r>
      <rPr>
        <sz val="10"/>
        <color rgb="FF999999"/>
        <rFont val="Arial"/>
        <family val="2"/>
      </rPr>
      <t xml:space="preserve">BC: Preventive care (% Health expenditure</t>
    </r>
    <r>
      <rPr>
        <i val="true"/>
        <sz val="10"/>
        <color rgb="FF999999"/>
        <rFont val="Arial"/>
        <family val="2"/>
      </rPr>
      <t xml:space="preserve">)</t>
    </r>
  </si>
  <si>
    <r>
      <rPr>
        <sz val="10"/>
        <color rgb="FF999999"/>
        <rFont val="Arial"/>
        <family val="2"/>
      </rPr>
      <t xml:space="preserve">BC: Preventive care (US$  Milions</t>
    </r>
    <r>
      <rPr>
        <i val="true"/>
        <sz val="10"/>
        <color rgb="FF999999"/>
        <rFont val="Arial"/>
        <family val="2"/>
      </rPr>
      <t xml:space="preserve">)</t>
    </r>
  </si>
  <si>
    <t xml:space="preserve">Complementary cost (?)</t>
  </si>
  <si>
    <t xml:space="preserve">Tertiary care (per capita)</t>
  </si>
  <si>
    <t xml:space="preserve">Secondary care (per capita)</t>
  </si>
  <si>
    <t xml:space="preserve">Primary care (per capita)</t>
  </si>
  <si>
    <t xml:space="preserve">Diagnóstico: Avaliar custos unitários </t>
  </si>
  <si>
    <t xml:space="preserve">OECD: Heal expediture per capita</t>
  </si>
  <si>
    <t xml:space="preserve">NUTI 1</t>
  </si>
  <si>
    <t xml:space="preserve">NUTI 2</t>
  </si>
  <si>
    <t xml:space="preserve">NUTI 3</t>
  </si>
  <si>
    <t xml:space="preserve">Doctor consultation (per 100.000 pop)</t>
  </si>
  <si>
    <t xml:space="preserve">Dentist consultation (per 100.000 pop)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</si>
</sst>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;[RED]\-[$$-409]#,##0"/>
    <numFmt numFmtId="166" formatCode="[$-409]#,##0.00"/>
    <numFmt numFmtId="167" formatCode="[$-409]#,##0"/>
    <numFmt numFmtId="168" formatCode="0.00%"/>
    <numFmt numFmtId="169" formatCode="0%"/>
    <numFmt numFmtId="170" formatCode="General"/>
    <numFmt numFmtId="171" formatCode="[$$-409]#,##0.00;[RED]\-[$$-409]#,##0.00"/>
    <numFmt numFmtId="172" formatCode="#,##0\ [$€-81D];[RED]\-#,##0\ [$€-81D]"/>
    <numFmt numFmtId="173" formatCode="#,##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color rgb="FF999999"/>
      <name val="Arial"/>
      <family val="2"/>
    </font>
    <font>
      <sz val="10"/>
      <color rgb="FF999999"/>
      <name val="Arial"/>
      <family val="2"/>
    </font>
    <font>
      <i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EEEEEE"/>
        <bgColor rgb="FFFFFFCC"/>
      </patternFill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34"/>
  <sheetViews>
    <sheetView showFormulas="false" showGridLines="true" showRowColHeaders="true" showZeros="true" rightToLeft="false" tabSelected="false" showOutlineSymbols="true" defaultGridColor="true" view="normal" topLeftCell="A4" colorId="64" zoomScale="140" zoomScaleNormal="140" zoomScalePageLayoutView="100" workbookViewId="0">
      <selection pane="topLeft" activeCell="C24" activeCellId="0" sqref="C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26"/>
    <col collapsed="false" customWidth="true" hidden="false" outlineLevel="0" max="2" min="2" style="0" width="61.15"/>
    <col collapsed="false" customWidth="true" hidden="false" outlineLevel="0" max="3" min="3" style="0" width="12.23"/>
    <col collapsed="false" customWidth="true" hidden="false" outlineLevel="0" max="4" min="4" style="0" width="16.49"/>
    <col collapsed="false" customWidth="true" hidden="false" outlineLevel="0" max="5" min="5" style="0" width="18.67"/>
    <col collapsed="false" customWidth="true" hidden="false" outlineLevel="0" max="6" min="6" style="0" width="3.67"/>
    <col collapsed="false" customWidth="true" hidden="false" outlineLevel="0" max="7" min="7" style="0" width="12.9"/>
    <col collapsed="false" customWidth="true" hidden="false" outlineLevel="0" max="8" min="8" style="0" width="15.18"/>
    <col collapsed="false" customWidth="true" hidden="false" outlineLevel="0" max="9" min="9" style="0" width="14.79"/>
    <col collapsed="false" customWidth="true" hidden="false" outlineLevel="0" max="10" min="10" style="0" width="5.75"/>
    <col collapsed="false" customWidth="true" hidden="false" outlineLevel="0" max="11" min="11" style="0" width="13.69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K2" s="1" t="s">
        <v>4</v>
      </c>
    </row>
    <row r="3" customFormat="false" ht="12.8" hidden="false" customHeight="false" outlineLevel="0" collapsed="false">
      <c r="B3" s="0" t="s">
        <v>5</v>
      </c>
      <c r="C3" s="2" t="n">
        <f aca="false">1608981220000/1000000</f>
        <v>1608981.22</v>
      </c>
      <c r="D3" s="2" t="n">
        <f aca="false">299155240000/1000000</f>
        <v>299155.24</v>
      </c>
      <c r="E3" s="2" t="n">
        <f aca="false">2937472760000/1000000</f>
        <v>2937472.76</v>
      </c>
      <c r="K3" s="3" t="s">
        <v>6</v>
      </c>
    </row>
    <row r="4" customFormat="false" ht="12.8" hidden="false" customHeight="false" outlineLevel="0" collapsed="false">
      <c r="B4" s="4" t="s">
        <v>7</v>
      </c>
      <c r="C4" s="5" t="n">
        <f aca="false">214000000/1000000</f>
        <v>214</v>
      </c>
      <c r="D4" s="5" t="n">
        <f aca="false">5542000/1000000</f>
        <v>5.542</v>
      </c>
      <c r="E4" s="5" t="n">
        <f aca="false">67500000/1000000</f>
        <v>67.5</v>
      </c>
      <c r="K4" s="6" t="s">
        <v>8</v>
      </c>
    </row>
    <row r="5" customFormat="false" ht="12.8" hidden="false" customHeight="false" outlineLevel="0" collapsed="false">
      <c r="B5" s="4" t="s">
        <v>9</v>
      </c>
      <c r="C5" s="7" t="n">
        <f aca="false">C3/C4</f>
        <v>7518.6038317757</v>
      </c>
      <c r="D5" s="7" t="n">
        <f aca="false">D3/D4</f>
        <v>53979.6535546734</v>
      </c>
      <c r="E5" s="7" t="n">
        <f aca="false">E3/E4</f>
        <v>43518.114962963</v>
      </c>
    </row>
    <row r="6" customFormat="false" ht="12.8" hidden="false" customHeight="false" outlineLevel="0" collapsed="false">
      <c r="B6" s="4" t="s">
        <v>10</v>
      </c>
      <c r="C6" s="8" t="n">
        <v>85000000</v>
      </c>
      <c r="D6" s="8" t="n">
        <v>338440</v>
      </c>
      <c r="E6" s="8" t="n">
        <v>543940</v>
      </c>
    </row>
    <row r="7" customFormat="false" ht="12.8" hidden="false" customHeight="false" outlineLevel="0" collapsed="false">
      <c r="B7" s="0" t="s">
        <v>11</v>
      </c>
      <c r="C7" s="9" t="n">
        <v>0.096</v>
      </c>
      <c r="D7" s="9" t="n">
        <v>0.095</v>
      </c>
      <c r="E7" s="9" t="n">
        <v>0.122</v>
      </c>
    </row>
    <row r="8" customFormat="false" ht="12.8" hidden="false" customHeight="false" outlineLevel="0" collapsed="false">
      <c r="B8" s="0" t="s">
        <v>12</v>
      </c>
      <c r="C8" s="7" t="n">
        <f aca="false">C7*C3</f>
        <v>154462.19712</v>
      </c>
      <c r="D8" s="7" t="n">
        <f aca="false">D7*D3</f>
        <v>28419.7478</v>
      </c>
      <c r="E8" s="7" t="n">
        <f aca="false">E7*E3</f>
        <v>358371.67672</v>
      </c>
    </row>
    <row r="9" customFormat="false" ht="12.8" hidden="false" customHeight="false" outlineLevel="0" collapsed="false">
      <c r="B9" s="10" t="s">
        <v>13</v>
      </c>
      <c r="C9" s="9" t="n">
        <v>0.221</v>
      </c>
      <c r="D9" s="9" t="n">
        <v>0.216</v>
      </c>
      <c r="E9" s="9" t="n">
        <v>0.258</v>
      </c>
    </row>
    <row r="10" customFormat="false" ht="12.8" hidden="false" customHeight="false" outlineLevel="0" collapsed="false">
      <c r="B10" s="10" t="s">
        <v>14</v>
      </c>
      <c r="C10" s="7" t="n">
        <f aca="false">C9*$C$8</f>
        <v>34136.14556352</v>
      </c>
      <c r="D10" s="7" t="n">
        <f aca="false">D9*$D$8</f>
        <v>6138.6655248</v>
      </c>
      <c r="E10" s="7" t="n">
        <f aca="false">E9*$E$8</f>
        <v>92459.89259376</v>
      </c>
    </row>
    <row r="11" customFormat="false" ht="12.8" hidden="false" customHeight="false" outlineLevel="0" collapsed="false">
      <c r="B11" s="11" t="s">
        <v>15</v>
      </c>
      <c r="C11" s="9" t="n">
        <v>0.28</v>
      </c>
      <c r="D11" s="9" t="n">
        <v>0.355</v>
      </c>
      <c r="E11" s="9" t="n">
        <v>0.183</v>
      </c>
      <c r="H11" s="3" t="s">
        <v>6</v>
      </c>
      <c r="I11" s="1" t="s">
        <v>4</v>
      </c>
    </row>
    <row r="12" customFormat="false" ht="12.8" hidden="false" customHeight="false" outlineLevel="0" collapsed="false">
      <c r="B12" s="11" t="s">
        <v>16</v>
      </c>
      <c r="C12" s="7" t="n">
        <f aca="false">C11*$C$8</f>
        <v>43249.4151936</v>
      </c>
      <c r="D12" s="7" t="n">
        <f aca="false">D11*$D$8</f>
        <v>10089.010469</v>
      </c>
      <c r="E12" s="7" t="n">
        <f aca="false">E11*$E$8</f>
        <v>65582.01683976</v>
      </c>
      <c r="G12" s="12"/>
      <c r="H12" s="12" t="n">
        <v>0.95</v>
      </c>
      <c r="I12" s="12" t="n">
        <v>0.05</v>
      </c>
      <c r="J12" s="12" t="n">
        <f aca="false">SUM(G12:I12)</f>
        <v>1</v>
      </c>
      <c r="K12" s="0" t="s">
        <v>17</v>
      </c>
    </row>
    <row r="13" customFormat="false" ht="12.8" hidden="false" customHeight="false" outlineLevel="0" collapsed="false">
      <c r="B13" s="13" t="s">
        <v>18</v>
      </c>
      <c r="C13" s="9" t="n">
        <v>0.113</v>
      </c>
      <c r="D13" s="9" t="n">
        <v>0.029</v>
      </c>
      <c r="E13" s="9" t="n">
        <v>0.043</v>
      </c>
      <c r="H13" s="12" t="n">
        <v>0.6</v>
      </c>
      <c r="I13" s="12" t="n">
        <v>0.4</v>
      </c>
      <c r="K13" s="0" t="s">
        <v>19</v>
      </c>
    </row>
    <row r="14" customFormat="false" ht="12.8" hidden="false" customHeight="false" outlineLevel="0" collapsed="false">
      <c r="B14" s="13" t="s">
        <v>20</v>
      </c>
      <c r="C14" s="7" t="n">
        <f aca="false">C13*$C$8</f>
        <v>17454.22827456</v>
      </c>
      <c r="D14" s="7" t="n">
        <f aca="false">D13*$D$8</f>
        <v>824.1726862</v>
      </c>
      <c r="E14" s="7" t="n">
        <f aca="false">E13*$E$8</f>
        <v>15409.98209896</v>
      </c>
      <c r="G14" s="6" t="s">
        <v>21</v>
      </c>
      <c r="H14" s="3" t="s">
        <v>6</v>
      </c>
      <c r="I14" s="1" t="s">
        <v>4</v>
      </c>
    </row>
    <row r="15" customFormat="false" ht="12.8" hidden="false" customHeight="false" outlineLevel="0" collapsed="false">
      <c r="B15" s="13" t="s">
        <v>22</v>
      </c>
      <c r="C15" s="9" t="n">
        <v>0.204</v>
      </c>
      <c r="D15" s="9" t="n">
        <v>0.143</v>
      </c>
      <c r="E15" s="9" t="n">
        <v>0.194</v>
      </c>
      <c r="G15" s="12" t="n">
        <v>0.2</v>
      </c>
      <c r="H15" s="12" t="n">
        <v>0.6</v>
      </c>
      <c r="I15" s="12" t="n">
        <v>0.2</v>
      </c>
      <c r="J15" s="12" t="n">
        <f aca="false">SUM(G15:I15)</f>
        <v>1</v>
      </c>
      <c r="K15" s="0" t="s">
        <v>23</v>
      </c>
    </row>
    <row r="16" customFormat="false" ht="12.8" hidden="false" customHeight="false" outlineLevel="0" collapsed="false">
      <c r="B16" s="13" t="s">
        <v>24</v>
      </c>
      <c r="C16" s="7" t="n">
        <f aca="false">C15*$C$8</f>
        <v>31510.28821248</v>
      </c>
      <c r="D16" s="7" t="n">
        <f aca="false">D15*$D$8</f>
        <v>4064.0239354</v>
      </c>
      <c r="E16" s="7" t="n">
        <f aca="false">E15*$E$8</f>
        <v>69524.10528368</v>
      </c>
    </row>
    <row r="17" customFormat="false" ht="12.8" hidden="false" customHeight="false" outlineLevel="0" collapsed="false">
      <c r="B17" s="14" t="s">
        <v>25</v>
      </c>
      <c r="C17" s="9" t="n">
        <v>0.018</v>
      </c>
      <c r="D17" s="9" t="n">
        <v>0.171</v>
      </c>
      <c r="E17" s="9" t="n">
        <v>0.165</v>
      </c>
    </row>
    <row r="18" customFormat="false" ht="12.8" hidden="false" customHeight="false" outlineLevel="0" collapsed="false">
      <c r="B18" s="14" t="s">
        <v>26</v>
      </c>
      <c r="C18" s="7" t="n">
        <f aca="false">C17*$C$8</f>
        <v>2780.31954816</v>
      </c>
      <c r="D18" s="7" t="n">
        <f aca="false">D17*$D$8</f>
        <v>4859.7768738</v>
      </c>
      <c r="E18" s="7" t="n">
        <f aca="false">E17*$E$8</f>
        <v>59131.3266588</v>
      </c>
    </row>
    <row r="19" customFormat="false" ht="12.8" hidden="false" customHeight="false" outlineLevel="0" collapsed="false">
      <c r="B19" s="14" t="s">
        <v>27</v>
      </c>
      <c r="C19" s="9" t="n">
        <v>0.043</v>
      </c>
      <c r="D19" s="9" t="n">
        <v>0.043</v>
      </c>
      <c r="E19" s="9" t="n">
        <v>0.028</v>
      </c>
    </row>
    <row r="20" customFormat="false" ht="12.8" hidden="false" customHeight="false" outlineLevel="0" collapsed="false">
      <c r="B20" s="14" t="s">
        <v>28</v>
      </c>
      <c r="C20" s="7" t="n">
        <f aca="false">C19*$C$8</f>
        <v>6641.87447616</v>
      </c>
      <c r="D20" s="7" t="n">
        <f aca="false">D19*$D$8</f>
        <v>1222.0491554</v>
      </c>
      <c r="E20" s="7" t="n">
        <f aca="false">E19*$E$8</f>
        <v>10034.40694816</v>
      </c>
    </row>
    <row r="21" customFormat="false" ht="12.8" hidden="false" customHeight="false" outlineLevel="0" collapsed="false">
      <c r="G21" s="6" t="s">
        <v>21</v>
      </c>
      <c r="H21" s="3" t="s">
        <v>6</v>
      </c>
      <c r="I21" s="1" t="s">
        <v>4</v>
      </c>
    </row>
    <row r="22" customFormat="false" ht="12.8" hidden="false" customHeight="false" outlineLevel="0" collapsed="false">
      <c r="B22" s="4" t="s">
        <v>29</v>
      </c>
      <c r="C22" s="9" t="n">
        <v>0.064</v>
      </c>
      <c r="D22" s="9" t="n">
        <v>0.008</v>
      </c>
      <c r="E22" s="9" t="n">
        <v>0.055</v>
      </c>
      <c r="G22" s="12" t="n">
        <v>0.4</v>
      </c>
      <c r="H22" s="12" t="n">
        <v>0.2</v>
      </c>
      <c r="I22" s="12" t="n">
        <v>0.4</v>
      </c>
      <c r="J22" s="12" t="n">
        <f aca="false">SUM(G22:I22)</f>
        <v>1</v>
      </c>
      <c r="K22" s="0" t="s">
        <v>30</v>
      </c>
    </row>
    <row r="23" customFormat="false" ht="12.8" hidden="false" customHeight="false" outlineLevel="0" collapsed="false">
      <c r="B23" s="4" t="s">
        <v>31</v>
      </c>
      <c r="C23" s="9" t="n">
        <v>0.044</v>
      </c>
      <c r="D23" s="9" t="n">
        <v>0.001</v>
      </c>
      <c r="E23" s="9" t="n">
        <v>0</v>
      </c>
    </row>
    <row r="24" customFormat="false" ht="12.8" hidden="false" customHeight="false" outlineLevel="0" collapsed="false">
      <c r="B24" s="4" t="s">
        <v>32</v>
      </c>
      <c r="C24" s="7" t="n">
        <f aca="false">(C22+C23)*$C$8</f>
        <v>16681.91728896</v>
      </c>
      <c r="D24" s="7" t="n">
        <f aca="false">(D22+D23)*$D$8</f>
        <v>255.7777302</v>
      </c>
      <c r="E24" s="7" t="n">
        <f aca="false">(E22+E23)*$E$8</f>
        <v>19710.4422196</v>
      </c>
    </row>
    <row r="26" customFormat="false" ht="12.8" hidden="false" customHeight="false" outlineLevel="0" collapsed="false">
      <c r="B26" s="0" t="s">
        <v>33</v>
      </c>
      <c r="C26" s="9" t="n">
        <f aca="false">SUM(C9,C11,C13,C15,C17,C19,C22,C23)</f>
        <v>0.987</v>
      </c>
      <c r="D26" s="9" t="n">
        <f aca="false">SUM(D9,D11,D13,D15,D17,D19,D22,D23)</f>
        <v>0.966</v>
      </c>
      <c r="E26" s="9" t="n">
        <f aca="false">SUM(E9,E11,E13,E15,E17,E19,E22,E23)</f>
        <v>0.926</v>
      </c>
    </row>
    <row r="29" customFormat="false" ht="12.8" hidden="false" customHeight="false" outlineLevel="0" collapsed="false">
      <c r="B29" s="0" t="s">
        <v>34</v>
      </c>
      <c r="C29" s="3" t="s">
        <v>35</v>
      </c>
      <c r="G29" s="15" t="s">
        <v>36</v>
      </c>
      <c r="H29" s="15"/>
      <c r="I29" s="15"/>
    </row>
    <row r="30" customFormat="false" ht="12.8" hidden="false" customHeight="false" outlineLevel="0" collapsed="false">
      <c r="B30" s="4" t="s">
        <v>37</v>
      </c>
      <c r="D30" s="0" t="n">
        <v>80</v>
      </c>
      <c r="E30" s="0" t="n">
        <v>59</v>
      </c>
      <c r="G30" s="6" t="s">
        <v>8</v>
      </c>
      <c r="H30" s="3" t="s">
        <v>6</v>
      </c>
      <c r="I30" s="1" t="s">
        <v>4</v>
      </c>
    </row>
    <row r="31" customFormat="false" ht="12.8" hidden="false" customHeight="false" outlineLevel="0" collapsed="false">
      <c r="B31" s="4" t="s">
        <v>38</v>
      </c>
      <c r="C31" s="0" t="n">
        <v>2.15</v>
      </c>
      <c r="D31" s="0" t="n">
        <v>3.5</v>
      </c>
      <c r="E31" s="0" t="n">
        <v>3.2</v>
      </c>
      <c r="G31" s="12" t="n">
        <v>0.05</v>
      </c>
      <c r="H31" s="12" t="n">
        <v>0.3</v>
      </c>
      <c r="I31" s="12" t="n">
        <v>0.65</v>
      </c>
      <c r="J31" s="12" t="n">
        <f aca="false">SUM(G31:I31)</f>
        <v>1</v>
      </c>
    </row>
    <row r="32" customFormat="false" ht="12.8" hidden="false" customHeight="false" outlineLevel="0" collapsed="false">
      <c r="B32" s="4" t="s">
        <v>39</v>
      </c>
      <c r="C32" s="3"/>
      <c r="D32" s="0" t="n">
        <v>0.43</v>
      </c>
      <c r="E32" s="0" t="n">
        <v>0.35</v>
      </c>
    </row>
    <row r="33" customFormat="false" ht="12.8" hidden="false" customHeight="false" outlineLevel="0" collapsed="false">
      <c r="B33" s="4" t="s">
        <v>40</v>
      </c>
      <c r="C33" s="0" t="n">
        <v>1.5</v>
      </c>
      <c r="D33" s="0" t="n">
        <v>14</v>
      </c>
      <c r="E33" s="3"/>
    </row>
    <row r="34" customFormat="false" ht="12.8" hidden="false" customHeight="false" outlineLevel="0" collapsed="false">
      <c r="B34" s="4" t="s">
        <v>41</v>
      </c>
      <c r="C34" s="3"/>
      <c r="D34" s="0" t="n">
        <v>21.5</v>
      </c>
      <c r="E34" s="3"/>
    </row>
    <row r="35" customFormat="false" ht="12.8" hidden="false" customHeight="false" outlineLevel="0" collapsed="false">
      <c r="B35" s="4" t="s">
        <v>42</v>
      </c>
      <c r="C35" s="3"/>
      <c r="D35" s="0" t="n">
        <v>0.72</v>
      </c>
      <c r="E35" s="0" t="n">
        <v>0.63</v>
      </c>
    </row>
    <row r="36" customFormat="false" ht="12.8" hidden="false" customHeight="false" outlineLevel="0" collapsed="false">
      <c r="B36" s="4" t="s">
        <v>43</v>
      </c>
      <c r="C36" s="3"/>
      <c r="D36" s="0" t="n">
        <v>1.03</v>
      </c>
      <c r="E36" s="0" t="n">
        <v>1.02</v>
      </c>
    </row>
    <row r="37" customFormat="false" ht="12.8" hidden="false" customHeight="false" outlineLevel="0" collapsed="false">
      <c r="B37" s="4" t="s">
        <v>44</v>
      </c>
      <c r="C37" s="3"/>
      <c r="D37" s="0" t="n">
        <v>1.63</v>
      </c>
      <c r="E37" s="0" t="n">
        <v>1.35</v>
      </c>
    </row>
    <row r="39" customFormat="false" ht="12.8" hidden="false" customHeight="false" outlineLevel="0" collapsed="false">
      <c r="G39" s="6" t="s">
        <v>8</v>
      </c>
      <c r="H39" s="3" t="s">
        <v>6</v>
      </c>
      <c r="I39" s="1" t="s">
        <v>4</v>
      </c>
    </row>
    <row r="40" customFormat="false" ht="12.8" hidden="false" customHeight="false" outlineLevel="0" collapsed="false">
      <c r="B40" s="4" t="s">
        <v>45</v>
      </c>
      <c r="C40" s="16" t="n">
        <f aca="false">SUM(C41:C43)</f>
        <v>0</v>
      </c>
      <c r="D40" s="16" t="n">
        <f aca="false">SUM(D41:D43)</f>
        <v>45</v>
      </c>
      <c r="E40" s="16" t="n">
        <f aca="false">SUM(E41:E43)</f>
        <v>44</v>
      </c>
      <c r="G40" s="12" t="n">
        <v>0</v>
      </c>
      <c r="H40" s="12" t="n">
        <v>0.95</v>
      </c>
      <c r="I40" s="12" t="n">
        <v>0.05</v>
      </c>
      <c r="J40" s="12" t="n">
        <f aca="false">SUM(G40:I40)</f>
        <v>1</v>
      </c>
    </row>
    <row r="41" customFormat="false" ht="12.8" hidden="false" customHeight="false" outlineLevel="0" collapsed="false">
      <c r="B41" s="17" t="s">
        <v>46</v>
      </c>
      <c r="D41" s="0" t="n">
        <v>30</v>
      </c>
      <c r="E41" s="0" t="n">
        <v>20</v>
      </c>
    </row>
    <row r="42" customFormat="false" ht="12.8" hidden="false" customHeight="false" outlineLevel="0" collapsed="false">
      <c r="B42" s="17" t="s">
        <v>47</v>
      </c>
      <c r="D42" s="0" t="n">
        <v>0</v>
      </c>
      <c r="E42" s="0" t="n">
        <v>10</v>
      </c>
    </row>
    <row r="43" customFormat="false" ht="12.8" hidden="false" customHeight="false" outlineLevel="0" collapsed="false">
      <c r="B43" s="17" t="s">
        <v>48</v>
      </c>
      <c r="D43" s="0" t="n">
        <v>15</v>
      </c>
      <c r="E43" s="0" t="n">
        <v>14</v>
      </c>
    </row>
    <row r="44" customFormat="false" ht="12.8" hidden="false" customHeight="false" outlineLevel="0" collapsed="false">
      <c r="B44" s="4" t="s">
        <v>49</v>
      </c>
      <c r="D44" s="0" t="n">
        <v>24</v>
      </c>
      <c r="E44" s="0" t="n">
        <v>28</v>
      </c>
    </row>
    <row r="46" customFormat="false" ht="12.8" hidden="false" customHeight="false" outlineLevel="0" collapsed="false">
      <c r="B46" s="4" t="s">
        <v>50</v>
      </c>
      <c r="C46" s="16" t="n">
        <f aca="false">SUM(C47:C51)</f>
        <v>0</v>
      </c>
      <c r="D46" s="16" t="n">
        <f aca="false">SUM(D47:D51)</f>
        <v>0</v>
      </c>
      <c r="E46" s="16" t="n">
        <f aca="false">SUM(E47:E51)</f>
        <v>17.48</v>
      </c>
    </row>
    <row r="47" customFormat="false" ht="12.8" hidden="false" customHeight="false" outlineLevel="0" collapsed="false">
      <c r="B47" s="17" t="s">
        <v>51</v>
      </c>
      <c r="E47" s="0" t="n">
        <v>2</v>
      </c>
    </row>
    <row r="48" customFormat="false" ht="12.8" hidden="false" customHeight="false" outlineLevel="0" collapsed="false">
      <c r="B48" s="17" t="s">
        <v>52</v>
      </c>
      <c r="E48" s="0" t="n">
        <v>5.3</v>
      </c>
    </row>
    <row r="49" customFormat="false" ht="12.8" hidden="false" customHeight="false" outlineLevel="0" collapsed="false">
      <c r="B49" s="17" t="s">
        <v>53</v>
      </c>
      <c r="E49" s="0" t="n">
        <v>3.4</v>
      </c>
    </row>
    <row r="50" customFormat="false" ht="12.8" hidden="false" customHeight="false" outlineLevel="0" collapsed="false">
      <c r="B50" s="17" t="s">
        <v>54</v>
      </c>
      <c r="E50" s="0" t="n">
        <v>0.78</v>
      </c>
    </row>
    <row r="51" customFormat="false" ht="12.8" hidden="false" customHeight="false" outlineLevel="0" collapsed="false">
      <c r="B51" s="17" t="s">
        <v>55</v>
      </c>
      <c r="E51" s="0" t="n">
        <v>6</v>
      </c>
    </row>
    <row r="52" customFormat="false" ht="12.8" hidden="false" customHeight="false" outlineLevel="0" collapsed="false">
      <c r="B52" s="17"/>
    </row>
    <row r="53" customFormat="false" ht="12.8" hidden="false" customHeight="false" outlineLevel="0" collapsed="false">
      <c r="B53" s="4" t="s">
        <v>56</v>
      </c>
    </row>
    <row r="54" customFormat="false" ht="12.8" hidden="false" customHeight="false" outlineLevel="0" collapsed="false">
      <c r="B54" s="17" t="s">
        <v>57</v>
      </c>
      <c r="C54" s="18"/>
      <c r="D54" s="18" t="n">
        <v>132759.8</v>
      </c>
      <c r="E54" s="18" t="n">
        <v>93954.1</v>
      </c>
    </row>
    <row r="55" customFormat="false" ht="12.8" hidden="false" customHeight="false" outlineLevel="0" collapsed="false">
      <c r="B55" s="17" t="s">
        <v>58</v>
      </c>
      <c r="C55" s="18"/>
      <c r="D55" s="18" t="n">
        <v>90015.37</v>
      </c>
      <c r="E55" s="18"/>
    </row>
    <row r="56" customFormat="false" ht="12.8" hidden="false" customHeight="false" outlineLevel="0" collapsed="false">
      <c r="B56" s="17" t="s">
        <v>59</v>
      </c>
      <c r="C56" s="18"/>
      <c r="D56" s="18" t="n">
        <v>46021.39</v>
      </c>
      <c r="E56" s="18" t="n">
        <v>39776.36</v>
      </c>
    </row>
    <row r="57" customFormat="false" ht="12.8" hidden="false" customHeight="false" outlineLevel="0" collapsed="false">
      <c r="B57" s="17"/>
    </row>
    <row r="59" customFormat="false" ht="12.8" hidden="false" customHeight="false" outlineLevel="0" collapsed="false">
      <c r="B59" s="17"/>
    </row>
    <row r="61" customFormat="false" ht="12.8" hidden="false" customHeight="false" outlineLevel="0" collapsed="false">
      <c r="B61" s="4" t="s">
        <v>60</v>
      </c>
      <c r="C61" s="16" t="n">
        <f aca="false">SUM(C62:C63)</f>
        <v>0</v>
      </c>
      <c r="D61" s="16" t="n">
        <f aca="false">SUM(D62:D63)</f>
        <v>2.83</v>
      </c>
      <c r="E61" s="16" t="n">
        <f aca="false">SUM(E62:E63)</f>
        <v>5.72</v>
      </c>
    </row>
    <row r="62" customFormat="false" ht="12.8" hidden="false" customHeight="false" outlineLevel="0" collapsed="false">
      <c r="B62" s="17" t="s">
        <v>61</v>
      </c>
      <c r="C62" s="3"/>
      <c r="D62" s="0" t="n">
        <v>2.45</v>
      </c>
      <c r="E62" s="0" t="n">
        <v>4.92</v>
      </c>
    </row>
    <row r="63" customFormat="false" ht="12.8" hidden="false" customHeight="false" outlineLevel="0" collapsed="false">
      <c r="B63" s="17" t="s">
        <v>62</v>
      </c>
      <c r="C63" s="3"/>
      <c r="D63" s="0" t="n">
        <v>0.38</v>
      </c>
      <c r="E63" s="0" t="n">
        <v>0.8</v>
      </c>
    </row>
    <row r="64" customFormat="false" ht="12.8" hidden="false" customHeight="false" outlineLevel="0" collapsed="false">
      <c r="B64" s="17" t="s">
        <v>63</v>
      </c>
      <c r="C64" s="16" t="n">
        <f aca="false">SUM(C65:C66)</f>
        <v>0</v>
      </c>
      <c r="D64" s="16" t="n">
        <f aca="false">SUM(D65:D66)</f>
        <v>2.42</v>
      </c>
      <c r="E64" s="16" t="n">
        <f aca="false">SUM(E65:E66)</f>
        <v>2.93</v>
      </c>
    </row>
    <row r="65" customFormat="false" ht="12.8" hidden="false" customHeight="false" outlineLevel="0" collapsed="false">
      <c r="B65" s="19" t="s">
        <v>64</v>
      </c>
      <c r="C65" s="3"/>
      <c r="D65" s="0" t="n">
        <v>2.15</v>
      </c>
      <c r="E65" s="0" t="n">
        <v>2.93</v>
      </c>
    </row>
    <row r="66" customFormat="false" ht="12.8" hidden="false" customHeight="false" outlineLevel="0" collapsed="false">
      <c r="B66" s="19" t="s">
        <v>65</v>
      </c>
      <c r="C66" s="3"/>
      <c r="D66" s="0" t="n">
        <v>0.27</v>
      </c>
      <c r="E66" s="0" t="n">
        <v>0</v>
      </c>
    </row>
    <row r="67" customFormat="false" ht="12.8" hidden="false" customHeight="false" outlineLevel="0" collapsed="false">
      <c r="B67" s="17" t="s">
        <v>66</v>
      </c>
      <c r="C67" s="16" t="n">
        <f aca="false">SUM(C68:C69)</f>
        <v>0</v>
      </c>
      <c r="D67" s="16" t="n">
        <f aca="false">SUM(D68:D69)</f>
        <v>0.03</v>
      </c>
      <c r="E67" s="16" t="n">
        <f aca="false">SUM(E68:E69)</f>
        <v>1.57</v>
      </c>
    </row>
    <row r="68" customFormat="false" ht="12.8" hidden="false" customHeight="false" outlineLevel="0" collapsed="false">
      <c r="B68" s="19" t="s">
        <v>67</v>
      </c>
      <c r="C68" s="3"/>
      <c r="D68" s="0" t="n">
        <v>0.03</v>
      </c>
      <c r="E68" s="0" t="n">
        <v>1.57</v>
      </c>
    </row>
    <row r="69" customFormat="false" ht="12.8" hidden="false" customHeight="false" outlineLevel="0" collapsed="false">
      <c r="B69" s="19" t="s">
        <v>68</v>
      </c>
      <c r="C69" s="3"/>
      <c r="D69" s="0" t="n">
        <v>0</v>
      </c>
      <c r="E69" s="0" t="n">
        <v>0</v>
      </c>
    </row>
    <row r="70" customFormat="false" ht="12.8" hidden="false" customHeight="false" outlineLevel="0" collapsed="false">
      <c r="B70" s="17" t="s">
        <v>69</v>
      </c>
      <c r="C70" s="16" t="n">
        <f aca="false">SUM(C71:C72)</f>
        <v>0</v>
      </c>
      <c r="D70" s="16" t="n">
        <f aca="false">SUM(D71:D72)</f>
        <v>0.33</v>
      </c>
      <c r="E70" s="16" t="n">
        <f aca="false">SUM(E71:E72)</f>
        <v>0.45</v>
      </c>
    </row>
    <row r="71" customFormat="false" ht="12.8" hidden="false" customHeight="false" outlineLevel="0" collapsed="false">
      <c r="B71" s="19" t="s">
        <v>70</v>
      </c>
      <c r="C71" s="3"/>
      <c r="D71" s="0" t="n">
        <v>0.22</v>
      </c>
      <c r="E71" s="0" t="n">
        <v>0.45</v>
      </c>
    </row>
    <row r="72" customFormat="false" ht="12.8" hidden="false" customHeight="false" outlineLevel="0" collapsed="false">
      <c r="B72" s="19" t="s">
        <v>71</v>
      </c>
      <c r="C72" s="3"/>
      <c r="D72" s="0" t="n">
        <v>0.11</v>
      </c>
      <c r="E72" s="0" t="n">
        <v>0</v>
      </c>
    </row>
    <row r="73" customFormat="false" ht="12.8" hidden="false" customHeight="false" outlineLevel="0" collapsed="false">
      <c r="B73" s="17" t="s">
        <v>72</v>
      </c>
      <c r="C73" s="16" t="n">
        <f aca="false">SUM(C74:C75)</f>
        <v>0</v>
      </c>
      <c r="D73" s="16" t="n">
        <f aca="false">SUM(D74:D75)</f>
        <v>0.05</v>
      </c>
      <c r="E73" s="16" t="n">
        <f aca="false">SUM(E74:E75)</f>
        <v>0</v>
      </c>
    </row>
    <row r="74" customFormat="false" ht="12.8" hidden="false" customHeight="false" outlineLevel="0" collapsed="false">
      <c r="B74" s="19" t="s">
        <v>73</v>
      </c>
      <c r="C74" s="3"/>
      <c r="D74" s="0" t="n">
        <v>0.05</v>
      </c>
      <c r="E74" s="0" t="n">
        <v>0</v>
      </c>
    </row>
    <row r="75" customFormat="false" ht="12.8" hidden="false" customHeight="false" outlineLevel="0" collapsed="false">
      <c r="B75" s="19" t="s">
        <v>74</v>
      </c>
      <c r="C75" s="3"/>
      <c r="D75" s="0" t="n">
        <v>0</v>
      </c>
      <c r="E75" s="0" t="n">
        <v>0</v>
      </c>
    </row>
    <row r="77" customFormat="false" ht="12.8" hidden="false" customHeight="false" outlineLevel="0" collapsed="false">
      <c r="B77" s="4" t="s">
        <v>75</v>
      </c>
      <c r="C77" s="0" t="n">
        <v>28</v>
      </c>
      <c r="D77" s="0" t="n">
        <v>17</v>
      </c>
      <c r="E77" s="0" t="n">
        <v>19</v>
      </c>
    </row>
    <row r="78" customFormat="false" ht="12.8" hidden="false" customHeight="false" outlineLevel="0" collapsed="false">
      <c r="B78" s="17" t="s">
        <v>76</v>
      </c>
      <c r="C78" s="3"/>
      <c r="D78" s="0" t="n">
        <v>17</v>
      </c>
      <c r="E78" s="0" t="n">
        <v>11</v>
      </c>
    </row>
    <row r="79" customFormat="false" ht="12.8" hidden="false" customHeight="false" outlineLevel="0" collapsed="false">
      <c r="B79" s="17" t="s">
        <v>77</v>
      </c>
      <c r="C79" s="3"/>
      <c r="D79" s="0" t="n">
        <v>0</v>
      </c>
      <c r="E79" s="0" t="n">
        <v>8</v>
      </c>
    </row>
    <row r="80" customFormat="false" ht="12.8" hidden="false" customHeight="false" outlineLevel="0" collapsed="false">
      <c r="B80" s="4" t="s">
        <v>78</v>
      </c>
      <c r="C80" s="3"/>
      <c r="D80" s="0" t="n">
        <v>31</v>
      </c>
      <c r="E80" s="0" t="n">
        <v>16</v>
      </c>
    </row>
    <row r="81" customFormat="false" ht="12.8" hidden="false" customHeight="false" outlineLevel="0" collapsed="false">
      <c r="B81" s="17" t="s">
        <v>79</v>
      </c>
      <c r="C81" s="3"/>
      <c r="D81" s="0" t="n">
        <v>31</v>
      </c>
      <c r="E81" s="0" t="n">
        <v>7</v>
      </c>
    </row>
    <row r="82" customFormat="false" ht="12.8" hidden="false" customHeight="false" outlineLevel="0" collapsed="false">
      <c r="B82" s="17" t="s">
        <v>80</v>
      </c>
      <c r="C82" s="3"/>
      <c r="D82" s="0" t="n">
        <v>0</v>
      </c>
      <c r="E82" s="0" t="n">
        <v>9</v>
      </c>
    </row>
    <row r="83" customFormat="false" ht="12.8" hidden="false" customHeight="false" outlineLevel="0" collapsed="false">
      <c r="B83" s="4" t="s">
        <v>81</v>
      </c>
      <c r="C83" s="3"/>
      <c r="D83" s="0" t="n">
        <v>2.9</v>
      </c>
      <c r="E83" s="0" t="n">
        <v>2.7</v>
      </c>
    </row>
    <row r="84" customFormat="false" ht="12.8" hidden="false" customHeight="false" outlineLevel="0" collapsed="false">
      <c r="B84" s="17" t="s">
        <v>82</v>
      </c>
      <c r="C84" s="3"/>
      <c r="D84" s="0" t="n">
        <v>2.9</v>
      </c>
      <c r="E84" s="0" t="n">
        <v>1.8</v>
      </c>
    </row>
    <row r="85" customFormat="false" ht="12.8" hidden="false" customHeight="false" outlineLevel="0" collapsed="false">
      <c r="B85" s="17" t="s">
        <v>83</v>
      </c>
      <c r="C85" s="3"/>
      <c r="D85" s="0" t="n">
        <v>0</v>
      </c>
      <c r="E85" s="0" t="n">
        <v>0.9</v>
      </c>
    </row>
    <row r="86" customFormat="false" ht="12.8" hidden="false" customHeight="false" outlineLevel="0" collapsed="false">
      <c r="B86" s="4" t="s">
        <v>84</v>
      </c>
      <c r="C86" s="3"/>
      <c r="D86" s="0" t="n">
        <v>7</v>
      </c>
      <c r="E86" s="0" t="n">
        <v>6.9</v>
      </c>
    </row>
    <row r="87" customFormat="false" ht="12.8" hidden="false" customHeight="false" outlineLevel="0" collapsed="false">
      <c r="B87" s="17" t="s">
        <v>85</v>
      </c>
      <c r="C87" s="3"/>
      <c r="D87" s="0" t="n">
        <v>7</v>
      </c>
      <c r="E87" s="0" t="n">
        <v>4.4</v>
      </c>
    </row>
    <row r="88" customFormat="false" ht="12.8" hidden="false" customHeight="false" outlineLevel="0" collapsed="false">
      <c r="B88" s="17" t="s">
        <v>86</v>
      </c>
      <c r="C88" s="3"/>
      <c r="D88" s="0" t="n">
        <v>0</v>
      </c>
      <c r="E88" s="0" t="n">
        <v>2.5</v>
      </c>
    </row>
    <row r="89" customFormat="false" ht="12.8" hidden="false" customHeight="false" outlineLevel="0" collapsed="false">
      <c r="B89" s="4" t="s">
        <v>87</v>
      </c>
      <c r="C89" s="3"/>
      <c r="D89" s="0" t="n">
        <v>31</v>
      </c>
      <c r="E89" s="3"/>
    </row>
    <row r="90" customFormat="false" ht="12.8" hidden="false" customHeight="false" outlineLevel="0" collapsed="false">
      <c r="B90" s="17" t="s">
        <v>88</v>
      </c>
      <c r="C90" s="3"/>
      <c r="D90" s="0" t="n">
        <v>31</v>
      </c>
      <c r="E90" s="0" t="n">
        <v>7</v>
      </c>
    </row>
    <row r="91" customFormat="false" ht="12.8" hidden="false" customHeight="false" outlineLevel="0" collapsed="false">
      <c r="B91" s="17" t="s">
        <v>89</v>
      </c>
      <c r="C91" s="3"/>
      <c r="D91" s="0" t="n">
        <v>0</v>
      </c>
      <c r="E91" s="3"/>
    </row>
    <row r="92" customFormat="false" ht="12.8" hidden="false" customHeight="false" outlineLevel="0" collapsed="false">
      <c r="B92" s="4" t="s">
        <v>90</v>
      </c>
      <c r="C92" s="3"/>
      <c r="D92" s="0" t="n">
        <v>10.3</v>
      </c>
    </row>
    <row r="93" customFormat="false" ht="12.8" hidden="false" customHeight="false" outlineLevel="0" collapsed="false">
      <c r="B93" s="17" t="s">
        <v>91</v>
      </c>
      <c r="C93" s="3"/>
      <c r="D93" s="0" t="n">
        <v>10.3</v>
      </c>
      <c r="E93" s="0" t="n">
        <v>11.3</v>
      </c>
    </row>
    <row r="94" customFormat="false" ht="12.8" hidden="false" customHeight="false" outlineLevel="0" collapsed="false">
      <c r="B94" s="17" t="s">
        <v>92</v>
      </c>
      <c r="C94" s="3"/>
      <c r="D94" s="0" t="n">
        <v>0</v>
      </c>
      <c r="E94" s="3"/>
    </row>
    <row r="96" customFormat="false" ht="12.8" hidden="false" customHeight="false" outlineLevel="0" collapsed="false">
      <c r="B96" s="0" t="s">
        <v>93</v>
      </c>
    </row>
    <row r="97" customFormat="false" ht="12.8" hidden="false" customHeight="false" outlineLevel="0" collapsed="false">
      <c r="B97" s="4" t="s">
        <v>4</v>
      </c>
    </row>
    <row r="98" customFormat="false" ht="12.8" hidden="false" customHeight="false" outlineLevel="0" collapsed="false">
      <c r="B98" s="17" t="s">
        <v>94</v>
      </c>
      <c r="C98" s="0" t="n">
        <v>5017</v>
      </c>
      <c r="D98" s="0" t="n">
        <v>14341</v>
      </c>
      <c r="E98" s="0" t="n">
        <v>16151</v>
      </c>
    </row>
    <row r="99" customFormat="false" ht="12.8" hidden="false" customHeight="false" outlineLevel="0" collapsed="false">
      <c r="B99" s="17" t="s">
        <v>95</v>
      </c>
      <c r="D99" s="0" t="n">
        <v>13734</v>
      </c>
      <c r="E99" s="0" t="n">
        <v>14091</v>
      </c>
    </row>
    <row r="100" customFormat="false" ht="12.8" hidden="false" customHeight="false" outlineLevel="0" collapsed="false">
      <c r="B100" s="17" t="s">
        <v>96</v>
      </c>
      <c r="C100" s="12"/>
      <c r="D100" s="12"/>
      <c r="E100" s="12" t="n">
        <v>0.73</v>
      </c>
    </row>
    <row r="101" customFormat="false" ht="12.8" hidden="false" customHeight="false" outlineLevel="0" collapsed="false">
      <c r="B101" s="4" t="s">
        <v>6</v>
      </c>
    </row>
    <row r="102" customFormat="false" ht="12.8" hidden="false" customHeight="false" outlineLevel="0" collapsed="false">
      <c r="B102" s="17" t="s">
        <v>97</v>
      </c>
      <c r="C102" s="0" t="n">
        <v>1.4</v>
      </c>
      <c r="D102" s="0" t="n">
        <v>4.2</v>
      </c>
      <c r="E102" s="0" t="n">
        <v>5</v>
      </c>
    </row>
    <row r="103" customFormat="false" ht="12.8" hidden="false" customHeight="false" outlineLevel="0" collapsed="false">
      <c r="B103" s="17" t="s">
        <v>98</v>
      </c>
      <c r="D103" s="0" t="n">
        <v>0.9</v>
      </c>
      <c r="E103" s="0" t="n">
        <v>1.2</v>
      </c>
    </row>
    <row r="105" customFormat="false" ht="12.8" hidden="false" customHeight="false" outlineLevel="0" collapsed="false">
      <c r="B105" s="0" t="s">
        <v>99</v>
      </c>
    </row>
    <row r="106" customFormat="false" ht="12.8" hidden="false" customHeight="false" outlineLevel="0" collapsed="false">
      <c r="B106" s="4" t="s">
        <v>100</v>
      </c>
      <c r="D106" s="0" t="n">
        <v>3485</v>
      </c>
      <c r="E106" s="0" t="n">
        <v>10953</v>
      </c>
    </row>
    <row r="107" customFormat="false" ht="12.8" hidden="false" customHeight="false" outlineLevel="0" collapsed="false">
      <c r="B107" s="17" t="s">
        <v>101</v>
      </c>
      <c r="D107" s="0" t="n">
        <v>3453</v>
      </c>
      <c r="E107" s="0" t="n">
        <v>10027</v>
      </c>
    </row>
    <row r="108" customFormat="false" ht="12.8" hidden="false" customHeight="false" outlineLevel="0" collapsed="false">
      <c r="B108" s="17" t="s">
        <v>102</v>
      </c>
      <c r="E108" s="0" t="n">
        <v>10312</v>
      </c>
    </row>
    <row r="109" customFormat="false" ht="12.8" hidden="false" customHeight="false" outlineLevel="0" collapsed="false">
      <c r="B109" s="4" t="s">
        <v>103</v>
      </c>
      <c r="D109" s="0" t="n">
        <v>1809</v>
      </c>
      <c r="E109" s="0" t="n">
        <v>8095</v>
      </c>
    </row>
    <row r="110" customFormat="false" ht="12.8" hidden="false" customHeight="false" outlineLevel="0" collapsed="false">
      <c r="B110" s="17" t="s">
        <v>104</v>
      </c>
      <c r="D110" s="0" t="n">
        <v>1017</v>
      </c>
      <c r="E110" s="0" t="n">
        <v>5951</v>
      </c>
    </row>
    <row r="111" customFormat="false" ht="12.8" hidden="false" customHeight="false" outlineLevel="0" collapsed="false">
      <c r="B111" s="17" t="s">
        <v>105</v>
      </c>
      <c r="E111" s="0" t="n">
        <v>10905</v>
      </c>
    </row>
    <row r="112" customFormat="false" ht="12.8" hidden="false" customHeight="false" outlineLevel="0" collapsed="false">
      <c r="B112" s="4" t="s">
        <v>106</v>
      </c>
      <c r="D112" s="0" t="n">
        <v>334</v>
      </c>
      <c r="E112" s="0" t="n">
        <v>3890</v>
      </c>
    </row>
    <row r="113" customFormat="false" ht="12.8" hidden="false" customHeight="false" outlineLevel="0" collapsed="false">
      <c r="B113" s="17" t="s">
        <v>107</v>
      </c>
      <c r="D113" s="0" t="n">
        <v>311</v>
      </c>
      <c r="E113" s="0" t="n">
        <v>3385</v>
      </c>
    </row>
    <row r="114" customFormat="false" ht="12.8" hidden="false" customHeight="false" outlineLevel="0" collapsed="false">
      <c r="B114" s="17" t="s">
        <v>108</v>
      </c>
      <c r="E114" s="0" t="n">
        <v>5511</v>
      </c>
    </row>
    <row r="115" customFormat="false" ht="12.8" hidden="false" customHeight="false" outlineLevel="0" collapsed="false">
      <c r="B115" s="4" t="s">
        <v>109</v>
      </c>
    </row>
    <row r="116" customFormat="false" ht="12.8" hidden="false" customHeight="false" outlineLevel="0" collapsed="false">
      <c r="B116" s="17" t="s">
        <v>110</v>
      </c>
    </row>
    <row r="117" customFormat="false" ht="12.8" hidden="false" customHeight="false" outlineLevel="0" collapsed="false">
      <c r="B117" s="17" t="s">
        <v>111</v>
      </c>
    </row>
    <row r="118" customFormat="false" ht="12.8" hidden="false" customHeight="false" outlineLevel="0" collapsed="false">
      <c r="B118" s="4" t="s">
        <v>112</v>
      </c>
    </row>
    <row r="119" customFormat="false" ht="12.8" hidden="false" customHeight="false" outlineLevel="0" collapsed="false">
      <c r="B119" s="17" t="s">
        <v>113</v>
      </c>
    </row>
    <row r="120" customFormat="false" ht="12.8" hidden="false" customHeight="false" outlineLevel="0" collapsed="false">
      <c r="B120" s="17" t="s">
        <v>114</v>
      </c>
    </row>
    <row r="121" customFormat="false" ht="12.8" hidden="false" customHeight="false" outlineLevel="0" collapsed="false">
      <c r="B121" s="4" t="s">
        <v>115</v>
      </c>
    </row>
    <row r="122" customFormat="false" ht="12.8" hidden="false" customHeight="false" outlineLevel="0" collapsed="false">
      <c r="B122" s="17" t="s">
        <v>116</v>
      </c>
    </row>
    <row r="123" customFormat="false" ht="12.8" hidden="false" customHeight="false" outlineLevel="0" collapsed="false">
      <c r="B123" s="17" t="s">
        <v>117</v>
      </c>
    </row>
    <row r="125" customFormat="false" ht="12.8" hidden="false" customHeight="false" outlineLevel="0" collapsed="false">
      <c r="B125" s="0" t="s">
        <v>118</v>
      </c>
    </row>
    <row r="126" customFormat="false" ht="12.8" hidden="false" customHeight="false" outlineLevel="0" collapsed="false">
      <c r="B126" s="4" t="s">
        <v>119</v>
      </c>
      <c r="C126" s="12" t="n">
        <v>0.1</v>
      </c>
      <c r="D126" s="12" t="n">
        <v>0.23</v>
      </c>
      <c r="E126" s="12" t="n">
        <v>0.215</v>
      </c>
    </row>
    <row r="127" customFormat="false" ht="12.8" hidden="false" customHeight="false" outlineLevel="0" collapsed="false">
      <c r="B127" s="4" t="s">
        <v>120</v>
      </c>
      <c r="C127" s="12" t="n">
        <v>0.022</v>
      </c>
      <c r="D127" s="12" t="n">
        <v>0.057</v>
      </c>
      <c r="E127" s="12" t="n">
        <v>0.063</v>
      </c>
    </row>
    <row r="129" customFormat="false" ht="12.8" hidden="false" customHeight="false" outlineLevel="0" collapsed="false">
      <c r="B129" s="0" t="s">
        <v>121</v>
      </c>
    </row>
    <row r="130" customFormat="false" ht="12.8" hidden="false" customHeight="false" outlineLevel="0" collapsed="false">
      <c r="B130" s="4" t="s">
        <v>122</v>
      </c>
      <c r="C130" s="20"/>
      <c r="D130" s="20" t="n">
        <f aca="false">8173000000/1000000</f>
        <v>8173</v>
      </c>
      <c r="E130" s="20" t="n">
        <f aca="false">210130321043/1000000</f>
        <v>210130.321043</v>
      </c>
    </row>
    <row r="131" customFormat="false" ht="12.8" hidden="false" customHeight="false" outlineLevel="0" collapsed="false">
      <c r="B131" s="4" t="s">
        <v>123</v>
      </c>
      <c r="C131" s="20"/>
      <c r="D131" s="20" t="n">
        <f aca="false">37804000000/1000000</f>
        <v>37804</v>
      </c>
      <c r="E131" s="20" t="n">
        <f aca="false">488878484132/1000000</f>
        <v>488878.484132</v>
      </c>
    </row>
    <row r="132" customFormat="false" ht="12.8" hidden="false" customHeight="false" outlineLevel="0" collapsed="false">
      <c r="B132" s="4" t="s">
        <v>124</v>
      </c>
      <c r="C132" s="20"/>
      <c r="D132" s="20"/>
      <c r="E132" s="20" t="n">
        <f aca="false">31171080000/1000000</f>
        <v>31171.08</v>
      </c>
    </row>
    <row r="133" customFormat="false" ht="12.8" hidden="false" customHeight="false" outlineLevel="0" collapsed="false">
      <c r="B133" s="4" t="s">
        <v>125</v>
      </c>
      <c r="C133" s="20"/>
      <c r="D133" s="20"/>
      <c r="E133" s="20" t="n">
        <f aca="false">7620343058/1000000</f>
        <v>7620.343058</v>
      </c>
    </row>
    <row r="134" customFormat="false" ht="12.8" hidden="false" customHeight="false" outlineLevel="0" collapsed="false">
      <c r="B134" s="4" t="s">
        <v>126</v>
      </c>
      <c r="C134" s="20"/>
      <c r="D134" s="20"/>
      <c r="E134" s="20" t="n">
        <f aca="false">11506819774/1000000</f>
        <v>11506.819774</v>
      </c>
    </row>
  </sheetData>
  <mergeCells count="1">
    <mergeCell ref="G29:I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44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B33" activeCellId="0" sqref="B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26"/>
    <col collapsed="false" customWidth="true" hidden="false" outlineLevel="0" max="2" min="2" style="0" width="61.15"/>
    <col collapsed="false" customWidth="true" hidden="false" outlineLevel="0" max="3" min="3" style="0" width="12.23"/>
    <col collapsed="false" customWidth="true" hidden="false" outlineLevel="0" max="4" min="4" style="0" width="16.49"/>
    <col collapsed="false" customWidth="true" hidden="false" outlineLevel="0" max="5" min="5" style="0" width="17.66"/>
    <col collapsed="false" customWidth="true" hidden="false" outlineLevel="0" max="6" min="6" style="0" width="3.67"/>
    <col collapsed="false" customWidth="true" hidden="false" outlineLevel="0" max="7" min="7" style="0" width="12.9"/>
    <col collapsed="false" customWidth="true" hidden="false" outlineLevel="0" max="8" min="8" style="0" width="15.18"/>
    <col collapsed="false" customWidth="true" hidden="false" outlineLevel="0" max="9" min="9" style="0" width="14.79"/>
    <col collapsed="false" customWidth="true" hidden="false" outlineLevel="0" max="10" min="10" style="0" width="5.75"/>
    <col collapsed="false" customWidth="true" hidden="false" outlineLevel="0" max="11" min="11" style="0" width="13.69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K2" s="1" t="s">
        <v>4</v>
      </c>
    </row>
    <row r="3" customFormat="false" ht="12.8" hidden="false" customHeight="false" outlineLevel="0" collapsed="false">
      <c r="B3" s="0" t="s">
        <v>5</v>
      </c>
      <c r="C3" s="2" t="n">
        <f aca="false">1608981220000/1000000</f>
        <v>1608981.22</v>
      </c>
      <c r="D3" s="2" t="n">
        <f aca="false">299155240000/1000000</f>
        <v>299155.24</v>
      </c>
      <c r="E3" s="2" t="n">
        <f aca="false">2937472760000/1000000</f>
        <v>2937472.76</v>
      </c>
      <c r="K3" s="3" t="s">
        <v>6</v>
      </c>
    </row>
    <row r="4" customFormat="false" ht="12.8" hidden="false" customHeight="false" outlineLevel="0" collapsed="false">
      <c r="B4" s="4" t="s">
        <v>7</v>
      </c>
      <c r="C4" s="5" t="n">
        <f aca="false">214000000/1000000</f>
        <v>214</v>
      </c>
      <c r="D4" s="5" t="n">
        <f aca="false">5542000/1000000</f>
        <v>5.542</v>
      </c>
      <c r="E4" s="5" t="n">
        <f aca="false">67500000/1000000</f>
        <v>67.5</v>
      </c>
      <c r="K4" s="6" t="s">
        <v>8</v>
      </c>
    </row>
    <row r="5" customFormat="false" ht="12.8" hidden="false" customHeight="false" outlineLevel="0" collapsed="false">
      <c r="B5" s="4" t="s">
        <v>9</v>
      </c>
      <c r="C5" s="7" t="n">
        <f aca="false">C3/C4</f>
        <v>7518.6038317757</v>
      </c>
      <c r="D5" s="7" t="n">
        <f aca="false">D3/D4</f>
        <v>53979.6535546734</v>
      </c>
      <c r="E5" s="7" t="n">
        <f aca="false">E3/E4</f>
        <v>43518.114962963</v>
      </c>
    </row>
    <row r="6" customFormat="false" ht="12.8" hidden="false" customHeight="false" outlineLevel="0" collapsed="false">
      <c r="B6" s="4" t="s">
        <v>10</v>
      </c>
      <c r="C6" s="8" t="n">
        <v>85000000</v>
      </c>
      <c r="D6" s="8" t="n">
        <v>338440</v>
      </c>
      <c r="E6" s="8" t="n">
        <v>543940</v>
      </c>
    </row>
    <row r="7" customFormat="false" ht="12.8" hidden="false" customHeight="false" outlineLevel="0" collapsed="false">
      <c r="B7" s="0" t="s">
        <v>11</v>
      </c>
      <c r="C7" s="9" t="n">
        <v>0.096</v>
      </c>
      <c r="D7" s="9" t="n">
        <v>0.095</v>
      </c>
      <c r="E7" s="9" t="n">
        <v>0.122</v>
      </c>
    </row>
    <row r="8" customFormat="false" ht="12.8" hidden="false" customHeight="false" outlineLevel="0" collapsed="false">
      <c r="B8" s="0" t="s">
        <v>12</v>
      </c>
      <c r="C8" s="7" t="n">
        <f aca="false">C7*C3</f>
        <v>154462.19712</v>
      </c>
      <c r="D8" s="7" t="n">
        <f aca="false">D7*D3</f>
        <v>28419.7478</v>
      </c>
      <c r="E8" s="7" t="n">
        <f aca="false">E7*E3</f>
        <v>358371.67672</v>
      </c>
    </row>
    <row r="9" customFormat="false" ht="12.8" hidden="false" customHeight="false" outlineLevel="0" collapsed="false">
      <c r="B9" s="10" t="s">
        <v>127</v>
      </c>
      <c r="C9" s="9" t="n">
        <f aca="false">C10/C8</f>
        <v>0.348003550659632</v>
      </c>
      <c r="D9" s="9" t="n">
        <f aca="false">D10/D8</f>
        <v>0.2807050837031</v>
      </c>
      <c r="E9" s="9" t="n">
        <f aca="false">E10/E8</f>
        <v>0.383501268381888</v>
      </c>
    </row>
    <row r="10" customFormat="false" ht="12.8" hidden="false" customHeight="false" outlineLevel="0" collapsed="false">
      <c r="B10" s="10" t="s">
        <v>128</v>
      </c>
      <c r="C10" s="7" t="n">
        <f aca="false">34136+$I$14*Folha1!C14+I16*Folha1!C16+I24*Folha1!C24+I27*C27</f>
        <v>53753.393040448</v>
      </c>
      <c r="D10" s="7" t="n">
        <f aca="false">6139+I14*Folha1!D14+I16*Folha1!D16+I24*Folha1!D24+I27*D27</f>
        <v>7977.56768502</v>
      </c>
      <c r="E10" s="7" t="n">
        <f aca="false">92460+I14*Folha1!E14+I16*Folha1!E16+I24*Folha1!E24+I27*E27</f>
        <v>137435.992574264</v>
      </c>
    </row>
    <row r="11" customFormat="false" ht="12.8" hidden="false" customHeight="false" outlineLevel="0" collapsed="false">
      <c r="B11" s="11" t="s">
        <v>129</v>
      </c>
      <c r="C11" s="9" t="n">
        <f aca="false">C12/C8</f>
        <v>0.505698595733351</v>
      </c>
      <c r="D11" s="9" t="n">
        <f aca="false">D12/D8</f>
        <v>0.469697721512504</v>
      </c>
      <c r="E11" s="9" t="n">
        <f aca="false">E12/E8</f>
        <v>0.35530022977481</v>
      </c>
    </row>
    <row r="12" customFormat="false" ht="12.8" hidden="false" customHeight="false" outlineLevel="0" collapsed="false">
      <c r="B12" s="11" t="s">
        <v>130</v>
      </c>
      <c r="C12" s="7" t="n">
        <f aca="false">43249+$H$14*Folha1!C14+H16*Folha1!C16+H24*Folha1!C24+H27*C27</f>
        <v>78111.316177472</v>
      </c>
      <c r="D12" s="7" t="n">
        <f aca="false">10089+H14*Folha1!D14+H16*Folha1!D16+H24*Folha1!D24+H27*D27</f>
        <v>13348.69078762</v>
      </c>
      <c r="E12" s="7" t="n">
        <f aca="false">65582+H14*Folha1!E14+H16*Folha1!E16+H24*Folha1!E24+H27*E27</f>
        <v>127329.5390834</v>
      </c>
    </row>
    <row r="13" customFormat="false" ht="12.8" hidden="false" customHeight="false" outlineLevel="0" collapsed="false">
      <c r="B13" s="21" t="s">
        <v>18</v>
      </c>
      <c r="C13" s="9"/>
      <c r="D13" s="9"/>
      <c r="E13" s="9"/>
      <c r="G13" s="12"/>
      <c r="H13" s="3" t="s">
        <v>6</v>
      </c>
      <c r="I13" s="1" t="s">
        <v>4</v>
      </c>
      <c r="K13" s="0" t="s">
        <v>17</v>
      </c>
    </row>
    <row r="14" customFormat="false" ht="12.8" hidden="false" customHeight="false" outlineLevel="0" collapsed="false">
      <c r="B14" s="22" t="s">
        <v>131</v>
      </c>
      <c r="C14" s="7"/>
      <c r="D14" s="7"/>
      <c r="E14" s="7"/>
      <c r="H14" s="12" t="n">
        <v>0.7</v>
      </c>
      <c r="I14" s="12" t="n">
        <v>0.3</v>
      </c>
      <c r="J14" s="12" t="n">
        <f aca="false">SUM(G13:I13)</f>
        <v>0</v>
      </c>
      <c r="K14" s="0" t="s">
        <v>19</v>
      </c>
    </row>
    <row r="15" customFormat="false" ht="12.8" hidden="false" customHeight="false" outlineLevel="0" collapsed="false">
      <c r="B15" s="21" t="s">
        <v>22</v>
      </c>
      <c r="C15" s="9"/>
      <c r="D15" s="9"/>
      <c r="E15" s="9"/>
      <c r="G15" s="6" t="s">
        <v>21</v>
      </c>
      <c r="H15" s="3" t="s">
        <v>6</v>
      </c>
      <c r="I15" s="1" t="s">
        <v>4</v>
      </c>
    </row>
    <row r="16" customFormat="false" ht="12.8" hidden="false" customHeight="false" outlineLevel="0" collapsed="false">
      <c r="B16" s="22" t="s">
        <v>132</v>
      </c>
      <c r="C16" s="7"/>
      <c r="D16" s="7"/>
      <c r="E16" s="7"/>
      <c r="G16" s="12" t="n">
        <v>0.2</v>
      </c>
      <c r="H16" s="12" t="n">
        <v>0.6</v>
      </c>
      <c r="I16" s="12" t="n">
        <v>0.2</v>
      </c>
      <c r="J16" s="12" t="n">
        <f aca="false">SUM(G16:I16)</f>
        <v>1</v>
      </c>
      <c r="K16" s="0" t="s">
        <v>23</v>
      </c>
    </row>
    <row r="17" customFormat="false" ht="12.8" hidden="false" customHeight="false" outlineLevel="0" collapsed="false">
      <c r="B17" s="14" t="s">
        <v>133</v>
      </c>
      <c r="C17" s="9" t="n">
        <f aca="false">C18/C8</f>
        <v>0.146298573085065</v>
      </c>
      <c r="D17" s="9" t="n">
        <f aca="false">D18/D8</f>
        <v>0.249606896038676</v>
      </c>
      <c r="E17" s="9" t="n">
        <f aca="false">E18/E8</f>
        <v>0.261199226873813</v>
      </c>
    </row>
    <row r="18" customFormat="false" ht="12.8" hidden="false" customHeight="false" outlineLevel="0" collapsed="false">
      <c r="B18" s="14" t="s">
        <v>134</v>
      </c>
      <c r="C18" s="7" t="n">
        <f aca="false">2780+Folha1!C20+G16*Folha1!C16+G24*Folha1!C24+G27*C27</f>
        <v>22597.59903424</v>
      </c>
      <c r="D18" s="7" t="n">
        <f aca="false">4860+Folha1!D20+G16*Folha1!D16+G24*Folha1!D24+G27*D27</f>
        <v>7093.76503456</v>
      </c>
      <c r="E18" s="7" t="n">
        <f aca="false">59131+Folha1!E20+G16*Folha1!E16+G24*Folha1!E24+G27*E27</f>
        <v>93606.404892736</v>
      </c>
    </row>
    <row r="19" customFormat="false" ht="12.8" hidden="false" customHeight="false" outlineLevel="0" collapsed="false">
      <c r="B19" s="23" t="s">
        <v>135</v>
      </c>
      <c r="C19" s="9"/>
      <c r="D19" s="9"/>
      <c r="E19" s="9"/>
    </row>
    <row r="20" customFormat="false" ht="12.8" hidden="false" customHeight="false" outlineLevel="0" collapsed="false">
      <c r="B20" s="23" t="s">
        <v>136</v>
      </c>
      <c r="C20" s="7"/>
      <c r="D20" s="7"/>
      <c r="E20" s="7"/>
    </row>
    <row r="22" customFormat="false" ht="12.8" hidden="false" customHeight="false" outlineLevel="0" collapsed="false">
      <c r="B22" s="4" t="s">
        <v>29</v>
      </c>
      <c r="C22" s="9"/>
      <c r="D22" s="9"/>
      <c r="E22" s="9"/>
    </row>
    <row r="23" customFormat="false" ht="12.8" hidden="false" customHeight="false" outlineLevel="0" collapsed="false">
      <c r="B23" s="4" t="s">
        <v>31</v>
      </c>
      <c r="C23" s="9"/>
      <c r="D23" s="9"/>
      <c r="E23" s="9"/>
      <c r="G23" s="6" t="s">
        <v>21</v>
      </c>
      <c r="H23" s="3" t="s">
        <v>6</v>
      </c>
      <c r="I23" s="1" t="s">
        <v>4</v>
      </c>
    </row>
    <row r="24" customFormat="false" ht="12.8" hidden="false" customHeight="false" outlineLevel="0" collapsed="false">
      <c r="B24" s="4" t="s">
        <v>32</v>
      </c>
      <c r="C24" s="7"/>
      <c r="D24" s="7"/>
      <c r="E24" s="7"/>
      <c r="G24" s="12" t="n">
        <v>0.4</v>
      </c>
      <c r="H24" s="12" t="n">
        <v>0.2</v>
      </c>
      <c r="I24" s="12" t="n">
        <v>0.4</v>
      </c>
      <c r="J24" s="12" t="n">
        <f aca="false">SUM(G24:I24)</f>
        <v>1</v>
      </c>
      <c r="K24" s="0" t="s">
        <v>30</v>
      </c>
    </row>
    <row r="25" customFormat="false" ht="12.8" hidden="false" customHeight="false" outlineLevel="0" collapsed="false">
      <c r="B25" s="4"/>
    </row>
    <row r="26" customFormat="false" ht="12.8" hidden="false" customHeight="false" outlineLevel="0" collapsed="false">
      <c r="B26" s="24" t="s">
        <v>137</v>
      </c>
      <c r="C26" s="9" t="n">
        <f aca="false">1-C35</f>
        <v>-7.19478047583877E-007</v>
      </c>
      <c r="D26" s="9" t="n">
        <f aca="false">1-D35</f>
        <v>-9.70125428056967E-006</v>
      </c>
      <c r="E26" s="9" t="n">
        <f aca="false">1-E35</f>
        <v>-7.25030511183888E-007</v>
      </c>
      <c r="G26" s="6" t="s">
        <v>21</v>
      </c>
      <c r="H26" s="3" t="s">
        <v>6</v>
      </c>
      <c r="I26" s="1" t="s">
        <v>4</v>
      </c>
    </row>
    <row r="27" customFormat="false" ht="12.8" hidden="false" customHeight="false" outlineLevel="0" collapsed="false">
      <c r="B27" s="24"/>
      <c r="C27" s="7" t="n">
        <v>2009</v>
      </c>
      <c r="D27" s="7" t="n">
        <v>966</v>
      </c>
      <c r="E27" s="7" t="n">
        <v>26520</v>
      </c>
      <c r="G27" s="12" t="n">
        <v>0.1</v>
      </c>
      <c r="H27" s="12" t="n">
        <v>0.2</v>
      </c>
      <c r="I27" s="12" t="n">
        <v>0.7</v>
      </c>
    </row>
    <row r="29" customFormat="false" ht="12.8" hidden="false" customHeight="false" outlineLevel="0" collapsed="false">
      <c r="B29" s="1" t="s">
        <v>138</v>
      </c>
      <c r="C29" s="7" t="n">
        <f aca="false">C10/C4</f>
        <v>251.184079628262</v>
      </c>
      <c r="D29" s="7" t="n">
        <f aca="false">D10/D4</f>
        <v>1439.47450108625</v>
      </c>
      <c r="E29" s="7" t="n">
        <f aca="false">E10/E4</f>
        <v>2036.08877887799</v>
      </c>
    </row>
    <row r="30" customFormat="false" ht="12.8" hidden="false" customHeight="false" outlineLevel="0" collapsed="false">
      <c r="B30" s="3" t="s">
        <v>139</v>
      </c>
      <c r="C30" s="7" t="n">
        <f aca="false">C12/C4</f>
        <v>365.006150362019</v>
      </c>
      <c r="D30" s="7" t="n">
        <f aca="false">D12/D4</f>
        <v>2408.64142685312</v>
      </c>
      <c r="E30" s="7" t="n">
        <f aca="false">E12/E4</f>
        <v>1886.3635419763</v>
      </c>
    </row>
    <row r="31" customFormat="false" ht="12.8" hidden="false" customHeight="false" outlineLevel="0" collapsed="false">
      <c r="B31" s="6" t="s">
        <v>140</v>
      </c>
      <c r="C31" s="25" t="n">
        <f aca="false">C18/C4</f>
        <v>105.596257169346</v>
      </c>
      <c r="D31" s="25" t="n">
        <f aca="false">D18/D4</f>
        <v>1280.00090843739</v>
      </c>
      <c r="E31" s="25" t="n">
        <f aca="false">E18/E4</f>
        <v>1386.76155396646</v>
      </c>
    </row>
    <row r="32" customFormat="false" ht="12.8" hidden="false" customHeight="false" outlineLevel="0" collapsed="false">
      <c r="C32" s="7" t="n">
        <f aca="false">SUM(C29:C31)</f>
        <v>721.786487159626</v>
      </c>
      <c r="D32" s="7" t="n">
        <f aca="false">SUM(D29:D31)</f>
        <v>5128.11683637676</v>
      </c>
      <c r="E32" s="7" t="n">
        <f aca="false">SUM(E29:E31)</f>
        <v>5309.21387482074</v>
      </c>
      <c r="H32" s="26" t="s">
        <v>141</v>
      </c>
    </row>
    <row r="33" customFormat="false" ht="12.8" hidden="false" customHeight="false" outlineLevel="0" collapsed="false">
      <c r="B33" s="0" t="s">
        <v>142</v>
      </c>
      <c r="C33" s="2" t="n">
        <v>1497.7</v>
      </c>
      <c r="D33" s="2" t="n">
        <v>4565</v>
      </c>
      <c r="E33" s="2" t="n">
        <v>5468</v>
      </c>
      <c r="H33" s="0" t="s">
        <v>143</v>
      </c>
    </row>
    <row r="34" customFormat="false" ht="12.8" hidden="false" customHeight="false" outlineLevel="0" collapsed="false">
      <c r="C34" s="2"/>
      <c r="D34" s="2"/>
      <c r="E34" s="2"/>
      <c r="H34" s="0" t="s">
        <v>144</v>
      </c>
    </row>
    <row r="35" customFormat="false" ht="12.8" hidden="false" customHeight="false" outlineLevel="0" collapsed="false">
      <c r="B35" s="0" t="s">
        <v>33</v>
      </c>
      <c r="C35" s="9" t="n">
        <f aca="false">SUM(C9,C11,C13,C15,C17,C19,C22,C23)</f>
        <v>1.00000071947805</v>
      </c>
      <c r="D35" s="9" t="n">
        <f aca="false">SUM(D9,D11,D13,D15,D17,D19,D22,D23)</f>
        <v>1.00000970125428</v>
      </c>
      <c r="E35" s="9" t="n">
        <f aca="false">SUM(E9,E11,E13,E15,E17,E19,E22,E23)</f>
        <v>1.00000072503051</v>
      </c>
      <c r="H35" s="0" t="s">
        <v>145</v>
      </c>
    </row>
    <row r="38" customFormat="false" ht="12.8" hidden="false" customHeight="false" outlineLevel="0" collapsed="false">
      <c r="B38" s="0" t="s">
        <v>34</v>
      </c>
      <c r="C38" s="3" t="s">
        <v>35</v>
      </c>
      <c r="G38" s="15" t="s">
        <v>36</v>
      </c>
      <c r="H38" s="15"/>
      <c r="I38" s="15"/>
    </row>
    <row r="39" customFormat="false" ht="12.8" hidden="false" customHeight="false" outlineLevel="0" collapsed="false">
      <c r="B39" s="4" t="s">
        <v>37</v>
      </c>
      <c r="D39" s="0" t="n">
        <v>80</v>
      </c>
      <c r="E39" s="0" t="n">
        <v>59</v>
      </c>
      <c r="G39" s="6" t="s">
        <v>8</v>
      </c>
      <c r="H39" s="3" t="s">
        <v>6</v>
      </c>
      <c r="I39" s="1" t="s">
        <v>4</v>
      </c>
    </row>
    <row r="40" customFormat="false" ht="12.8" hidden="false" customHeight="false" outlineLevel="0" collapsed="false">
      <c r="B40" s="4" t="s">
        <v>38</v>
      </c>
      <c r="C40" s="0" t="n">
        <v>2.15</v>
      </c>
      <c r="D40" s="0" t="n">
        <v>3.5</v>
      </c>
      <c r="E40" s="0" t="n">
        <v>3.2</v>
      </c>
      <c r="G40" s="12" t="n">
        <v>0.05</v>
      </c>
      <c r="H40" s="12" t="n">
        <v>0.3</v>
      </c>
      <c r="I40" s="12" t="n">
        <v>0.65</v>
      </c>
      <c r="J40" s="12" t="n">
        <f aca="false">SUM(G40:I40)</f>
        <v>1</v>
      </c>
    </row>
    <row r="41" customFormat="false" ht="12.8" hidden="false" customHeight="false" outlineLevel="0" collapsed="false">
      <c r="B41" s="4" t="s">
        <v>39</v>
      </c>
      <c r="C41" s="3"/>
      <c r="D41" s="0" t="n">
        <v>0.43</v>
      </c>
      <c r="E41" s="0" t="n">
        <v>0.35</v>
      </c>
    </row>
    <row r="42" customFormat="false" ht="12.8" hidden="false" customHeight="false" outlineLevel="0" collapsed="false">
      <c r="B42" s="4" t="s">
        <v>40</v>
      </c>
      <c r="C42" s="0" t="n">
        <v>1.5</v>
      </c>
      <c r="D42" s="0" t="n">
        <v>14</v>
      </c>
      <c r="E42" s="3"/>
    </row>
    <row r="43" customFormat="false" ht="12.8" hidden="false" customHeight="false" outlineLevel="0" collapsed="false">
      <c r="B43" s="4" t="s">
        <v>41</v>
      </c>
      <c r="C43" s="3"/>
      <c r="D43" s="0" t="n">
        <v>21.5</v>
      </c>
      <c r="E43" s="3"/>
    </row>
    <row r="44" customFormat="false" ht="12.8" hidden="false" customHeight="false" outlineLevel="0" collapsed="false">
      <c r="B44" s="4" t="s">
        <v>42</v>
      </c>
      <c r="C44" s="3"/>
      <c r="D44" s="0" t="n">
        <v>0.72</v>
      </c>
      <c r="E44" s="0" t="n">
        <v>0.63</v>
      </c>
    </row>
    <row r="45" customFormat="false" ht="12.8" hidden="false" customHeight="false" outlineLevel="0" collapsed="false">
      <c r="B45" s="4" t="s">
        <v>43</v>
      </c>
      <c r="C45" s="3"/>
      <c r="D45" s="0" t="n">
        <v>1.03</v>
      </c>
      <c r="E45" s="0" t="n">
        <v>1.02</v>
      </c>
    </row>
    <row r="46" customFormat="false" ht="12.8" hidden="false" customHeight="false" outlineLevel="0" collapsed="false">
      <c r="B46" s="4" t="s">
        <v>44</v>
      </c>
      <c r="C46" s="3"/>
      <c r="D46" s="0" t="n">
        <v>1.63</v>
      </c>
      <c r="E46" s="0" t="n">
        <v>1.35</v>
      </c>
    </row>
    <row r="48" customFormat="false" ht="12.8" hidden="false" customHeight="false" outlineLevel="0" collapsed="false">
      <c r="G48" s="6" t="s">
        <v>8</v>
      </c>
      <c r="H48" s="3" t="s">
        <v>6</v>
      </c>
      <c r="I48" s="1" t="s">
        <v>4</v>
      </c>
    </row>
    <row r="49" customFormat="false" ht="12.8" hidden="false" customHeight="false" outlineLevel="0" collapsed="false">
      <c r="B49" s="4" t="s">
        <v>45</v>
      </c>
      <c r="C49" s="16" t="n">
        <f aca="false">SUM(C50:C52)</f>
        <v>0</v>
      </c>
      <c r="D49" s="16" t="n">
        <f aca="false">SUM(D50:D52)</f>
        <v>45</v>
      </c>
      <c r="E49" s="16" t="n">
        <f aca="false">SUM(E50:E52)</f>
        <v>44</v>
      </c>
      <c r="G49" s="12" t="n">
        <v>0</v>
      </c>
      <c r="H49" s="12" t="n">
        <v>0.95</v>
      </c>
      <c r="I49" s="12" t="n">
        <v>0.05</v>
      </c>
      <c r="J49" s="12" t="n">
        <f aca="false">SUM(G49:I49)</f>
        <v>1</v>
      </c>
    </row>
    <row r="50" customFormat="false" ht="12.8" hidden="false" customHeight="false" outlineLevel="0" collapsed="false">
      <c r="B50" s="17" t="s">
        <v>46</v>
      </c>
      <c r="D50" s="0" t="n">
        <v>30</v>
      </c>
      <c r="E50" s="0" t="n">
        <v>20</v>
      </c>
    </row>
    <row r="51" customFormat="false" ht="12.8" hidden="false" customHeight="false" outlineLevel="0" collapsed="false">
      <c r="B51" s="17" t="s">
        <v>47</v>
      </c>
      <c r="D51" s="0" t="n">
        <v>0</v>
      </c>
      <c r="E51" s="0" t="n">
        <v>10</v>
      </c>
    </row>
    <row r="52" customFormat="false" ht="12.8" hidden="false" customHeight="false" outlineLevel="0" collapsed="false">
      <c r="B52" s="17" t="s">
        <v>48</v>
      </c>
      <c r="D52" s="0" t="n">
        <v>15</v>
      </c>
      <c r="E52" s="0" t="n">
        <v>14</v>
      </c>
    </row>
    <row r="53" customFormat="false" ht="12.8" hidden="false" customHeight="false" outlineLevel="0" collapsed="false">
      <c r="B53" s="4" t="s">
        <v>49</v>
      </c>
      <c r="D53" s="0" t="n">
        <v>24</v>
      </c>
      <c r="E53" s="0" t="n">
        <v>28</v>
      </c>
    </row>
    <row r="55" customFormat="false" ht="12.8" hidden="false" customHeight="false" outlineLevel="0" collapsed="false">
      <c r="B55" s="4" t="s">
        <v>50</v>
      </c>
      <c r="C55" s="16" t="n">
        <f aca="false">SUM(C56:C60)</f>
        <v>0</v>
      </c>
      <c r="D55" s="16" t="n">
        <f aca="false">SUM(D56:D60)</f>
        <v>0</v>
      </c>
      <c r="E55" s="16" t="n">
        <f aca="false">SUM(E56:E60)</f>
        <v>17.48</v>
      </c>
    </row>
    <row r="56" customFormat="false" ht="12.8" hidden="false" customHeight="false" outlineLevel="0" collapsed="false">
      <c r="B56" s="17" t="s">
        <v>51</v>
      </c>
      <c r="E56" s="0" t="n">
        <v>2</v>
      </c>
    </row>
    <row r="57" customFormat="false" ht="12.8" hidden="false" customHeight="false" outlineLevel="0" collapsed="false">
      <c r="B57" s="17" t="s">
        <v>52</v>
      </c>
      <c r="E57" s="0" t="n">
        <v>5.3</v>
      </c>
    </row>
    <row r="58" customFormat="false" ht="12.8" hidden="false" customHeight="false" outlineLevel="0" collapsed="false">
      <c r="B58" s="17" t="s">
        <v>53</v>
      </c>
      <c r="E58" s="0" t="n">
        <v>3.4</v>
      </c>
    </row>
    <row r="59" customFormat="false" ht="12.8" hidden="false" customHeight="false" outlineLevel="0" collapsed="false">
      <c r="B59" s="17" t="s">
        <v>54</v>
      </c>
      <c r="E59" s="0" t="n">
        <v>0.78</v>
      </c>
    </row>
    <row r="60" customFormat="false" ht="12.8" hidden="false" customHeight="false" outlineLevel="0" collapsed="false">
      <c r="B60" s="17" t="s">
        <v>55</v>
      </c>
      <c r="E60" s="0" t="n">
        <v>6</v>
      </c>
    </row>
    <row r="61" customFormat="false" ht="12.8" hidden="false" customHeight="false" outlineLevel="0" collapsed="false">
      <c r="B61" s="17"/>
    </row>
    <row r="62" customFormat="false" ht="12.8" hidden="false" customHeight="false" outlineLevel="0" collapsed="false">
      <c r="B62" s="4" t="s">
        <v>56</v>
      </c>
    </row>
    <row r="63" customFormat="false" ht="12.8" hidden="false" customHeight="false" outlineLevel="0" collapsed="false">
      <c r="B63" s="17" t="s">
        <v>57</v>
      </c>
      <c r="C63" s="18"/>
      <c r="D63" s="18" t="n">
        <v>132759.8</v>
      </c>
      <c r="E63" s="18" t="n">
        <v>93954.1</v>
      </c>
    </row>
    <row r="64" customFormat="false" ht="12.8" hidden="false" customHeight="false" outlineLevel="0" collapsed="false">
      <c r="B64" s="17" t="s">
        <v>58</v>
      </c>
      <c r="C64" s="18"/>
      <c r="D64" s="18" t="n">
        <v>90015.37</v>
      </c>
      <c r="E64" s="18"/>
    </row>
    <row r="65" customFormat="false" ht="12.8" hidden="false" customHeight="false" outlineLevel="0" collapsed="false">
      <c r="B65" s="17" t="s">
        <v>59</v>
      </c>
      <c r="C65" s="18"/>
      <c r="D65" s="18" t="n">
        <v>46021.39</v>
      </c>
      <c r="E65" s="18" t="n">
        <v>39776.36</v>
      </c>
    </row>
    <row r="66" customFormat="false" ht="12.8" hidden="false" customHeight="false" outlineLevel="0" collapsed="false">
      <c r="B66" s="17"/>
    </row>
    <row r="68" customFormat="false" ht="12.8" hidden="false" customHeight="false" outlineLevel="0" collapsed="false">
      <c r="B68" s="17"/>
    </row>
    <row r="69" customFormat="false" ht="12.8" hidden="false" customHeight="false" outlineLevel="0" collapsed="false">
      <c r="H69" s="3" t="s">
        <v>6</v>
      </c>
      <c r="I69" s="1" t="s">
        <v>4</v>
      </c>
    </row>
    <row r="70" customFormat="false" ht="12.8" hidden="false" customHeight="false" outlineLevel="0" collapsed="false">
      <c r="B70" s="4" t="s">
        <v>60</v>
      </c>
      <c r="C70" s="16" t="n">
        <f aca="false">SUM(C71:C72)</f>
        <v>0</v>
      </c>
      <c r="D70" s="16" t="n">
        <f aca="false">SUM(D71:D72)</f>
        <v>2.83</v>
      </c>
      <c r="E70" s="16" t="n">
        <f aca="false">SUM(E71:E72)</f>
        <v>5.72</v>
      </c>
      <c r="G70" s="0" t="s">
        <v>2</v>
      </c>
      <c r="H70" s="12" t="n">
        <f aca="false">SUM(D75,D76,D79,D82)/D70</f>
        <v>0.240282685512367</v>
      </c>
      <c r="I70" s="12" t="n">
        <f aca="false">D74/D70</f>
        <v>0.759717314487632</v>
      </c>
      <c r="J70" s="12" t="n">
        <f aca="false">SUM(G70:I70)</f>
        <v>1</v>
      </c>
    </row>
    <row r="71" customFormat="false" ht="12.8" hidden="false" customHeight="false" outlineLevel="0" collapsed="false">
      <c r="B71" s="17" t="s">
        <v>61</v>
      </c>
      <c r="C71" s="3"/>
      <c r="D71" s="0" t="n">
        <v>2.45</v>
      </c>
      <c r="E71" s="0" t="n">
        <v>4.92</v>
      </c>
      <c r="G71" s="0" t="s">
        <v>3</v>
      </c>
      <c r="H71" s="12" t="n">
        <f aca="false">1-I71</f>
        <v>0.487762237762238</v>
      </c>
      <c r="I71" s="12" t="n">
        <f aca="false">E74/E70</f>
        <v>0.512237762237762</v>
      </c>
      <c r="J71" s="12" t="n">
        <f aca="false">SUM(G71:I71)</f>
        <v>1</v>
      </c>
    </row>
    <row r="72" customFormat="false" ht="12.8" hidden="false" customHeight="false" outlineLevel="0" collapsed="false">
      <c r="B72" s="17" t="s">
        <v>62</v>
      </c>
      <c r="C72" s="3"/>
      <c r="D72" s="0" t="n">
        <v>0.38</v>
      </c>
      <c r="E72" s="0" t="n">
        <v>0.8</v>
      </c>
    </row>
    <row r="73" customFormat="false" ht="12.8" hidden="false" customHeight="false" outlineLevel="0" collapsed="false">
      <c r="B73" s="17" t="s">
        <v>63</v>
      </c>
      <c r="C73" s="16" t="n">
        <f aca="false">SUM(C74:C75)</f>
        <v>0</v>
      </c>
      <c r="D73" s="16" t="n">
        <f aca="false">SUM(D74:D75)</f>
        <v>2.42</v>
      </c>
      <c r="E73" s="16" t="n">
        <f aca="false">SUM(E74:E75)</f>
        <v>2.93</v>
      </c>
    </row>
    <row r="74" customFormat="false" ht="12.8" hidden="false" customHeight="false" outlineLevel="0" collapsed="false">
      <c r="B74" s="19" t="s">
        <v>64</v>
      </c>
      <c r="C74" s="3"/>
      <c r="D74" s="0" t="n">
        <v>2.15</v>
      </c>
      <c r="E74" s="0" t="n">
        <v>2.93</v>
      </c>
    </row>
    <row r="75" customFormat="false" ht="12.8" hidden="false" customHeight="false" outlineLevel="0" collapsed="false">
      <c r="B75" s="19" t="s">
        <v>65</v>
      </c>
      <c r="C75" s="3"/>
      <c r="D75" s="0" t="n">
        <v>0.27</v>
      </c>
      <c r="E75" s="0" t="n">
        <v>0</v>
      </c>
    </row>
    <row r="76" customFormat="false" ht="12.8" hidden="false" customHeight="false" outlineLevel="0" collapsed="false">
      <c r="B76" s="17" t="s">
        <v>66</v>
      </c>
      <c r="C76" s="16" t="n">
        <f aca="false">SUM(C77:C78)</f>
        <v>0</v>
      </c>
      <c r="D76" s="16" t="n">
        <f aca="false">SUM(D77:D78)</f>
        <v>0.03</v>
      </c>
      <c r="E76" s="16" t="n">
        <f aca="false">SUM(E77:E78)</f>
        <v>1.57</v>
      </c>
    </row>
    <row r="77" customFormat="false" ht="12.8" hidden="false" customHeight="false" outlineLevel="0" collapsed="false">
      <c r="B77" s="19" t="s">
        <v>67</v>
      </c>
      <c r="C77" s="3"/>
      <c r="D77" s="0" t="n">
        <v>0.03</v>
      </c>
      <c r="E77" s="0" t="n">
        <v>1.57</v>
      </c>
    </row>
    <row r="78" customFormat="false" ht="12.8" hidden="false" customHeight="false" outlineLevel="0" collapsed="false">
      <c r="B78" s="19" t="s">
        <v>68</v>
      </c>
      <c r="C78" s="3"/>
      <c r="D78" s="0" t="n">
        <v>0</v>
      </c>
      <c r="E78" s="0" t="n">
        <v>0</v>
      </c>
    </row>
    <row r="79" customFormat="false" ht="12.8" hidden="false" customHeight="false" outlineLevel="0" collapsed="false">
      <c r="B79" s="17" t="s">
        <v>69</v>
      </c>
      <c r="C79" s="16" t="n">
        <f aca="false">SUM(C80:C81)</f>
        <v>0</v>
      </c>
      <c r="D79" s="16" t="n">
        <f aca="false">SUM(D80:D81)</f>
        <v>0.33</v>
      </c>
      <c r="E79" s="16" t="n">
        <f aca="false">SUM(E80:E81)</f>
        <v>0.45</v>
      </c>
    </row>
    <row r="80" customFormat="false" ht="12.8" hidden="false" customHeight="false" outlineLevel="0" collapsed="false">
      <c r="B80" s="19" t="s">
        <v>70</v>
      </c>
      <c r="C80" s="3"/>
      <c r="D80" s="0" t="n">
        <v>0.22</v>
      </c>
      <c r="E80" s="0" t="n">
        <v>0.45</v>
      </c>
    </row>
    <row r="81" customFormat="false" ht="12.8" hidden="false" customHeight="false" outlineLevel="0" collapsed="false">
      <c r="B81" s="19" t="s">
        <v>71</v>
      </c>
      <c r="C81" s="3"/>
      <c r="D81" s="0" t="n">
        <v>0.11</v>
      </c>
      <c r="E81" s="0" t="n">
        <v>0</v>
      </c>
    </row>
    <row r="82" customFormat="false" ht="12.8" hidden="false" customHeight="false" outlineLevel="0" collapsed="false">
      <c r="B82" s="17" t="s">
        <v>72</v>
      </c>
      <c r="C82" s="16" t="n">
        <f aca="false">SUM(C83:C84)</f>
        <v>0</v>
      </c>
      <c r="D82" s="16" t="n">
        <f aca="false">SUM(D83:D84)</f>
        <v>0.05</v>
      </c>
      <c r="E82" s="16" t="n">
        <f aca="false">SUM(E83:E84)</f>
        <v>0</v>
      </c>
    </row>
    <row r="83" customFormat="false" ht="12.8" hidden="false" customHeight="false" outlineLevel="0" collapsed="false">
      <c r="B83" s="19" t="s">
        <v>73</v>
      </c>
      <c r="C83" s="3"/>
      <c r="D83" s="0" t="n">
        <v>0.05</v>
      </c>
      <c r="E83" s="0" t="n">
        <v>0</v>
      </c>
    </row>
    <row r="84" customFormat="false" ht="12.8" hidden="false" customHeight="false" outlineLevel="0" collapsed="false">
      <c r="B84" s="19" t="s">
        <v>74</v>
      </c>
      <c r="C84" s="3"/>
      <c r="D84" s="0" t="n">
        <v>0</v>
      </c>
      <c r="E84" s="0" t="n">
        <v>0</v>
      </c>
    </row>
    <row r="86" customFormat="false" ht="12.8" hidden="false" customHeight="false" outlineLevel="0" collapsed="false">
      <c r="B86" s="4" t="s">
        <v>75</v>
      </c>
      <c r="C86" s="0" t="n">
        <v>28</v>
      </c>
      <c r="D86" s="0" t="n">
        <v>17</v>
      </c>
      <c r="E86" s="0" t="n">
        <v>19</v>
      </c>
    </row>
    <row r="87" customFormat="false" ht="12.8" hidden="false" customHeight="false" outlineLevel="0" collapsed="false">
      <c r="B87" s="17" t="s">
        <v>76</v>
      </c>
      <c r="C87" s="3"/>
      <c r="D87" s="0" t="n">
        <v>17</v>
      </c>
      <c r="E87" s="0" t="n">
        <v>11</v>
      </c>
    </row>
    <row r="88" customFormat="false" ht="12.8" hidden="false" customHeight="false" outlineLevel="0" collapsed="false">
      <c r="B88" s="17" t="s">
        <v>77</v>
      </c>
      <c r="C88" s="3"/>
      <c r="D88" s="0" t="n">
        <v>0</v>
      </c>
      <c r="E88" s="0" t="n">
        <v>8</v>
      </c>
    </row>
    <row r="89" customFormat="false" ht="12.8" hidden="false" customHeight="false" outlineLevel="0" collapsed="false">
      <c r="B89" s="4" t="s">
        <v>78</v>
      </c>
      <c r="C89" s="3"/>
      <c r="D89" s="0" t="n">
        <v>31</v>
      </c>
      <c r="E89" s="0" t="n">
        <v>16</v>
      </c>
    </row>
    <row r="90" customFormat="false" ht="12.8" hidden="false" customHeight="false" outlineLevel="0" collapsed="false">
      <c r="B90" s="17" t="s">
        <v>79</v>
      </c>
      <c r="C90" s="3"/>
      <c r="D90" s="0" t="n">
        <v>31</v>
      </c>
      <c r="E90" s="0" t="n">
        <v>7</v>
      </c>
    </row>
    <row r="91" customFormat="false" ht="12.8" hidden="false" customHeight="false" outlineLevel="0" collapsed="false">
      <c r="B91" s="17" t="s">
        <v>80</v>
      </c>
      <c r="C91" s="3"/>
      <c r="D91" s="0" t="n">
        <v>0</v>
      </c>
      <c r="E91" s="0" t="n">
        <v>9</v>
      </c>
    </row>
    <row r="92" customFormat="false" ht="12.8" hidden="false" customHeight="false" outlineLevel="0" collapsed="false">
      <c r="B92" s="4" t="s">
        <v>81</v>
      </c>
      <c r="C92" s="3"/>
      <c r="D92" s="0" t="n">
        <v>2.9</v>
      </c>
      <c r="E92" s="0" t="n">
        <v>2.7</v>
      </c>
    </row>
    <row r="93" customFormat="false" ht="12.8" hidden="false" customHeight="false" outlineLevel="0" collapsed="false">
      <c r="B93" s="17" t="s">
        <v>82</v>
      </c>
      <c r="C93" s="3"/>
      <c r="D93" s="0" t="n">
        <v>2.9</v>
      </c>
      <c r="E93" s="0" t="n">
        <v>1.8</v>
      </c>
    </row>
    <row r="94" customFormat="false" ht="12.8" hidden="false" customHeight="false" outlineLevel="0" collapsed="false">
      <c r="B94" s="17" t="s">
        <v>83</v>
      </c>
      <c r="C94" s="3"/>
      <c r="D94" s="0" t="n">
        <v>0</v>
      </c>
      <c r="E94" s="0" t="n">
        <v>0.9</v>
      </c>
    </row>
    <row r="95" customFormat="false" ht="12.8" hidden="false" customHeight="false" outlineLevel="0" collapsed="false">
      <c r="B95" s="4" t="s">
        <v>84</v>
      </c>
      <c r="C95" s="3"/>
      <c r="D95" s="0" t="n">
        <v>7</v>
      </c>
      <c r="E95" s="0" t="n">
        <v>6.9</v>
      </c>
    </row>
    <row r="96" customFormat="false" ht="12.8" hidden="false" customHeight="false" outlineLevel="0" collapsed="false">
      <c r="B96" s="17" t="s">
        <v>85</v>
      </c>
      <c r="C96" s="3"/>
      <c r="D96" s="0" t="n">
        <v>7</v>
      </c>
      <c r="E96" s="0" t="n">
        <v>4.4</v>
      </c>
    </row>
    <row r="97" customFormat="false" ht="12.8" hidden="false" customHeight="false" outlineLevel="0" collapsed="false">
      <c r="B97" s="17" t="s">
        <v>86</v>
      </c>
      <c r="C97" s="3"/>
      <c r="D97" s="0" t="n">
        <v>0</v>
      </c>
      <c r="E97" s="0" t="n">
        <v>2.5</v>
      </c>
    </row>
    <row r="98" customFormat="false" ht="12.8" hidden="false" customHeight="false" outlineLevel="0" collapsed="false">
      <c r="B98" s="4" t="s">
        <v>87</v>
      </c>
      <c r="C98" s="3"/>
      <c r="D98" s="0" t="n">
        <v>31</v>
      </c>
      <c r="E98" s="3"/>
    </row>
    <row r="99" customFormat="false" ht="12.8" hidden="false" customHeight="false" outlineLevel="0" collapsed="false">
      <c r="B99" s="17" t="s">
        <v>88</v>
      </c>
      <c r="C99" s="3"/>
      <c r="D99" s="0" t="n">
        <v>31</v>
      </c>
      <c r="E99" s="0" t="n">
        <v>7</v>
      </c>
    </row>
    <row r="100" customFormat="false" ht="12.8" hidden="false" customHeight="false" outlineLevel="0" collapsed="false">
      <c r="B100" s="17" t="s">
        <v>89</v>
      </c>
      <c r="C100" s="3"/>
      <c r="D100" s="0" t="n">
        <v>0</v>
      </c>
      <c r="E100" s="3"/>
    </row>
    <row r="101" customFormat="false" ht="12.8" hidden="false" customHeight="false" outlineLevel="0" collapsed="false">
      <c r="B101" s="4" t="s">
        <v>90</v>
      </c>
      <c r="C101" s="3"/>
      <c r="D101" s="0" t="n">
        <v>10.3</v>
      </c>
    </row>
    <row r="102" customFormat="false" ht="12.8" hidden="false" customHeight="false" outlineLevel="0" collapsed="false">
      <c r="B102" s="17" t="s">
        <v>91</v>
      </c>
      <c r="C102" s="3"/>
      <c r="D102" s="0" t="n">
        <v>10.3</v>
      </c>
      <c r="E102" s="0" t="n">
        <v>11.3</v>
      </c>
    </row>
    <row r="103" customFormat="false" ht="12.8" hidden="false" customHeight="false" outlineLevel="0" collapsed="false">
      <c r="B103" s="17" t="s">
        <v>92</v>
      </c>
      <c r="C103" s="3"/>
      <c r="D103" s="0" t="n">
        <v>0</v>
      </c>
      <c r="E103" s="3"/>
    </row>
    <row r="105" customFormat="false" ht="12.8" hidden="false" customHeight="false" outlineLevel="0" collapsed="false">
      <c r="B105" s="0" t="s">
        <v>93</v>
      </c>
    </row>
    <row r="106" customFormat="false" ht="12.8" hidden="false" customHeight="false" outlineLevel="0" collapsed="false">
      <c r="B106" s="4" t="s">
        <v>4</v>
      </c>
    </row>
    <row r="107" customFormat="false" ht="12.8" hidden="false" customHeight="false" outlineLevel="0" collapsed="false">
      <c r="B107" s="17" t="s">
        <v>94</v>
      </c>
      <c r="C107" s="27" t="n">
        <v>5017</v>
      </c>
      <c r="D107" s="27" t="n">
        <v>14341</v>
      </c>
      <c r="E107" s="27" t="n">
        <v>16151</v>
      </c>
    </row>
    <row r="108" customFormat="false" ht="12.8" hidden="false" customHeight="false" outlineLevel="0" collapsed="false">
      <c r="B108" s="17" t="s">
        <v>95</v>
      </c>
      <c r="C108" s="27"/>
      <c r="D108" s="27" t="n">
        <v>13734</v>
      </c>
      <c r="E108" s="27" t="n">
        <v>14091</v>
      </c>
    </row>
    <row r="109" customFormat="false" ht="12.8" hidden="false" customHeight="false" outlineLevel="0" collapsed="false">
      <c r="B109" s="17" t="s">
        <v>96</v>
      </c>
      <c r="C109" s="12"/>
      <c r="D109" s="12"/>
      <c r="E109" s="12" t="n">
        <v>0.73</v>
      </c>
    </row>
    <row r="110" customFormat="false" ht="12.8" hidden="false" customHeight="false" outlineLevel="0" collapsed="false">
      <c r="B110" s="4" t="s">
        <v>6</v>
      </c>
    </row>
    <row r="111" customFormat="false" ht="12.8" hidden="false" customHeight="false" outlineLevel="0" collapsed="false">
      <c r="B111" s="17" t="s">
        <v>146</v>
      </c>
      <c r="C111" s="27" t="n">
        <f aca="false">1.4*100000</f>
        <v>140000</v>
      </c>
      <c r="D111" s="27" t="n">
        <f aca="false">4.2*100000</f>
        <v>420000</v>
      </c>
      <c r="E111" s="27" t="n">
        <f aca="false">5*100000</f>
        <v>500000</v>
      </c>
    </row>
    <row r="112" customFormat="false" ht="12.8" hidden="false" customHeight="false" outlineLevel="0" collapsed="false">
      <c r="B112" s="4" t="s">
        <v>8</v>
      </c>
      <c r="C112" s="27"/>
      <c r="D112" s="27"/>
      <c r="E112" s="27"/>
    </row>
    <row r="113" customFormat="false" ht="12.8" hidden="false" customHeight="false" outlineLevel="0" collapsed="false">
      <c r="B113" s="17" t="s">
        <v>147</v>
      </c>
      <c r="D113" s="27" t="n">
        <f aca="false">0.9*100000</f>
        <v>90000</v>
      </c>
      <c r="E113" s="27" t="n">
        <f aca="false">1.2*100000</f>
        <v>120000</v>
      </c>
    </row>
    <row r="115" customFormat="false" ht="12.8" hidden="false" customHeight="false" outlineLevel="0" collapsed="false">
      <c r="B115" s="0" t="s">
        <v>99</v>
      </c>
    </row>
    <row r="116" customFormat="false" ht="12.8" hidden="false" customHeight="false" outlineLevel="0" collapsed="false">
      <c r="B116" s="4" t="s">
        <v>100</v>
      </c>
      <c r="D116" s="0" t="n">
        <v>3485</v>
      </c>
      <c r="E116" s="0" t="n">
        <v>10953</v>
      </c>
    </row>
    <row r="117" customFormat="false" ht="12.8" hidden="false" customHeight="false" outlineLevel="0" collapsed="false">
      <c r="B117" s="17" t="s">
        <v>101</v>
      </c>
      <c r="D117" s="0" t="n">
        <v>3453</v>
      </c>
      <c r="E117" s="0" t="n">
        <v>10027</v>
      </c>
    </row>
    <row r="118" customFormat="false" ht="12.8" hidden="false" customHeight="false" outlineLevel="0" collapsed="false">
      <c r="B118" s="17" t="s">
        <v>102</v>
      </c>
      <c r="E118" s="0" t="n">
        <v>10312</v>
      </c>
    </row>
    <row r="119" customFormat="false" ht="12.8" hidden="false" customHeight="false" outlineLevel="0" collapsed="false">
      <c r="B119" s="4" t="s">
        <v>103</v>
      </c>
      <c r="D119" s="0" t="n">
        <v>1809</v>
      </c>
      <c r="E119" s="0" t="n">
        <v>8095</v>
      </c>
    </row>
    <row r="120" customFormat="false" ht="12.8" hidden="false" customHeight="false" outlineLevel="0" collapsed="false">
      <c r="B120" s="17" t="s">
        <v>104</v>
      </c>
      <c r="D120" s="0" t="n">
        <v>1017</v>
      </c>
      <c r="E120" s="0" t="n">
        <v>5951</v>
      </c>
    </row>
    <row r="121" customFormat="false" ht="12.8" hidden="false" customHeight="false" outlineLevel="0" collapsed="false">
      <c r="B121" s="17" t="s">
        <v>105</v>
      </c>
      <c r="E121" s="0" t="n">
        <v>10905</v>
      </c>
    </row>
    <row r="122" customFormat="false" ht="12.8" hidden="false" customHeight="false" outlineLevel="0" collapsed="false">
      <c r="B122" s="4" t="s">
        <v>106</v>
      </c>
      <c r="D122" s="0" t="n">
        <v>334</v>
      </c>
      <c r="E122" s="0" t="n">
        <v>3890</v>
      </c>
    </row>
    <row r="123" customFormat="false" ht="12.8" hidden="false" customHeight="false" outlineLevel="0" collapsed="false">
      <c r="B123" s="17" t="s">
        <v>107</v>
      </c>
      <c r="D123" s="0" t="n">
        <v>311</v>
      </c>
      <c r="E123" s="0" t="n">
        <v>3385</v>
      </c>
    </row>
    <row r="124" customFormat="false" ht="12.8" hidden="false" customHeight="false" outlineLevel="0" collapsed="false">
      <c r="B124" s="17" t="s">
        <v>108</v>
      </c>
      <c r="E124" s="0" t="n">
        <v>5511</v>
      </c>
    </row>
    <row r="125" customFormat="false" ht="12.8" hidden="false" customHeight="false" outlineLevel="0" collapsed="false">
      <c r="B125" s="4" t="s">
        <v>109</v>
      </c>
    </row>
    <row r="126" customFormat="false" ht="12.8" hidden="false" customHeight="false" outlineLevel="0" collapsed="false">
      <c r="B126" s="17" t="s">
        <v>110</v>
      </c>
    </row>
    <row r="127" customFormat="false" ht="12.8" hidden="false" customHeight="false" outlineLevel="0" collapsed="false">
      <c r="B127" s="17" t="s">
        <v>111</v>
      </c>
    </row>
    <row r="128" customFormat="false" ht="12.8" hidden="false" customHeight="false" outlineLevel="0" collapsed="false">
      <c r="B128" s="4" t="s">
        <v>112</v>
      </c>
    </row>
    <row r="129" customFormat="false" ht="12.8" hidden="false" customHeight="false" outlineLevel="0" collapsed="false">
      <c r="B129" s="17" t="s">
        <v>113</v>
      </c>
    </row>
    <row r="130" customFormat="false" ht="12.8" hidden="false" customHeight="false" outlineLevel="0" collapsed="false">
      <c r="B130" s="17" t="s">
        <v>114</v>
      </c>
    </row>
    <row r="131" customFormat="false" ht="12.8" hidden="false" customHeight="false" outlineLevel="0" collapsed="false">
      <c r="B131" s="4" t="s">
        <v>115</v>
      </c>
    </row>
    <row r="132" customFormat="false" ht="12.8" hidden="false" customHeight="false" outlineLevel="0" collapsed="false">
      <c r="B132" s="17" t="s">
        <v>116</v>
      </c>
    </row>
    <row r="133" customFormat="false" ht="12.8" hidden="false" customHeight="false" outlineLevel="0" collapsed="false">
      <c r="B133" s="17" t="s">
        <v>117</v>
      </c>
    </row>
    <row r="135" customFormat="false" ht="12.8" hidden="false" customHeight="false" outlineLevel="0" collapsed="false">
      <c r="B135" s="0" t="s">
        <v>118</v>
      </c>
    </row>
    <row r="136" customFormat="false" ht="12.8" hidden="false" customHeight="false" outlineLevel="0" collapsed="false">
      <c r="B136" s="4" t="s">
        <v>119</v>
      </c>
      <c r="C136" s="12" t="n">
        <v>0.1</v>
      </c>
      <c r="D136" s="12" t="n">
        <v>0.23</v>
      </c>
      <c r="E136" s="12" t="n">
        <v>0.215</v>
      </c>
    </row>
    <row r="137" customFormat="false" ht="12.8" hidden="false" customHeight="false" outlineLevel="0" collapsed="false">
      <c r="B137" s="4" t="s">
        <v>120</v>
      </c>
      <c r="C137" s="12" t="n">
        <v>0.022</v>
      </c>
      <c r="D137" s="12" t="n">
        <v>0.057</v>
      </c>
      <c r="E137" s="12" t="n">
        <v>0.063</v>
      </c>
    </row>
    <row r="139" customFormat="false" ht="12.8" hidden="false" customHeight="false" outlineLevel="0" collapsed="false">
      <c r="B139" s="0" t="s">
        <v>121</v>
      </c>
    </row>
    <row r="140" customFormat="false" ht="12.8" hidden="false" customHeight="false" outlineLevel="0" collapsed="false">
      <c r="B140" s="4" t="s">
        <v>122</v>
      </c>
      <c r="C140" s="20"/>
      <c r="D140" s="20" t="n">
        <f aca="false">8173000000/1000000</f>
        <v>8173</v>
      </c>
      <c r="E140" s="20" t="n">
        <f aca="false">210130321043/1000000</f>
        <v>210130.321043</v>
      </c>
    </row>
    <row r="141" customFormat="false" ht="12.8" hidden="false" customHeight="false" outlineLevel="0" collapsed="false">
      <c r="B141" s="4" t="s">
        <v>123</v>
      </c>
      <c r="C141" s="20"/>
      <c r="D141" s="20" t="n">
        <f aca="false">37804000000/1000000</f>
        <v>37804</v>
      </c>
      <c r="E141" s="20" t="n">
        <f aca="false">488878484132/1000000</f>
        <v>488878.484132</v>
      </c>
    </row>
    <row r="142" customFormat="false" ht="12.8" hidden="false" customHeight="false" outlineLevel="0" collapsed="false">
      <c r="B142" s="4" t="s">
        <v>124</v>
      </c>
      <c r="C142" s="20"/>
      <c r="D142" s="20"/>
      <c r="E142" s="20" t="n">
        <f aca="false">31171080000/1000000</f>
        <v>31171.08</v>
      </c>
    </row>
    <row r="143" customFormat="false" ht="12.8" hidden="false" customHeight="false" outlineLevel="0" collapsed="false">
      <c r="B143" s="4" t="s">
        <v>125</v>
      </c>
      <c r="C143" s="20"/>
      <c r="D143" s="20"/>
      <c r="E143" s="20" t="n">
        <f aca="false">7620343058/1000000</f>
        <v>7620.343058</v>
      </c>
    </row>
    <row r="144" customFormat="false" ht="12.8" hidden="false" customHeight="false" outlineLevel="0" collapsed="false">
      <c r="B144" s="4" t="s">
        <v>126</v>
      </c>
      <c r="C144" s="20"/>
      <c r="D144" s="20"/>
      <c r="E144" s="20" t="n">
        <f aca="false">11506819774/1000000</f>
        <v>11506.819774</v>
      </c>
    </row>
  </sheetData>
  <mergeCells count="1">
    <mergeCell ref="G38:I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2654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2022-11-09T14:44:04Z</dcterms:created>
  <dc:creator/>
  <dc:description/>
  <dc:language>en-US</dc:language>
  <cp:lastModifiedBy/>
  <dcterms:modified xsi:type="dcterms:W3CDTF">2022-11-12T19:30:50Z</dcterms:modified>
  <cp:revision>50</cp:revision>
  <dc:subject/>
  <dc:title/>
</cp:coreProperties>
</file>