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4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externalReferences>
    <externalReference r:id="rId3"/>
    <externalReference r:id="rId4"/>
    <externalReference r:id="rId5"/>
    <externalReference r:id="rId6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<sst xmlns="http://schemas.openxmlformats.org/spreadsheetml/2006/main" count="78" uniqueCount="55">
  <si>
    <t xml:space="preserve">Results</t>
  </si>
  <si>
    <t xml:space="preserve">France</t>
  </si>
  <si>
    <t xml:space="preserve">Finland</t>
  </si>
  <si>
    <t xml:space="preserve">Brazil</t>
  </si>
  <si>
    <t xml:space="preserve">Population (mi pop for 2030)</t>
  </si>
  <si>
    <t xml:space="preserve">Territory (km2)</t>
  </si>
  <si>
    <r>
      <rPr>
        <i val="true"/>
        <sz val="10"/>
        <rFont val="Arial"/>
        <family val="2"/>
      </rPr>
      <t xml:space="preserve">Pop min (1</t>
    </r>
    <r>
      <rPr>
        <i val="true"/>
        <vertAlign val="superscript"/>
        <sz val="10"/>
        <rFont val="Arial"/>
        <family val="2"/>
      </rPr>
      <t xml:space="preserve">st</t>
    </r>
    <r>
      <rPr>
        <i val="true"/>
        <sz val="10"/>
        <rFont val="Arial"/>
        <family val="2"/>
      </rPr>
      <t xml:space="preserve"> quartile, Median, 3</t>
    </r>
    <r>
      <rPr>
        <i val="true"/>
        <vertAlign val="superscript"/>
        <sz val="10"/>
        <rFont val="Arial"/>
        <family val="2"/>
      </rPr>
      <t xml:space="preserve">rd</t>
    </r>
    <r>
      <rPr>
        <i val="true"/>
        <sz val="10"/>
        <rFont val="Arial"/>
        <family val="2"/>
      </rPr>
      <t xml:space="preserve"> quartile)</t>
    </r>
  </si>
  <si>
    <t xml:space="preserve">General rule</t>
  </si>
  <si>
    <t xml:space="preserve">Municipalities (sub-regions)</t>
  </si>
  <si>
    <t xml:space="preserve">Regions (states)</t>
  </si>
  <si>
    <t xml:space="preserve">Hierarchical heath care network</t>
  </si>
  <si>
    <t xml:space="preserve">Map</t>
  </si>
  <si>
    <t xml:space="preserve">Primary care (h)</t>
  </si>
  <si>
    <t xml:space="preserve">(change to mean +_ X with CI 95%)</t>
  </si>
  <si>
    <t xml:space="preserve">Primary care (municipalities)</t>
  </si>
  <si>
    <t xml:space="preserve">Secondary care (h)</t>
  </si>
  <si>
    <t xml:space="preserve">Secondary care (municipalities)</t>
  </si>
  <si>
    <t xml:space="preserve">Tertiary care (h)</t>
  </si>
  <si>
    <t xml:space="preserve">Tertiary care (municipalities)</t>
  </si>
  <si>
    <t xml:space="preserve">Workforce vs Requirement (2030)</t>
  </si>
  <si>
    <t xml:space="preserve">Chart Workforce and Requirement 2030</t>
  </si>
  <si>
    <t xml:space="preserve">Pysicians</t>
  </si>
  <si>
    <t xml:space="preserve">Primary care</t>
  </si>
  <si>
    <t xml:space="preserve">Secondary care</t>
  </si>
  <si>
    <t xml:space="preserve">Tertiary care</t>
  </si>
  <si>
    <t xml:space="preserve">Nurses</t>
  </si>
  <si>
    <t xml:space="preserve">OtherCadres</t>
  </si>
  <si>
    <t xml:space="preserve">CommunityBased and LTC</t>
  </si>
  <si>
    <t xml:space="preserve">Equipment vs Requirement (2030)</t>
  </si>
  <si>
    <t xml:space="preserve">Beds</t>
  </si>
  <si>
    <t xml:space="preserve">CTScanner</t>
  </si>
  <si>
    <t xml:space="preserve">MRIUnit</t>
  </si>
  <si>
    <t xml:space="preserve">Mammography</t>
  </si>
  <si>
    <t xml:space="preserve">Radiotherapy</t>
  </si>
  <si>
    <t xml:space="preserve">Cost (Bi $)</t>
  </si>
  <si>
    <t xml:space="preserve">Chart Pyramid</t>
  </si>
  <si>
    <t xml:space="preserve">GDP Bi $ (Excecise for 2030)</t>
  </si>
  <si>
    <t xml:space="preserve">Add Invest Health (Bi $)</t>
  </si>
  <si>
    <t xml:space="preserve">Municipalities</t>
  </si>
  <si>
    <t xml:space="preserve">Add Cost Logistics  (Bi $)</t>
  </si>
  <si>
    <t xml:space="preserve">10.5% of GDP (2030) Bi $</t>
  </si>
  <si>
    <t xml:space="preserve">Minimum cost (Bi $)</t>
  </si>
  <si>
    <t xml:space="preserve">Cost per capita future</t>
  </si>
  <si>
    <t xml:space="preserve">Cost reduction (Bi $) (%)</t>
  </si>
  <si>
    <t xml:space="preserve">Cost per capita estimated (2030)</t>
  </si>
  <si>
    <t xml:space="preserve">GDP desired</t>
  </si>
  <si>
    <t xml:space="preserve">GDP optimal</t>
  </si>
  <si>
    <t xml:space="preserve">GDP current</t>
  </si>
  <si>
    <t xml:space="preserve">% Private</t>
  </si>
  <si>
    <t xml:space="preserve">% Public</t>
  </si>
  <si>
    <t xml:space="preserve">GDP current private</t>
  </si>
  <si>
    <t xml:space="preserve">GDP current public</t>
  </si>
  <si>
    <t xml:space="preserve">of GDP desired</t>
  </si>
  <si>
    <t xml:space="preserve">GDP desired public</t>
  </si>
  <si>
    <t xml:space="preserve">Public investment requirement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</si>
</sst>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#,##0.00"/>
    <numFmt numFmtId="167" formatCode="0.00%"/>
    <numFmt numFmtId="168" formatCode="0.00"/>
    <numFmt numFmtId="169" formatCode="#,##0.0"/>
    <numFmt numFmtId="170" formatCode="#,##0.000"/>
    <numFmt numFmtId="171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  <font>
      <i val="true"/>
      <sz val="10"/>
      <name val="Arial"/>
      <family val="2"/>
    </font>
    <font>
      <i val="true"/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729FCF"/>
        <bgColor rgb="FF969696"/>
      </patternFill>
    </fill>
    <fill>
      <patternFill patternType="solid">
        <fgColor rgb="FF3FAF46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env_fr/Resultados-Healthcare-Fr-05-OECD-2030-H-Eff-L/Fr-Results-OECD-2030-H-Eff-L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venv_fi/Resultados-Healthcare-Fi-05-OECD-2030-H-Eff-L/Fi-Results-OECD-2030-H-Eff-L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venv_br/Resultados-Healthcare-Br-05-OECD-2030-H-Eff-L/Br-Results-OECD-2030-H-Eff-L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venv_br/data/Model-parameter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I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R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7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2" topLeftCell="A3" activePane="bottomLeft" state="frozen"/>
      <selection pane="topLeft" activeCell="A1" activeCellId="0" sqref="A1"/>
      <selection pane="bottomLeft" activeCell="H14" activeCellId="0" sqref="H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7"/>
    <col collapsed="false" customWidth="true" hidden="false" outlineLevel="0" max="2" min="2" style="1" width="34.81"/>
    <col collapsed="false" customWidth="true" hidden="false" outlineLevel="0" max="3" min="3" style="1" width="13.97"/>
    <col collapsed="false" customWidth="true" hidden="false" outlineLevel="0" max="4" min="4" style="1" width="13.21"/>
    <col collapsed="false" customWidth="true" hidden="false" outlineLevel="0" max="5" min="5" style="1" width="13.97"/>
    <col collapsed="false" customWidth="false" hidden="false" outlineLevel="0" max="1023" min="6" style="1" width="11.52"/>
  </cols>
  <sheetData>
    <row r="2" customFormat="false" ht="12.8" hidden="false" customHeight="false" outlineLevel="0" collapsed="false">
      <c r="B2" s="2" t="s">
        <v>0</v>
      </c>
      <c r="C2" s="3" t="s">
        <v>1</v>
      </c>
      <c r="D2" s="4" t="s">
        <v>2</v>
      </c>
      <c r="E2" s="5" t="s">
        <v>3</v>
      </c>
    </row>
    <row r="3" customFormat="false" ht="12.8" hidden="false" customHeight="false" outlineLevel="0" collapsed="false">
      <c r="A3" s="0"/>
      <c r="B3" s="0" t="s">
        <v>4</v>
      </c>
      <c r="C3" s="6" t="n">
        <v>66695705</v>
      </c>
      <c r="D3" s="6" t="n">
        <v>5580530</v>
      </c>
      <c r="E3" s="6" t="n">
        <v>223852116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B4" s="1" t="s">
        <v>5</v>
      </c>
      <c r="C4" s="6" t="n">
        <v>551695</v>
      </c>
      <c r="D4" s="6" t="n">
        <v>338440</v>
      </c>
      <c r="E4" s="6" t="n">
        <v>8516000</v>
      </c>
    </row>
    <row r="5" customFormat="false" ht="12.8" hidden="false" customHeight="false" outlineLevel="0" collapsed="false">
      <c r="B5" s="7" t="s">
        <v>6</v>
      </c>
      <c r="C5" s="6" t="n">
        <f aca="false">C3/C6</f>
        <v>7019.86159351647</v>
      </c>
      <c r="D5" s="6" t="n">
        <f aca="false">D3/D6</f>
        <v>18059.9676375405</v>
      </c>
      <c r="E5" s="6" t="n">
        <f aca="false">E3/E6</f>
        <v>40188.8897666068</v>
      </c>
      <c r="F5" s="7" t="s">
        <v>7</v>
      </c>
    </row>
    <row r="6" customFormat="false" ht="12.8" hidden="false" customHeight="false" outlineLevel="0" collapsed="false">
      <c r="B6" s="1" t="s">
        <v>8</v>
      </c>
      <c r="C6" s="1" t="n">
        <v>9501</v>
      </c>
      <c r="D6" s="1" t="n">
        <v>309</v>
      </c>
      <c r="E6" s="1" t="n">
        <v>5570</v>
      </c>
    </row>
    <row r="7" customFormat="false" ht="12.8" hidden="false" customHeight="false" outlineLevel="0" collapsed="false">
      <c r="B7" s="1" t="s">
        <v>9</v>
      </c>
      <c r="C7" s="1" t="n">
        <v>13</v>
      </c>
      <c r="D7" s="1" t="n">
        <v>19</v>
      </c>
      <c r="E7" s="1" t="n">
        <v>26</v>
      </c>
    </row>
    <row r="8" customFormat="false" ht="12.8" hidden="false" customHeight="false" outlineLevel="0" collapsed="false">
      <c r="B8" s="1" t="s">
        <v>10</v>
      </c>
      <c r="C8" s="8" t="s">
        <v>11</v>
      </c>
      <c r="D8" s="8"/>
      <c r="E8" s="8"/>
    </row>
    <row r="9" customFormat="false" ht="12.8" hidden="false" customHeight="false" outlineLevel="0" collapsed="false">
      <c r="B9" s="9" t="s">
        <v>12</v>
      </c>
      <c r="C9" s="10" t="n">
        <f aca="false">[1]FR!F70</f>
        <v>0.5</v>
      </c>
      <c r="D9" s="10" t="n">
        <v>0.51</v>
      </c>
      <c r="E9" s="10" t="n">
        <v>0.504136260897643</v>
      </c>
      <c r="G9" s="0"/>
      <c r="I9" s="1" t="s">
        <v>13</v>
      </c>
    </row>
    <row r="10" customFormat="false" ht="12.8" hidden="false" customHeight="false" outlineLevel="0" collapsed="false">
      <c r="A10" s="0"/>
      <c r="B10" s="9" t="s">
        <v>14</v>
      </c>
      <c r="C10" s="1" t="n">
        <f aca="false">[1]FR!E70</f>
        <v>1467</v>
      </c>
      <c r="D10" s="0" t="n">
        <v>201</v>
      </c>
      <c r="E10" s="0" t="n">
        <v>3390</v>
      </c>
      <c r="F10" s="11" t="n">
        <f aca="false">(C6-C10)/C6</f>
        <v>0.84559520050521</v>
      </c>
      <c r="G10" s="11" t="n">
        <f aca="false">(D6-D10)/D6</f>
        <v>0.349514563106796</v>
      </c>
      <c r="H10" s="11" t="n">
        <f aca="false">(E6-E10)/E6</f>
        <v>0.391382405745063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B11" s="9" t="s">
        <v>15</v>
      </c>
      <c r="C11" s="12" t="n">
        <f aca="false">[1]FR!F71</f>
        <v>0.678110671936759</v>
      </c>
      <c r="D11" s="10" t="n">
        <v>1.88</v>
      </c>
      <c r="E11" s="10" t="n">
        <v>2.62</v>
      </c>
      <c r="I11" s="1" t="s">
        <v>13</v>
      </c>
    </row>
    <row r="12" customFormat="false" ht="12.8" hidden="false" customHeight="false" outlineLevel="0" collapsed="false">
      <c r="A12" s="0"/>
      <c r="B12" s="9" t="s">
        <v>16</v>
      </c>
      <c r="C12" s="1" t="n">
        <f aca="false">[1]FR!E71</f>
        <v>1265</v>
      </c>
      <c r="D12" s="0" t="n">
        <v>69</v>
      </c>
      <c r="E12" s="0" t="n">
        <v>1934</v>
      </c>
      <c r="F12" s="11" t="n">
        <f aca="false">(C10-C12)/C10</f>
        <v>0.137695978186776</v>
      </c>
      <c r="G12" s="11" t="n">
        <f aca="false">(D10-D12)/D10</f>
        <v>0.656716417910448</v>
      </c>
      <c r="H12" s="11" t="n">
        <f aca="false">(E10-E12)/E10</f>
        <v>0.429498525073746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B13" s="9" t="s">
        <v>17</v>
      </c>
      <c r="C13" s="12" t="n">
        <f aca="false">[1]FR!F72</f>
        <v>0.895037220843672</v>
      </c>
      <c r="D13" s="10" t="n">
        <v>1.31063829787234</v>
      </c>
      <c r="E13" s="10" t="n">
        <v>2.64</v>
      </c>
      <c r="I13" s="1" t="s">
        <v>13</v>
      </c>
    </row>
    <row r="14" customFormat="false" ht="12.8" hidden="false" customHeight="false" outlineLevel="0" collapsed="false">
      <c r="B14" s="9" t="s">
        <v>18</v>
      </c>
      <c r="C14" s="1" t="n">
        <f aca="false">[1]FR!E72</f>
        <v>1209</v>
      </c>
      <c r="D14" s="0" t="n">
        <v>46</v>
      </c>
      <c r="E14" s="0" t="n">
        <v>922</v>
      </c>
      <c r="F14" s="11" t="n">
        <f aca="false">(C12-C14)/C12</f>
        <v>0.0442687747035573</v>
      </c>
      <c r="G14" s="11" t="n">
        <f aca="false">(D12-D14)/D12</f>
        <v>0.333333333333333</v>
      </c>
      <c r="H14" s="11" t="n">
        <f aca="false">(E12-E14)/E12</f>
        <v>0.523267838676319</v>
      </c>
    </row>
    <row r="15" customFormat="false" ht="12.8" hidden="false" customHeight="false" outlineLevel="0" collapsed="false">
      <c r="B15" s="1" t="s">
        <v>19</v>
      </c>
      <c r="C15" s="8" t="s">
        <v>20</v>
      </c>
      <c r="D15" s="8"/>
      <c r="E15" s="8"/>
    </row>
    <row r="16" customFormat="false" ht="12.8" hidden="false" customHeight="false" outlineLevel="0" collapsed="false">
      <c r="B16" s="0" t="s">
        <v>21</v>
      </c>
      <c r="C16" s="13" t="n">
        <f aca="false">SUM(C17:C19)</f>
        <v>278484.92</v>
      </c>
      <c r="D16" s="13" t="n">
        <f aca="false">SUM(D17:D19)</f>
        <v>22787.18</v>
      </c>
      <c r="E16" s="13" t="n">
        <f aca="false">SUM(E17:E19)</f>
        <v>894045.7983</v>
      </c>
    </row>
    <row r="17" customFormat="false" ht="12.8" hidden="false" customHeight="false" outlineLevel="0" collapsed="false">
      <c r="B17" s="9" t="s">
        <v>22</v>
      </c>
      <c r="C17" s="14" t="n">
        <f aca="false">[1]FR!G70</f>
        <v>28053.67</v>
      </c>
      <c r="D17" s="14" t="n">
        <f aca="false">[2]FI!G100</f>
        <v>2295.54</v>
      </c>
      <c r="E17" s="14" t="n">
        <f aca="false">[3]BR!G135</f>
        <v>92196.3436</v>
      </c>
    </row>
    <row r="18" customFormat="false" ht="12.8" hidden="false" customHeight="false" outlineLevel="0" collapsed="false">
      <c r="B18" s="9" t="s">
        <v>23</v>
      </c>
      <c r="C18" s="14" t="n">
        <f aca="false">[1]FR!G71</f>
        <v>114267.77</v>
      </c>
      <c r="D18" s="14" t="n">
        <f aca="false">[2]FI!G101</f>
        <v>9350.03</v>
      </c>
      <c r="E18" s="14" t="n">
        <f aca="false">[3]BR!G136</f>
        <v>368312.47015</v>
      </c>
    </row>
    <row r="19" customFormat="false" ht="12.8" hidden="false" customHeight="false" outlineLevel="0" collapsed="false">
      <c r="B19" s="9" t="s">
        <v>24</v>
      </c>
      <c r="C19" s="14" t="n">
        <f aca="false">[1]FR!G72</f>
        <v>136163.48</v>
      </c>
      <c r="D19" s="14" t="n">
        <f aca="false">[2]FI!G102</f>
        <v>11141.61</v>
      </c>
      <c r="E19" s="14" t="n">
        <f aca="false">[3]BR!G137</f>
        <v>433536.98455</v>
      </c>
    </row>
    <row r="20" customFormat="false" ht="12.8" hidden="false" customHeight="false" outlineLevel="0" collapsed="false">
      <c r="B20" s="15" t="s">
        <v>25</v>
      </c>
      <c r="C20" s="13" t="n">
        <f aca="false">SUM(C21:C23)</f>
        <v>869667.19</v>
      </c>
      <c r="D20" s="13" t="n">
        <f aca="false">SUM(D21:D23)</f>
        <v>71160.89</v>
      </c>
      <c r="E20" s="13" t="n">
        <f aca="false">SUM(E21:E23)</f>
        <v>2789935.8472</v>
      </c>
    </row>
    <row r="21" customFormat="false" ht="12.8" hidden="false" customHeight="false" outlineLevel="0" collapsed="false">
      <c r="B21" s="9" t="s">
        <v>22</v>
      </c>
      <c r="C21" s="14" t="n">
        <f aca="false">[1]FR!H70</f>
        <v>173112.33</v>
      </c>
      <c r="D21" s="14" t="n">
        <f aca="false">[2]FI!H100</f>
        <v>14164.96</v>
      </c>
      <c r="E21" s="14" t="n">
        <f aca="false">[3]BR!H135</f>
        <v>568916.9591</v>
      </c>
    </row>
    <row r="22" customFormat="false" ht="12.8" hidden="false" customHeight="false" outlineLevel="0" collapsed="false">
      <c r="B22" s="9" t="s">
        <v>23</v>
      </c>
      <c r="C22" s="14" t="n">
        <f aca="false">[1]FR!H71</f>
        <v>82108.53</v>
      </c>
      <c r="D22" s="14" t="n">
        <f aca="false">[2]FI!H101</f>
        <v>6718.55</v>
      </c>
      <c r="E22" s="14" t="n">
        <f aca="false">[3]BR!H136</f>
        <v>264656.014</v>
      </c>
    </row>
    <row r="23" customFormat="false" ht="12.8" hidden="false" customHeight="false" outlineLevel="0" collapsed="false">
      <c r="B23" s="9" t="s">
        <v>24</v>
      </c>
      <c r="C23" s="14" t="n">
        <f aca="false">[1]FR!H72</f>
        <v>614446.33</v>
      </c>
      <c r="D23" s="14" t="n">
        <f aca="false">[2]FI!H102</f>
        <v>50277.38</v>
      </c>
      <c r="E23" s="14" t="n">
        <f aca="false">[3]BR!H137</f>
        <v>1956362.8741</v>
      </c>
    </row>
    <row r="24" customFormat="false" ht="12.8" hidden="false" customHeight="false" outlineLevel="0" collapsed="false">
      <c r="B24" s="15" t="s">
        <v>26</v>
      </c>
      <c r="C24" s="13" t="n">
        <f aca="false">SUM(C25:C27)</f>
        <v>429017.85</v>
      </c>
      <c r="D24" s="13" t="n">
        <f aca="false">SUM(D25:D27)</f>
        <v>35104.6</v>
      </c>
      <c r="E24" s="13" t="n">
        <f aca="false">SUM(E25:E27)</f>
        <v>1381480.1076</v>
      </c>
    </row>
    <row r="25" customFormat="false" ht="12.8" hidden="false" customHeight="false" outlineLevel="0" collapsed="false">
      <c r="B25" s="9" t="s">
        <v>22</v>
      </c>
      <c r="C25" s="14" t="n">
        <f aca="false">[1]FR!I70</f>
        <v>85530.07</v>
      </c>
      <c r="D25" s="14" t="n">
        <f aca="false">[2]FI!I100</f>
        <v>6998.5</v>
      </c>
      <c r="E25" s="14" t="n">
        <f aca="false">[3]BR!I135</f>
        <v>281085.4017</v>
      </c>
    </row>
    <row r="26" customFormat="false" ht="12.8" hidden="false" customHeight="false" outlineLevel="0" collapsed="false">
      <c r="B26" s="9" t="s">
        <v>23</v>
      </c>
      <c r="C26" s="14" t="n">
        <f aca="false">[1]FR!I71</f>
        <v>171743.89</v>
      </c>
      <c r="D26" s="14" t="n">
        <f aca="false">[2]FI!I101</f>
        <v>14053.06</v>
      </c>
      <c r="E26" s="14" t="n">
        <f aca="false">[3]BR!I136</f>
        <v>553571.70795</v>
      </c>
    </row>
    <row r="27" customFormat="false" ht="12.8" hidden="false" customHeight="false" outlineLevel="0" collapsed="false">
      <c r="B27" s="9" t="s">
        <v>24</v>
      </c>
      <c r="C27" s="14" t="n">
        <f aca="false">[1]FR!I72</f>
        <v>171743.89</v>
      </c>
      <c r="D27" s="14" t="n">
        <f aca="false">[2]FI!I102</f>
        <v>14053.04</v>
      </c>
      <c r="E27" s="14" t="n">
        <f aca="false">[3]BR!I137</f>
        <v>546822.99795</v>
      </c>
    </row>
    <row r="28" customFormat="false" ht="12.8" hidden="false" customHeight="false" outlineLevel="0" collapsed="false">
      <c r="B28" s="15" t="s">
        <v>27</v>
      </c>
      <c r="C28" s="13" t="n">
        <f aca="false">SUM(C29:C29)</f>
        <v>333908.44</v>
      </c>
      <c r="D28" s="13" t="n">
        <f aca="false">SUM(D29:D29)</f>
        <v>27322.24</v>
      </c>
      <c r="E28" s="13" t="n">
        <f aca="false">SUM(E29:E29)</f>
        <v>1097357.6396</v>
      </c>
    </row>
    <row r="29" customFormat="false" ht="12.8" hidden="false" customHeight="false" outlineLevel="0" collapsed="false">
      <c r="B29" s="9" t="s">
        <v>22</v>
      </c>
      <c r="C29" s="14" t="n">
        <f aca="false">[1]FR!J70</f>
        <v>333908.44</v>
      </c>
      <c r="D29" s="14" t="n">
        <f aca="false">[2]FI!J100</f>
        <v>27322.24</v>
      </c>
      <c r="E29" s="14" t="n">
        <f aca="false">[3]BR!J135</f>
        <v>1097357.6396</v>
      </c>
    </row>
    <row r="30" customFormat="false" ht="12.8" hidden="false" customHeight="false" outlineLevel="0" collapsed="false">
      <c r="B30" s="1" t="s">
        <v>28</v>
      </c>
      <c r="C30" s="0"/>
      <c r="D30" s="0"/>
      <c r="E30" s="0"/>
    </row>
    <row r="31" customFormat="false" ht="12.8" hidden="false" customHeight="false" outlineLevel="0" collapsed="false">
      <c r="B31" s="15" t="s">
        <v>29</v>
      </c>
      <c r="C31" s="13" t="n">
        <f aca="false">SUM(C32:C33)</f>
        <v>307223.01</v>
      </c>
      <c r="D31" s="13" t="n">
        <f aca="false">SUM(D32:D33)</f>
        <v>25138.74</v>
      </c>
      <c r="E31" s="13" t="n">
        <f aca="false">SUM(E32:E33)</f>
        <v>985360.22705</v>
      </c>
    </row>
    <row r="32" customFormat="false" ht="12.8" hidden="false" customHeight="false" outlineLevel="0" collapsed="false">
      <c r="B32" s="9" t="s">
        <v>23</v>
      </c>
      <c r="C32" s="14" t="n">
        <f aca="false">[1]FR!K71</f>
        <v>182691.66</v>
      </c>
      <c r="D32" s="14" t="n">
        <f aca="false">[2]FI!K101</f>
        <v>14948.88</v>
      </c>
      <c r="E32" s="14" t="n">
        <f aca="false">[3]BR!K136</f>
        <v>588859.03515</v>
      </c>
    </row>
    <row r="33" customFormat="false" ht="12.8" hidden="false" customHeight="false" outlineLevel="0" collapsed="false">
      <c r="B33" s="9" t="s">
        <v>24</v>
      </c>
      <c r="C33" s="14" t="n">
        <f aca="false">[1]FR!K72</f>
        <v>124531.35</v>
      </c>
      <c r="D33" s="14" t="n">
        <f aca="false">[2]FI!K102</f>
        <v>10189.86</v>
      </c>
      <c r="E33" s="14" t="n">
        <f aca="false">[3]BR!K137</f>
        <v>396501.1919</v>
      </c>
    </row>
    <row r="34" customFormat="false" ht="12.8" hidden="false" customHeight="false" outlineLevel="0" collapsed="false">
      <c r="B34" s="0" t="s">
        <v>30</v>
      </c>
      <c r="C34" s="13" t="n">
        <f aca="false">SUM(C35:C36)</f>
        <v>1813.3</v>
      </c>
      <c r="D34" s="13" t="n">
        <f aca="false">SUM(D35:D36)</f>
        <v>148.35</v>
      </c>
      <c r="E34" s="13" t="n">
        <f aca="false">SUM(E35:E36)</f>
        <v>5790.7549425</v>
      </c>
    </row>
    <row r="35" customFormat="false" ht="12.8" hidden="false" customHeight="false" outlineLevel="0" collapsed="false">
      <c r="B35" s="9" t="s">
        <v>23</v>
      </c>
      <c r="C35" s="14" t="n">
        <f aca="false">[1]FR!L71</f>
        <v>451.73</v>
      </c>
      <c r="D35" s="14" t="n">
        <f aca="false">[2]FI!L101</f>
        <v>36.92</v>
      </c>
      <c r="E35" s="14" t="n">
        <f aca="false">[3]BR!L136</f>
        <v>1455.477797</v>
      </c>
    </row>
    <row r="36" customFormat="false" ht="12.8" hidden="false" customHeight="false" outlineLevel="0" collapsed="false">
      <c r="B36" s="9" t="s">
        <v>24</v>
      </c>
      <c r="C36" s="14" t="n">
        <f aca="false">[1]FR!L72</f>
        <v>1361.57</v>
      </c>
      <c r="D36" s="14" t="n">
        <f aca="false">[2]FI!L102</f>
        <v>111.43</v>
      </c>
      <c r="E36" s="14" t="n">
        <f aca="false">[3]BR!L137</f>
        <v>4335.2771455</v>
      </c>
    </row>
    <row r="37" s="16" customFormat="true" ht="12.8" hidden="false" customHeight="false" outlineLevel="0" collapsed="false">
      <c r="B37" s="0" t="s">
        <v>31</v>
      </c>
      <c r="C37" s="13" t="n">
        <f aca="false">SUM(C38:C39)</f>
        <v>1491.5</v>
      </c>
      <c r="D37" s="13" t="n">
        <f aca="false">SUM(D38:D39)</f>
        <v>122.05</v>
      </c>
      <c r="E37" s="13" t="n">
        <f aca="false">SUM(E38:E39)</f>
        <v>4762.598481</v>
      </c>
      <c r="AMJ37" s="17"/>
    </row>
    <row r="38" customFormat="false" ht="12.8" hidden="false" customHeight="false" outlineLevel="0" collapsed="false">
      <c r="B38" s="9" t="s">
        <v>23</v>
      </c>
      <c r="C38" s="14" t="n">
        <f aca="false">[1]FR!M71</f>
        <v>341.9</v>
      </c>
      <c r="D38" s="14" t="n">
        <f aca="false">[2]FI!M101</f>
        <v>28</v>
      </c>
      <c r="E38" s="14" t="n">
        <f aca="false">[3]BR!M136</f>
        <v>1102.647725</v>
      </c>
    </row>
    <row r="39" customFormat="false" ht="12.8" hidden="false" customHeight="false" outlineLevel="0" collapsed="false">
      <c r="B39" s="9" t="s">
        <v>24</v>
      </c>
      <c r="C39" s="14" t="n">
        <f aca="false">[1]FR!M72</f>
        <v>1149.6</v>
      </c>
      <c r="D39" s="14" t="n">
        <f aca="false">[2]FI!M102</f>
        <v>94.05</v>
      </c>
      <c r="E39" s="14" t="n">
        <f aca="false">[3]BR!M137</f>
        <v>3659.950756</v>
      </c>
    </row>
    <row r="40" customFormat="false" ht="12.8" hidden="false" customHeight="false" outlineLevel="0" collapsed="false">
      <c r="B40" s="0" t="s">
        <v>32</v>
      </c>
      <c r="C40" s="13" t="n">
        <f aca="false">SUM(C41:C42)</f>
        <v>1279.55</v>
      </c>
      <c r="D40" s="13" t="n">
        <f aca="false">SUM(D41:D42)</f>
        <v>104.74</v>
      </c>
      <c r="E40" s="13" t="n">
        <f aca="false">SUM(E41:E42)</f>
        <v>4082.4120915</v>
      </c>
    </row>
    <row r="41" customFormat="false" ht="12.8" hidden="false" customHeight="false" outlineLevel="0" collapsed="false">
      <c r="B41" s="9" t="s">
        <v>23</v>
      </c>
      <c r="C41" s="14" t="n">
        <f aca="false">[1]FR!N71</f>
        <v>212.24</v>
      </c>
      <c r="D41" s="14" t="n">
        <f aca="false">[2]FI!N101</f>
        <v>17.38</v>
      </c>
      <c r="E41" s="14" t="n">
        <f aca="false">[3]BR!N136</f>
        <v>683.8163895</v>
      </c>
    </row>
    <row r="42" customFormat="false" ht="12.8" hidden="false" customHeight="false" outlineLevel="0" collapsed="false">
      <c r="B42" s="9" t="s">
        <v>24</v>
      </c>
      <c r="C42" s="14" t="n">
        <f aca="false">[1]FR!N72</f>
        <v>1067.31</v>
      </c>
      <c r="D42" s="14" t="n">
        <f aca="false">[2]FI!N102</f>
        <v>87.36</v>
      </c>
      <c r="E42" s="14" t="n">
        <f aca="false">[3]BR!N137</f>
        <v>3398.595702</v>
      </c>
    </row>
    <row r="43" customFormat="false" ht="12.8" hidden="false" customHeight="false" outlineLevel="0" collapsed="false">
      <c r="B43" s="0" t="s">
        <v>33</v>
      </c>
      <c r="C43" s="13" t="n">
        <f aca="false">SUM(C44:C45)</f>
        <v>717.87</v>
      </c>
      <c r="D43" s="13" t="n">
        <f aca="false">SUM(D44:D45)</f>
        <v>76.1</v>
      </c>
      <c r="E43" s="13" t="n">
        <f aca="false">SUM(E44:E45)</f>
        <v>2288.2642225</v>
      </c>
    </row>
    <row r="44" customFormat="false" ht="12.8" hidden="false" customHeight="false" outlineLevel="0" collapsed="false">
      <c r="B44" s="9" t="s">
        <v>23</v>
      </c>
      <c r="C44" s="14" t="n">
        <f aca="false">[1]FR!O71</f>
        <v>19.82</v>
      </c>
      <c r="D44" s="14" t="n">
        <v>19</v>
      </c>
      <c r="E44" s="14" t="n">
        <f aca="false">[3]BR!O136</f>
        <v>66.1812634999999</v>
      </c>
    </row>
    <row r="45" customFormat="false" ht="12.8" hidden="false" customHeight="false" outlineLevel="0" collapsed="false">
      <c r="B45" s="9" t="s">
        <v>24</v>
      </c>
      <c r="C45" s="14" t="n">
        <f aca="false">[1]FR!O72</f>
        <v>698.05</v>
      </c>
      <c r="D45" s="14" t="n">
        <f aca="false">[2]FI!O102</f>
        <v>57.1</v>
      </c>
      <c r="E45" s="14" t="n">
        <f aca="false">[3]BR!O137</f>
        <v>2222.082959</v>
      </c>
      <c r="F45" s="0"/>
      <c r="G45" s="0"/>
    </row>
    <row r="46" customFormat="false" ht="12.8" hidden="false" customHeight="false" outlineLevel="0" collapsed="false">
      <c r="A46" s="0"/>
      <c r="B46" s="15" t="s">
        <v>34</v>
      </c>
      <c r="C46" s="8" t="s">
        <v>35</v>
      </c>
      <c r="D46" s="8"/>
      <c r="E46" s="8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B47" s="1" t="s">
        <v>36</v>
      </c>
      <c r="C47" s="6" t="n">
        <f aca="false">[4]cost!E44</f>
        <v>2913.63414504032</v>
      </c>
      <c r="D47" s="18" t="n">
        <v>306.92915</v>
      </c>
      <c r="E47" s="6" t="n">
        <v>3819.47672925</v>
      </c>
      <c r="F47" s="0"/>
      <c r="G47" s="0"/>
    </row>
    <row r="48" customFormat="false" ht="12.8" hidden="false" customHeight="false" outlineLevel="0" collapsed="false">
      <c r="B48" s="9" t="s">
        <v>22</v>
      </c>
      <c r="C48" s="12" t="n">
        <f aca="false">[1]FR!P70/B60</f>
        <v>81.971804646</v>
      </c>
      <c r="D48" s="12" t="n">
        <f aca="false">[2]FI!P100/B60</f>
        <v>8.051104598</v>
      </c>
      <c r="E48" s="12" t="n">
        <f aca="false">[3]BR!P135/B60</f>
        <v>59.140386833</v>
      </c>
    </row>
    <row r="49" customFormat="false" ht="12.8" hidden="false" customHeight="false" outlineLevel="0" collapsed="false">
      <c r="B49" s="9" t="s">
        <v>23</v>
      </c>
      <c r="C49" s="12" t="n">
        <f aca="false">[1]FR!P71/B60</f>
        <v>109.3003011198</v>
      </c>
      <c r="D49" s="12" t="n">
        <f aca="false">[2]FI!P101/B60</f>
        <v>14.85288827806</v>
      </c>
      <c r="E49" s="12" t="n">
        <f aca="false">[3]BR!P136/B60</f>
        <v>201.19874416334</v>
      </c>
    </row>
    <row r="50" customFormat="false" ht="12.8" hidden="false" customHeight="false" outlineLevel="0" collapsed="false">
      <c r="B50" s="9" t="s">
        <v>24</v>
      </c>
      <c r="C50" s="12" t="n">
        <f aca="false">[1]FR!P72/B60</f>
        <v>114.33971966085</v>
      </c>
      <c r="D50" s="12" t="n">
        <f aca="false">[2]FI!P102/B60</f>
        <v>8.6697743185</v>
      </c>
      <c r="E50" s="12" t="n">
        <f aca="false">[3]BR!P137/B60</f>
        <v>131.37935744175</v>
      </c>
    </row>
    <row r="51" customFormat="false" ht="12.8" hidden="false" customHeight="false" outlineLevel="0" collapsed="false">
      <c r="B51" s="9" t="s">
        <v>37</v>
      </c>
      <c r="C51" s="19" t="n">
        <f aca="false">[1]FR!R69/B60</f>
        <v>0.15381984932</v>
      </c>
      <c r="D51" s="19" t="n">
        <f aca="false">[2]FI!R99/B60</f>
        <v>0.32117739284</v>
      </c>
      <c r="E51" s="12" t="n">
        <f aca="false">[3]BR!R134/B60</f>
        <v>0.62808164971</v>
      </c>
    </row>
    <row r="52" customFormat="false" ht="12.8" hidden="false" customHeight="false" outlineLevel="0" collapsed="false">
      <c r="B52" s="20" t="s">
        <v>38</v>
      </c>
      <c r="C52" s="1" t="n">
        <f aca="false">[1]FR!S69</f>
        <v>173</v>
      </c>
      <c r="D52" s="1" t="n">
        <f aca="false">[2]FI!S99</f>
        <v>185</v>
      </c>
      <c r="E52" s="1" t="n">
        <f aca="false">[3]BR!S134</f>
        <v>968</v>
      </c>
    </row>
    <row r="53" customFormat="false" ht="12.8" hidden="false" customHeight="false" outlineLevel="0" collapsed="false">
      <c r="B53" s="9" t="s">
        <v>39</v>
      </c>
      <c r="C53" s="19" t="n">
        <f aca="false">[1]FR!R70/B60</f>
        <v>0.00159434762</v>
      </c>
      <c r="D53" s="19" t="n">
        <f aca="false">[2]FI!R100/B60</f>
        <v>0.15181701157</v>
      </c>
      <c r="E53" s="12" t="n">
        <f aca="false">[3]BR!R135/B60</f>
        <v>7.94647100485</v>
      </c>
    </row>
    <row r="54" customFormat="false" ht="12.8" hidden="false" customHeight="false" outlineLevel="0" collapsed="false">
      <c r="B54" s="20" t="s">
        <v>38</v>
      </c>
      <c r="C54" s="1" t="n">
        <f aca="false">[1]FR!S70</f>
        <v>141</v>
      </c>
      <c r="D54" s="1" t="n">
        <f aca="false">[2]FI!S100</f>
        <v>143</v>
      </c>
      <c r="E54" s="1" t="n">
        <f aca="false">[3]BR!S135</f>
        <v>1222</v>
      </c>
    </row>
    <row r="55" customFormat="false" ht="12.8" hidden="false" customHeight="false" outlineLevel="0" collapsed="false">
      <c r="B55" s="16" t="s">
        <v>40</v>
      </c>
      <c r="C55" s="21" t="n">
        <f aca="false">0.105*C47</f>
        <v>305.931585229234</v>
      </c>
      <c r="D55" s="21" t="n">
        <f aca="false">0.105*D47</f>
        <v>32.22756075</v>
      </c>
      <c r="E55" s="21" t="n">
        <f aca="false">0.105*E47</f>
        <v>401.04505657125</v>
      </c>
    </row>
    <row r="56" customFormat="false" ht="12.8" hidden="false" customHeight="false" outlineLevel="0" collapsed="false">
      <c r="B56" s="1" t="s">
        <v>41</v>
      </c>
      <c r="C56" s="12" t="n">
        <f aca="false">[1]FR!R75/B60</f>
        <v>305.76723962359</v>
      </c>
      <c r="D56" s="12" t="n">
        <f aca="false">[2]FI!R105/B60</f>
        <v>32.04676159897</v>
      </c>
      <c r="E56" s="12" t="n">
        <f aca="false">[3]BR!R140/B60</f>
        <v>400.29304109265</v>
      </c>
    </row>
    <row r="57" customFormat="false" ht="12.8" hidden="false" customHeight="false" outlineLevel="0" collapsed="false">
      <c r="B57" s="1" t="s">
        <v>42</v>
      </c>
      <c r="C57" s="22" t="n">
        <f aca="false">[1]FR!R72</f>
        <v>4584.51169567201</v>
      </c>
      <c r="D57" s="22" t="n">
        <f aca="false">[2]FI!R102</f>
        <v>5723.84107278479</v>
      </c>
      <c r="E57" s="22" t="n">
        <f aca="false">[3]BR!R137</f>
        <v>1788.20307015838</v>
      </c>
    </row>
    <row r="58" customFormat="false" ht="12.8" hidden="false" customHeight="false" outlineLevel="0" collapsed="false">
      <c r="B58" s="1" t="s">
        <v>43</v>
      </c>
      <c r="C58" s="23" t="n">
        <f aca="false">1-(C57/C59)</f>
        <v>0.000542468787441131</v>
      </c>
      <c r="D58" s="23" t="n">
        <f aca="false">1-(D57/D59)</f>
        <v>0.00885868869527473</v>
      </c>
      <c r="E58" s="23" t="n">
        <f aca="false">1-(E57/E59)</f>
        <v>0.00187513962902153</v>
      </c>
    </row>
    <row r="59" customFormat="false" ht="12.8" hidden="false" customHeight="false" outlineLevel="0" collapsed="false">
      <c r="B59" s="1" t="s">
        <v>44</v>
      </c>
      <c r="C59" s="0" t="n">
        <v>4587</v>
      </c>
      <c r="D59" s="14" t="n">
        <v>5775</v>
      </c>
      <c r="E59" s="14" t="n">
        <v>1791.5625</v>
      </c>
    </row>
    <row r="60" customFormat="false" ht="12.8" hidden="false" customHeight="false" outlineLevel="0" collapsed="false">
      <c r="B60" s="1" t="n">
        <v>1000000000</v>
      </c>
    </row>
    <row r="62" customFormat="false" ht="12.8" hidden="false" customHeight="false" outlineLevel="0" collapsed="false">
      <c r="C62" s="1" t="n">
        <v>10.5</v>
      </c>
      <c r="D62" s="1" t="n">
        <v>10.5</v>
      </c>
      <c r="E62" s="1" t="n">
        <v>10.5</v>
      </c>
      <c r="F62" s="1" t="s">
        <v>45</v>
      </c>
    </row>
    <row r="63" customFormat="false" ht="12.8" hidden="false" customHeight="false" outlineLevel="0" collapsed="false">
      <c r="C63" s="12" t="n">
        <f aca="false">(1-C58)*C62</f>
        <v>10.4943040777319</v>
      </c>
      <c r="D63" s="12" t="n">
        <f aca="false">(1-D58)*D62</f>
        <v>10.4069837686996</v>
      </c>
      <c r="E63" s="12" t="n">
        <f aca="false">(1-E58)*E62</f>
        <v>10.4803110338953</v>
      </c>
      <c r="F63" s="1" t="s">
        <v>46</v>
      </c>
    </row>
    <row r="64" customFormat="false" ht="12.8" hidden="false" customHeight="false" outlineLevel="0" collapsed="false">
      <c r="E64" s="0"/>
      <c r="F64" s="0"/>
    </row>
    <row r="65" customFormat="false" ht="12.8" hidden="false" customHeight="false" outlineLevel="0" collapsed="false">
      <c r="E65" s="1" t="n">
        <v>9.6</v>
      </c>
      <c r="F65" s="1" t="s">
        <v>47</v>
      </c>
    </row>
    <row r="66" customFormat="false" ht="12.8" hidden="false" customHeight="false" outlineLevel="0" collapsed="false">
      <c r="E66" s="1" t="n">
        <f aca="false">1-E67</f>
        <v>0.59</v>
      </c>
      <c r="F66" s="1" t="s">
        <v>48</v>
      </c>
    </row>
    <row r="67" customFormat="false" ht="12.8" hidden="false" customHeight="false" outlineLevel="0" collapsed="false">
      <c r="E67" s="1" t="n">
        <v>0.41</v>
      </c>
      <c r="F67" s="1" t="s">
        <v>49</v>
      </c>
    </row>
    <row r="68" customFormat="false" ht="12.8" hidden="false" customHeight="false" outlineLevel="0" collapsed="false">
      <c r="E68" s="24" t="n">
        <f aca="false">E66*E65</f>
        <v>5.664</v>
      </c>
      <c r="F68" s="1" t="s">
        <v>50</v>
      </c>
    </row>
    <row r="69" customFormat="false" ht="12.8" hidden="false" customHeight="false" outlineLevel="0" collapsed="false">
      <c r="E69" s="24" t="n">
        <f aca="false">E67*E65</f>
        <v>3.936</v>
      </c>
      <c r="F69" s="1" t="s">
        <v>51</v>
      </c>
    </row>
    <row r="70" customFormat="false" ht="12.8" hidden="false" customHeight="false" outlineLevel="0" collapsed="false">
      <c r="C70" s="1" t="n">
        <v>0.85</v>
      </c>
      <c r="D70" s="1" t="n">
        <v>0.85</v>
      </c>
      <c r="E70" s="1" t="n">
        <v>0.85</v>
      </c>
      <c r="F70" s="1" t="s">
        <v>52</v>
      </c>
    </row>
    <row r="71" customFormat="false" ht="12.8" hidden="false" customHeight="false" outlineLevel="0" collapsed="false">
      <c r="C71" s="16" t="n">
        <f aca="false">C70*C62</f>
        <v>8.925</v>
      </c>
      <c r="D71" s="16" t="n">
        <f aca="false">D70*D62</f>
        <v>8.925</v>
      </c>
      <c r="E71" s="16" t="n">
        <f aca="false">E70*E62</f>
        <v>8.925</v>
      </c>
      <c r="F71" s="1" t="s">
        <v>53</v>
      </c>
    </row>
    <row r="72" customFormat="false" ht="12.8" hidden="false" customHeight="false" outlineLevel="0" collapsed="false">
      <c r="E72" s="12" t="n">
        <f aca="false">E71-E69</f>
        <v>4.989</v>
      </c>
      <c r="F72" s="1" t="s">
        <v>54</v>
      </c>
    </row>
  </sheetData>
  <mergeCells count="3">
    <mergeCell ref="C8:E8"/>
    <mergeCell ref="C15:E15"/>
    <mergeCell ref="C46:E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2022-12-29T20:09:33Z</dcterms:created>
  <dc:creator/>
  <dc:description/>
  <dc:language>en-US</dc:language>
  <cp:lastModifiedBy/>
  <dcterms:modified xsi:type="dcterms:W3CDTF">2023-01-24T13:38:10Z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