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g\Documents\GitHub\Excel\"/>
    </mc:Choice>
  </mc:AlternateContent>
  <xr:revisionPtr revIDLastSave="0" documentId="13_ncr:1_{40EF0418-1CDF-4AE4-BCC3-2A996338E638}" xr6:coauthVersionLast="47" xr6:coauthVersionMax="47" xr10:uidLastSave="{00000000-0000-0000-0000-000000000000}"/>
  <bookViews>
    <workbookView xWindow="-120" yWindow="-120" windowWidth="29040" windowHeight="15720" tabRatio="36" xr2:uid="{1B367DCB-E05C-4E80-9D88-85FDCFF35055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patrimonio_projetado">Planilha1!$J$20</definedName>
    <definedName name="qtd_anos">Planilha1!$D$18</definedName>
    <definedName name="rendimento_carteira">Planilha1!$D$13</definedName>
    <definedName name="salario">Planilha1!$D$12</definedName>
    <definedName name="sugestao">Planilha1!$D$14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J19" i="1"/>
  <c r="J18" i="1"/>
  <c r="C37" i="1"/>
  <c r="C38" i="1"/>
  <c r="C39" i="1"/>
  <c r="C40" i="1"/>
  <c r="C41" i="1"/>
  <c r="C36" i="1"/>
  <c r="A10" i="2"/>
  <c r="A11" i="2"/>
  <c r="A12" i="2"/>
  <c r="A13" i="2"/>
  <c r="A14" i="2"/>
  <c r="A15" i="2"/>
  <c r="A16" i="2"/>
  <c r="A17" i="2"/>
  <c r="A18" i="2"/>
  <c r="A19" i="2"/>
  <c r="A20" i="2"/>
  <c r="A9" i="2"/>
  <c r="A8" i="2"/>
  <c r="A4" i="2"/>
  <c r="A5" i="2"/>
  <c r="A6" i="2"/>
  <c r="A7" i="2"/>
  <c r="A3" i="2"/>
  <c r="D20" i="1"/>
  <c r="D21" i="1" s="1"/>
  <c r="D14" i="1"/>
  <c r="J20" i="1" s="1"/>
  <c r="J21" i="1" s="1"/>
  <c r="C25" i="1"/>
  <c r="D25" i="1" s="1"/>
  <c r="C26" i="1"/>
  <c r="D26" i="1" s="1"/>
  <c r="C27" i="1"/>
  <c r="D27" i="1" s="1"/>
  <c r="C28" i="1"/>
  <c r="D28" i="1" s="1"/>
  <c r="C24" i="1"/>
  <c r="D24" i="1" s="1"/>
  <c r="J17" i="1" l="1"/>
  <c r="D36" i="1"/>
  <c r="D41" i="1"/>
  <c r="D40" i="1"/>
  <c r="D39" i="1"/>
  <c r="D38" i="1"/>
  <c r="D42" i="1" s="1"/>
  <c r="D37" i="1"/>
</calcChain>
</file>

<file path=xl/sharedStrings.xml><?xml version="1.0" encoding="utf-8"?>
<sst xmlns="http://schemas.openxmlformats.org/spreadsheetml/2006/main" count="75" uniqueCount="36">
  <si>
    <t>Investimento Mensal</t>
  </si>
  <si>
    <t>Por quantos anos?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</si>
  <si>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</si>
  <si>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</si>
  <si>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</si>
  <si>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</si>
  <si>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</si>
  <si>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</si>
  <si>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</si>
  <si>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</si>
  <si>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Rendimento Carteira</t>
  </si>
  <si>
    <t>Sálario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</si>
  <si>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</si>
  <si>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</si>
  <si>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</si>
  <si>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</si>
  <si>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</si>
  <si>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</si>
  <si>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</si>
  <si>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</si>
  <si>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</si>
  <si>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</si>
  <si>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</si>
  <si>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</si>
  <si>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</si>
  <si>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</si>
  <si>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</si>
  <si>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Agressivo</t>
  </si>
  <si>
    <t>Sugestão de Inventimento (30%)</t>
  </si>
  <si>
    <t>Investimento Sugerido</t>
  </si>
  <si>
    <t>Dividendos mensais</t>
  </si>
  <si>
    <t>Patrimônio acumulado</t>
  </si>
  <si>
    <t>Quanto investir por mês</t>
  </si>
  <si>
    <t>Por quantos anos</t>
  </si>
  <si>
    <t>Taxa de rendimento mensal</t>
  </si>
  <si>
    <t>Quanto você vai investir por mês?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</si>
</sst>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  <numFmt numFmtId="166" formatCode="&quot;R$&quot;\ #,##0.000;[Red]\-&quot;R$&quot;\ #,##0.0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hair">
        <color theme="0" tint="-4.9989318521683403E-2"/>
      </right>
      <top style="medium">
        <color indexed="64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medium">
        <color indexed="64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 style="medium">
        <color indexed="64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4.9989318521683403E-2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1">
    <xf numFmtId="0" fontId="0" fillId="0" borderId="0" xfId="0"/>
    <xf numFmtId="0" fontId="4" fillId="5" borderId="0" xfId="0" applyFont="1" applyFill="1"/>
    <xf numFmtId="0" fontId="0" fillId="0" borderId="0" xfId="0" applyAlignment="1">
      <alignment horizontal="center"/>
    </xf>
    <xf numFmtId="0" fontId="5" fillId="5" borderId="0" xfId="0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9" fontId="0" fillId="0" borderId="0" xfId="0" applyNumberFormat="1"/>
    <xf numFmtId="10" fontId="0" fillId="0" borderId="8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8" fontId="3" fillId="4" borderId="8" xfId="0" applyNumberFormat="1" applyFont="1" applyFill="1" applyBorder="1" applyAlignment="1">
      <alignment horizontal="center"/>
    </xf>
    <xf numFmtId="166" fontId="3" fillId="4" borderId="10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165" fontId="0" fillId="7" borderId="11" xfId="0" applyNumberFormat="1" applyFill="1" applyBorder="1" applyAlignment="1">
      <alignment horizontal="center" vertical="center"/>
    </xf>
    <xf numFmtId="165" fontId="0" fillId="7" borderId="6" xfId="0" applyNumberForma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/>
    </xf>
    <xf numFmtId="165" fontId="0" fillId="7" borderId="12" xfId="0" applyNumberForma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/>
    </xf>
    <xf numFmtId="165" fontId="0" fillId="7" borderId="13" xfId="0" applyNumberFormat="1" applyFill="1" applyBorder="1" applyAlignment="1">
      <alignment horizontal="center" vertical="center"/>
    </xf>
    <xf numFmtId="165" fontId="0" fillId="7" borderId="10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3" xfId="0" applyNumberFormat="1" applyBorder="1"/>
    <xf numFmtId="165" fontId="3" fillId="4" borderId="6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9" fontId="0" fillId="4" borderId="18" xfId="0" applyNumberFormat="1" applyFill="1" applyBorder="1" applyAlignment="1">
      <alignment horizontal="center"/>
    </xf>
    <xf numFmtId="165" fontId="0" fillId="4" borderId="19" xfId="1" applyNumberFormat="1" applyFont="1" applyFill="1" applyBorder="1" applyAlignment="1">
      <alignment horizontal="center"/>
    </xf>
    <xf numFmtId="0" fontId="0" fillId="8" borderId="20" xfId="0" applyFill="1" applyBorder="1"/>
    <xf numFmtId="0" fontId="0" fillId="8" borderId="21" xfId="0" applyFill="1" applyBorder="1"/>
    <xf numFmtId="165" fontId="3" fillId="8" borderId="22" xfId="0" applyNumberFormat="1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10" fillId="2" borderId="14" xfId="2" applyFont="1" applyBorder="1" applyAlignment="1">
      <alignment horizontal="center"/>
    </xf>
    <xf numFmtId="0" fontId="10" fillId="2" borderId="15" xfId="2" applyFont="1" applyBorder="1" applyAlignment="1">
      <alignment horizontal="center"/>
    </xf>
    <xf numFmtId="0" fontId="10" fillId="2" borderId="16" xfId="2" applyFont="1" applyBorder="1" applyAlignment="1">
      <alignment horizontal="center"/>
    </xf>
    <xf numFmtId="0" fontId="11" fillId="0" borderId="0" xfId="0" applyFont="1"/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390525</xdr:colOff>
      <xdr:row>0</xdr:row>
      <xdr:rowOff>133351</xdr:rowOff>
    </xdr:from>
    <xdr:to>
      <xdr:col>4</xdr:col>
      <xdr:colOff>9526</xdr:colOff>
      <xdr:row>9</xdr:row>
      <xdr:rowOff>57151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BA666AA-3E11-4035-8A52-49ECA645D4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159"/>
        <a:stretch/>
      </xdr:blipFill>
      <xdr:spPr>
        <a:xfrm>
          <a:off x="390525" y="133351"/>
          <a:ext cx="7515226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64F-57F0-4719-B380-98C6C9994393}">
  <dimension ref="A6:K42"/>
  <sheetViews>
    <sheetView showGridLines="0" tabSelected="1" workbookViewId="0">
      <selection activeCell="B46" sqref="B46"/>
    </sheetView>
  </sheetViews>
  <sheetFormatPr defaultColWidth="0" defaultRowHeight="15" x14ac:dyDescent="0.25"/>
  <cols>
    <col min="1" max="1" width="6.85546875" customWidth="1"/>
    <col min="2" max="2" width="48" customWidth="1"/>
    <col min="3" max="3" width="48.28515625" customWidth="1"/>
    <col min="4" max="4" width="15.28515625" bestFit="1" customWidth="1"/>
    <col min="5" max="7" width="4.140625" customWidth="1"/>
    <col min="8" max="8" width="11" customWidth="1"/>
    <col min="9" max="9" width="15.5703125" customWidth="1"/>
    <col min="10" max="10" width="22.42578125" customWidth="1"/>
    <col min="11" max="11" width="6.140625" customWidth="1"/>
    <col min="12" max="16384" width="22.42578125" hidden="1"/>
  </cols>
  <sheetData>
    <row r="6" spans="2:11" x14ac:dyDescent="0.25">
      <c r="K6" s="68"/>
    </row>
    <row r="10" spans="2:11" ht="15.75" thickBot="1" x14ac:dyDescent="0.3"/>
    <row r="11" spans="2:11" ht="24" x14ac:dyDescent="0.25">
      <c r="B11" s="34" t="s">
        <v>9</v>
      </c>
      <c r="C11" s="35"/>
      <c r="D11" s="36"/>
    </row>
    <row r="12" spans="2:11" ht="15.75" x14ac:dyDescent="0.25">
      <c r="B12" s="49" t="s">
        <v>11</v>
      </c>
      <c r="C12" s="50"/>
      <c r="D12" s="8">
        <v>300</v>
      </c>
    </row>
    <row r="13" spans="2:11" ht="15.75" x14ac:dyDescent="0.25">
      <c r="B13" s="51" t="s">
        <v>10</v>
      </c>
      <c r="C13" s="52"/>
      <c r="D13" s="7">
        <v>6.0000000000000001E-3</v>
      </c>
    </row>
    <row r="14" spans="2:11" ht="16.5" thickBot="1" x14ac:dyDescent="0.3">
      <c r="B14" s="53" t="s">
        <v>28</v>
      </c>
      <c r="C14" s="54"/>
      <c r="D14" s="9">
        <f>D12*30%</f>
        <v>90</v>
      </c>
    </row>
    <row r="15" spans="2:11" ht="15.75" thickBot="1" x14ac:dyDescent="0.3"/>
    <row r="16" spans="2:11" ht="42" customHeight="1" x14ac:dyDescent="0.25">
      <c r="B16" s="46" t="s">
        <v>0</v>
      </c>
      <c r="C16" s="47"/>
      <c r="D16" s="48"/>
      <c r="G16" s="5"/>
      <c r="H16" s="37" t="s">
        <v>29</v>
      </c>
      <c r="I16" s="38"/>
      <c r="J16" s="39"/>
    </row>
    <row r="17" spans="1:10" ht="15.75" customHeight="1" x14ac:dyDescent="0.25">
      <c r="B17" s="49" t="s">
        <v>35</v>
      </c>
      <c r="C17" s="50"/>
      <c r="D17" s="10">
        <v>950</v>
      </c>
      <c r="H17" s="40" t="s">
        <v>32</v>
      </c>
      <c r="I17" s="41"/>
      <c r="J17" s="29">
        <f>sugestao</f>
        <v>90</v>
      </c>
    </row>
    <row r="18" spans="1:10" ht="15.75" customHeight="1" x14ac:dyDescent="0.25">
      <c r="B18" s="51" t="s">
        <v>1</v>
      </c>
      <c r="C18" s="52"/>
      <c r="D18" s="11">
        <v>10</v>
      </c>
      <c r="H18" s="42" t="s">
        <v>33</v>
      </c>
      <c r="I18" s="43"/>
      <c r="J18" s="30">
        <f>qtd_anos</f>
        <v>10</v>
      </c>
    </row>
    <row r="19" spans="1:10" ht="15.75" customHeight="1" x14ac:dyDescent="0.25">
      <c r="B19" s="51" t="s">
        <v>34</v>
      </c>
      <c r="C19" s="52"/>
      <c r="D19" s="12">
        <v>1.0789999999999999E-2</v>
      </c>
      <c r="H19" s="42" t="s">
        <v>34</v>
      </c>
      <c r="I19" s="43"/>
      <c r="J19" s="31">
        <f>taxa_mensal</f>
        <v>1.0789999999999999E-2</v>
      </c>
    </row>
    <row r="20" spans="1:10" ht="15.75" customHeight="1" x14ac:dyDescent="0.25">
      <c r="B20" s="44" t="s">
        <v>31</v>
      </c>
      <c r="C20" s="45"/>
      <c r="D20" s="13">
        <f>FV(taxa_mensal,qtd_anos*12,aporte*-1)</f>
        <v>231120.00190366359</v>
      </c>
      <c r="H20" s="44" t="s">
        <v>31</v>
      </c>
      <c r="I20" s="45"/>
      <c r="J20" s="13">
        <f>FV(taxa_mensal,qtd_anos*12,sugestao*-1)</f>
        <v>21895.579127715497</v>
      </c>
    </row>
    <row r="21" spans="1:10" ht="15.75" customHeight="1" thickBot="1" x14ac:dyDescent="0.3">
      <c r="B21" s="32" t="s">
        <v>30</v>
      </c>
      <c r="C21" s="33"/>
      <c r="D21" s="14">
        <f>patrimonio*rendimento_carteira</f>
        <v>1386.7200114219816</v>
      </c>
      <c r="H21" s="32" t="s">
        <v>30</v>
      </c>
      <c r="I21" s="33"/>
      <c r="J21" s="14">
        <f>patrimonio_projetado*rendimento_carteira</f>
        <v>131.37347476629299</v>
      </c>
    </row>
    <row r="22" spans="1:10" ht="15.75" thickBot="1" x14ac:dyDescent="0.3"/>
    <row r="23" spans="1:10" ht="38.25" customHeight="1" x14ac:dyDescent="0.25">
      <c r="B23" s="46" t="s">
        <v>7</v>
      </c>
      <c r="C23" s="47"/>
      <c r="D23" s="4" t="s">
        <v>8</v>
      </c>
      <c r="E23" s="3"/>
    </row>
    <row r="24" spans="1:10" ht="15.75" x14ac:dyDescent="0.25">
      <c r="A24" s="1">
        <v>2</v>
      </c>
      <c r="B24" s="15" t="s">
        <v>2</v>
      </c>
      <c r="C24" s="16">
        <f>FV($D$19,$A24*12,$D$17*-1)</f>
        <v>25866.245932762955</v>
      </c>
      <c r="D24" s="17">
        <f>C24*rendimento_carteira</f>
        <v>155.19747559657773</v>
      </c>
    </row>
    <row r="25" spans="1:10" ht="15.75" x14ac:dyDescent="0.25">
      <c r="A25" s="1">
        <v>5</v>
      </c>
      <c r="B25" s="18" t="s">
        <v>3</v>
      </c>
      <c r="C25" s="19">
        <f>FV($D$19,$A25*12,$D$17*-1)</f>
        <v>79588.068298563259</v>
      </c>
      <c r="D25" s="20">
        <f>C25*rendimento_carteira</f>
        <v>477.52840979137954</v>
      </c>
    </row>
    <row r="26" spans="1:10" ht="15.75" x14ac:dyDescent="0.25">
      <c r="A26" s="1">
        <v>10</v>
      </c>
      <c r="B26" s="18" t="s">
        <v>4</v>
      </c>
      <c r="C26" s="19">
        <f>FV($D$19,$A26*12,$D$17*-1)</f>
        <v>231120.00190366359</v>
      </c>
      <c r="D26" s="20">
        <f>C26*rendimento_carteira</f>
        <v>1386.7200114219816</v>
      </c>
    </row>
    <row r="27" spans="1:10" ht="15.75" x14ac:dyDescent="0.25">
      <c r="A27" s="1">
        <v>20</v>
      </c>
      <c r="B27" s="18" t="s">
        <v>5</v>
      </c>
      <c r="C27" s="19">
        <f>FV($D$19,$A27*12,$D$17*-1)</f>
        <v>1068938.4800922265</v>
      </c>
      <c r="D27" s="20">
        <f>C27*rendimento_carteira</f>
        <v>6413.630880553359</v>
      </c>
    </row>
    <row r="28" spans="1:10" ht="16.5" thickBot="1" x14ac:dyDescent="0.3">
      <c r="A28" s="1">
        <v>30</v>
      </c>
      <c r="B28" s="21" t="s">
        <v>6</v>
      </c>
      <c r="C28" s="22">
        <f>FV($D$19,$A28*12,$D$17*-1)</f>
        <v>4106061.1722544786</v>
      </c>
      <c r="D28" s="23">
        <f>C28*rendimento_carteira</f>
        <v>24636.367033526873</v>
      </c>
    </row>
    <row r="31" spans="1:10" ht="15.75" thickBot="1" x14ac:dyDescent="0.3"/>
    <row r="32" spans="1:10" x14ac:dyDescent="0.25">
      <c r="B32" s="65" t="s">
        <v>13</v>
      </c>
      <c r="C32" s="66" t="s">
        <v>23</v>
      </c>
      <c r="D32" s="67"/>
    </row>
    <row r="33" spans="2:4" ht="15.75" thickBot="1" x14ac:dyDescent="0.3">
      <c r="B33" s="64" t="s">
        <v>12</v>
      </c>
      <c r="C33" s="69">
        <f>aporte</f>
        <v>950</v>
      </c>
      <c r="D33" s="70"/>
    </row>
    <row r="34" spans="2:4" ht="15.75" thickBot="1" x14ac:dyDescent="0.3"/>
    <row r="35" spans="2:4" x14ac:dyDescent="0.25">
      <c r="B35" s="55" t="s">
        <v>14</v>
      </c>
      <c r="C35" s="56" t="s">
        <v>15</v>
      </c>
      <c r="D35" s="57" t="s">
        <v>16</v>
      </c>
    </row>
    <row r="36" spans="2:4" x14ac:dyDescent="0.25">
      <c r="B36" s="58" t="s">
        <v>17</v>
      </c>
      <c r="C36" s="59">
        <f>VLOOKUP($C$32&amp;"-"&amp;B36,Planilha2!$A:$D,4,FALSE)</f>
        <v>0.3</v>
      </c>
      <c r="D36" s="60">
        <f>C36*$C$33</f>
        <v>285</v>
      </c>
    </row>
    <row r="37" spans="2:4" x14ac:dyDescent="0.25">
      <c r="B37" s="58" t="s">
        <v>18</v>
      </c>
      <c r="C37" s="59">
        <f>VLOOKUP($C$32&amp;"-"&amp;B37,Planilha2!$A:$D,4,FALSE)</f>
        <v>0.5</v>
      </c>
      <c r="D37" s="60">
        <f>C37*$C$33</f>
        <v>475</v>
      </c>
    </row>
    <row r="38" spans="2:4" x14ac:dyDescent="0.25">
      <c r="B38" s="58" t="s">
        <v>19</v>
      </c>
      <c r="C38" s="59">
        <f>VLOOKUP($C$32&amp;"-"&amp;B38,Planilha2!$A:$D,4,FALSE)</f>
        <v>0.1</v>
      </c>
      <c r="D38" s="60">
        <f>C38*$C$33</f>
        <v>95</v>
      </c>
    </row>
    <row r="39" spans="2:4" x14ac:dyDescent="0.25">
      <c r="B39" s="58" t="s">
        <v>20</v>
      </c>
      <c r="C39" s="59">
        <f>VLOOKUP($C$32&amp;"-"&amp;B39,Planilha2!$A:$D,4,FALSE)</f>
        <v>0.1</v>
      </c>
      <c r="D39" s="60">
        <f>C39*$C$33</f>
        <v>95</v>
      </c>
    </row>
    <row r="40" spans="2:4" x14ac:dyDescent="0.25">
      <c r="B40" s="58" t="s">
        <v>21</v>
      </c>
      <c r="C40" s="59">
        <f>VLOOKUP($C$32&amp;"-"&amp;B40,Planilha2!$A:$D,4,FALSE)</f>
        <v>0</v>
      </c>
      <c r="D40" s="60">
        <f>C40*$C$33</f>
        <v>0</v>
      </c>
    </row>
    <row r="41" spans="2:4" x14ac:dyDescent="0.25">
      <c r="B41" s="58" t="s">
        <v>22</v>
      </c>
      <c r="C41" s="59">
        <f>VLOOKUP($C$32&amp;"-"&amp;B41,Planilha2!$A:$D,4,FALSE)</f>
        <v>0</v>
      </c>
      <c r="D41" s="60">
        <f>C41*$C$33</f>
        <v>0</v>
      </c>
    </row>
    <row r="42" spans="2:4" ht="15.75" thickBot="1" x14ac:dyDescent="0.3">
      <c r="B42" s="61"/>
      <c r="C42" s="62"/>
      <c r="D42" s="63">
        <f>SUM(D36:D41)</f>
        <v>950</v>
      </c>
    </row>
  </sheetData>
  <mergeCells count="19">
    <mergeCell ref="C33:D33"/>
    <mergeCell ref="B23:C23"/>
    <mergeCell ref="B17:C17"/>
    <mergeCell ref="B18:C18"/>
    <mergeCell ref="B19:C19"/>
    <mergeCell ref="C32:D32"/>
    <mergeCell ref="H21:I21"/>
    <mergeCell ref="B11:D11"/>
    <mergeCell ref="H16:J16"/>
    <mergeCell ref="H17:I17"/>
    <mergeCell ref="H18:I18"/>
    <mergeCell ref="H19:I19"/>
    <mergeCell ref="H20:I20"/>
    <mergeCell ref="B20:C20"/>
    <mergeCell ref="B21:C21"/>
    <mergeCell ref="B16:D16"/>
    <mergeCell ref="B12:C12"/>
    <mergeCell ref="B13:C13"/>
    <mergeCell ref="B14:C14"/>
  </mergeCells>
  <dataValidations count="1">
    <dataValidation type="list" allowBlank="1" showInputMessage="1" showErrorMessage="1" sqref="C32" xr:uid="{C03C491C-626A-4F87-9B63-60C5A463A128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A092-5817-4168-B722-5B8B1D6DCB5E}">
  <dimension ref="A2:D20"/>
  <sheetViews>
    <sheetView workbookViewId="0">
      <selection activeCell="E21" sqref="E21"/>
    </sheetView>
  </sheetViews>
  <sheetFormatPr defaultRowHeight="15" x14ac:dyDescent="0.25"/>
  <cols>
    <col min="1" max="1" width="28.42578125" bestFit="1" customWidth="1"/>
    <col min="2" max="2" width="12.140625" bestFit="1" customWidth="1"/>
    <col min="3" max="3" width="16.140625" bestFit="1" customWidth="1"/>
  </cols>
  <sheetData>
    <row r="2" spans="1:4" x14ac:dyDescent="0.25">
      <c r="A2" t="s">
        <v>25</v>
      </c>
      <c r="B2" t="s">
        <v>13</v>
      </c>
      <c r="C2" t="s">
        <v>14</v>
      </c>
      <c r="D2" s="2" t="s">
        <v>24</v>
      </c>
    </row>
    <row r="3" spans="1:4" x14ac:dyDescent="0.25">
      <c r="A3" t="str">
        <f>B3&amp;"-"&amp;C3</f>
        <v>Conservador-Papel</v>
      </c>
      <c r="B3" t="s">
        <v>23</v>
      </c>
      <c r="C3" s="2" t="s">
        <v>17</v>
      </c>
      <c r="D3" s="24">
        <v>0.3</v>
      </c>
    </row>
    <row r="4" spans="1:4" x14ac:dyDescent="0.25">
      <c r="A4" t="str">
        <f t="shared" ref="A4:A7" si="0">B4&amp;"-"&amp;C4</f>
        <v>Conservador-Tijolo</v>
      </c>
      <c r="B4" t="s">
        <v>23</v>
      </c>
      <c r="C4" s="2" t="s">
        <v>18</v>
      </c>
      <c r="D4" s="24">
        <v>0.5</v>
      </c>
    </row>
    <row r="5" spans="1:4" x14ac:dyDescent="0.25">
      <c r="A5" t="str">
        <f t="shared" si="0"/>
        <v>Conservador-Híbridos</v>
      </c>
      <c r="B5" t="s">
        <v>23</v>
      </c>
      <c r="C5" s="2" t="s">
        <v>19</v>
      </c>
      <c r="D5" s="24">
        <v>0.1</v>
      </c>
    </row>
    <row r="6" spans="1:4" x14ac:dyDescent="0.25">
      <c r="A6" t="str">
        <f t="shared" si="0"/>
        <v>Conservador-FOFs</v>
      </c>
      <c r="B6" t="s">
        <v>23</v>
      </c>
      <c r="C6" s="2" t="s">
        <v>20</v>
      </c>
      <c r="D6" s="24">
        <v>0.1</v>
      </c>
    </row>
    <row r="7" spans="1:4" x14ac:dyDescent="0.25">
      <c r="A7" t="str">
        <f t="shared" si="0"/>
        <v>Conservador-Desenvolvimento</v>
      </c>
      <c r="B7" t="s">
        <v>23</v>
      </c>
      <c r="C7" s="2" t="s">
        <v>21</v>
      </c>
      <c r="D7" s="24">
        <v>0</v>
      </c>
    </row>
    <row r="8" spans="1:4" ht="15.75" thickBot="1" x14ac:dyDescent="0.3">
      <c r="A8" s="25" t="str">
        <f>B8&amp;"-"&amp;C8</f>
        <v>Conservador-Hotelarias</v>
      </c>
      <c r="B8" s="25" t="s">
        <v>23</v>
      </c>
      <c r="C8" s="26" t="s">
        <v>22</v>
      </c>
      <c r="D8" s="27">
        <v>0</v>
      </c>
    </row>
    <row r="9" spans="1:4" x14ac:dyDescent="0.25">
      <c r="A9" t="str">
        <f>B9&amp;"-"&amp;C9</f>
        <v>Moderado-Papel</v>
      </c>
      <c r="B9" t="s">
        <v>26</v>
      </c>
      <c r="C9" s="2" t="s">
        <v>17</v>
      </c>
      <c r="D9" s="6">
        <v>0.32</v>
      </c>
    </row>
    <row r="10" spans="1:4" x14ac:dyDescent="0.25">
      <c r="A10" t="str">
        <f t="shared" ref="A10:A20" si="1">B10&amp;"-"&amp;C10</f>
        <v>Moderado-Tijolo</v>
      </c>
      <c r="B10" t="s">
        <v>26</v>
      </c>
      <c r="C10" s="2" t="s">
        <v>18</v>
      </c>
      <c r="D10" s="6">
        <v>0.3</v>
      </c>
    </row>
    <row r="11" spans="1:4" x14ac:dyDescent="0.25">
      <c r="A11" t="str">
        <f t="shared" si="1"/>
        <v>Moderado-Híbridos</v>
      </c>
      <c r="B11" t="s">
        <v>26</v>
      </c>
      <c r="C11" s="2" t="s">
        <v>19</v>
      </c>
      <c r="D11" s="6">
        <v>0.08</v>
      </c>
    </row>
    <row r="12" spans="1:4" x14ac:dyDescent="0.25">
      <c r="A12" t="str">
        <f t="shared" si="1"/>
        <v>Moderado-FOFs</v>
      </c>
      <c r="B12" t="s">
        <v>26</v>
      </c>
      <c r="C12" s="2" t="s">
        <v>20</v>
      </c>
      <c r="D12" s="6">
        <v>0.1</v>
      </c>
    </row>
    <row r="13" spans="1:4" x14ac:dyDescent="0.25">
      <c r="A13" t="str">
        <f t="shared" si="1"/>
        <v>Moderado-Desenvolvimento</v>
      </c>
      <c r="B13" t="s">
        <v>26</v>
      </c>
      <c r="C13" s="2" t="s">
        <v>21</v>
      </c>
      <c r="D13" s="6">
        <v>0.1</v>
      </c>
    </row>
    <row r="14" spans="1:4" ht="15.75" thickBot="1" x14ac:dyDescent="0.3">
      <c r="A14" s="25" t="str">
        <f t="shared" si="1"/>
        <v>Moderado-Hotelarias</v>
      </c>
      <c r="B14" s="25" t="s">
        <v>26</v>
      </c>
      <c r="C14" s="26" t="s">
        <v>22</v>
      </c>
      <c r="D14" s="28">
        <v>0.1</v>
      </c>
    </row>
    <row r="15" spans="1:4" x14ac:dyDescent="0.25">
      <c r="A15" t="str">
        <f t="shared" si="1"/>
        <v>Agressivo-Papel</v>
      </c>
      <c r="B15" t="s">
        <v>27</v>
      </c>
      <c r="C15" s="2" t="s">
        <v>17</v>
      </c>
      <c r="D15" s="6">
        <v>0.5</v>
      </c>
    </row>
    <row r="16" spans="1:4" x14ac:dyDescent="0.25">
      <c r="A16" t="str">
        <f t="shared" si="1"/>
        <v>Agressivo-Tijolo</v>
      </c>
      <c r="B16" t="s">
        <v>27</v>
      </c>
      <c r="C16" s="2" t="s">
        <v>18</v>
      </c>
      <c r="D16" s="6">
        <v>0.1</v>
      </c>
    </row>
    <row r="17" spans="1:4" x14ac:dyDescent="0.25">
      <c r="A17" t="str">
        <f t="shared" si="1"/>
        <v>Agressivo-Híbridos</v>
      </c>
      <c r="B17" t="s">
        <v>27</v>
      </c>
      <c r="C17" s="2" t="s">
        <v>19</v>
      </c>
      <c r="D17" s="6">
        <v>0.05</v>
      </c>
    </row>
    <row r="18" spans="1:4" x14ac:dyDescent="0.25">
      <c r="A18" t="str">
        <f t="shared" si="1"/>
        <v>Agressivo-FOFs</v>
      </c>
      <c r="B18" t="s">
        <v>27</v>
      </c>
      <c r="C18" s="2" t="s">
        <v>20</v>
      </c>
      <c r="D18" s="6">
        <v>0.05</v>
      </c>
    </row>
    <row r="19" spans="1:4" x14ac:dyDescent="0.25">
      <c r="A19" t="str">
        <f t="shared" si="1"/>
        <v>Agressivo-Desenvolvimento</v>
      </c>
      <c r="B19" t="s">
        <v>27</v>
      </c>
      <c r="C19" s="2" t="s">
        <v>21</v>
      </c>
      <c r="D19" s="6">
        <v>0.2</v>
      </c>
    </row>
    <row r="20" spans="1:4" x14ac:dyDescent="0.25">
      <c r="A20" t="str">
        <f t="shared" si="1"/>
        <v>Agressivo-Hotelarias</v>
      </c>
      <c r="B20" t="s">
        <v>27</v>
      </c>
      <c r="C20" s="2" t="s">
        <v>22</v>
      </c>
      <c r="D20" s="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Planilha1</vt:lpstr>
      <vt:lpstr>Planilha2</vt:lpstr>
      <vt:lpstr>aporte</vt:lpstr>
      <vt:lpstr>patrimonio</vt:lpstr>
      <vt:lpstr>patrimonio_projetado</vt:lpstr>
      <vt:lpstr>qtd_anos</vt:lpstr>
      <vt:lpstr>rendimento_carteira</vt:lpstr>
      <vt:lpstr>salario</vt:lpstr>
      <vt:lpstr>sugestao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 AMARAL PEREIRA</dc:creator>
  <cp:lastModifiedBy>JOÃO GUILHERME AMARAL PEREIRA</cp:lastModifiedBy>
  <dcterms:created xsi:type="dcterms:W3CDTF">2025-05-26T21:02:06Z</dcterms:created>
  <dcterms:modified xsi:type="dcterms:W3CDTF">2025-05-27T00:36:21Z</dcterms:modified>
</cp:coreProperties>
</file>