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196930_tecnico_ulisboa_pt/Documents/ROB9-16/Projetos/Dogrob/"/>
    </mc:Choice>
  </mc:AlternateContent>
  <xr:revisionPtr revIDLastSave="1478" documentId="8_{5153891B-2C4C-4837-876D-8A65E91A5179}" xr6:coauthVersionLast="47" xr6:coauthVersionMax="47" xr10:uidLastSave="{A42D4CAB-D4B4-4650-810D-ECE99E828B5D}"/>
  <bookViews>
    <workbookView xWindow="5235" yWindow="2505" windowWidth="21600" windowHeight="13245" activeTab="3" xr2:uid="{B7B89ABC-6E69-401B-B8D5-8FA235CB15B8}"/>
  </bookViews>
  <sheets>
    <sheet name="lista de material" sheetId="1" r:id="rId1"/>
    <sheet name="impressão" sheetId="2" r:id="rId2"/>
    <sheet name="características importantes" sheetId="3" r:id="rId3"/>
    <sheet name="notas" sheetId="4" r:id="rId4"/>
    <sheet name="planeamento" sheetId="6" r:id="rId5"/>
    <sheet name="registos pre atividade" sheetId="7" r:id="rId6"/>
    <sheet name="CAIXAS" sheetId="8" r:id="rId7"/>
    <sheet name="dores de cabeça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7" l="1"/>
  <c r="B7" i="7"/>
  <c r="B8" i="7"/>
  <c r="B9" i="7"/>
  <c r="B10" i="7"/>
  <c r="B11" i="7"/>
  <c r="B12" i="7"/>
  <c r="B13" i="7"/>
  <c r="B14" i="7"/>
  <c r="B15" i="7"/>
  <c r="B5" i="7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4" i="2"/>
  <c r="K57" i="1"/>
  <c r="K56" i="1"/>
  <c r="I56" i="1"/>
  <c r="H56" i="1"/>
  <c r="K55" i="1"/>
  <c r="K54" i="1"/>
  <c r="K53" i="1"/>
  <c r="K52" i="1"/>
  <c r="K51" i="1"/>
  <c r="I51" i="1"/>
  <c r="H51" i="1"/>
  <c r="K50" i="1"/>
  <c r="I50" i="1"/>
  <c r="H50" i="1"/>
  <c r="K49" i="1"/>
  <c r="I49" i="1"/>
  <c r="H49" i="1"/>
  <c r="K48" i="1"/>
  <c r="I48" i="1"/>
  <c r="H48" i="1"/>
  <c r="K47" i="1"/>
  <c r="I47" i="1"/>
  <c r="H47" i="1"/>
  <c r="K46" i="1"/>
  <c r="I46" i="1"/>
  <c r="H46" i="1"/>
  <c r="K45" i="1"/>
  <c r="I45" i="1"/>
  <c r="H45" i="1"/>
  <c r="K44" i="1"/>
  <c r="I44" i="1"/>
  <c r="H44" i="1"/>
  <c r="K43" i="1"/>
  <c r="I43" i="1"/>
  <c r="H43" i="1"/>
  <c r="I13" i="1"/>
  <c r="K11" i="1"/>
  <c r="K12" i="1"/>
  <c r="H11" i="1"/>
  <c r="H12" i="1" s="1"/>
  <c r="I11" i="1"/>
  <c r="Q19" i="2"/>
  <c r="H15" i="2"/>
  <c r="K20" i="1"/>
  <c r="K19" i="1"/>
  <c r="K18" i="1"/>
  <c r="K24" i="1"/>
  <c r="K23" i="1"/>
  <c r="K22" i="1"/>
  <c r="K17" i="1"/>
  <c r="K16" i="1"/>
  <c r="K15" i="1"/>
  <c r="K13" i="1"/>
  <c r="H10" i="1"/>
  <c r="H13" i="1"/>
  <c r="H14" i="1"/>
  <c r="K14" i="1" s="1"/>
  <c r="I14" i="1"/>
  <c r="H4" i="1"/>
  <c r="H5" i="1"/>
  <c r="H6" i="1"/>
  <c r="H7" i="1"/>
  <c r="H8" i="1"/>
  <c r="H9" i="1"/>
  <c r="H3" i="1"/>
  <c r="K4" i="1"/>
  <c r="K5" i="1"/>
  <c r="K6" i="1"/>
  <c r="K7" i="1"/>
  <c r="K8" i="1"/>
  <c r="K9" i="1"/>
  <c r="K10" i="1"/>
  <c r="K3" i="1"/>
  <c r="I4" i="1"/>
  <c r="I5" i="1"/>
  <c r="I6" i="1"/>
  <c r="I7" i="1"/>
  <c r="I8" i="1"/>
  <c r="I9" i="1"/>
  <c r="I10" i="1"/>
  <c r="I3" i="1"/>
  <c r="L19" i="2"/>
  <c r="L20" i="2" s="1"/>
  <c r="L3" i="2"/>
  <c r="M4" i="2"/>
  <c r="M5" i="2"/>
  <c r="M6" i="2"/>
  <c r="M7" i="2"/>
  <c r="M8" i="2"/>
  <c r="M9" i="2"/>
  <c r="M10" i="2"/>
  <c r="M11" i="2"/>
  <c r="M12" i="2"/>
  <c r="M13" i="2"/>
  <c r="M3" i="2"/>
  <c r="L4" i="2"/>
  <c r="L5" i="2"/>
  <c r="L6" i="2"/>
  <c r="L7" i="2"/>
  <c r="L8" i="2"/>
  <c r="L9" i="2"/>
  <c r="L10" i="2"/>
  <c r="L11" i="2"/>
  <c r="L12" i="2"/>
  <c r="L13" i="2"/>
  <c r="G5" i="2"/>
  <c r="E4" i="2"/>
  <c r="G4" i="2" s="1"/>
  <c r="G6" i="2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3" i="2"/>
  <c r="G3" i="2" s="1"/>
  <c r="V23" i="2" l="1"/>
  <c r="K21" i="1"/>
  <c r="L21" i="1"/>
  <c r="K25" i="1"/>
  <c r="L25" i="1" s="1"/>
  <c r="L12" i="1"/>
  <c r="L21" i="2"/>
  <c r="L22" i="2" s="1"/>
  <c r="L14" i="2"/>
  <c r="M14" i="2"/>
  <c r="M19" i="2" s="1"/>
  <c r="M20" i="2" s="1"/>
  <c r="M21" i="2" s="1"/>
  <c r="L27" i="1" l="1"/>
  <c r="M27" i="1"/>
</calcChain>
</file>

<file path=xl/sharedStrings.xml><?xml version="1.0" encoding="utf-8"?>
<sst xmlns="http://schemas.openxmlformats.org/spreadsheetml/2006/main" count="674" uniqueCount="304">
  <si>
    <t>https://www.thingiverse.com/thing:4822059</t>
  </si>
  <si>
    <t>https://www.thingiverse.com/thing:3445283</t>
  </si>
  <si>
    <t>https://www.thingiverse.com/thing:5403752</t>
  </si>
  <si>
    <t>https://www.thingiverse.com/thing:3427884</t>
  </si>
  <si>
    <t>https://www.thingiverse.com/thing:4517657</t>
  </si>
  <si>
    <t>https://www.youtube.com/watch?v=MLSrYhbfgjw</t>
  </si>
  <si>
    <t>https://www.instructables.com/GoodBoy-3D-Printed-Arduino-Robot-Dog/</t>
  </si>
  <si>
    <t>https://www.instructables.com/3D-Printed-Robot-Dog/</t>
  </si>
  <si>
    <t>https://www.youtube.com/watch?v=LDWCn3uT7jo</t>
  </si>
  <si>
    <t>https://www.youtube.com/watch?v=xNeZWP5Mx9s</t>
  </si>
  <si>
    <t>https://www.youtube.com/watch?v=mIvEY3RJ5Mg</t>
  </si>
  <si>
    <t>https://www.youtube.com/watch?v=tLrRlXxM5Yw</t>
  </si>
  <si>
    <t>https://www.youtube.com/watch?v=O_2swSMecB4</t>
  </si>
  <si>
    <t>https://robotacademy.net.au/masterclass/inverse-kinematics-and-robot-motion/?lesson=299</t>
  </si>
  <si>
    <t>Cauda</t>
  </si>
  <si>
    <t>Ladrar</t>
  </si>
  <si>
    <t>MODELOS 3D</t>
  </si>
  <si>
    <t>IDEIAS</t>
  </si>
  <si>
    <t>MOVIMENTO</t>
  </si>
  <si>
    <t>EXTRAS</t>
  </si>
  <si>
    <t>Consulta</t>
  </si>
  <si>
    <t>https://github.com/miguelasd688/4-legged-robot-model</t>
  </si>
  <si>
    <t>AULAS</t>
  </si>
  <si>
    <t>Primeiro dia: revisão de arduino e matemática aplicada à robótica com os braços robóticos</t>
  </si>
  <si>
    <t>MASSAS</t>
  </si>
  <si>
    <t>Massa do corpo: 344g</t>
  </si>
  <si>
    <t>Massa da pata: 70g</t>
  </si>
  <si>
    <t>Massa do ombro: 67g</t>
  </si>
  <si>
    <t>Massa total: 903g</t>
  </si>
  <si>
    <t>SERVO MOTOR</t>
  </si>
  <si>
    <t>CARACTERÍSTICAS</t>
  </si>
  <si>
    <t xml:space="preserve">Weight: 55 g </t>
  </si>
  <si>
    <t xml:space="preserve">Dimension: 40.7 x 19.7 x 42.9 mm approx. </t>
  </si>
  <si>
    <t xml:space="preserve">Stall torque: 9.4 kgf·cm (4.8 V ), 11 kgf·cm (6 V) </t>
  </si>
  <si>
    <t>Operating speed: 0.17 s/60º (4.8 V), 0.14 s/60º (6 V)</t>
  </si>
  <si>
    <t>Operating voltage: 4.8 V a 7.2 V</t>
  </si>
  <si>
    <t>Running Current 500 mA – 900 mA (6V)</t>
  </si>
  <si>
    <t xml:space="preserve">Stall Current 2.5 A (6V) </t>
  </si>
  <si>
    <t xml:space="preserve">Dead band width: 5 µs </t>
  </si>
  <si>
    <t>Stable and shock proof double ball bearing design</t>
  </si>
  <si>
    <t>Temperature range: 0 ºC – 55 ºC</t>
  </si>
  <si>
    <t>Energia</t>
  </si>
  <si>
    <t>Modelo 3D</t>
  </si>
  <si>
    <t>Material</t>
  </si>
  <si>
    <t>Timing</t>
  </si>
  <si>
    <t>Tempo de chegada</t>
  </si>
  <si>
    <t>Material de teste</t>
  </si>
  <si>
    <t>Material extra que será necessário: ainda não se sabe ao certo, mas garantidamente fios, porcas, parafusos, ...</t>
  </si>
  <si>
    <t>5 semanas</t>
  </si>
  <si>
    <t>2 semanas para imprimir todos os robôs + 3 semanas de teste (+ necessidade de modelar 1 semana)</t>
  </si>
  <si>
    <t>Caso não se utilize da internet temos de desenhar</t>
  </si>
  <si>
    <t>Máquina da direita não funciona</t>
  </si>
  <si>
    <t>Necessidade de comprar filamento</t>
  </si>
  <si>
    <t>Tempo de impressão</t>
  </si>
  <si>
    <t>Com power supply – bateria</t>
  </si>
  <si>
    <t>Sem power supply – fonte externa, mas não temos suficientes para todos</t>
  </si>
  <si>
    <t xml:space="preserve">CENAS IMPORTANTES A TER EM CONTA </t>
  </si>
  <si>
    <t>SOLUÇÃO</t>
  </si>
  <si>
    <t>RESOLVIDO</t>
  </si>
  <si>
    <t>PEÇA</t>
  </si>
  <si>
    <t>QUANTIDADE POR UNIDADE</t>
  </si>
  <si>
    <t>QUANTIDADE TOTAL</t>
  </si>
  <si>
    <t>QUANTIDADE TOTAL DE ROBOS</t>
  </si>
  <si>
    <t>UNIDADES POR FICHEIRO</t>
  </si>
  <si>
    <t>perna baixo esquerda</t>
  </si>
  <si>
    <t>down_left_leg_x2</t>
  </si>
  <si>
    <t>CCR20PRO_down_left_leg_x2</t>
  </si>
  <si>
    <t>down_right_leg_x2</t>
  </si>
  <si>
    <t>perna baixo direito</t>
  </si>
  <si>
    <t>Características de impressão</t>
  </si>
  <si>
    <t>in fill de 20%</t>
  </si>
  <si>
    <t>QUANTIDADE DE FILAMENTO POR FICHEIRO [g]</t>
  </si>
  <si>
    <t>QUANTIDADE TOTAL DE FILAMENTO [g]</t>
  </si>
  <si>
    <t>CCR20PRO_down_right_leg_x2</t>
  </si>
  <si>
    <t>lower_body_x1</t>
  </si>
  <si>
    <t>corpo estrutura - parte 1</t>
  </si>
  <si>
    <t>corpo estrutura - parte 2</t>
  </si>
  <si>
    <t>CCR20PRO_Lower_body_x1-parte1</t>
  </si>
  <si>
    <t xml:space="preserve">estas quantidades dá-se pelo </t>
  </si>
  <si>
    <t xml:space="preserve">facto da peça sermuito grande </t>
  </si>
  <si>
    <t>e assim pode-se poupar</t>
  </si>
  <si>
    <t>CCR20PRO_Lower_body_x1-parte2</t>
  </si>
  <si>
    <t>main_back__x1</t>
  </si>
  <si>
    <t>CCR20PRO_main_back__x1</t>
  </si>
  <si>
    <t>parte tras rolamentos</t>
  </si>
  <si>
    <t>parte frente rolamentos</t>
  </si>
  <si>
    <t>main_front_x1</t>
  </si>
  <si>
    <t>CCR20PRO_main_front_x1</t>
  </si>
  <si>
    <t>shoulder_LB_x1</t>
  </si>
  <si>
    <t>ombro tras esquerda</t>
  </si>
  <si>
    <t>CCR20PRO_shoulder_LB_x1</t>
  </si>
  <si>
    <t>shoulder_LF_x1</t>
  </si>
  <si>
    <t>ombro frente esquerda</t>
  </si>
  <si>
    <t>CCR20PRO_shoulder_LF_x1</t>
  </si>
  <si>
    <t>CCR20PRO_shoulder_RB_x1</t>
  </si>
  <si>
    <t>ombro tras direita</t>
  </si>
  <si>
    <t>shoulder_RB_x1</t>
  </si>
  <si>
    <t>CCR20PRO_shoulder_RF_x1</t>
  </si>
  <si>
    <t>shoulder_RF_x1</t>
  </si>
  <si>
    <t>ombro frente direita</t>
  </si>
  <si>
    <t>CCR20PRO_Top_body_x1</t>
  </si>
  <si>
    <t>Top_body_x1</t>
  </si>
  <si>
    <t>tampa</t>
  </si>
  <si>
    <t>NUMERO DE IMPRESSÕES NECESSÁRIAS</t>
  </si>
  <si>
    <t>NUMERO DE IMPRESSÕES ARREDONDADAS</t>
  </si>
  <si>
    <t>parte de cima da perna</t>
  </si>
  <si>
    <t>upper_leg_x4</t>
  </si>
  <si>
    <t>por a mão</t>
  </si>
  <si>
    <t>CCR20PRO_upper_leg_x4</t>
  </si>
  <si>
    <t>FICHEIRO MODELO</t>
  </si>
  <si>
    <t>FICHEIRO DE PROJETO DE IMPRESSÃO</t>
  </si>
  <si>
    <t>TOTAIS [Dias e Bobines] arredondados</t>
  </si>
  <si>
    <t>TOTAIS [Dias e Bobines]</t>
  </si>
  <si>
    <t>TOTAIS [Horas e Gramas]</t>
  </si>
  <si>
    <t>suportes 5%</t>
  </si>
  <si>
    <t>TOTAIS [Dias e Bobines] arredondados com duas máquinas</t>
  </si>
  <si>
    <t>TEMPO DE IMPRESSÃO POR FICHEIRO [Horas]</t>
  </si>
  <si>
    <t>TEMPO TOTAL DE IMPRESSÃO  [Horas]</t>
  </si>
  <si>
    <t>TIPO</t>
  </si>
  <si>
    <t>NOME</t>
  </si>
  <si>
    <t>QUANTIDADE POR CÃO</t>
  </si>
  <si>
    <t>NÚMERO</t>
  </si>
  <si>
    <t>PREÇO POR UNIDADE</t>
  </si>
  <si>
    <t>PREÇO TOTAL</t>
  </si>
  <si>
    <t>PARAF C/CIL F/PH AÇO ZINC DIN 7985 M 4X30</t>
  </si>
  <si>
    <t>PORCAS SEXT AÇO CL 8 ZINC DIN 934 M 4</t>
  </si>
  <si>
    <t>ANILHAS PLANAS AÇO MACIO ZINC DIN 125 A M 4</t>
  </si>
  <si>
    <t>PARAF C/CIL F/PH AÇO ZINC DIN 7985 M 3X30</t>
  </si>
  <si>
    <t>PORCAS SEXT AÇO CL 8 ZINC DIN 934 M 3</t>
  </si>
  <si>
    <t>ANILHAS PLANAS AÇO MACIO ZINC DIN 125 A M 3</t>
  </si>
  <si>
    <t>PARAF C/CIL F/PH AÇO ZINC DIN 7985 M 4X16</t>
  </si>
  <si>
    <t>FERRAGENS</t>
  </si>
  <si>
    <t>PARAF C/CIL F/PH AÇO ZINC DIN 7985 M 4X35</t>
  </si>
  <si>
    <t>preço por cão</t>
  </si>
  <si>
    <t>com IVA</t>
  </si>
  <si>
    <t>LINK/ORÇAMENTO/ETC</t>
  </si>
  <si>
    <t>SERVO MG996R 180º</t>
  </si>
  <si>
    <t>https://www.botnroll.com/pt/servos/3168-servo-mg996r-180-11kg-cm.html</t>
  </si>
  <si>
    <t>orçamento no email</t>
  </si>
  <si>
    <t>Fonte de alimentaçã0</t>
  </si>
  <si>
    <t>https://pt.farnell.com/mean-well/rsp-150-5/power-supply-ac-dc-5v-30a/dp/2816031</t>
  </si>
  <si>
    <t>*</t>
  </si>
  <si>
    <t>https://mauser.pt/catalog/product_info.php?cPath=1874_640_464_1210&amp;products_id=011-0923</t>
  </si>
  <si>
    <t>Terminal de forquilha isolado vermelho (0.5-1.5mm²) 6.4mm</t>
  </si>
  <si>
    <t>https://mauser.pt/catalog/product_info.php?cPath=1874_640_464_1210&amp;products_id=011-0924</t>
  </si>
  <si>
    <t>Terminal de forquilha isolado azul (1.5-2.5mm²) 6.4mm</t>
  </si>
  <si>
    <t>https://mauser.pt/catalog/product_info.php?cPath=1874_640_464_1210&amp;products_id=011-0927</t>
  </si>
  <si>
    <t>Terminal de forquilha isolado preto (2.5-4.0mm²) 6.4mm</t>
  </si>
  <si>
    <t>TOTAL</t>
  </si>
  <si>
    <t>ELETRO</t>
  </si>
  <si>
    <t>Rolo de filamento de impressão 3D em PLA (3D850) de 1.75mm - Preto - 1Kg - Tucab Fil3D</t>
  </si>
  <si>
    <t>https://mauser.pt/catalog/product_info.php?cPath=2207_2402_2308&amp;products_id=096-6910</t>
  </si>
  <si>
    <t>https://mauser.pt/catalog/product_info.php?cPath=2207_2402_2308&amp;products_id=096-6914</t>
  </si>
  <si>
    <t>Rolo de filamento de impressão 3D em PLA (3D850) de 1.75mm - Vermelho - 1Kg - Tucab Fil3D</t>
  </si>
  <si>
    <t>Rolo de filamento de impressão 3D em PLA (4032D) de 1.75mm - Branco - 1Kg - Tucab Fil3D</t>
  </si>
  <si>
    <t>https://mauser.pt/catalog/product_info.php?cPath=2207_2402_2308&amp;products_id=096-8759</t>
  </si>
  <si>
    <t>3D</t>
  </si>
  <si>
    <t>QUANTIDADE NECESSÁRIA</t>
  </si>
  <si>
    <t>QUANTIDAE PARA ENCOMENDA</t>
  </si>
  <si>
    <t>Conjunto de 40 cabos de ligação Jumper Dupont fêmea-fêmea - 150mm</t>
  </si>
  <si>
    <t>https://mauser.pt/catalog/product_info.php?cPath=324_2791_2787&amp;products_id=096-7942</t>
  </si>
  <si>
    <t>Conjunto de 40 cabos de ligação Jumper Dupont macho-fêmea - 150mm</t>
  </si>
  <si>
    <t>https://mauser.pt/catalog/product_info.php?cPath=324_2791_2787&amp;products_id=096-7941</t>
  </si>
  <si>
    <t>Conjunto de 40 cabos de ligação Jumper Dupont macho-macho - 150mm</t>
  </si>
  <si>
    <t>https://mauser.pt/catalog/product_info.php?cPath=324_2791_2787&amp;products_id=096-7940</t>
  </si>
  <si>
    <t>D</t>
  </si>
  <si>
    <t>O</t>
  </si>
  <si>
    <t>N</t>
  </si>
  <si>
    <t>impressão</t>
  </si>
  <si>
    <t>filamento</t>
  </si>
  <si>
    <t>FILAMENTO DISPONIVEL</t>
  </si>
  <si>
    <t>COR</t>
  </si>
  <si>
    <t>PESO</t>
  </si>
  <si>
    <t>ORGANIZAÇÃO DO FILAMENTO</t>
  </si>
  <si>
    <t>peso</t>
  </si>
  <si>
    <t>preto</t>
  </si>
  <si>
    <t>branco</t>
  </si>
  <si>
    <t>Azul</t>
  </si>
  <si>
    <t>vermelho</t>
  </si>
  <si>
    <t>verde</t>
  </si>
  <si>
    <t>amarelo</t>
  </si>
  <si>
    <t>nº bobine</t>
  </si>
  <si>
    <t>PESO + 25%</t>
  </si>
  <si>
    <t>SOMA DOS AMARELOS</t>
  </si>
  <si>
    <t xml:space="preserve">N </t>
  </si>
  <si>
    <t>Rolamento 6002rs</t>
  </si>
  <si>
    <t>telemóvel</t>
  </si>
  <si>
    <t>SIMULAÇÃO</t>
  </si>
  <si>
    <t>https://www.mathworks.com/help/fuzzy/modeling-inverse-kinematics-in-a-robotic-arm.html</t>
  </si>
  <si>
    <t>Denavit‐Hartenberg representation</t>
  </si>
  <si>
    <t>https://www.mathworks.com/matlabcentral/answers/400934-creating-add-on-library-for-arduino-to-use-adafruit-16-channel-12-bit-pwm-servo-driver</t>
  </si>
  <si>
    <t>usar matlab para programar o cao</t>
  </si>
  <si>
    <t>colocar o giroscopio</t>
  </si>
  <si>
    <t>https://www.youtube.com/watch?v=jQPdmjXsBBo</t>
  </si>
  <si>
    <t>11H30</t>
  </si>
  <si>
    <t>15H30</t>
  </si>
  <si>
    <t>15H45</t>
  </si>
  <si>
    <t>10H</t>
  </si>
  <si>
    <t>14H</t>
  </si>
  <si>
    <t>13H</t>
  </si>
  <si>
    <t>17H</t>
  </si>
  <si>
    <t>DIA 1</t>
  </si>
  <si>
    <t>11h45</t>
  </si>
  <si>
    <t>DIA 2</t>
  </si>
  <si>
    <t>Montar pata</t>
  </si>
  <si>
    <t>Programar a pata</t>
  </si>
  <si>
    <t>Programar a pata - Desafio</t>
  </si>
  <si>
    <t>Montar as restantes patas</t>
  </si>
  <si>
    <t>Testar as pernas</t>
  </si>
  <si>
    <t>DIA 4</t>
  </si>
  <si>
    <t>DIA 3</t>
  </si>
  <si>
    <t>DIA 5</t>
  </si>
  <si>
    <t>EX1</t>
  </si>
  <si>
    <t>EX2</t>
  </si>
  <si>
    <t>EX3</t>
  </si>
  <si>
    <t>EX4</t>
  </si>
  <si>
    <t>EX5</t>
  </si>
  <si>
    <t>EX6</t>
  </si>
  <si>
    <t>EX7</t>
  </si>
  <si>
    <t>Pedro Pinheiro Rodrigues</t>
  </si>
  <si>
    <t>Francisco Martins Peixe</t>
  </si>
  <si>
    <t>Martim Filipe de Oliveira Guedes</t>
  </si>
  <si>
    <t>João Miguel dos Santos Ramalho</t>
  </si>
  <si>
    <t>Mateus Pedro Soares</t>
  </si>
  <si>
    <t>Giulio do Carmo Cachucho</t>
  </si>
  <si>
    <t>Beatriz Marques Calado Gonçalves Cerejeira</t>
  </si>
  <si>
    <t>Inês Marques Calado Gonçalves Cerejeira</t>
  </si>
  <si>
    <t>Mariana Correia Rosa</t>
  </si>
  <si>
    <t>Gonçalo Correia Rosa</t>
  </si>
  <si>
    <t>Vasco de Melo Durão Rodrigues Gouveia</t>
  </si>
  <si>
    <t>Correto</t>
  </si>
  <si>
    <t>trocou a polaridade do led</t>
  </si>
  <si>
    <t>LED com a polaridade trocada. Ligou negativo do led ao pino 12 e o positivo do led ao gnd do arduino</t>
  </si>
  <si>
    <t>Funciona, porém o objetivo era ligar aos 5 volts. Falta resistência. Programou o pino 8 em código</t>
  </si>
  <si>
    <t>Não usou os 5 volt para ligar o arduino. Programou por blocos o built in led para acender o led ligado na porta 13</t>
  </si>
  <si>
    <t>Falta resitência</t>
  </si>
  <si>
    <t>Correto, programado por blocos</t>
  </si>
  <si>
    <t>Correto, ligado ao pino A0</t>
  </si>
  <si>
    <t>Correto, não alterou o valor das resistências e não fez algoritmo</t>
  </si>
  <si>
    <t>Correto, ligado aos pinos analógicos e programado por blocos</t>
  </si>
  <si>
    <t>Errado, não ligou a um pino PWM e mal programado</t>
  </si>
  <si>
    <t>Errado, potenciometro a mais, sinal PWM mal programado. Código errado.</t>
  </si>
  <si>
    <t>Bem montado e programado razoavelemnte. Programado por blocos</t>
  </si>
  <si>
    <t>Errado, usou motor de CC. Não programado</t>
  </si>
  <si>
    <t>IDADE</t>
  </si>
  <si>
    <t>DATA DE NASCIMENTO</t>
  </si>
  <si>
    <t>sensor</t>
  </si>
  <si>
    <t>controlo de equilibrio</t>
  </si>
  <si>
    <t>montar o cão</t>
  </si>
  <si>
    <t>posição estável em pé</t>
  </si>
  <si>
    <t>posição estável em pé baixa</t>
  </si>
  <si>
    <t>sentar</t>
  </si>
  <si>
    <t>em aberto</t>
  </si>
  <si>
    <t>dar a pata</t>
  </si>
  <si>
    <t>andar</t>
  </si>
  <si>
    <t>Apresentação; Regras; Introdução arduino (Ex. servo);</t>
  </si>
  <si>
    <t>testar o cão</t>
  </si>
  <si>
    <t>pROp</t>
  </si>
  <si>
    <t>parcilamente certo</t>
  </si>
  <si>
    <t>CAIXA 1</t>
  </si>
  <si>
    <t>CAIXA 2</t>
  </si>
  <si>
    <t>CAIXA 3</t>
  </si>
  <si>
    <t>CAIXA 4</t>
  </si>
  <si>
    <t>CAIXA 5</t>
  </si>
  <si>
    <t>CAIXA 6</t>
  </si>
  <si>
    <t>CAIXA 7</t>
  </si>
  <si>
    <t>CAIXA 8</t>
  </si>
  <si>
    <t>CAIXA 9</t>
  </si>
  <si>
    <t>CAIXA 10</t>
  </si>
  <si>
    <t>CAIXA 11</t>
  </si>
  <si>
    <t>x</t>
  </si>
  <si>
    <t>so tem 2</t>
  </si>
  <si>
    <t xml:space="preserve">upper body </t>
  </si>
  <si>
    <t xml:space="preserve">top body </t>
  </si>
  <si>
    <t xml:space="preserve">main back </t>
  </si>
  <si>
    <t xml:space="preserve">main front </t>
  </si>
  <si>
    <t xml:space="preserve">shoulder_RF </t>
  </si>
  <si>
    <t xml:space="preserve">shoulder_RB </t>
  </si>
  <si>
    <t xml:space="preserve">shoulder_LB </t>
  </si>
  <si>
    <t xml:space="preserve">soulder_LF </t>
  </si>
  <si>
    <t xml:space="preserve">upper_leg </t>
  </si>
  <si>
    <t xml:space="preserve">down_left </t>
  </si>
  <si>
    <t xml:space="preserve">down_right </t>
  </si>
  <si>
    <t>Arduíno</t>
  </si>
  <si>
    <t>Driver</t>
  </si>
  <si>
    <t>Sensor</t>
  </si>
  <si>
    <t>cabo grande arduíno</t>
  </si>
  <si>
    <t>mini breadboards</t>
  </si>
  <si>
    <t>jumper femea-femea</t>
  </si>
  <si>
    <t>jumper macho macho</t>
  </si>
  <si>
    <t>motores 1 perna</t>
  </si>
  <si>
    <t>rolamentos</t>
  </si>
  <si>
    <t>restante dos motores</t>
  </si>
  <si>
    <t xml:space="preserve">kit parafusos </t>
  </si>
  <si>
    <t>fontes</t>
  </si>
  <si>
    <t>Funciona, porém o objetivo era ligar aos 5 volts. Programou o pino 13 em código</t>
  </si>
  <si>
    <t>Correto,não desenvolveu o código</t>
  </si>
  <si>
    <t>Correto, usou um for loop</t>
  </si>
  <si>
    <t>bem montado, codigo errado</t>
  </si>
  <si>
    <t>Errado, não pisca</t>
  </si>
  <si>
    <t>analogwrite com valores errados</t>
  </si>
  <si>
    <t>Errado, não funciona porque não programou</t>
  </si>
  <si>
    <t>mal montado e mal programado</t>
  </si>
  <si>
    <t>parcilamente certo, não fez uma 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</si>
</sst>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"/>
  </numFmts>
  <fonts count="20">
    <font>
      <sz val="11"/>
      <color theme="1"/>
      <name val="Calibri"/>
      <family val="2"/>
      <scheme val="minor"/>
    </font>
    <font>
      <sz val="10"/>
      <color theme="1"/>
      <name val="Amasis MT Pro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Amasis MT Pro"/>
      <family val="1"/>
    </font>
    <font>
      <sz val="11"/>
      <color theme="1"/>
      <name val="Amasis MT Pro"/>
      <family val="1"/>
    </font>
    <font>
      <b/>
      <sz val="12"/>
      <color theme="1"/>
      <name val="Amasis MT Pro"/>
      <family val="1"/>
    </font>
    <font>
      <sz val="12"/>
      <color theme="1"/>
      <name val="Amasis MT Pro"/>
      <family val="1"/>
    </font>
    <font>
      <u/>
      <sz val="12"/>
      <color theme="10"/>
      <name val="Amasis MT Pro"/>
      <family val="1"/>
    </font>
    <font>
      <u/>
      <sz val="10"/>
      <color theme="10"/>
      <name val="Amasis MT Pro"/>
      <family val="1"/>
    </font>
    <font>
      <b/>
      <sz val="10"/>
      <color theme="1"/>
      <name val="Amasis MT Pro"/>
      <family val="1"/>
    </font>
    <font>
      <sz val="11"/>
      <color theme="1"/>
      <name val="Calibri"/>
      <family val="2"/>
      <scheme val="minor"/>
    </font>
    <font>
      <sz val="10"/>
      <color rgb="FF000000"/>
      <name val="Amasis MT Pro"/>
      <family val="1"/>
    </font>
    <font>
      <sz val="9"/>
      <color theme="1"/>
      <name val="Amasis MT Pro"/>
      <family val="1"/>
    </font>
    <font>
      <b/>
      <sz val="6"/>
      <color theme="1"/>
      <name val="Amasis MT Pro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1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1" applyFont="1" applyAlignment="1">
      <alignment horizontal="left" vertical="center" indent="5"/>
    </xf>
    <xf numFmtId="0" fontId="8" fillId="0" borderId="0" xfId="1" applyFont="1" applyAlignment="1">
      <alignment horizontal="left" vertical="top"/>
    </xf>
    <xf numFmtId="0" fontId="1" fillId="0" borderId="0" xfId="0" applyFont="1"/>
    <xf numFmtId="0" fontId="8" fillId="0" borderId="0" xfId="1" applyFont="1" applyAlignment="1">
      <alignment vertical="center"/>
    </xf>
    <xf numFmtId="0" fontId="8" fillId="0" borderId="0" xfId="1" applyFont="1"/>
    <xf numFmtId="0" fontId="4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2" borderId="0" xfId="1" applyFill="1"/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44" fontId="1" fillId="0" borderId="0" xfId="2" applyFont="1" applyAlignment="1">
      <alignment horizontal="center" vertical="center" wrapText="1"/>
    </xf>
    <xf numFmtId="44" fontId="1" fillId="2" borderId="0" xfId="2" applyFont="1" applyFill="1" applyAlignment="1">
      <alignment horizontal="center" vertical="center" wrapText="1"/>
    </xf>
    <xf numFmtId="44" fontId="1" fillId="2" borderId="0" xfId="0" applyNumberFormat="1" applyFont="1" applyFill="1" applyAlignment="1">
      <alignment horizontal="center" vertical="center" wrapText="1"/>
    </xf>
    <xf numFmtId="2" fontId="1" fillId="6" borderId="0" xfId="0" applyNumberFormat="1" applyFont="1" applyFill="1" applyAlignment="1">
      <alignment horizontal="center" vertical="center" wrapText="1"/>
    </xf>
    <xf numFmtId="44" fontId="1" fillId="7" borderId="0" xfId="0" applyNumberFormat="1" applyFont="1" applyFill="1" applyAlignment="1">
      <alignment vertical="center" wrapText="1"/>
    </xf>
    <xf numFmtId="0" fontId="1" fillId="8" borderId="0" xfId="0" applyFont="1" applyFill="1" applyAlignment="1">
      <alignment horizontal="center" vertical="center"/>
    </xf>
    <xf numFmtId="44" fontId="1" fillId="5" borderId="0" xfId="2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9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4" fontId="18" fillId="0" borderId="1" xfId="0" applyNumberFormat="1" applyFont="1" applyBorder="1" applyAlignment="1">
      <alignment horizontal="right" wrapText="1"/>
    </xf>
    <xf numFmtId="14" fontId="18" fillId="9" borderId="1" xfId="0" applyNumberFormat="1" applyFont="1" applyFill="1" applyBorder="1" applyAlignment="1">
      <alignment horizontal="right" wrapText="1"/>
    </xf>
    <xf numFmtId="0" fontId="2" fillId="2" borderId="0" xfId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textRotation="255" wrapText="1"/>
    </xf>
    <xf numFmtId="0" fontId="13" fillId="0" borderId="0" xfId="0" applyFont="1" applyAlignment="1">
      <alignment horizontal="center" vertical="center" textRotation="255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</cellXfs>
  <cellStyles count="3">
    <cellStyle name="Hiperligação" xfId="1" builtinId="8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9525</xdr:rowOff>
    </xdr:from>
    <xdr:to>
      <xdr:col>9</xdr:col>
      <xdr:colOff>571500</xdr:colOff>
      <xdr:row>20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431362D-6C3F-2836-CE22-9E70587CE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419100"/>
          <a:ext cx="3000375" cy="3667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otnroll.com/pt/servos/3168-servo-mg996r-180-11kg-cm.html" TargetMode="External"/><Relationship Id="rId1" Type="http://schemas.openxmlformats.org/officeDocument/2006/relationships/hyperlink" Target="https://www.botnroll.com/pt/servos/3168-servo-mg996r-180-11kg-cm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structables.com/3D-Printed-Robot-Dog/" TargetMode="External"/><Relationship Id="rId13" Type="http://schemas.openxmlformats.org/officeDocument/2006/relationships/hyperlink" Target="https://www.youtube.com/watch?v=tLrRlXxM5Yw" TargetMode="External"/><Relationship Id="rId3" Type="http://schemas.openxmlformats.org/officeDocument/2006/relationships/hyperlink" Target="https://www.thingiverse.com/thing:5403752" TargetMode="External"/><Relationship Id="rId7" Type="http://schemas.openxmlformats.org/officeDocument/2006/relationships/hyperlink" Target="https://www.instructables.com/GoodBoy-3D-Printed-Arduino-Robot-Dog/" TargetMode="External"/><Relationship Id="rId12" Type="http://schemas.openxmlformats.org/officeDocument/2006/relationships/hyperlink" Target="https://www.youtube.com/watch?v=O_2swSMecB4" TargetMode="External"/><Relationship Id="rId2" Type="http://schemas.openxmlformats.org/officeDocument/2006/relationships/hyperlink" Target="https://www.thingiverse.com/thing:4822059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https://www.thingiverse.com/thing:3445283" TargetMode="External"/><Relationship Id="rId6" Type="http://schemas.openxmlformats.org/officeDocument/2006/relationships/hyperlink" Target="https://www.youtube.com/watch?v=MLSrYhbfgjw" TargetMode="External"/><Relationship Id="rId11" Type="http://schemas.openxmlformats.org/officeDocument/2006/relationships/hyperlink" Target="https://www.youtube.com/watch?v=mIvEY3RJ5Mg" TargetMode="External"/><Relationship Id="rId5" Type="http://schemas.openxmlformats.org/officeDocument/2006/relationships/hyperlink" Target="https://www.thingiverse.com/thing:4517657" TargetMode="External"/><Relationship Id="rId15" Type="http://schemas.openxmlformats.org/officeDocument/2006/relationships/hyperlink" Target="https://github.com/miguelasd688/4-legged-robot-model" TargetMode="External"/><Relationship Id="rId10" Type="http://schemas.openxmlformats.org/officeDocument/2006/relationships/hyperlink" Target="https://www.youtube.com/watch?v=xNeZWP5Mx9s" TargetMode="External"/><Relationship Id="rId4" Type="http://schemas.openxmlformats.org/officeDocument/2006/relationships/hyperlink" Target="https://www.thingiverse.com/thing:3427884" TargetMode="External"/><Relationship Id="rId9" Type="http://schemas.openxmlformats.org/officeDocument/2006/relationships/hyperlink" Target="https://www.youtube.com/watch?v=LDWCn3uT7jo" TargetMode="External"/><Relationship Id="rId14" Type="http://schemas.openxmlformats.org/officeDocument/2006/relationships/hyperlink" Target="https://robotacademy.net.au/masterclass/inverse-kinematics-and-robot-motion/?lesson=299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94E83-273A-47CE-B16A-2A38D7B2B620}">
  <dimension ref="A1:M57"/>
  <sheetViews>
    <sheetView topLeftCell="B37" zoomScaleNormal="100" workbookViewId="0">
      <selection activeCell="E51" sqref="E51"/>
    </sheetView>
  </sheetViews>
  <sheetFormatPr defaultColWidth="9.140625" defaultRowHeight="13.5"/>
  <cols>
    <col min="1" max="1" width="14.7109375" style="34" customWidth="1"/>
    <col min="2" max="2" width="10.85546875" style="34" customWidth="1"/>
    <col min="3" max="3" width="2.5703125" style="34" customWidth="1"/>
    <col min="4" max="4" width="77.85546875" style="34" bestFit="1" customWidth="1"/>
    <col min="5" max="5" width="80.42578125" style="34" bestFit="1" customWidth="1"/>
    <col min="6" max="6" width="28.5703125" style="29" bestFit="1" customWidth="1"/>
    <col min="7" max="7" width="26.42578125" style="36" bestFit="1" customWidth="1"/>
    <col min="8" max="8" width="26.42578125" style="36" customWidth="1"/>
    <col min="9" max="9" width="34.42578125" style="29" bestFit="1" customWidth="1"/>
    <col min="10" max="10" width="40.85546875" style="29" bestFit="1" customWidth="1"/>
    <col min="11" max="11" width="18" style="36" bestFit="1" customWidth="1"/>
    <col min="12" max="12" width="9.140625" style="29"/>
    <col min="13" max="16384" width="9.140625" style="34"/>
  </cols>
  <sheetData>
    <row r="1" spans="1:12" s="29" customFormat="1" ht="15.75">
      <c r="A1" s="28" t="s">
        <v>121</v>
      </c>
      <c r="B1" s="59" t="s">
        <v>118</v>
      </c>
      <c r="C1" s="62"/>
      <c r="D1" s="59" t="s">
        <v>119</v>
      </c>
      <c r="E1" s="59" t="s">
        <v>135</v>
      </c>
      <c r="F1" s="59" t="s">
        <v>120</v>
      </c>
      <c r="G1" s="59" t="s">
        <v>122</v>
      </c>
      <c r="H1" s="59" t="s">
        <v>133</v>
      </c>
      <c r="I1" s="59" t="s">
        <v>157</v>
      </c>
      <c r="J1" s="59" t="s">
        <v>158</v>
      </c>
      <c r="K1" s="59" t="s">
        <v>123</v>
      </c>
    </row>
    <row r="2" spans="1:12" s="29" customFormat="1" ht="16.5" customHeight="1">
      <c r="A2" s="30">
        <v>11</v>
      </c>
      <c r="B2" s="59"/>
      <c r="C2" s="62"/>
      <c r="D2" s="59"/>
      <c r="E2" s="59"/>
      <c r="F2" s="59"/>
      <c r="G2" s="59"/>
      <c r="H2" s="59"/>
      <c r="I2" s="59"/>
      <c r="J2" s="59"/>
      <c r="K2" s="59"/>
    </row>
    <row r="3" spans="1:12" ht="12.75" customHeight="1">
      <c r="B3" s="60" t="s">
        <v>131</v>
      </c>
      <c r="C3" s="34" t="s">
        <v>167</v>
      </c>
      <c r="D3" s="27" t="s">
        <v>127</v>
      </c>
      <c r="E3" s="27" t="s">
        <v>138</v>
      </c>
      <c r="F3" s="29">
        <v>8</v>
      </c>
      <c r="G3" s="36">
        <v>2.8000000000000001E-2</v>
      </c>
      <c r="H3" s="36">
        <f>F3*G3</f>
        <v>0.224</v>
      </c>
      <c r="I3" s="29">
        <f>F3*$A$2</f>
        <v>88</v>
      </c>
      <c r="J3" s="29">
        <v>100</v>
      </c>
      <c r="K3" s="36">
        <f>J3*G3</f>
        <v>2.8000000000000003</v>
      </c>
    </row>
    <row r="4" spans="1:12">
      <c r="B4" s="60"/>
      <c r="C4" s="34" t="s">
        <v>167</v>
      </c>
      <c r="D4" s="27" t="s">
        <v>130</v>
      </c>
      <c r="E4" s="27" t="s">
        <v>138</v>
      </c>
      <c r="F4" s="29">
        <v>16</v>
      </c>
      <c r="G4" s="36">
        <v>2.1999999999999999E-2</v>
      </c>
      <c r="H4" s="36">
        <f t="shared" ref="H4:H14" si="0">F4*G4</f>
        <v>0.35199999999999998</v>
      </c>
      <c r="I4" s="29">
        <f t="shared" ref="I4:I14" si="1">F4*$A$2</f>
        <v>176</v>
      </c>
      <c r="J4" s="29">
        <v>200</v>
      </c>
      <c r="K4" s="36">
        <f t="shared" ref="K4:K11" si="2">J4*G4</f>
        <v>4.3999999999999995</v>
      </c>
    </row>
    <row r="5" spans="1:12">
      <c r="B5" s="60"/>
      <c r="C5" s="34" t="s">
        <v>167</v>
      </c>
      <c r="D5" s="27" t="s">
        <v>124</v>
      </c>
      <c r="E5" s="27" t="s">
        <v>138</v>
      </c>
      <c r="F5" s="29">
        <v>8</v>
      </c>
      <c r="G5" s="36">
        <v>3.4000000000000002E-2</v>
      </c>
      <c r="H5" s="36">
        <f t="shared" si="0"/>
        <v>0.27200000000000002</v>
      </c>
      <c r="I5" s="29">
        <f t="shared" si="1"/>
        <v>88</v>
      </c>
      <c r="J5" s="29">
        <v>100</v>
      </c>
      <c r="K5" s="36">
        <f t="shared" si="2"/>
        <v>3.4000000000000004</v>
      </c>
    </row>
    <row r="6" spans="1:12">
      <c r="B6" s="60"/>
      <c r="C6" s="34" t="s">
        <v>167</v>
      </c>
      <c r="D6" s="27" t="s">
        <v>132</v>
      </c>
      <c r="E6" s="27" t="s">
        <v>138</v>
      </c>
      <c r="F6" s="29">
        <v>8</v>
      </c>
      <c r="G6" s="36">
        <v>3.6999999999999998E-2</v>
      </c>
      <c r="H6" s="36">
        <f t="shared" si="0"/>
        <v>0.29599999999999999</v>
      </c>
      <c r="I6" s="29">
        <f t="shared" si="1"/>
        <v>88</v>
      </c>
      <c r="J6" s="29">
        <v>100</v>
      </c>
      <c r="K6" s="36">
        <f t="shared" si="2"/>
        <v>3.6999999999999997</v>
      </c>
    </row>
    <row r="7" spans="1:12">
      <c r="B7" s="60"/>
      <c r="C7" s="34" t="s">
        <v>167</v>
      </c>
      <c r="D7" s="27" t="s">
        <v>129</v>
      </c>
      <c r="E7" s="27" t="s">
        <v>138</v>
      </c>
      <c r="F7" s="29">
        <v>8</v>
      </c>
      <c r="G7" s="36">
        <v>6.0000000000000001E-3</v>
      </c>
      <c r="H7" s="36">
        <f t="shared" si="0"/>
        <v>4.8000000000000001E-2</v>
      </c>
      <c r="I7" s="29">
        <f t="shared" si="1"/>
        <v>88</v>
      </c>
      <c r="J7" s="29">
        <v>100</v>
      </c>
      <c r="K7" s="36">
        <f t="shared" si="2"/>
        <v>0.6</v>
      </c>
    </row>
    <row r="8" spans="1:12">
      <c r="B8" s="60"/>
      <c r="C8" s="34" t="s">
        <v>167</v>
      </c>
      <c r="D8" s="27" t="s">
        <v>126</v>
      </c>
      <c r="E8" s="27" t="s">
        <v>138</v>
      </c>
      <c r="F8" s="29">
        <v>24</v>
      </c>
      <c r="G8" s="36">
        <v>6.0000000000000001E-3</v>
      </c>
      <c r="H8" s="36">
        <f t="shared" si="0"/>
        <v>0.14400000000000002</v>
      </c>
      <c r="I8" s="29">
        <f t="shared" si="1"/>
        <v>264</v>
      </c>
      <c r="J8" s="29">
        <v>300</v>
      </c>
      <c r="K8" s="36">
        <f t="shared" si="2"/>
        <v>1.8</v>
      </c>
    </row>
    <row r="9" spans="1:12">
      <c r="B9" s="60"/>
      <c r="C9" s="34" t="s">
        <v>167</v>
      </c>
      <c r="D9" s="27" t="s">
        <v>128</v>
      </c>
      <c r="E9" s="27" t="s">
        <v>138</v>
      </c>
      <c r="F9" s="29">
        <v>8</v>
      </c>
      <c r="G9" s="36">
        <v>8.0000000000000002E-3</v>
      </c>
      <c r="H9" s="36">
        <f t="shared" si="0"/>
        <v>6.4000000000000001E-2</v>
      </c>
      <c r="I9" s="29">
        <f t="shared" si="1"/>
        <v>88</v>
      </c>
      <c r="J9" s="29">
        <v>100</v>
      </c>
      <c r="K9" s="36">
        <f t="shared" si="2"/>
        <v>0.8</v>
      </c>
    </row>
    <row r="10" spans="1:12">
      <c r="B10" s="60"/>
      <c r="C10" s="34" t="s">
        <v>167</v>
      </c>
      <c r="D10" s="27" t="s">
        <v>125</v>
      </c>
      <c r="E10" s="27" t="s">
        <v>138</v>
      </c>
      <c r="F10" s="29">
        <v>24</v>
      </c>
      <c r="G10" s="36">
        <v>8.0000000000000002E-3</v>
      </c>
      <c r="H10" s="36">
        <f t="shared" si="0"/>
        <v>0.192</v>
      </c>
      <c r="I10" s="29">
        <f t="shared" si="1"/>
        <v>264</v>
      </c>
      <c r="J10" s="29">
        <v>300</v>
      </c>
      <c r="K10" s="36">
        <f t="shared" si="2"/>
        <v>2.4</v>
      </c>
      <c r="L10" s="29" t="s">
        <v>134</v>
      </c>
    </row>
    <row r="11" spans="1:12">
      <c r="B11" s="60"/>
      <c r="C11" s="34" t="s">
        <v>184</v>
      </c>
      <c r="D11" s="27" t="s">
        <v>185</v>
      </c>
      <c r="E11" s="27" t="s">
        <v>186</v>
      </c>
      <c r="F11" s="29">
        <v>4</v>
      </c>
      <c r="G11" s="36">
        <v>1.69</v>
      </c>
      <c r="H11" s="36">
        <f t="shared" si="0"/>
        <v>6.76</v>
      </c>
      <c r="I11" s="29">
        <f t="shared" si="1"/>
        <v>44</v>
      </c>
      <c r="J11" s="29">
        <v>44</v>
      </c>
      <c r="K11" s="36">
        <f t="shared" si="2"/>
        <v>74.36</v>
      </c>
    </row>
    <row r="12" spans="1:12" s="35" customFormat="1">
      <c r="A12" s="34"/>
      <c r="B12" s="60"/>
      <c r="C12" s="34"/>
      <c r="D12" s="35" t="s">
        <v>148</v>
      </c>
      <c r="F12" s="31" t="s">
        <v>141</v>
      </c>
      <c r="G12" s="37" t="s">
        <v>141</v>
      </c>
      <c r="H12" s="37">
        <f>SUM(H3:H11)</f>
        <v>8.3520000000000003</v>
      </c>
      <c r="I12" s="31" t="s">
        <v>141</v>
      </c>
      <c r="J12" s="31" t="s">
        <v>141</v>
      </c>
      <c r="K12" s="37">
        <f>SUM(K3:K11)</f>
        <v>94.259999999999991</v>
      </c>
      <c r="L12" s="32">
        <f>K12*1.23</f>
        <v>115.93979999999999</v>
      </c>
    </row>
    <row r="13" spans="1:12" ht="12.75" customHeight="1">
      <c r="B13" s="60" t="s">
        <v>149</v>
      </c>
      <c r="C13" s="34" t="s">
        <v>167</v>
      </c>
      <c r="D13" s="27" t="s">
        <v>136</v>
      </c>
      <c r="E13" s="34" t="s">
        <v>137</v>
      </c>
      <c r="F13" s="29">
        <v>12</v>
      </c>
      <c r="G13" s="36">
        <v>8.9</v>
      </c>
      <c r="H13" s="36">
        <f t="shared" si="0"/>
        <v>106.80000000000001</v>
      </c>
      <c r="I13" s="29">
        <f>F13*4+5</f>
        <v>53</v>
      </c>
      <c r="J13" s="29">
        <v>36</v>
      </c>
      <c r="K13" s="36">
        <f>J13*G13</f>
        <v>320.40000000000003</v>
      </c>
    </row>
    <row r="14" spans="1:12">
      <c r="B14" s="60"/>
      <c r="C14" s="34" t="s">
        <v>167</v>
      </c>
      <c r="D14" s="34" t="s">
        <v>139</v>
      </c>
      <c r="E14" s="34" t="s">
        <v>140</v>
      </c>
      <c r="F14" s="29">
        <v>1</v>
      </c>
      <c r="G14" s="36">
        <v>56.42</v>
      </c>
      <c r="H14" s="36">
        <f t="shared" si="0"/>
        <v>56.42</v>
      </c>
      <c r="I14" s="29">
        <f t="shared" si="1"/>
        <v>11</v>
      </c>
      <c r="J14" s="29">
        <v>11</v>
      </c>
      <c r="K14" s="36">
        <f>J14*H14</f>
        <v>620.62</v>
      </c>
    </row>
    <row r="15" spans="1:12" ht="12.75" customHeight="1">
      <c r="B15" s="60"/>
      <c r="C15" s="34" t="s">
        <v>166</v>
      </c>
      <c r="D15" s="34" t="s">
        <v>143</v>
      </c>
      <c r="E15" s="34" t="s">
        <v>142</v>
      </c>
      <c r="F15" s="29" t="s">
        <v>141</v>
      </c>
      <c r="G15" s="36">
        <v>0.11</v>
      </c>
      <c r="H15" s="36" t="s">
        <v>141</v>
      </c>
      <c r="I15" s="29">
        <v>11</v>
      </c>
      <c r="J15" s="29">
        <v>11</v>
      </c>
      <c r="K15" s="36">
        <f>J15*G15</f>
        <v>1.21</v>
      </c>
    </row>
    <row r="16" spans="1:12" ht="27">
      <c r="B16" s="60"/>
      <c r="C16" s="34" t="s">
        <v>166</v>
      </c>
      <c r="D16" s="34" t="s">
        <v>145</v>
      </c>
      <c r="E16" s="34" t="s">
        <v>144</v>
      </c>
      <c r="F16" s="29" t="s">
        <v>141</v>
      </c>
      <c r="G16" s="36">
        <v>0.18</v>
      </c>
      <c r="H16" s="36" t="s">
        <v>141</v>
      </c>
      <c r="I16" s="29">
        <v>11</v>
      </c>
      <c r="J16" s="29">
        <v>11</v>
      </c>
      <c r="K16" s="36">
        <f t="shared" ref="K16" si="3">J16*G16</f>
        <v>1.98</v>
      </c>
    </row>
    <row r="17" spans="1:13" ht="27">
      <c r="B17" s="60"/>
      <c r="C17" s="34" t="s">
        <v>166</v>
      </c>
      <c r="D17" s="34" t="s">
        <v>147</v>
      </c>
      <c r="E17" s="34" t="s">
        <v>146</v>
      </c>
      <c r="F17" s="29" t="s">
        <v>141</v>
      </c>
      <c r="G17" s="36">
        <v>0.23</v>
      </c>
      <c r="H17" s="36" t="s">
        <v>141</v>
      </c>
      <c r="I17" s="29">
        <v>11</v>
      </c>
      <c r="J17" s="29">
        <v>11</v>
      </c>
      <c r="K17" s="36">
        <f>J17*G17</f>
        <v>2.5300000000000002</v>
      </c>
    </row>
    <row r="18" spans="1:13">
      <c r="B18" s="60"/>
      <c r="C18" s="34" t="s">
        <v>165</v>
      </c>
      <c r="D18" s="34" t="s">
        <v>159</v>
      </c>
      <c r="E18" s="34" t="s">
        <v>160</v>
      </c>
      <c r="F18" s="29" t="s">
        <v>141</v>
      </c>
      <c r="G18" s="36">
        <v>3</v>
      </c>
      <c r="H18" s="36" t="s">
        <v>141</v>
      </c>
      <c r="I18" s="29">
        <v>4</v>
      </c>
      <c r="J18" s="29">
        <v>4</v>
      </c>
      <c r="K18" s="36">
        <f>J18*G18</f>
        <v>12</v>
      </c>
    </row>
    <row r="19" spans="1:13">
      <c r="B19" s="60"/>
      <c r="C19" s="34" t="s">
        <v>167</v>
      </c>
      <c r="D19" s="34" t="s">
        <v>161</v>
      </c>
      <c r="E19" s="34" t="s">
        <v>162</v>
      </c>
      <c r="F19" s="29" t="s">
        <v>141</v>
      </c>
      <c r="G19" s="36">
        <v>3</v>
      </c>
      <c r="H19" s="36" t="s">
        <v>141</v>
      </c>
      <c r="I19" s="29">
        <v>4</v>
      </c>
      <c r="J19" s="29">
        <v>4</v>
      </c>
      <c r="K19" s="36">
        <f>J19*G19</f>
        <v>12</v>
      </c>
    </row>
    <row r="20" spans="1:13" ht="14.25" customHeight="1">
      <c r="B20" s="60"/>
      <c r="C20" s="34" t="s">
        <v>165</v>
      </c>
      <c r="D20" s="34" t="s">
        <v>163</v>
      </c>
      <c r="E20" s="34" t="s">
        <v>164</v>
      </c>
      <c r="F20" s="29" t="s">
        <v>141</v>
      </c>
      <c r="G20" s="36">
        <v>3</v>
      </c>
      <c r="H20" s="36" t="s">
        <v>141</v>
      </c>
      <c r="I20" s="29">
        <v>4</v>
      </c>
      <c r="J20" s="29">
        <v>4</v>
      </c>
      <c r="K20" s="36">
        <f>J20*G20</f>
        <v>12</v>
      </c>
    </row>
    <row r="21" spans="1:13" s="35" customFormat="1" ht="12.75" customHeight="1">
      <c r="A21" s="34"/>
      <c r="B21" s="60"/>
      <c r="C21" s="34"/>
      <c r="D21" s="35" t="s">
        <v>148</v>
      </c>
      <c r="F21" s="31" t="s">
        <v>141</v>
      </c>
      <c r="G21" s="37" t="s">
        <v>141</v>
      </c>
      <c r="H21" s="37" t="s">
        <v>141</v>
      </c>
      <c r="I21" s="31" t="s">
        <v>141</v>
      </c>
      <c r="J21" s="31" t="s">
        <v>141</v>
      </c>
      <c r="K21" s="37">
        <f>SUM(K13:K20)</f>
        <v>982.74</v>
      </c>
      <c r="L21" s="38">
        <f>K21</f>
        <v>982.74</v>
      </c>
    </row>
    <row r="22" spans="1:13">
      <c r="B22" s="61" t="s">
        <v>156</v>
      </c>
      <c r="C22" s="34" t="s">
        <v>167</v>
      </c>
      <c r="D22" s="33" t="s">
        <v>150</v>
      </c>
      <c r="E22" s="34" t="s">
        <v>151</v>
      </c>
      <c r="F22" s="29" t="s">
        <v>141</v>
      </c>
      <c r="G22" s="36">
        <v>19.989999999999998</v>
      </c>
      <c r="H22" s="29" t="s">
        <v>141</v>
      </c>
      <c r="I22" s="29">
        <v>2</v>
      </c>
      <c r="J22" s="29">
        <v>2</v>
      </c>
      <c r="K22" s="36">
        <f>J22*G22</f>
        <v>39.979999999999997</v>
      </c>
    </row>
    <row r="23" spans="1:13">
      <c r="B23" s="61"/>
      <c r="C23" s="34" t="s">
        <v>167</v>
      </c>
      <c r="D23" s="33" t="s">
        <v>153</v>
      </c>
      <c r="E23" s="34" t="s">
        <v>152</v>
      </c>
      <c r="F23" s="29" t="s">
        <v>141</v>
      </c>
      <c r="G23" s="36">
        <v>21.49</v>
      </c>
      <c r="H23" s="29" t="s">
        <v>141</v>
      </c>
      <c r="I23" s="29">
        <v>1</v>
      </c>
      <c r="J23" s="29">
        <v>1</v>
      </c>
      <c r="K23" s="36">
        <f>J23*G23</f>
        <v>21.49</v>
      </c>
    </row>
    <row r="24" spans="1:13">
      <c r="B24" s="61"/>
      <c r="C24" s="34" t="s">
        <v>167</v>
      </c>
      <c r="D24" s="33" t="s">
        <v>154</v>
      </c>
      <c r="E24" s="34" t="s">
        <v>155</v>
      </c>
      <c r="F24" s="29" t="s">
        <v>141</v>
      </c>
      <c r="G24" s="36">
        <v>15.49</v>
      </c>
      <c r="H24" s="29" t="s">
        <v>141</v>
      </c>
      <c r="I24" s="29">
        <v>1</v>
      </c>
      <c r="J24" s="29">
        <v>1</v>
      </c>
      <c r="K24" s="36">
        <f>J24*G24</f>
        <v>15.49</v>
      </c>
    </row>
    <row r="25" spans="1:13" s="35" customFormat="1">
      <c r="A25" s="34"/>
      <c r="B25" s="61"/>
      <c r="C25" s="34"/>
      <c r="D25" s="35" t="s">
        <v>148</v>
      </c>
      <c r="F25" s="31" t="s">
        <v>141</v>
      </c>
      <c r="G25" s="37" t="s">
        <v>141</v>
      </c>
      <c r="H25" s="37" t="s">
        <v>141</v>
      </c>
      <c r="I25" s="31" t="s">
        <v>141</v>
      </c>
      <c r="J25" s="31" t="s">
        <v>141</v>
      </c>
      <c r="K25" s="37">
        <f>SUM(K22:K24)</f>
        <v>76.959999999999994</v>
      </c>
      <c r="L25" s="38">
        <f>K25</f>
        <v>76.959999999999994</v>
      </c>
    </row>
    <row r="27" spans="1:13">
      <c r="L27" s="39">
        <f>SUM(L12:L25)</f>
        <v>1175.6397999999999</v>
      </c>
      <c r="M27" s="40">
        <f>L12+L25+K13+K15+K16+K17+6*H14</f>
        <v>857.53980000000001</v>
      </c>
    </row>
    <row r="28" spans="1:13">
      <c r="D28" s="12"/>
    </row>
    <row r="41" spans="4:11">
      <c r="D41" s="59" t="s">
        <v>119</v>
      </c>
      <c r="E41" s="59" t="s">
        <v>135</v>
      </c>
      <c r="F41" s="59" t="s">
        <v>120</v>
      </c>
      <c r="G41" s="59" t="s">
        <v>122</v>
      </c>
      <c r="H41" s="59" t="s">
        <v>133</v>
      </c>
      <c r="I41" s="59" t="s">
        <v>157</v>
      </c>
      <c r="J41" s="59" t="s">
        <v>158</v>
      </c>
      <c r="K41" s="59" t="s">
        <v>123</v>
      </c>
    </row>
    <row r="42" spans="4:11">
      <c r="D42" s="59"/>
      <c r="E42" s="59"/>
      <c r="F42" s="59"/>
      <c r="G42" s="59"/>
      <c r="H42" s="59"/>
      <c r="I42" s="59"/>
      <c r="J42" s="59"/>
      <c r="K42" s="59"/>
    </row>
    <row r="43" spans="4:11">
      <c r="D43" s="27" t="s">
        <v>127</v>
      </c>
      <c r="E43" s="27" t="s">
        <v>138</v>
      </c>
      <c r="F43" s="29">
        <v>8</v>
      </c>
      <c r="G43" s="36">
        <v>2.8000000000000001E-2</v>
      </c>
      <c r="H43" s="36">
        <f>F43*G43</f>
        <v>0.224</v>
      </c>
      <c r="I43" s="29">
        <f>F43*$A$2</f>
        <v>88</v>
      </c>
      <c r="J43" s="29">
        <v>100</v>
      </c>
      <c r="K43" s="36">
        <f>J43*G43</f>
        <v>2.8000000000000003</v>
      </c>
    </row>
    <row r="44" spans="4:11">
      <c r="D44" s="27" t="s">
        <v>130</v>
      </c>
      <c r="E44" s="27" t="s">
        <v>138</v>
      </c>
      <c r="F44" s="29">
        <v>16</v>
      </c>
      <c r="G44" s="36">
        <v>2.1999999999999999E-2</v>
      </c>
      <c r="H44" s="36">
        <f t="shared" ref="H44:H51" si="4">F44*G44</f>
        <v>0.35199999999999998</v>
      </c>
      <c r="I44" s="29">
        <f t="shared" ref="I44:I51" si="5">F44*$A$2</f>
        <v>176</v>
      </c>
      <c r="J44" s="29">
        <v>200</v>
      </c>
      <c r="K44" s="36">
        <f t="shared" ref="K44:K51" si="6">J44*G44</f>
        <v>4.3999999999999995</v>
      </c>
    </row>
    <row r="45" spans="4:11">
      <c r="D45" s="27" t="s">
        <v>124</v>
      </c>
      <c r="E45" s="27" t="s">
        <v>138</v>
      </c>
      <c r="F45" s="29">
        <v>8</v>
      </c>
      <c r="G45" s="36">
        <v>3.4000000000000002E-2</v>
      </c>
      <c r="H45" s="36">
        <f t="shared" si="4"/>
        <v>0.27200000000000002</v>
      </c>
      <c r="I45" s="29">
        <f t="shared" si="5"/>
        <v>88</v>
      </c>
      <c r="J45" s="29">
        <v>100</v>
      </c>
      <c r="K45" s="36">
        <f t="shared" si="6"/>
        <v>3.4000000000000004</v>
      </c>
    </row>
    <row r="46" spans="4:11">
      <c r="D46" s="27" t="s">
        <v>132</v>
      </c>
      <c r="E46" s="27" t="s">
        <v>138</v>
      </c>
      <c r="F46" s="29">
        <v>8</v>
      </c>
      <c r="G46" s="36">
        <v>3.6999999999999998E-2</v>
      </c>
      <c r="H46" s="36">
        <f t="shared" si="4"/>
        <v>0.29599999999999999</v>
      </c>
      <c r="I46" s="29">
        <f t="shared" si="5"/>
        <v>88</v>
      </c>
      <c r="J46" s="29">
        <v>100</v>
      </c>
      <c r="K46" s="36">
        <f t="shared" si="6"/>
        <v>3.6999999999999997</v>
      </c>
    </row>
    <row r="47" spans="4:11">
      <c r="D47" s="27" t="s">
        <v>129</v>
      </c>
      <c r="E47" s="27" t="s">
        <v>138</v>
      </c>
      <c r="F47" s="29">
        <v>8</v>
      </c>
      <c r="G47" s="36">
        <v>6.0000000000000001E-3</v>
      </c>
      <c r="H47" s="36">
        <f t="shared" si="4"/>
        <v>4.8000000000000001E-2</v>
      </c>
      <c r="I47" s="29">
        <f t="shared" si="5"/>
        <v>88</v>
      </c>
      <c r="J47" s="29">
        <v>100</v>
      </c>
      <c r="K47" s="36">
        <f t="shared" si="6"/>
        <v>0.6</v>
      </c>
    </row>
    <row r="48" spans="4:11">
      <c r="D48" s="27" t="s">
        <v>126</v>
      </c>
      <c r="E48" s="27" t="s">
        <v>138</v>
      </c>
      <c r="F48" s="29">
        <v>24</v>
      </c>
      <c r="G48" s="36">
        <v>6.0000000000000001E-3</v>
      </c>
      <c r="H48" s="36">
        <f t="shared" si="4"/>
        <v>0.14400000000000002</v>
      </c>
      <c r="I48" s="29">
        <f t="shared" si="5"/>
        <v>264</v>
      </c>
      <c r="J48" s="29">
        <v>300</v>
      </c>
      <c r="K48" s="36">
        <f t="shared" si="6"/>
        <v>1.8</v>
      </c>
    </row>
    <row r="49" spans="4:11">
      <c r="D49" s="27" t="s">
        <v>128</v>
      </c>
      <c r="E49" s="27" t="s">
        <v>138</v>
      </c>
      <c r="F49" s="29">
        <v>8</v>
      </c>
      <c r="G49" s="36">
        <v>8.0000000000000002E-3</v>
      </c>
      <c r="H49" s="36">
        <f t="shared" si="4"/>
        <v>6.4000000000000001E-2</v>
      </c>
      <c r="I49" s="29">
        <f t="shared" si="5"/>
        <v>88</v>
      </c>
      <c r="J49" s="29">
        <v>100</v>
      </c>
      <c r="K49" s="36">
        <f t="shared" si="6"/>
        <v>0.8</v>
      </c>
    </row>
    <row r="50" spans="4:11">
      <c r="D50" s="27" t="s">
        <v>125</v>
      </c>
      <c r="E50" s="27" t="s">
        <v>138</v>
      </c>
      <c r="F50" s="29">
        <v>24</v>
      </c>
      <c r="G50" s="36">
        <v>8.0000000000000002E-3</v>
      </c>
      <c r="H50" s="36">
        <f t="shared" si="4"/>
        <v>0.192</v>
      </c>
      <c r="I50" s="29">
        <f t="shared" si="5"/>
        <v>264</v>
      </c>
      <c r="J50" s="29">
        <v>300</v>
      </c>
      <c r="K50" s="36">
        <f t="shared" si="6"/>
        <v>2.4</v>
      </c>
    </row>
    <row r="51" spans="4:11">
      <c r="D51" s="27" t="s">
        <v>185</v>
      </c>
      <c r="E51" s="27" t="s">
        <v>186</v>
      </c>
      <c r="F51" s="29">
        <v>4</v>
      </c>
      <c r="G51" s="36">
        <v>1.69</v>
      </c>
      <c r="H51" s="36">
        <f t="shared" si="4"/>
        <v>6.76</v>
      </c>
      <c r="I51" s="29">
        <f t="shared" si="5"/>
        <v>44</v>
      </c>
      <c r="J51" s="29">
        <v>44</v>
      </c>
      <c r="K51" s="36">
        <f t="shared" si="6"/>
        <v>74.36</v>
      </c>
    </row>
    <row r="52" spans="4:11">
      <c r="D52" s="35" t="s">
        <v>161</v>
      </c>
      <c r="E52" s="34" t="s">
        <v>162</v>
      </c>
      <c r="F52" s="29" t="s">
        <v>141</v>
      </c>
      <c r="G52" s="36">
        <v>3</v>
      </c>
      <c r="H52" s="36" t="s">
        <v>141</v>
      </c>
      <c r="I52" s="29">
        <v>3</v>
      </c>
      <c r="J52" s="29">
        <v>3</v>
      </c>
      <c r="K52" s="36">
        <f>J52*G52</f>
        <v>9</v>
      </c>
    </row>
    <row r="53" spans="4:11">
      <c r="D53" s="33" t="s">
        <v>150</v>
      </c>
      <c r="E53" s="34" t="s">
        <v>151</v>
      </c>
      <c r="F53" s="29" t="s">
        <v>141</v>
      </c>
      <c r="G53" s="36">
        <v>19.989999999999998</v>
      </c>
      <c r="H53" s="29" t="s">
        <v>141</v>
      </c>
      <c r="I53" s="29">
        <v>2</v>
      </c>
      <c r="J53" s="29">
        <v>2</v>
      </c>
      <c r="K53" s="36">
        <f>J53*G53</f>
        <v>39.979999999999997</v>
      </c>
    </row>
    <row r="54" spans="4:11">
      <c r="D54" s="33" t="s">
        <v>153</v>
      </c>
      <c r="E54" s="34" t="s">
        <v>152</v>
      </c>
      <c r="F54" s="29" t="s">
        <v>141</v>
      </c>
      <c r="G54" s="36">
        <v>21.49</v>
      </c>
      <c r="H54" s="29" t="s">
        <v>141</v>
      </c>
      <c r="I54" s="29">
        <v>1</v>
      </c>
      <c r="J54" s="29">
        <v>1</v>
      </c>
      <c r="K54" s="36">
        <f>J54*G54</f>
        <v>21.49</v>
      </c>
    </row>
    <row r="55" spans="4:11">
      <c r="D55" s="33" t="s">
        <v>154</v>
      </c>
      <c r="E55" s="34" t="s">
        <v>155</v>
      </c>
      <c r="F55" s="29" t="s">
        <v>141</v>
      </c>
      <c r="G55" s="36">
        <v>15.49</v>
      </c>
      <c r="H55" s="29" t="s">
        <v>141</v>
      </c>
      <c r="I55" s="29">
        <v>1</v>
      </c>
      <c r="J55" s="29">
        <v>1</v>
      </c>
      <c r="K55" s="36">
        <f>J55*G55</f>
        <v>15.49</v>
      </c>
    </row>
    <row r="56" spans="4:11">
      <c r="D56" s="27" t="s">
        <v>136</v>
      </c>
      <c r="E56" s="34" t="s">
        <v>137</v>
      </c>
      <c r="F56" s="29">
        <v>12</v>
      </c>
      <c r="G56" s="36">
        <v>8.9</v>
      </c>
      <c r="H56" s="36">
        <f t="shared" ref="H56" si="7">F56*G56</f>
        <v>106.80000000000001</v>
      </c>
      <c r="I56" s="29">
        <f>F56*4+5</f>
        <v>53</v>
      </c>
      <c r="J56" s="29">
        <v>53</v>
      </c>
      <c r="K56" s="36">
        <f>J56*G56</f>
        <v>471.70000000000005</v>
      </c>
    </row>
    <row r="57" spans="4:11">
      <c r="K57" s="42">
        <f>SUM(K43:K56)</f>
        <v>651.92000000000007</v>
      </c>
    </row>
  </sheetData>
  <mergeCells count="21">
    <mergeCell ref="K1:K2"/>
    <mergeCell ref="I1:I2"/>
    <mergeCell ref="G1:G2"/>
    <mergeCell ref="F1:F2"/>
    <mergeCell ref="D1:D2"/>
    <mergeCell ref="B13:B21"/>
    <mergeCell ref="B22:B25"/>
    <mergeCell ref="C1:C2"/>
    <mergeCell ref="J1:J2"/>
    <mergeCell ref="B3:B12"/>
    <mergeCell ref="H1:H2"/>
    <mergeCell ref="E1:E2"/>
    <mergeCell ref="B1:B2"/>
    <mergeCell ref="I41:I42"/>
    <mergeCell ref="J41:J42"/>
    <mergeCell ref="K41:K42"/>
    <mergeCell ref="D41:D42"/>
    <mergeCell ref="E41:E42"/>
    <mergeCell ref="F41:F42"/>
    <mergeCell ref="G41:G42"/>
    <mergeCell ref="H41:H42"/>
  </mergeCells>
  <hyperlinks>
    <hyperlink ref="E13" r:id="rId1" xr:uid="{CBCF3ACE-B15C-4254-8C13-5BB09335958E}"/>
    <hyperlink ref="E56" r:id="rId2" xr:uid="{D93F1C28-5DDE-4DF1-8CCF-AA052337B75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E397-138A-4CE8-BFD1-9C395170E023}">
  <dimension ref="A1:W23"/>
  <sheetViews>
    <sheetView topLeftCell="N1" zoomScaleNormal="100" workbookViewId="0">
      <selection activeCell="W6" sqref="W6"/>
    </sheetView>
  </sheetViews>
  <sheetFormatPr defaultColWidth="9.140625" defaultRowHeight="13.5"/>
  <cols>
    <col min="1" max="1" width="42.7109375" style="14" bestFit="1" customWidth="1"/>
    <col min="2" max="2" width="22" style="14" bestFit="1" customWidth="1"/>
    <col min="3" max="3" width="29.42578125" style="14" bestFit="1" customWidth="1"/>
    <col min="4" max="4" width="42.7109375" style="14" customWidth="1"/>
    <col min="5" max="5" width="31.85546875" style="14" customWidth="1"/>
    <col min="6" max="6" width="39.140625" style="14" bestFit="1" customWidth="1"/>
    <col min="7" max="7" width="62" style="14" bestFit="1" customWidth="1"/>
    <col min="8" max="8" width="66.140625" style="14" bestFit="1" customWidth="1"/>
    <col min="9" max="9" width="59.140625" style="14" bestFit="1" customWidth="1"/>
    <col min="10" max="10" width="63.5703125" style="14" bestFit="1" customWidth="1"/>
    <col min="11" max="11" width="71.28515625" style="14" bestFit="1" customWidth="1"/>
    <col min="12" max="12" width="51.85546875" style="14" customWidth="1"/>
    <col min="13" max="13" width="59.5703125" style="14" customWidth="1"/>
    <col min="14" max="15" width="9.140625" style="14"/>
    <col min="16" max="16" width="21.140625" style="14" bestFit="1" customWidth="1"/>
    <col min="17" max="17" width="16.5703125" style="14" customWidth="1"/>
    <col min="18" max="19" width="9.140625" style="14"/>
    <col min="20" max="20" width="32.5703125" style="14" bestFit="1" customWidth="1"/>
    <col min="21" max="21" width="14.5703125" style="14" customWidth="1"/>
    <col min="22" max="22" width="12.85546875" style="14" customWidth="1"/>
    <col min="23" max="16384" width="9.140625" style="14"/>
  </cols>
  <sheetData>
    <row r="1" spans="1:23" ht="16.5" customHeight="1">
      <c r="A1" s="63" t="s">
        <v>62</v>
      </c>
      <c r="B1" s="64" t="s">
        <v>59</v>
      </c>
      <c r="C1" s="64" t="s">
        <v>109</v>
      </c>
      <c r="D1" s="64" t="s">
        <v>60</v>
      </c>
      <c r="E1" s="64" t="s">
        <v>61</v>
      </c>
      <c r="F1" s="64" t="s">
        <v>63</v>
      </c>
      <c r="G1" s="64" t="s">
        <v>103</v>
      </c>
      <c r="H1" s="64" t="s">
        <v>104</v>
      </c>
      <c r="I1" s="64" t="s">
        <v>110</v>
      </c>
      <c r="J1" s="64" t="s">
        <v>116</v>
      </c>
      <c r="K1" s="64" t="s">
        <v>71</v>
      </c>
      <c r="L1" s="64" t="s">
        <v>117</v>
      </c>
      <c r="M1" s="64" t="s">
        <v>72</v>
      </c>
      <c r="P1" s="64" t="s">
        <v>170</v>
      </c>
      <c r="Q1" s="64"/>
      <c r="R1" s="64"/>
      <c r="T1" s="64" t="s">
        <v>173</v>
      </c>
      <c r="U1" s="64"/>
      <c r="V1" s="64"/>
      <c r="W1" s="64"/>
    </row>
    <row r="2" spans="1:23" ht="16.5" customHeight="1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P2" s="64"/>
      <c r="Q2" s="64"/>
      <c r="R2" s="64"/>
      <c r="T2" s="64"/>
      <c r="U2" s="64"/>
      <c r="V2" s="64"/>
      <c r="W2" s="64"/>
    </row>
    <row r="3" spans="1:23" ht="16.5">
      <c r="A3" s="15">
        <v>11</v>
      </c>
      <c r="B3" s="14" t="s">
        <v>64</v>
      </c>
      <c r="C3" s="14" t="s">
        <v>65</v>
      </c>
      <c r="D3" s="14">
        <v>2</v>
      </c>
      <c r="E3" s="14">
        <f>$A$3*D3</f>
        <v>22</v>
      </c>
      <c r="F3" s="14">
        <v>22</v>
      </c>
      <c r="G3" s="18">
        <f t="shared" ref="G3:G14" si="0">E3/F3</f>
        <v>1</v>
      </c>
      <c r="H3" s="21">
        <v>1</v>
      </c>
      <c r="I3" s="26" t="s">
        <v>66</v>
      </c>
      <c r="J3" s="18">
        <v>46.18</v>
      </c>
      <c r="K3" s="14">
        <v>278</v>
      </c>
      <c r="L3" s="18">
        <f>H3*J3</f>
        <v>46.18</v>
      </c>
      <c r="M3" s="19">
        <f>H3*K3</f>
        <v>278</v>
      </c>
      <c r="P3" s="14" t="s">
        <v>171</v>
      </c>
      <c r="Q3" s="14" t="s">
        <v>172</v>
      </c>
      <c r="R3" s="14" t="s">
        <v>181</v>
      </c>
      <c r="T3" s="14" t="s">
        <v>168</v>
      </c>
      <c r="U3" s="14" t="s">
        <v>174</v>
      </c>
      <c r="V3" s="14" t="s">
        <v>182</v>
      </c>
      <c r="W3" s="14" t="s">
        <v>169</v>
      </c>
    </row>
    <row r="4" spans="1:23">
      <c r="B4" s="14" t="s">
        <v>68</v>
      </c>
      <c r="C4" s="14" t="s">
        <v>67</v>
      </c>
      <c r="D4" s="14">
        <v>2</v>
      </c>
      <c r="E4" s="14">
        <f t="shared" ref="E4:E14" si="1">$A$3*D4</f>
        <v>22</v>
      </c>
      <c r="F4" s="14">
        <v>22</v>
      </c>
      <c r="G4" s="18">
        <f t="shared" si="0"/>
        <v>1</v>
      </c>
      <c r="H4" s="21">
        <v>1</v>
      </c>
      <c r="I4" s="26" t="s">
        <v>73</v>
      </c>
      <c r="J4" s="18">
        <v>48.1</v>
      </c>
      <c r="K4" s="14">
        <v>275</v>
      </c>
      <c r="L4" s="18">
        <f t="shared" ref="L4:L14" si="2">H4*J4</f>
        <v>48.1</v>
      </c>
      <c r="M4" s="19">
        <f t="shared" ref="M4:M14" si="3">H4*K4</f>
        <v>275</v>
      </c>
      <c r="P4" s="41" t="s">
        <v>177</v>
      </c>
      <c r="Q4" s="41">
        <v>103</v>
      </c>
      <c r="R4" s="41">
        <v>1</v>
      </c>
      <c r="T4" s="20" t="s">
        <v>66</v>
      </c>
      <c r="U4" s="14">
        <v>278</v>
      </c>
      <c r="V4" s="19">
        <f>U4*1.15</f>
        <v>319.7</v>
      </c>
      <c r="W4" s="14">
        <v>14</v>
      </c>
    </row>
    <row r="5" spans="1:23">
      <c r="A5" s="13" t="s">
        <v>69</v>
      </c>
      <c r="B5" s="14" t="s">
        <v>75</v>
      </c>
      <c r="C5" s="14" t="s">
        <v>74</v>
      </c>
      <c r="D5" s="20">
        <v>1</v>
      </c>
      <c r="E5" s="20">
        <v>6</v>
      </c>
      <c r="F5" s="20">
        <v>6</v>
      </c>
      <c r="G5" s="18">
        <f t="shared" si="0"/>
        <v>1</v>
      </c>
      <c r="H5" s="21">
        <v>1</v>
      </c>
      <c r="I5" s="26" t="s">
        <v>77</v>
      </c>
      <c r="J5" s="18">
        <v>97.5</v>
      </c>
      <c r="K5" s="14">
        <v>664</v>
      </c>
      <c r="L5" s="18">
        <f t="shared" si="2"/>
        <v>97.5</v>
      </c>
      <c r="M5" s="19">
        <f t="shared" si="3"/>
        <v>664</v>
      </c>
      <c r="P5" s="23" t="s">
        <v>175</v>
      </c>
      <c r="Q5" s="23">
        <v>520</v>
      </c>
      <c r="R5" s="23">
        <v>3</v>
      </c>
      <c r="T5" s="20" t="s">
        <v>73</v>
      </c>
      <c r="U5" s="14">
        <v>275</v>
      </c>
      <c r="V5" s="19">
        <f t="shared" ref="V5:V20" si="4">U5*1.15</f>
        <v>316.25</v>
      </c>
      <c r="W5" s="14">
        <v>3</v>
      </c>
    </row>
    <row r="6" spans="1:23">
      <c r="A6" s="14" t="s">
        <v>70</v>
      </c>
      <c r="B6" s="14" t="s">
        <v>76</v>
      </c>
      <c r="C6" s="14" t="s">
        <v>74</v>
      </c>
      <c r="D6" s="20">
        <v>1</v>
      </c>
      <c r="E6" s="20">
        <v>5</v>
      </c>
      <c r="F6" s="20">
        <v>5</v>
      </c>
      <c r="G6" s="18">
        <f t="shared" si="0"/>
        <v>1</v>
      </c>
      <c r="H6" s="21">
        <v>1</v>
      </c>
      <c r="I6" s="26" t="s">
        <v>81</v>
      </c>
      <c r="J6" s="18">
        <v>81.2</v>
      </c>
      <c r="K6" s="14">
        <v>554</v>
      </c>
      <c r="L6" s="18">
        <f t="shared" si="2"/>
        <v>81.2</v>
      </c>
      <c r="M6" s="19">
        <f t="shared" si="3"/>
        <v>554</v>
      </c>
      <c r="P6" s="23" t="s">
        <v>175</v>
      </c>
      <c r="Q6" s="23">
        <v>1000</v>
      </c>
      <c r="R6" s="23">
        <v>14</v>
      </c>
      <c r="T6" s="14" t="s">
        <v>77</v>
      </c>
      <c r="U6" s="14">
        <v>664</v>
      </c>
      <c r="V6" s="19">
        <f t="shared" si="4"/>
        <v>763.59999999999991</v>
      </c>
    </row>
    <row r="7" spans="1:23">
      <c r="A7" s="14" t="s">
        <v>114</v>
      </c>
      <c r="B7" s="14" t="s">
        <v>85</v>
      </c>
      <c r="C7" s="14" t="s">
        <v>82</v>
      </c>
      <c r="D7" s="14">
        <v>1</v>
      </c>
      <c r="E7" s="14">
        <f t="shared" si="1"/>
        <v>11</v>
      </c>
      <c r="F7" s="14">
        <v>6</v>
      </c>
      <c r="G7" s="18">
        <f t="shared" si="0"/>
        <v>1.8333333333333333</v>
      </c>
      <c r="H7" s="21">
        <v>2</v>
      </c>
      <c r="I7" s="26" t="s">
        <v>83</v>
      </c>
      <c r="J7" s="18">
        <v>15.8</v>
      </c>
      <c r="K7" s="14">
        <v>108</v>
      </c>
      <c r="L7" s="18">
        <f t="shared" si="2"/>
        <v>31.6</v>
      </c>
      <c r="M7" s="19">
        <f t="shared" si="3"/>
        <v>216</v>
      </c>
      <c r="P7" s="23" t="s">
        <v>179</v>
      </c>
      <c r="Q7" s="23">
        <v>887</v>
      </c>
      <c r="R7" s="23">
        <v>4</v>
      </c>
      <c r="T7" s="14" t="s">
        <v>81</v>
      </c>
      <c r="U7" s="14">
        <v>554</v>
      </c>
      <c r="V7" s="19">
        <f t="shared" si="4"/>
        <v>637.09999999999991</v>
      </c>
    </row>
    <row r="8" spans="1:23">
      <c r="B8" s="14" t="s">
        <v>84</v>
      </c>
      <c r="C8" s="14" t="s">
        <v>86</v>
      </c>
      <c r="D8" s="14">
        <v>1</v>
      </c>
      <c r="E8" s="14">
        <f t="shared" si="1"/>
        <v>11</v>
      </c>
      <c r="F8" s="14">
        <v>6</v>
      </c>
      <c r="G8" s="18">
        <f t="shared" si="0"/>
        <v>1.8333333333333333</v>
      </c>
      <c r="H8" s="21">
        <v>2</v>
      </c>
      <c r="I8" s="26" t="s">
        <v>87</v>
      </c>
      <c r="J8" s="18">
        <v>15.8</v>
      </c>
      <c r="K8" s="14">
        <v>108</v>
      </c>
      <c r="L8" s="18">
        <f t="shared" si="2"/>
        <v>31.6</v>
      </c>
      <c r="M8" s="19">
        <f t="shared" si="3"/>
        <v>216</v>
      </c>
      <c r="P8" s="23" t="s">
        <v>179</v>
      </c>
      <c r="Q8" s="23">
        <v>739</v>
      </c>
      <c r="R8" s="23">
        <v>5</v>
      </c>
      <c r="T8" s="14" t="s">
        <v>83</v>
      </c>
      <c r="U8" s="14">
        <v>108</v>
      </c>
      <c r="V8" s="19">
        <f t="shared" si="4"/>
        <v>124.19999999999999</v>
      </c>
    </row>
    <row r="9" spans="1:23">
      <c r="B9" s="14" t="s">
        <v>89</v>
      </c>
      <c r="C9" s="14" t="s">
        <v>88</v>
      </c>
      <c r="D9" s="14">
        <v>1</v>
      </c>
      <c r="E9" s="14">
        <f t="shared" si="1"/>
        <v>11</v>
      </c>
      <c r="F9" s="14">
        <v>11</v>
      </c>
      <c r="G9" s="18">
        <f t="shared" si="0"/>
        <v>1</v>
      </c>
      <c r="H9" s="21">
        <v>1</v>
      </c>
      <c r="I9" s="26" t="s">
        <v>90</v>
      </c>
      <c r="J9" s="18">
        <v>21.4</v>
      </c>
      <c r="K9" s="14">
        <v>128</v>
      </c>
      <c r="L9" s="18">
        <f t="shared" si="2"/>
        <v>21.4</v>
      </c>
      <c r="M9" s="19">
        <f t="shared" si="3"/>
        <v>128</v>
      </c>
      <c r="P9" s="41" t="s">
        <v>178</v>
      </c>
      <c r="Q9" s="41">
        <v>115</v>
      </c>
      <c r="R9" s="41">
        <v>2</v>
      </c>
      <c r="T9" s="14" t="s">
        <v>83</v>
      </c>
      <c r="U9" s="14">
        <v>108</v>
      </c>
      <c r="V9" s="19">
        <f t="shared" si="4"/>
        <v>124.19999999999999</v>
      </c>
    </row>
    <row r="10" spans="1:23">
      <c r="A10" s="20" t="s">
        <v>78</v>
      </c>
      <c r="B10" s="14" t="s">
        <v>92</v>
      </c>
      <c r="C10" s="14" t="s">
        <v>91</v>
      </c>
      <c r="D10" s="14">
        <v>1</v>
      </c>
      <c r="E10" s="14">
        <f t="shared" si="1"/>
        <v>11</v>
      </c>
      <c r="F10" s="14">
        <v>11</v>
      </c>
      <c r="G10" s="18">
        <f t="shared" si="0"/>
        <v>1</v>
      </c>
      <c r="H10" s="21">
        <v>1</v>
      </c>
      <c r="I10" s="26" t="s">
        <v>93</v>
      </c>
      <c r="J10" s="18">
        <v>21.2</v>
      </c>
      <c r="K10" s="14">
        <v>128</v>
      </c>
      <c r="L10" s="18">
        <f t="shared" si="2"/>
        <v>21.2</v>
      </c>
      <c r="M10" s="19">
        <f t="shared" si="3"/>
        <v>128</v>
      </c>
      <c r="P10" s="23" t="s">
        <v>178</v>
      </c>
      <c r="Q10" s="23">
        <v>829</v>
      </c>
      <c r="R10" s="23">
        <v>6</v>
      </c>
      <c r="T10" s="14" t="s">
        <v>87</v>
      </c>
      <c r="U10" s="14">
        <v>108</v>
      </c>
      <c r="V10" s="19">
        <f t="shared" si="4"/>
        <v>124.19999999999999</v>
      </c>
    </row>
    <row r="11" spans="1:23">
      <c r="A11" s="20" t="s">
        <v>79</v>
      </c>
      <c r="B11" s="14" t="s">
        <v>95</v>
      </c>
      <c r="C11" s="14" t="s">
        <v>96</v>
      </c>
      <c r="D11" s="14">
        <v>1</v>
      </c>
      <c r="E11" s="14">
        <f t="shared" si="1"/>
        <v>11</v>
      </c>
      <c r="F11" s="14">
        <v>11</v>
      </c>
      <c r="G11" s="18">
        <f t="shared" si="0"/>
        <v>1</v>
      </c>
      <c r="H11" s="21">
        <v>1</v>
      </c>
      <c r="I11" s="26" t="s">
        <v>94</v>
      </c>
      <c r="J11" s="18">
        <v>21.4</v>
      </c>
      <c r="K11" s="14">
        <v>128</v>
      </c>
      <c r="L11" s="18">
        <f t="shared" si="2"/>
        <v>21.4</v>
      </c>
      <c r="M11" s="19">
        <f t="shared" si="3"/>
        <v>128</v>
      </c>
      <c r="P11" s="23" t="s">
        <v>180</v>
      </c>
      <c r="Q11" s="23">
        <v>184</v>
      </c>
      <c r="R11" s="23">
        <v>7</v>
      </c>
      <c r="T11" s="14" t="s">
        <v>87</v>
      </c>
      <c r="U11" s="14">
        <v>108</v>
      </c>
      <c r="V11" s="19">
        <f t="shared" si="4"/>
        <v>124.19999999999999</v>
      </c>
    </row>
    <row r="12" spans="1:23" ht="13.5" customHeight="1">
      <c r="A12" s="20" t="s">
        <v>80</v>
      </c>
      <c r="B12" s="14" t="s">
        <v>99</v>
      </c>
      <c r="C12" s="14" t="s">
        <v>98</v>
      </c>
      <c r="D12" s="14">
        <v>1</v>
      </c>
      <c r="E12" s="14">
        <f t="shared" si="1"/>
        <v>11</v>
      </c>
      <c r="F12" s="14">
        <v>11</v>
      </c>
      <c r="G12" s="18">
        <f t="shared" si="0"/>
        <v>1</v>
      </c>
      <c r="H12" s="21">
        <v>1</v>
      </c>
      <c r="I12" s="26" t="s">
        <v>97</v>
      </c>
      <c r="J12" s="18">
        <v>21.1</v>
      </c>
      <c r="K12" s="14">
        <v>128</v>
      </c>
      <c r="L12" s="18">
        <f t="shared" si="2"/>
        <v>21.1</v>
      </c>
      <c r="M12" s="19">
        <f t="shared" si="3"/>
        <v>128</v>
      </c>
      <c r="P12" s="23" t="s">
        <v>176</v>
      </c>
      <c r="Q12" s="23">
        <v>140</v>
      </c>
      <c r="R12" s="23">
        <v>8</v>
      </c>
      <c r="T12" s="14" t="s">
        <v>90</v>
      </c>
      <c r="U12" s="14">
        <v>128</v>
      </c>
      <c r="V12" s="19">
        <f t="shared" si="4"/>
        <v>147.19999999999999</v>
      </c>
    </row>
    <row r="13" spans="1:23" ht="13.5" customHeight="1">
      <c r="B13" s="14" t="s">
        <v>102</v>
      </c>
      <c r="C13" s="14" t="s">
        <v>101</v>
      </c>
      <c r="D13" s="14">
        <v>1</v>
      </c>
      <c r="E13" s="14">
        <f t="shared" si="1"/>
        <v>11</v>
      </c>
      <c r="F13" s="14">
        <v>4</v>
      </c>
      <c r="G13" s="18">
        <f t="shared" si="0"/>
        <v>2.75</v>
      </c>
      <c r="H13" s="21">
        <v>3</v>
      </c>
      <c r="I13" s="26" t="s">
        <v>100</v>
      </c>
      <c r="J13" s="18">
        <v>22.9</v>
      </c>
      <c r="K13" s="14">
        <v>142</v>
      </c>
      <c r="L13" s="18">
        <f t="shared" si="2"/>
        <v>68.699999999999989</v>
      </c>
      <c r="M13" s="19">
        <f t="shared" si="3"/>
        <v>426</v>
      </c>
      <c r="P13" s="41" t="s">
        <v>176</v>
      </c>
      <c r="Q13" s="41">
        <v>109</v>
      </c>
      <c r="R13" s="41">
        <v>9</v>
      </c>
      <c r="T13" s="14" t="s">
        <v>93</v>
      </c>
      <c r="U13" s="14">
        <v>128</v>
      </c>
      <c r="V13" s="19">
        <f t="shared" si="4"/>
        <v>147.19999999999999</v>
      </c>
    </row>
    <row r="14" spans="1:23" ht="13.5" customHeight="1">
      <c r="B14" s="14" t="s">
        <v>105</v>
      </c>
      <c r="C14" s="14" t="s">
        <v>106</v>
      </c>
      <c r="D14" s="14">
        <v>4</v>
      </c>
      <c r="E14" s="14">
        <f t="shared" si="1"/>
        <v>44</v>
      </c>
      <c r="F14" s="14">
        <v>22</v>
      </c>
      <c r="G14" s="14">
        <f t="shared" si="0"/>
        <v>2</v>
      </c>
      <c r="H14" s="22">
        <v>2</v>
      </c>
      <c r="I14" s="26" t="s">
        <v>108</v>
      </c>
      <c r="J14" s="18">
        <v>47.9</v>
      </c>
      <c r="K14" s="14">
        <v>258</v>
      </c>
      <c r="L14" s="18">
        <f t="shared" si="2"/>
        <v>95.8</v>
      </c>
      <c r="M14" s="19">
        <f t="shared" si="3"/>
        <v>516</v>
      </c>
      <c r="P14" s="41" t="s">
        <v>176</v>
      </c>
      <c r="Q14" s="41">
        <v>133</v>
      </c>
      <c r="R14" s="41">
        <v>10</v>
      </c>
      <c r="T14" s="14" t="s">
        <v>94</v>
      </c>
      <c r="U14" s="14">
        <v>128</v>
      </c>
      <c r="V14" s="19">
        <f t="shared" si="4"/>
        <v>147.19999999999999</v>
      </c>
    </row>
    <row r="15" spans="1:23">
      <c r="A15" s="21" t="s">
        <v>107</v>
      </c>
      <c r="H15" s="14">
        <f>SUM(H3:H14)</f>
        <v>17</v>
      </c>
      <c r="P15" s="23" t="s">
        <v>176</v>
      </c>
      <c r="Q15" s="23">
        <v>200</v>
      </c>
      <c r="R15" s="23">
        <v>11</v>
      </c>
      <c r="T15" s="14" t="s">
        <v>97</v>
      </c>
      <c r="U15" s="14">
        <v>128</v>
      </c>
      <c r="V15" s="19">
        <f t="shared" si="4"/>
        <v>147.19999999999999</v>
      </c>
    </row>
    <row r="16" spans="1:23">
      <c r="P16" s="41" t="s">
        <v>176</v>
      </c>
      <c r="Q16" s="41">
        <v>130</v>
      </c>
      <c r="R16" s="41">
        <v>12</v>
      </c>
      <c r="T16" s="14" t="s">
        <v>100</v>
      </c>
      <c r="U16" s="14">
        <v>142</v>
      </c>
      <c r="V16" s="19">
        <f t="shared" si="4"/>
        <v>163.29999999999998</v>
      </c>
    </row>
    <row r="17" spans="11:22">
      <c r="P17" s="41" t="s">
        <v>176</v>
      </c>
      <c r="Q17" s="41">
        <v>60</v>
      </c>
      <c r="R17" s="41">
        <v>13</v>
      </c>
      <c r="T17" s="14" t="s">
        <v>100</v>
      </c>
      <c r="U17" s="14">
        <v>142</v>
      </c>
      <c r="V17" s="19">
        <f t="shared" si="4"/>
        <v>163.29999999999998</v>
      </c>
    </row>
    <row r="18" spans="11:22">
      <c r="T18" s="14" t="s">
        <v>100</v>
      </c>
      <c r="U18" s="14">
        <v>142</v>
      </c>
      <c r="V18" s="19">
        <f t="shared" si="4"/>
        <v>163.29999999999998</v>
      </c>
    </row>
    <row r="19" spans="11:22" ht="13.5" customHeight="1">
      <c r="K19" s="23" t="s">
        <v>113</v>
      </c>
      <c r="L19" s="24">
        <f>SUM(L3:L14)</f>
        <v>585.78</v>
      </c>
      <c r="M19" s="25">
        <f>SUM(M3:M14)</f>
        <v>3657</v>
      </c>
      <c r="P19" s="14" t="s">
        <v>183</v>
      </c>
      <c r="Q19" s="14">
        <f>SUM(Q5:Q8,Q10:Q12,Q15)</f>
        <v>4499</v>
      </c>
      <c r="T19" s="14" t="s">
        <v>108</v>
      </c>
      <c r="U19" s="14">
        <v>258</v>
      </c>
      <c r="V19" s="19">
        <f t="shared" si="4"/>
        <v>296.7</v>
      </c>
    </row>
    <row r="20" spans="11:22" ht="13.5" customHeight="1">
      <c r="K20" s="23" t="s">
        <v>112</v>
      </c>
      <c r="L20" s="24">
        <f>L19/24</f>
        <v>24.407499999999999</v>
      </c>
      <c r="M20" s="23">
        <f>M19/1000</f>
        <v>3.657</v>
      </c>
      <c r="T20" s="14" t="s">
        <v>108</v>
      </c>
      <c r="U20" s="14">
        <v>258</v>
      </c>
      <c r="V20" s="19">
        <f t="shared" si="4"/>
        <v>296.7</v>
      </c>
    </row>
    <row r="21" spans="11:22" ht="13.5" customHeight="1">
      <c r="K21" s="23" t="s">
        <v>111</v>
      </c>
      <c r="L21" s="23">
        <f>_xlfn.CEILING.MATH(L20)</f>
        <v>25</v>
      </c>
      <c r="M21" s="23">
        <f>_xlfn.CEILING.MATH(M20)</f>
        <v>4</v>
      </c>
    </row>
    <row r="22" spans="11:22">
      <c r="K22" s="23" t="s">
        <v>115</v>
      </c>
      <c r="L22" s="23">
        <f>L21/2</f>
        <v>12.5</v>
      </c>
      <c r="M22" s="23">
        <v>4</v>
      </c>
    </row>
    <row r="23" spans="11:22">
      <c r="V23" s="19">
        <f>SUM(V4:V20)</f>
        <v>4205.5499999999993</v>
      </c>
    </row>
  </sheetData>
  <mergeCells count="15">
    <mergeCell ref="P1:R2"/>
    <mergeCell ref="T1:W2"/>
    <mergeCell ref="G1:G2"/>
    <mergeCell ref="B1:B2"/>
    <mergeCell ref="L1:L2"/>
    <mergeCell ref="M1:M2"/>
    <mergeCell ref="A1:A2"/>
    <mergeCell ref="F1:F2"/>
    <mergeCell ref="H1:H2"/>
    <mergeCell ref="K1:K2"/>
    <mergeCell ref="J1:J2"/>
    <mergeCell ref="I1:I2"/>
    <mergeCell ref="E1:E2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A601-4529-435B-BB55-D429CF0CDCC4}">
  <dimension ref="B2:F32"/>
  <sheetViews>
    <sheetView topLeftCell="A12" workbookViewId="0">
      <selection activeCell="F27" sqref="F27"/>
    </sheetView>
  </sheetViews>
  <sheetFormatPr defaultColWidth="9.140625" defaultRowHeight="15.75"/>
  <cols>
    <col min="1" max="16384" width="9.140625" style="5"/>
  </cols>
  <sheetData>
    <row r="2" spans="2:6" ht="16.5">
      <c r="B2" s="4" t="s">
        <v>24</v>
      </c>
      <c r="F2" s="4" t="s">
        <v>29</v>
      </c>
    </row>
    <row r="3" spans="2:6">
      <c r="B3" s="12" t="s">
        <v>25</v>
      </c>
    </row>
    <row r="4" spans="2:6">
      <c r="B4" s="12" t="s">
        <v>26</v>
      </c>
    </row>
    <row r="5" spans="2:6">
      <c r="B5" s="12" t="s">
        <v>27</v>
      </c>
    </row>
    <row r="6" spans="2:6">
      <c r="B6" s="12" t="s">
        <v>28</v>
      </c>
    </row>
    <row r="22" spans="6:6" ht="16.5">
      <c r="F22" s="4" t="s">
        <v>30</v>
      </c>
    </row>
    <row r="23" spans="6:6">
      <c r="F23" s="12" t="s">
        <v>31</v>
      </c>
    </row>
    <row r="24" spans="6:6">
      <c r="F24" s="12" t="s">
        <v>32</v>
      </c>
    </row>
    <row r="25" spans="6:6">
      <c r="F25" s="12" t="s">
        <v>33</v>
      </c>
    </row>
    <row r="26" spans="6:6">
      <c r="F26" s="12" t="s">
        <v>34</v>
      </c>
    </row>
    <row r="27" spans="6:6">
      <c r="F27" s="12" t="s">
        <v>35</v>
      </c>
    </row>
    <row r="28" spans="6:6">
      <c r="F28" s="12" t="s">
        <v>36</v>
      </c>
    </row>
    <row r="29" spans="6:6">
      <c r="F29" s="12" t="s">
        <v>37</v>
      </c>
    </row>
    <row r="30" spans="6:6">
      <c r="F30" s="12" t="s">
        <v>38</v>
      </c>
    </row>
    <row r="31" spans="6:6">
      <c r="F31" s="12" t="s">
        <v>39</v>
      </c>
    </row>
    <row r="32" spans="6:6">
      <c r="F32" s="12" t="s">
        <v>40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59AA-CCD3-4618-B3AD-9557A1E99B56}">
  <dimension ref="B2:AA31"/>
  <sheetViews>
    <sheetView tabSelected="1" workbookViewId="0">
      <selection activeCell="D17" sqref="D17"/>
    </sheetView>
  </sheetViews>
  <sheetFormatPr defaultColWidth="9.140625" defaultRowHeight="15.75"/>
  <cols>
    <col min="1" max="1" width="9.140625" style="5"/>
    <col min="2" max="2" width="15" style="5" customWidth="1"/>
    <col min="3" max="16384" width="9.140625" style="5"/>
  </cols>
  <sheetData>
    <row r="2" spans="2:27" ht="16.5">
      <c r="B2" s="4" t="s">
        <v>16</v>
      </c>
      <c r="I2" s="4" t="s">
        <v>17</v>
      </c>
      <c r="R2" s="4" t="s">
        <v>18</v>
      </c>
      <c r="AA2" s="4" t="s">
        <v>20</v>
      </c>
    </row>
    <row r="3" spans="2:27">
      <c r="B3" s="7" t="s">
        <v>1</v>
      </c>
      <c r="C3" s="8"/>
      <c r="D3" s="8"/>
      <c r="E3" s="8"/>
      <c r="F3" s="8"/>
      <c r="G3" s="8"/>
      <c r="H3" s="8"/>
      <c r="I3" s="9" t="s">
        <v>5</v>
      </c>
      <c r="J3" s="8"/>
      <c r="K3" s="8"/>
      <c r="L3" s="8"/>
      <c r="M3" s="8"/>
      <c r="N3" s="8"/>
      <c r="O3" s="8"/>
      <c r="P3" s="8"/>
      <c r="Q3" s="8"/>
      <c r="R3" s="9" t="s">
        <v>12</v>
      </c>
      <c r="S3" s="8"/>
      <c r="T3" s="8"/>
      <c r="AA3" s="1" t="s">
        <v>21</v>
      </c>
    </row>
    <row r="4" spans="2:27">
      <c r="B4" s="7" t="s">
        <v>0</v>
      </c>
      <c r="C4" s="8"/>
      <c r="D4" s="8"/>
      <c r="E4" s="8"/>
      <c r="F4" s="8"/>
      <c r="G4" s="8"/>
      <c r="H4" s="8"/>
      <c r="I4" s="9" t="s">
        <v>6</v>
      </c>
      <c r="J4" s="8"/>
      <c r="K4" s="8"/>
      <c r="L4" s="8"/>
      <c r="M4" s="8"/>
      <c r="N4" s="8"/>
      <c r="O4" s="8"/>
      <c r="P4" s="8"/>
      <c r="Q4" s="8"/>
      <c r="R4" s="9" t="s">
        <v>11</v>
      </c>
      <c r="S4" s="8"/>
      <c r="T4" s="8"/>
    </row>
    <row r="5" spans="2:27">
      <c r="B5" s="9" t="s">
        <v>2</v>
      </c>
      <c r="C5" s="8"/>
      <c r="D5" s="8"/>
      <c r="E5" s="8"/>
      <c r="F5" s="8"/>
      <c r="G5" s="8"/>
      <c r="H5" s="8"/>
      <c r="I5" s="9" t="s">
        <v>7</v>
      </c>
      <c r="J5" s="8"/>
      <c r="K5" s="8"/>
      <c r="L5" s="8"/>
      <c r="M5" s="8"/>
      <c r="N5" s="8"/>
      <c r="O5" s="8"/>
      <c r="P5" s="8"/>
      <c r="Q5" s="8"/>
      <c r="R5" s="9" t="s">
        <v>13</v>
      </c>
      <c r="S5" s="8"/>
      <c r="T5" s="8"/>
    </row>
    <row r="6" spans="2:27">
      <c r="B6" s="57" t="s">
        <v>3</v>
      </c>
      <c r="C6" s="16"/>
      <c r="D6" s="16"/>
      <c r="E6" s="17"/>
      <c r="F6" s="8"/>
      <c r="G6" s="8"/>
      <c r="H6" s="8"/>
      <c r="I6" s="9" t="s">
        <v>8</v>
      </c>
      <c r="J6" s="8"/>
      <c r="K6" s="8"/>
      <c r="L6" s="8"/>
      <c r="M6" s="8"/>
      <c r="N6" s="8"/>
      <c r="O6" s="8"/>
      <c r="P6" s="8"/>
      <c r="Q6" s="8"/>
      <c r="R6" s="10"/>
      <c r="S6" s="8"/>
      <c r="T6" s="8"/>
    </row>
    <row r="7" spans="2:27">
      <c r="B7" s="9" t="s">
        <v>4</v>
      </c>
      <c r="C7" s="8"/>
      <c r="D7" s="8"/>
      <c r="E7" s="8"/>
      <c r="F7" s="8"/>
      <c r="G7" s="8"/>
      <c r="H7" s="8"/>
      <c r="I7" s="9" t="s">
        <v>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2:27">
      <c r="B8" s="8"/>
      <c r="C8" s="8"/>
      <c r="D8" s="8"/>
      <c r="E8" s="8"/>
      <c r="F8" s="8"/>
      <c r="G8" s="8"/>
      <c r="H8" s="8"/>
      <c r="I8" s="9" t="s">
        <v>10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10" spans="2:27">
      <c r="B10" s="6"/>
    </row>
    <row r="11" spans="2:27" ht="16.5">
      <c r="I11" s="4" t="s">
        <v>19</v>
      </c>
    </row>
    <row r="12" spans="2:27">
      <c r="I12" s="11" t="s">
        <v>14</v>
      </c>
    </row>
    <row r="13" spans="2:27">
      <c r="I13" s="11" t="s">
        <v>15</v>
      </c>
    </row>
    <row r="16" spans="2:27" ht="16.5">
      <c r="I16" s="4" t="s">
        <v>22</v>
      </c>
    </row>
    <row r="17" spans="2:12">
      <c r="I17" s="12" t="s">
        <v>23</v>
      </c>
    </row>
    <row r="22" spans="2:12" ht="16.5">
      <c r="B22" s="4" t="s">
        <v>187</v>
      </c>
    </row>
    <row r="23" spans="2:12">
      <c r="B23" s="9" t="s">
        <v>188</v>
      </c>
      <c r="L23" s="5" t="s">
        <v>190</v>
      </c>
    </row>
    <row r="26" spans="2:12">
      <c r="B26" s="5" t="s">
        <v>189</v>
      </c>
    </row>
    <row r="30" spans="2:12">
      <c r="B30" s="5" t="s">
        <v>191</v>
      </c>
      <c r="F30" s="5" t="s">
        <v>193</v>
      </c>
    </row>
    <row r="31" spans="2:12">
      <c r="B31" s="5" t="s">
        <v>192</v>
      </c>
    </row>
  </sheetData>
  <hyperlinks>
    <hyperlink ref="B3" r:id="rId1" xr:uid="{2606469C-FDBD-442F-918C-67DAF16A40C7}"/>
    <hyperlink ref="B4" r:id="rId2" xr:uid="{38395F0D-3EE7-4302-A818-A9383E8F8562}"/>
    <hyperlink ref="B5" r:id="rId3" xr:uid="{3CC42359-3685-43F3-ADF8-2FA8131DE1D2}"/>
    <hyperlink ref="B6" r:id="rId4" xr:uid="{F9EBDEF2-4C56-434B-B89D-87CCD6C10D93}"/>
    <hyperlink ref="B7" r:id="rId5" xr:uid="{2027D266-640B-456A-9F99-7033125B9E87}"/>
    <hyperlink ref="I3" r:id="rId6" xr:uid="{A4725E4F-E608-41E5-8A0E-72F6F2292B84}"/>
    <hyperlink ref="I4" r:id="rId7" xr:uid="{787A92EB-38E5-430D-85FB-6EDA81C4BF59}"/>
    <hyperlink ref="I5" r:id="rId8" xr:uid="{4E14B279-6664-4EE3-A245-83A7452118B7}"/>
    <hyperlink ref="I6" r:id="rId9" xr:uid="{AD90CC39-9004-4C9B-9BFC-CCBEF7A05379}"/>
    <hyperlink ref="I7" r:id="rId10" xr:uid="{351D1FF1-98D8-4701-B60E-BE75654CB400}"/>
    <hyperlink ref="I8" r:id="rId11" xr:uid="{04BFC4E3-C628-46AC-A67C-03A78D11C3C6}"/>
    <hyperlink ref="R3" r:id="rId12" xr:uid="{A0CEA177-5B29-43E6-8FE2-A0589F91A136}"/>
    <hyperlink ref="R4" r:id="rId13" xr:uid="{36CA117A-C3B1-4CCE-89DD-D3100A386A96}"/>
    <hyperlink ref="R5" r:id="rId14" xr:uid="{71AFB3F5-46B5-45BF-9CE5-7338B4336CA0}"/>
    <hyperlink ref="AA3" r:id="rId15" xr:uid="{4C82767B-DC56-482E-A66D-96B117967C40}"/>
  </hyperlinks>
  <pageMargins left="0.7" right="0.7" top="0.75" bottom="0.75" header="0.3" footer="0.3"/>
  <pageSetup paperSize="9" orientation="portrait" r:id="rId1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A351-E538-4264-817D-4A3988F9656D}">
  <dimension ref="B5:G15"/>
  <sheetViews>
    <sheetView topLeftCell="E6" zoomScale="175" zoomScaleNormal="175" workbookViewId="0">
      <selection activeCell="E15" sqref="E15"/>
    </sheetView>
  </sheetViews>
  <sheetFormatPr defaultColWidth="9.140625" defaultRowHeight="15.75"/>
  <cols>
    <col min="1" max="2" width="9.140625" style="44"/>
    <col min="3" max="3" width="26.5703125" style="44" bestFit="1" customWidth="1"/>
    <col min="4" max="4" width="26" style="44" bestFit="1" customWidth="1"/>
    <col min="5" max="5" width="21.140625" style="44" bestFit="1" customWidth="1"/>
    <col min="6" max="6" width="27.42578125" style="44" customWidth="1"/>
    <col min="7" max="7" width="26" style="44" bestFit="1" customWidth="1"/>
    <col min="8" max="8" width="13.5703125" style="44" customWidth="1"/>
    <col min="9" max="16384" width="9.140625" style="44"/>
  </cols>
  <sheetData>
    <row r="5" spans="2:7">
      <c r="C5" s="45" t="s">
        <v>201</v>
      </c>
      <c r="D5" s="45" t="s">
        <v>203</v>
      </c>
      <c r="E5" s="45" t="s">
        <v>210</v>
      </c>
      <c r="F5" s="45" t="s">
        <v>209</v>
      </c>
      <c r="G5" s="45" t="s">
        <v>211</v>
      </c>
    </row>
    <row r="6" spans="2:7" ht="71.25" customHeight="1">
      <c r="B6" s="45" t="s">
        <v>197</v>
      </c>
      <c r="C6" s="46" t="s">
        <v>255</v>
      </c>
      <c r="D6" s="44" t="s">
        <v>207</v>
      </c>
      <c r="E6" s="44" t="s">
        <v>248</v>
      </c>
      <c r="F6" s="44" t="s">
        <v>249</v>
      </c>
      <c r="G6" s="44" t="s">
        <v>254</v>
      </c>
    </row>
    <row r="7" spans="2:7">
      <c r="B7" s="45" t="s">
        <v>194</v>
      </c>
    </row>
    <row r="8" spans="2:7">
      <c r="B8" s="45" t="s">
        <v>202</v>
      </c>
      <c r="C8" s="44" t="s">
        <v>204</v>
      </c>
      <c r="D8" s="44" t="s">
        <v>208</v>
      </c>
      <c r="E8" s="44" t="s">
        <v>256</v>
      </c>
      <c r="F8" s="44" t="s">
        <v>250</v>
      </c>
      <c r="G8" s="44" t="s">
        <v>254</v>
      </c>
    </row>
    <row r="9" spans="2:7">
      <c r="B9" s="45" t="s">
        <v>199</v>
      </c>
    </row>
    <row r="10" spans="2:7">
      <c r="B10" s="45" t="s">
        <v>198</v>
      </c>
      <c r="C10" s="44" t="s">
        <v>205</v>
      </c>
      <c r="D10" s="44" t="s">
        <v>248</v>
      </c>
      <c r="E10" s="44" t="s">
        <v>246</v>
      </c>
      <c r="F10" s="44" t="s">
        <v>251</v>
      </c>
      <c r="G10" s="44" t="s">
        <v>252</v>
      </c>
    </row>
    <row r="11" spans="2:7">
      <c r="B11" s="45" t="s">
        <v>195</v>
      </c>
    </row>
    <row r="12" spans="2:7">
      <c r="B12" s="45" t="s">
        <v>196</v>
      </c>
      <c r="C12" s="44" t="s">
        <v>206</v>
      </c>
      <c r="D12" s="44" t="s">
        <v>248</v>
      </c>
      <c r="E12" s="44" t="s">
        <v>247</v>
      </c>
      <c r="F12" s="44" t="s">
        <v>253</v>
      </c>
      <c r="G12" s="44" t="s">
        <v>252</v>
      </c>
    </row>
    <row r="13" spans="2:7">
      <c r="B13" s="45" t="s">
        <v>200</v>
      </c>
    </row>
    <row r="15" spans="2:7">
      <c r="E15" s="44" t="s">
        <v>257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B97E-9B13-4EF1-B73A-01B3023F5AC0}">
  <dimension ref="A4:J15"/>
  <sheetViews>
    <sheetView zoomScale="85" zoomScaleNormal="85" workbookViewId="0">
      <selection activeCell="J15" sqref="J15"/>
    </sheetView>
  </sheetViews>
  <sheetFormatPr defaultColWidth="9.140625" defaultRowHeight="15"/>
  <cols>
    <col min="1" max="1" width="14.42578125" style="43" customWidth="1"/>
    <col min="2" max="2" width="28.140625" style="43" customWidth="1"/>
    <col min="3" max="3" width="36.5703125" style="43" customWidth="1"/>
    <col min="4" max="4" width="24.5703125" style="43" bestFit="1" customWidth="1"/>
    <col min="5" max="5" width="26.28515625" style="43" customWidth="1"/>
    <col min="6" max="6" width="23.7109375" style="43" customWidth="1"/>
    <col min="7" max="7" width="28.5703125" style="43" customWidth="1"/>
    <col min="8" max="8" width="23.85546875" style="43" customWidth="1"/>
    <col min="9" max="9" width="16.140625" style="43" customWidth="1"/>
    <col min="10" max="10" width="14.85546875" style="43" customWidth="1"/>
    <col min="11" max="16384" width="9.140625" style="43"/>
  </cols>
  <sheetData>
    <row r="4" spans="1:10" ht="30">
      <c r="A4" s="47" t="s">
        <v>245</v>
      </c>
      <c r="B4" s="47" t="s">
        <v>244</v>
      </c>
      <c r="C4" s="51"/>
      <c r="D4" s="54" t="s">
        <v>212</v>
      </c>
      <c r="E4" s="54" t="s">
        <v>213</v>
      </c>
      <c r="F4" s="54" t="s">
        <v>214</v>
      </c>
      <c r="G4" s="54" t="s">
        <v>215</v>
      </c>
      <c r="H4" s="54" t="s">
        <v>216</v>
      </c>
      <c r="I4" s="54" t="s">
        <v>217</v>
      </c>
      <c r="J4" s="54" t="s">
        <v>218</v>
      </c>
    </row>
    <row r="5" spans="1:10" ht="30">
      <c r="A5" s="55">
        <v>40236</v>
      </c>
      <c r="B5" s="47">
        <f ca="1">(YEAR(NOW())-YEAR(A5))</f>
        <v>14</v>
      </c>
      <c r="C5" s="52" t="s">
        <v>219</v>
      </c>
      <c r="D5" s="48" t="s">
        <v>230</v>
      </c>
      <c r="E5" s="48" t="s">
        <v>230</v>
      </c>
      <c r="F5" s="49" t="s">
        <v>296</v>
      </c>
      <c r="G5" s="48" t="s">
        <v>297</v>
      </c>
      <c r="H5" s="50" t="s">
        <v>299</v>
      </c>
      <c r="I5" s="48" t="s">
        <v>230</v>
      </c>
      <c r="J5" s="47"/>
    </row>
    <row r="6" spans="1:10" ht="94.5" customHeight="1">
      <c r="A6" s="55">
        <v>40144</v>
      </c>
      <c r="B6" s="47">
        <f t="shared" ref="B6:B15" ca="1" si="0">(YEAR(NOW())-YEAR(A6))</f>
        <v>15</v>
      </c>
      <c r="C6" s="52" t="s">
        <v>220</v>
      </c>
      <c r="D6" s="48" t="s">
        <v>230</v>
      </c>
      <c r="E6" s="49" t="s">
        <v>233</v>
      </c>
      <c r="F6" s="49" t="s">
        <v>235</v>
      </c>
      <c r="G6" s="49" t="s">
        <v>238</v>
      </c>
      <c r="H6" s="50" t="s">
        <v>241</v>
      </c>
      <c r="I6" s="48" t="s">
        <v>230</v>
      </c>
      <c r="J6" s="49" t="s">
        <v>258</v>
      </c>
    </row>
    <row r="7" spans="1:10" ht="45">
      <c r="A7" s="55">
        <v>40437</v>
      </c>
      <c r="B7" s="47">
        <f t="shared" ca="1" si="0"/>
        <v>14</v>
      </c>
      <c r="C7" s="52" t="s">
        <v>221</v>
      </c>
      <c r="D7" s="48" t="s">
        <v>230</v>
      </c>
      <c r="E7" s="48" t="s">
        <v>230</v>
      </c>
      <c r="F7" s="48" t="s">
        <v>237</v>
      </c>
      <c r="G7" s="49" t="s">
        <v>239</v>
      </c>
      <c r="H7" s="50" t="s">
        <v>240</v>
      </c>
      <c r="I7" s="50" t="s">
        <v>243</v>
      </c>
      <c r="J7" s="47"/>
    </row>
    <row r="8" spans="1:10" ht="60">
      <c r="A8" s="55">
        <v>40472</v>
      </c>
      <c r="B8" s="47">
        <f t="shared" ca="1" si="0"/>
        <v>14</v>
      </c>
      <c r="C8" s="52" t="s">
        <v>222</v>
      </c>
      <c r="D8" s="48" t="s">
        <v>230</v>
      </c>
      <c r="E8" s="50" t="s">
        <v>232</v>
      </c>
      <c r="F8" s="48" t="s">
        <v>230</v>
      </c>
      <c r="G8" s="49" t="s">
        <v>236</v>
      </c>
      <c r="H8" s="50" t="s">
        <v>300</v>
      </c>
      <c r="I8" s="50" t="s">
        <v>301</v>
      </c>
      <c r="J8" s="47"/>
    </row>
    <row r="9" spans="1:10">
      <c r="A9" s="56">
        <v>40425</v>
      </c>
      <c r="B9" s="47">
        <f t="shared" ca="1" si="0"/>
        <v>14</v>
      </c>
      <c r="C9" s="53" t="s">
        <v>223</v>
      </c>
      <c r="D9" s="47"/>
      <c r="E9" s="47"/>
      <c r="F9" s="47"/>
      <c r="G9" s="47"/>
      <c r="H9" s="47"/>
      <c r="I9" s="47"/>
      <c r="J9" s="47"/>
    </row>
    <row r="10" spans="1:10" ht="75">
      <c r="A10" s="56">
        <v>39314</v>
      </c>
      <c r="B10" s="47">
        <f t="shared" ca="1" si="0"/>
        <v>17</v>
      </c>
      <c r="C10" s="53" t="s">
        <v>224</v>
      </c>
      <c r="D10" s="48" t="s">
        <v>230</v>
      </c>
      <c r="E10" s="49" t="s">
        <v>234</v>
      </c>
      <c r="F10" s="48" t="s">
        <v>236</v>
      </c>
      <c r="G10" s="48" t="s">
        <v>236</v>
      </c>
      <c r="H10" s="49" t="s">
        <v>242</v>
      </c>
      <c r="I10" s="48" t="s">
        <v>236</v>
      </c>
      <c r="J10" s="49" t="s">
        <v>303</v>
      </c>
    </row>
    <row r="11" spans="1:10" ht="30">
      <c r="A11" s="55">
        <v>39651</v>
      </c>
      <c r="B11" s="47">
        <f t="shared" ca="1" si="0"/>
        <v>16</v>
      </c>
      <c r="C11" s="53" t="s">
        <v>225</v>
      </c>
      <c r="D11" s="48" t="s">
        <v>230</v>
      </c>
      <c r="E11" s="47"/>
      <c r="F11" s="48" t="s">
        <v>236</v>
      </c>
      <c r="G11" s="47"/>
      <c r="I11" s="47"/>
      <c r="J11" s="47"/>
    </row>
    <row r="12" spans="1:10" ht="28.5" customHeight="1">
      <c r="A12" s="55">
        <v>40614</v>
      </c>
      <c r="B12" s="47">
        <f t="shared" ca="1" si="0"/>
        <v>13</v>
      </c>
      <c r="C12" s="53" t="s">
        <v>226</v>
      </c>
      <c r="D12" s="48" t="s">
        <v>230</v>
      </c>
      <c r="E12" s="47"/>
      <c r="F12" s="48" t="s">
        <v>236</v>
      </c>
      <c r="G12" s="50" t="s">
        <v>298</v>
      </c>
      <c r="H12" s="47"/>
      <c r="I12" s="47"/>
      <c r="J12" s="47"/>
    </row>
    <row r="13" spans="1:10" ht="15" customHeight="1">
      <c r="A13" s="55">
        <v>39691</v>
      </c>
      <c r="B13" s="47">
        <f t="shared" ca="1" si="0"/>
        <v>16</v>
      </c>
      <c r="C13" s="53" t="s">
        <v>227</v>
      </c>
      <c r="D13" s="65" t="s">
        <v>230</v>
      </c>
      <c r="E13" s="65" t="s">
        <v>230</v>
      </c>
      <c r="F13" s="65" t="s">
        <v>236</v>
      </c>
      <c r="G13" s="65" t="s">
        <v>236</v>
      </c>
      <c r="H13" s="47"/>
      <c r="I13" s="47"/>
      <c r="J13" s="47"/>
    </row>
    <row r="14" spans="1:10">
      <c r="A14" s="55">
        <v>40616</v>
      </c>
      <c r="B14" s="47">
        <f t="shared" ca="1" si="0"/>
        <v>13</v>
      </c>
      <c r="C14" s="53" t="s">
        <v>228</v>
      </c>
      <c r="D14" s="66"/>
      <c r="E14" s="66"/>
      <c r="F14" s="66"/>
      <c r="G14" s="66"/>
      <c r="H14" s="47"/>
      <c r="I14" s="47"/>
      <c r="J14" s="47"/>
    </row>
    <row r="15" spans="1:10" ht="60">
      <c r="A15" s="56">
        <v>39699</v>
      </c>
      <c r="B15" s="47">
        <f t="shared" ca="1" si="0"/>
        <v>16</v>
      </c>
      <c r="C15" s="53" t="s">
        <v>229</v>
      </c>
      <c r="D15" s="50" t="s">
        <v>231</v>
      </c>
      <c r="E15" s="48" t="s">
        <v>295</v>
      </c>
      <c r="F15" s="48" t="s">
        <v>236</v>
      </c>
      <c r="G15" s="48" t="s">
        <v>236</v>
      </c>
      <c r="H15" s="48" t="s">
        <v>236</v>
      </c>
      <c r="I15" s="50" t="s">
        <v>302</v>
      </c>
      <c r="J15" s="48" t="s">
        <v>230</v>
      </c>
    </row>
  </sheetData>
  <mergeCells count="4">
    <mergeCell ref="D13:D14"/>
    <mergeCell ref="E13:E14"/>
    <mergeCell ref="F13:F14"/>
    <mergeCell ref="G13:G14"/>
  </mergeCells>
  <phoneticPr fontId="1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9E0FB-C9D0-469C-842F-D5D2056E23A6}">
  <dimension ref="B2:Y14"/>
  <sheetViews>
    <sheetView workbookViewId="0">
      <selection activeCell="G17" sqref="G17"/>
    </sheetView>
  </sheetViews>
  <sheetFormatPr defaultRowHeight="15"/>
  <cols>
    <col min="3" max="3" width="12.5703125" bestFit="1" customWidth="1"/>
    <col min="4" max="4" width="10.28515625" bestFit="1" customWidth="1"/>
    <col min="5" max="5" width="11.28515625" bestFit="1" customWidth="1"/>
    <col min="6" max="6" width="11.7109375" bestFit="1" customWidth="1"/>
    <col min="7" max="7" width="13.5703125" bestFit="1" customWidth="1"/>
    <col min="8" max="8" width="13.7109375" bestFit="1" customWidth="1"/>
    <col min="9" max="9" width="13.42578125" bestFit="1" customWidth="1"/>
    <col min="10" max="10" width="11.42578125" bestFit="1" customWidth="1"/>
    <col min="11" max="11" width="11.5703125" bestFit="1" customWidth="1"/>
    <col min="12" max="12" width="11.140625" bestFit="1" customWidth="1"/>
    <col min="13" max="13" width="11.5703125" bestFit="1" customWidth="1"/>
    <col min="17" max="17" width="19.140625" bestFit="1" customWidth="1"/>
    <col min="18" max="18" width="16.7109375" bestFit="1" customWidth="1"/>
    <col min="19" max="20" width="20.28515625" bestFit="1" customWidth="1"/>
    <col min="21" max="21" width="15.5703125" bestFit="1" customWidth="1"/>
    <col min="22" max="22" width="11.140625" bestFit="1" customWidth="1"/>
    <col min="23" max="23" width="20.140625" bestFit="1" customWidth="1"/>
    <col min="24" max="24" width="12.7109375" bestFit="1" customWidth="1"/>
  </cols>
  <sheetData>
    <row r="2" spans="2:25">
      <c r="C2" s="58">
        <v>1</v>
      </c>
      <c r="D2" s="58">
        <v>1</v>
      </c>
      <c r="E2" s="58">
        <v>1</v>
      </c>
      <c r="F2" s="58">
        <v>1</v>
      </c>
      <c r="G2" s="58">
        <v>1</v>
      </c>
      <c r="H2" s="58">
        <v>1</v>
      </c>
      <c r="I2" s="58">
        <v>1</v>
      </c>
      <c r="J2" s="58">
        <v>1</v>
      </c>
      <c r="K2" s="58">
        <v>1</v>
      </c>
      <c r="L2" s="58">
        <v>1</v>
      </c>
      <c r="M2" s="58">
        <v>1</v>
      </c>
      <c r="N2" s="58">
        <v>1</v>
      </c>
      <c r="O2" s="58">
        <v>1</v>
      </c>
      <c r="P2" s="58">
        <v>1</v>
      </c>
      <c r="Q2" s="58">
        <v>1</v>
      </c>
      <c r="R2" s="58">
        <v>1</v>
      </c>
      <c r="S2" s="58">
        <v>15</v>
      </c>
      <c r="T2" s="58">
        <v>5</v>
      </c>
      <c r="U2">
        <v>2</v>
      </c>
      <c r="V2">
        <v>4</v>
      </c>
      <c r="W2">
        <v>10</v>
      </c>
      <c r="Y2">
        <v>1</v>
      </c>
    </row>
    <row r="3" spans="2:25">
      <c r="C3" t="s">
        <v>272</v>
      </c>
      <c r="D3" t="s">
        <v>273</v>
      </c>
      <c r="E3" t="s">
        <v>274</v>
      </c>
      <c r="F3" t="s">
        <v>275</v>
      </c>
      <c r="G3" t="s">
        <v>276</v>
      </c>
      <c r="H3" t="s">
        <v>277</v>
      </c>
      <c r="I3" t="s">
        <v>278</v>
      </c>
      <c r="J3" t="s">
        <v>279</v>
      </c>
      <c r="K3" t="s">
        <v>280</v>
      </c>
      <c r="L3" t="s">
        <v>281</v>
      </c>
      <c r="M3" t="s">
        <v>282</v>
      </c>
      <c r="N3" t="s">
        <v>283</v>
      </c>
      <c r="O3" t="s">
        <v>284</v>
      </c>
      <c r="P3" t="s">
        <v>285</v>
      </c>
      <c r="Q3" t="s">
        <v>286</v>
      </c>
      <c r="R3" t="s">
        <v>287</v>
      </c>
      <c r="S3" t="s">
        <v>288</v>
      </c>
      <c r="T3" t="s">
        <v>289</v>
      </c>
      <c r="U3" t="s">
        <v>290</v>
      </c>
      <c r="V3" t="s">
        <v>291</v>
      </c>
      <c r="W3" t="s">
        <v>292</v>
      </c>
      <c r="X3" t="s">
        <v>293</v>
      </c>
      <c r="Y3" t="s">
        <v>294</v>
      </c>
    </row>
    <row r="4" spans="2:25">
      <c r="B4" t="s">
        <v>259</v>
      </c>
      <c r="C4" s="58" t="s">
        <v>270</v>
      </c>
      <c r="D4" s="58"/>
      <c r="E4" s="58" t="s">
        <v>270</v>
      </c>
      <c r="F4" s="58" t="s">
        <v>270</v>
      </c>
      <c r="G4" s="58" t="s">
        <v>270</v>
      </c>
      <c r="H4" s="58" t="s">
        <v>270</v>
      </c>
      <c r="I4" s="58" t="s">
        <v>270</v>
      </c>
      <c r="K4" s="58" t="s">
        <v>270</v>
      </c>
      <c r="L4" s="58" t="s">
        <v>270</v>
      </c>
      <c r="M4" s="58" t="s">
        <v>270</v>
      </c>
      <c r="N4" s="58" t="s">
        <v>270</v>
      </c>
      <c r="O4" s="58" t="s">
        <v>270</v>
      </c>
      <c r="P4" s="58" t="s">
        <v>270</v>
      </c>
      <c r="Q4" s="58" t="s">
        <v>270</v>
      </c>
      <c r="R4" s="58" t="s">
        <v>270</v>
      </c>
      <c r="S4" s="58" t="s">
        <v>270</v>
      </c>
      <c r="T4" s="58" t="s">
        <v>270</v>
      </c>
      <c r="U4" s="58" t="s">
        <v>270</v>
      </c>
      <c r="V4" s="58" t="s">
        <v>270</v>
      </c>
      <c r="X4" s="58" t="s">
        <v>270</v>
      </c>
      <c r="Y4" s="58" t="s">
        <v>270</v>
      </c>
    </row>
    <row r="5" spans="2:25">
      <c r="B5" t="s">
        <v>260</v>
      </c>
      <c r="C5" s="58" t="s">
        <v>270</v>
      </c>
      <c r="D5" s="58"/>
      <c r="E5" s="58" t="s">
        <v>270</v>
      </c>
      <c r="F5" s="58" t="s">
        <v>270</v>
      </c>
      <c r="G5" s="58" t="s">
        <v>270</v>
      </c>
      <c r="H5" s="58" t="s">
        <v>270</v>
      </c>
      <c r="I5" s="58" t="s">
        <v>270</v>
      </c>
      <c r="K5" s="58" t="s">
        <v>270</v>
      </c>
      <c r="L5" s="58" t="s">
        <v>270</v>
      </c>
      <c r="M5" s="58" t="s">
        <v>270</v>
      </c>
      <c r="N5" s="58" t="s">
        <v>270</v>
      </c>
      <c r="O5" s="58" t="s">
        <v>270</v>
      </c>
      <c r="P5" s="58" t="s">
        <v>270</v>
      </c>
      <c r="Q5" s="58" t="s">
        <v>270</v>
      </c>
      <c r="R5" s="58" t="s">
        <v>270</v>
      </c>
      <c r="S5" s="58" t="s">
        <v>270</v>
      </c>
      <c r="T5" s="58" t="s">
        <v>270</v>
      </c>
      <c r="U5" s="58" t="s">
        <v>270</v>
      </c>
      <c r="V5" s="58" t="s">
        <v>270</v>
      </c>
      <c r="X5" s="58" t="s">
        <v>270</v>
      </c>
      <c r="Y5" s="58" t="s">
        <v>270</v>
      </c>
    </row>
    <row r="6" spans="2:25">
      <c r="B6" t="s">
        <v>261</v>
      </c>
      <c r="C6" s="58" t="s">
        <v>270</v>
      </c>
      <c r="D6" s="58"/>
      <c r="E6" s="58" t="s">
        <v>270</v>
      </c>
      <c r="F6" s="58" t="s">
        <v>270</v>
      </c>
      <c r="G6" s="58" t="s">
        <v>270</v>
      </c>
      <c r="H6" s="58" t="s">
        <v>270</v>
      </c>
      <c r="I6" s="58" t="s">
        <v>270</v>
      </c>
      <c r="K6" s="58" t="s">
        <v>270</v>
      </c>
      <c r="L6" s="58" t="s">
        <v>270</v>
      </c>
      <c r="M6" s="58" t="s">
        <v>270</v>
      </c>
      <c r="N6" s="58" t="s">
        <v>270</v>
      </c>
      <c r="O6" s="58" t="s">
        <v>270</v>
      </c>
      <c r="P6" s="58" t="s">
        <v>270</v>
      </c>
      <c r="Q6" s="58" t="s">
        <v>270</v>
      </c>
      <c r="R6" s="58" t="s">
        <v>270</v>
      </c>
      <c r="S6" s="58" t="s">
        <v>270</v>
      </c>
      <c r="T6" s="58" t="s">
        <v>270</v>
      </c>
      <c r="U6" s="58" t="s">
        <v>270</v>
      </c>
      <c r="V6" s="58" t="s">
        <v>270</v>
      </c>
      <c r="X6" s="58" t="s">
        <v>270</v>
      </c>
      <c r="Y6" s="58" t="s">
        <v>270</v>
      </c>
    </row>
    <row r="7" spans="2:25">
      <c r="B7" t="s">
        <v>262</v>
      </c>
      <c r="C7" s="58" t="s">
        <v>270</v>
      </c>
      <c r="D7" s="58"/>
      <c r="E7" s="58" t="s">
        <v>270</v>
      </c>
      <c r="F7" s="58" t="s">
        <v>270</v>
      </c>
      <c r="G7" s="58" t="s">
        <v>270</v>
      </c>
      <c r="H7" s="58" t="s">
        <v>270</v>
      </c>
      <c r="I7" s="58" t="s">
        <v>270</v>
      </c>
      <c r="K7" s="58" t="s">
        <v>270</v>
      </c>
      <c r="L7" s="58" t="s">
        <v>270</v>
      </c>
      <c r="M7" s="58" t="s">
        <v>270</v>
      </c>
      <c r="N7" s="58" t="s">
        <v>270</v>
      </c>
      <c r="O7" s="58" t="s">
        <v>270</v>
      </c>
      <c r="P7" s="58" t="s">
        <v>270</v>
      </c>
      <c r="Q7" s="58" t="s">
        <v>270</v>
      </c>
      <c r="R7" s="58" t="s">
        <v>270</v>
      </c>
      <c r="S7" s="58" t="s">
        <v>270</v>
      </c>
      <c r="T7" s="58" t="s">
        <v>270</v>
      </c>
      <c r="U7" s="58" t="s">
        <v>270</v>
      </c>
      <c r="V7" s="58" t="s">
        <v>270</v>
      </c>
      <c r="X7" s="58" t="s">
        <v>270</v>
      </c>
      <c r="Y7" s="58" t="s">
        <v>270</v>
      </c>
    </row>
    <row r="8" spans="2:25">
      <c r="B8" t="s">
        <v>263</v>
      </c>
      <c r="C8" s="58" t="s">
        <v>270</v>
      </c>
      <c r="D8" s="58"/>
      <c r="E8" s="58" t="s">
        <v>270</v>
      </c>
      <c r="F8" s="58" t="s">
        <v>270</v>
      </c>
      <c r="G8" s="58" t="s">
        <v>270</v>
      </c>
      <c r="H8" s="58" t="s">
        <v>270</v>
      </c>
      <c r="I8" s="58" t="s">
        <v>270</v>
      </c>
      <c r="K8" s="58" t="s">
        <v>270</v>
      </c>
      <c r="L8" s="58" t="s">
        <v>270</v>
      </c>
      <c r="M8" s="58" t="s">
        <v>270</v>
      </c>
      <c r="N8" s="58" t="s">
        <v>270</v>
      </c>
      <c r="O8" s="58" t="s">
        <v>270</v>
      </c>
      <c r="P8" s="58" t="s">
        <v>270</v>
      </c>
      <c r="Q8" s="58" t="s">
        <v>270</v>
      </c>
      <c r="R8" s="58" t="s">
        <v>270</v>
      </c>
      <c r="S8" s="58" t="s">
        <v>270</v>
      </c>
      <c r="T8" s="58" t="s">
        <v>270</v>
      </c>
      <c r="U8" s="58" t="s">
        <v>270</v>
      </c>
      <c r="V8" s="58" t="s">
        <v>270</v>
      </c>
      <c r="X8" s="58" t="s">
        <v>270</v>
      </c>
      <c r="Y8" s="58" t="s">
        <v>270</v>
      </c>
    </row>
    <row r="9" spans="2:25">
      <c r="B9" t="s">
        <v>264</v>
      </c>
      <c r="C9" s="58" t="s">
        <v>270</v>
      </c>
      <c r="D9" s="58"/>
      <c r="E9" s="58" t="s">
        <v>270</v>
      </c>
      <c r="F9" s="58" t="s">
        <v>270</v>
      </c>
      <c r="G9" s="58" t="s">
        <v>270</v>
      </c>
      <c r="H9" s="58" t="s">
        <v>270</v>
      </c>
      <c r="I9" s="58" t="s">
        <v>270</v>
      </c>
      <c r="K9" s="58" t="s">
        <v>270</v>
      </c>
      <c r="L9" s="58" t="s">
        <v>270</v>
      </c>
      <c r="M9" s="58" t="s">
        <v>270</v>
      </c>
      <c r="N9" s="58" t="s">
        <v>270</v>
      </c>
      <c r="O9" s="58" t="s">
        <v>270</v>
      </c>
      <c r="P9" s="58" t="s">
        <v>270</v>
      </c>
      <c r="Q9" s="58" t="s">
        <v>270</v>
      </c>
      <c r="R9" s="58" t="s">
        <v>270</v>
      </c>
      <c r="S9" s="58" t="s">
        <v>270</v>
      </c>
      <c r="T9" s="58" t="s">
        <v>270</v>
      </c>
      <c r="U9" s="58" t="s">
        <v>270</v>
      </c>
      <c r="V9" s="58" t="s">
        <v>270</v>
      </c>
      <c r="X9" s="58" t="s">
        <v>270</v>
      </c>
      <c r="Y9" s="58" t="s">
        <v>270</v>
      </c>
    </row>
    <row r="10" spans="2:25">
      <c r="B10" t="s">
        <v>265</v>
      </c>
      <c r="C10" s="58" t="s">
        <v>270</v>
      </c>
      <c r="D10" s="58"/>
      <c r="E10" s="58" t="s">
        <v>270</v>
      </c>
      <c r="F10" s="58" t="s">
        <v>270</v>
      </c>
      <c r="G10" s="58" t="s">
        <v>270</v>
      </c>
      <c r="H10" s="58" t="s">
        <v>270</v>
      </c>
      <c r="I10" s="58" t="s">
        <v>270</v>
      </c>
      <c r="K10" s="58" t="s">
        <v>270</v>
      </c>
      <c r="L10" s="58" t="s">
        <v>270</v>
      </c>
      <c r="M10" s="58" t="s">
        <v>270</v>
      </c>
      <c r="N10" s="58" t="s">
        <v>270</v>
      </c>
      <c r="O10" s="58" t="s">
        <v>270</v>
      </c>
      <c r="P10" s="58" t="s">
        <v>270</v>
      </c>
      <c r="Q10" s="58" t="s">
        <v>270</v>
      </c>
      <c r="R10" s="58" t="s">
        <v>270</v>
      </c>
      <c r="S10" s="58" t="s">
        <v>270</v>
      </c>
      <c r="T10" s="58" t="s">
        <v>270</v>
      </c>
      <c r="U10" s="58" t="s">
        <v>270</v>
      </c>
      <c r="V10" s="58" t="s">
        <v>270</v>
      </c>
      <c r="X10" s="58" t="s">
        <v>270</v>
      </c>
      <c r="Y10" s="58" t="s">
        <v>270</v>
      </c>
    </row>
    <row r="11" spans="2:25">
      <c r="B11" t="s">
        <v>266</v>
      </c>
      <c r="C11" s="58" t="s">
        <v>270</v>
      </c>
      <c r="D11" s="58"/>
      <c r="E11" s="58" t="s">
        <v>270</v>
      </c>
      <c r="F11" s="58" t="s">
        <v>270</v>
      </c>
      <c r="G11" s="58" t="s">
        <v>270</v>
      </c>
      <c r="H11" s="58" t="s">
        <v>270</v>
      </c>
      <c r="I11" s="58" t="s">
        <v>270</v>
      </c>
      <c r="K11" s="58" t="s">
        <v>270</v>
      </c>
      <c r="L11" s="58" t="s">
        <v>270</v>
      </c>
      <c r="M11" s="58" t="s">
        <v>270</v>
      </c>
      <c r="N11" s="58" t="s">
        <v>270</v>
      </c>
      <c r="O11" s="58" t="s">
        <v>270</v>
      </c>
      <c r="P11" s="58" t="s">
        <v>270</v>
      </c>
      <c r="Q11" s="58" t="s">
        <v>270</v>
      </c>
      <c r="R11" s="58" t="s">
        <v>270</v>
      </c>
      <c r="S11" s="58" t="s">
        <v>270</v>
      </c>
      <c r="T11" s="58" t="s">
        <v>270</v>
      </c>
      <c r="U11" s="58" t="s">
        <v>270</v>
      </c>
      <c r="V11" s="58" t="s">
        <v>270</v>
      </c>
      <c r="X11" s="58" t="s">
        <v>270</v>
      </c>
      <c r="Y11" s="58" t="s">
        <v>270</v>
      </c>
    </row>
    <row r="12" spans="2:25">
      <c r="B12" t="s">
        <v>267</v>
      </c>
      <c r="C12" s="58" t="s">
        <v>270</v>
      </c>
      <c r="D12" s="58"/>
      <c r="E12" s="58" t="s">
        <v>270</v>
      </c>
      <c r="F12" s="58" t="s">
        <v>270</v>
      </c>
      <c r="G12" s="58" t="s">
        <v>270</v>
      </c>
      <c r="H12" s="58" t="s">
        <v>270</v>
      </c>
      <c r="I12" s="58" t="s">
        <v>270</v>
      </c>
      <c r="K12" s="58" t="s">
        <v>270</v>
      </c>
      <c r="L12" s="58" t="s">
        <v>270</v>
      </c>
      <c r="M12" s="58" t="s">
        <v>270</v>
      </c>
      <c r="N12" s="58" t="s">
        <v>270</v>
      </c>
      <c r="O12" s="58" t="s">
        <v>270</v>
      </c>
      <c r="P12" s="58" t="s">
        <v>270</v>
      </c>
      <c r="Q12" s="58" t="s">
        <v>270</v>
      </c>
      <c r="R12" s="58" t="s">
        <v>270</v>
      </c>
      <c r="S12" s="58" t="s">
        <v>270</v>
      </c>
      <c r="T12" s="58" t="s">
        <v>270</v>
      </c>
      <c r="U12" s="58" t="s">
        <v>270</v>
      </c>
      <c r="V12" s="58" t="s">
        <v>270</v>
      </c>
      <c r="X12" s="58" t="s">
        <v>270</v>
      </c>
      <c r="Y12" s="58" t="s">
        <v>270</v>
      </c>
    </row>
    <row r="13" spans="2:25">
      <c r="B13" t="s">
        <v>268</v>
      </c>
      <c r="C13" s="58" t="s">
        <v>270</v>
      </c>
      <c r="D13" s="58"/>
      <c r="E13" s="58" t="s">
        <v>270</v>
      </c>
      <c r="F13" s="58" t="s">
        <v>270</v>
      </c>
      <c r="G13" s="58" t="s">
        <v>270</v>
      </c>
      <c r="H13" s="58" t="s">
        <v>270</v>
      </c>
      <c r="I13" s="58" t="s">
        <v>270</v>
      </c>
      <c r="K13" s="58" t="s">
        <v>270</v>
      </c>
      <c r="L13" s="58" t="s">
        <v>270</v>
      </c>
      <c r="M13" s="58" t="s">
        <v>270</v>
      </c>
      <c r="N13" s="58" t="s">
        <v>270</v>
      </c>
      <c r="O13" s="58" t="s">
        <v>270</v>
      </c>
      <c r="P13" s="58" t="s">
        <v>270</v>
      </c>
      <c r="Q13" s="58" t="s">
        <v>270</v>
      </c>
      <c r="R13" s="58" t="s">
        <v>270</v>
      </c>
      <c r="S13" s="58" t="s">
        <v>270</v>
      </c>
      <c r="T13" s="58" t="s">
        <v>270</v>
      </c>
      <c r="U13" s="58" t="s">
        <v>270</v>
      </c>
      <c r="V13" s="58" t="s">
        <v>270</v>
      </c>
      <c r="X13" s="58" t="s">
        <v>270</v>
      </c>
      <c r="Y13" s="58" t="s">
        <v>270</v>
      </c>
    </row>
    <row r="14" spans="2:25">
      <c r="B14" t="s">
        <v>269</v>
      </c>
      <c r="C14" s="58"/>
      <c r="D14" s="58"/>
      <c r="E14" s="58" t="s">
        <v>270</v>
      </c>
      <c r="F14" s="58"/>
      <c r="G14" s="58" t="s">
        <v>270</v>
      </c>
      <c r="H14" s="58" t="s">
        <v>270</v>
      </c>
      <c r="I14" s="58" t="s">
        <v>270</v>
      </c>
      <c r="K14" s="58" t="s">
        <v>271</v>
      </c>
      <c r="L14" s="58" t="s">
        <v>270</v>
      </c>
      <c r="M14" s="58" t="s">
        <v>270</v>
      </c>
      <c r="N14" s="58" t="s">
        <v>270</v>
      </c>
      <c r="O14" s="58" t="s">
        <v>270</v>
      </c>
      <c r="P14" s="58" t="s">
        <v>270</v>
      </c>
      <c r="Q14" s="58" t="s">
        <v>270</v>
      </c>
      <c r="R14" s="58" t="s">
        <v>270</v>
      </c>
      <c r="S14" s="58" t="s">
        <v>270</v>
      </c>
      <c r="T14" s="58" t="s">
        <v>270</v>
      </c>
      <c r="U14" s="58" t="s">
        <v>270</v>
      </c>
      <c r="V14" s="58" t="s">
        <v>270</v>
      </c>
      <c r="X14" s="58" t="s">
        <v>270</v>
      </c>
      <c r="Y14" s="58" t="s">
        <v>270</v>
      </c>
    </row>
  </sheetData>
  <phoneticPr fontId="1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076-A254-406A-A698-5A130F542A7E}">
  <dimension ref="A1:D17"/>
  <sheetViews>
    <sheetView workbookViewId="0">
      <selection activeCell="B27" sqref="B27"/>
    </sheetView>
  </sheetViews>
  <sheetFormatPr defaultColWidth="9.140625" defaultRowHeight="15"/>
  <cols>
    <col min="1" max="1" width="9.140625" style="3"/>
    <col min="2" max="2" width="86.7109375" style="3" bestFit="1" customWidth="1"/>
    <col min="3" max="3" width="11" style="3" bestFit="1" customWidth="1"/>
    <col min="4" max="4" width="13.140625" style="3" bestFit="1" customWidth="1"/>
    <col min="5" max="16384" width="9.140625" style="3"/>
  </cols>
  <sheetData>
    <row r="1" spans="1:4">
      <c r="A1" s="64" t="s">
        <v>56</v>
      </c>
      <c r="B1" s="64"/>
    </row>
    <row r="2" spans="1:4">
      <c r="A2" s="64"/>
      <c r="B2" s="64"/>
    </row>
    <row r="3" spans="1:4" ht="16.5">
      <c r="A3" s="64" t="s">
        <v>41</v>
      </c>
      <c r="B3" s="64"/>
      <c r="C3" s="2" t="s">
        <v>57</v>
      </c>
      <c r="D3" s="2" t="s">
        <v>58</v>
      </c>
    </row>
    <row r="4" spans="1:4">
      <c r="B4" s="12" t="s">
        <v>55</v>
      </c>
    </row>
    <row r="5" spans="1:4">
      <c r="B5" s="12" t="s">
        <v>54</v>
      </c>
    </row>
    <row r="6" spans="1:4" ht="16.5">
      <c r="A6" s="64" t="s">
        <v>42</v>
      </c>
      <c r="B6" s="64"/>
    </row>
    <row r="7" spans="1:4">
      <c r="B7" s="12" t="s">
        <v>53</v>
      </c>
    </row>
    <row r="8" spans="1:4">
      <c r="B8" s="12" t="s">
        <v>52</v>
      </c>
    </row>
    <row r="9" spans="1:4">
      <c r="B9" s="12" t="s">
        <v>51</v>
      </c>
    </row>
    <row r="10" spans="1:4">
      <c r="B10" s="12" t="s">
        <v>50</v>
      </c>
    </row>
    <row r="11" spans="1:4" ht="16.5">
      <c r="A11" s="64" t="s">
        <v>43</v>
      </c>
      <c r="B11" s="64"/>
    </row>
    <row r="12" spans="1:4">
      <c r="B12" s="12" t="s">
        <v>45</v>
      </c>
    </row>
    <row r="13" spans="1:4">
      <c r="B13" s="12" t="s">
        <v>46</v>
      </c>
    </row>
    <row r="14" spans="1:4">
      <c r="B14" s="12" t="s">
        <v>47</v>
      </c>
    </row>
    <row r="15" spans="1:4" ht="16.5">
      <c r="A15" s="64" t="s">
        <v>44</v>
      </c>
      <c r="B15" s="64"/>
    </row>
    <row r="16" spans="1:4">
      <c r="B16" s="12" t="s">
        <v>48</v>
      </c>
    </row>
    <row r="17" spans="2:2">
      <c r="B17" s="12" t="s">
        <v>49</v>
      </c>
    </row>
  </sheetData>
  <mergeCells count="5">
    <mergeCell ref="A1:B2"/>
    <mergeCell ref="A15:B15"/>
    <mergeCell ref="A11:B11"/>
    <mergeCell ref="A6:B6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lista de material</vt:lpstr>
      <vt:lpstr>impressão</vt:lpstr>
      <vt:lpstr>características importantes</vt:lpstr>
      <vt:lpstr>notas</vt:lpstr>
      <vt:lpstr>planeamento</vt:lpstr>
      <vt:lpstr>registos pre atividade</vt:lpstr>
      <vt:lpstr>CAIXAS</vt:lpstr>
      <vt:lpstr>dores de cabeça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Gaspar</dc:creator>
  <cp:lastModifiedBy>João Pedro Sousa Gaspar</cp:lastModifiedBy>
  <dcterms:created xsi:type="dcterms:W3CDTF">2022-08-09T21:52:54Z</dcterms:created>
  <dcterms:modified xsi:type="dcterms:W3CDTF">2024-07-18T22:22:40Z</dcterms:modified>
</cp:coreProperties>
</file>