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_NEGÓCIOS\_Negócio com Dados\Concorrencia\Curso DIO\Arquivos\"/>
    </mc:Choice>
  </mc:AlternateContent>
  <xr:revisionPtr revIDLastSave="0" documentId="13_ncr:1_{21CCEBA7-6992-4A10-BC25-F253C22B7063}" xr6:coauthVersionLast="47" xr6:coauthVersionMax="47" xr10:uidLastSave="{00000000-0000-0000-0000-000000000000}"/>
  <bookViews>
    <workbookView xWindow="-120" yWindow="-120" windowWidth="29040" windowHeight="15720" xr2:uid="{CB14BA7D-070E-45A7-8CC3-E7D96A38CE1A}"/>
  </bookViews>
  <sheets>
    <sheet name="Planilha1" sheetId="1" r:id="rId1"/>
    <sheet name="Planilha2" sheetId="2" r:id="rId2"/>
  </sheets>
  <definedNames>
    <definedName name="aporte">Planilha1!$D$15</definedName>
    <definedName name="patrimonio">Planilha1!$D$18</definedName>
    <definedName name="qtd_anos">Planilha1!$D$16</definedName>
    <definedName name="rendimento_carteira">Planilha1!$D$11</definedName>
    <definedName name="salario">Planilha1!$D$10</definedName>
    <definedName name="sugestao_investimento">Planilha1!$D$12</definedName>
    <definedName name="taxa_mensal">Planilha1!$D$17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4" i="1"/>
  <c r="D34" i="1" s="1"/>
  <c r="C35" i="1"/>
  <c r="D35" i="1" s="1"/>
  <c r="C36" i="1"/>
  <c r="D36" i="1" s="1"/>
  <c r="C37" i="1"/>
  <c r="D37" i="1" s="1"/>
  <c r="C38" i="1"/>
  <c r="D38" i="1" s="1"/>
  <c r="C33" i="1"/>
  <c r="D33" i="1" s="1"/>
  <c r="A13" i="2"/>
  <c r="A12" i="2"/>
  <c r="A11" i="2"/>
  <c r="A10" i="2"/>
  <c r="A9" i="2"/>
  <c r="A8" i="2"/>
  <c r="A19" i="2"/>
  <c r="A18" i="2"/>
  <c r="A17" i="2"/>
  <c r="A16" i="2"/>
  <c r="A15" i="2"/>
  <c r="A14" i="2"/>
  <c r="A3" i="2"/>
  <c r="A4" i="2"/>
  <c r="A5" i="2"/>
  <c r="A6" i="2"/>
  <c r="A7" i="2"/>
  <c r="A2" i="2"/>
  <c r="D12" i="1"/>
  <c r="C23" i="1" l="1"/>
  <c r="D23" i="1" s="1"/>
  <c r="D18" i="1"/>
  <c r="D19" i="1" s="1"/>
  <c r="C22" i="1"/>
  <c r="D22" i="1" s="1"/>
  <c r="C26" i="1"/>
  <c r="D26" i="1" s="1"/>
  <c r="C25" i="1"/>
  <c r="D25" i="1" s="1"/>
  <c r="C24" i="1"/>
  <c r="D24" i="1" s="1"/>
  <c r="D39" i="1"/>
</calcChain>
</file>

<file path=xl/sharedStrings.xml><?xml version="1.0" encoding="utf-8"?>
<sst xmlns="http://schemas.openxmlformats.org/spreadsheetml/2006/main" count="70" uniqueCount="35">
  <si>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</si>
  <si>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</si>
  <si>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</si>
  <si>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</si>
  <si>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</si>
  <si>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</si>
  <si>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</si>
  <si>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</si>
  <si>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</si>
  <si>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</si>
  <si>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</si>
  <si>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</si>
  <si>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</si>
  <si>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</si>
  <si>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Rendimento Carteira</t>
  </si>
  <si>
    <t>Salário</t>
  </si>
  <si>
    <t>Sugestão de Investimento</t>
  </si>
  <si>
    <t>Perfil</t>
  </si>
  <si>
    <t>AGRESSIVO</t>
  </si>
  <si>
    <t>CONSERVADOR</t>
  </si>
  <si>
    <t>MODERADO</t>
  </si>
  <si>
    <t>VALOR A SER INVESTIDO POR MÊS</t>
  </si>
  <si>
    <t>TIPO DE FII</t>
  </si>
  <si>
    <t>%</t>
  </si>
  <si>
    <t>% SUGERIDO</t>
  </si>
  <si>
    <t>VALORES</t>
  </si>
  <si>
    <t>PAPEL</t>
  </si>
  <si>
    <t>TIJOLO</t>
  </si>
  <si>
    <t>HÍBRIDOS</t>
  </si>
  <si>
    <t>FOFs</t>
  </si>
  <si>
    <t>DESENVOLVIMENTOS</t>
  </si>
  <si>
    <t>HOTELARIAS</t>
  </si>
  <si>
    <t>PERFIL</t>
  </si>
  <si>
    <t>CHAVE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</si>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</sst>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6" formatCode="&quot;R$&quot;\ #,##0.00"/>
    <numFmt numFmtId="168" formatCode="&quot;R$&quot;\ #,##0.000;[Red]\-&quot;R$&quot;\ #,##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Segoe UI Light"/>
      <family val="2"/>
    </font>
    <font>
      <b/>
      <sz val="11"/>
      <color theme="0"/>
      <name val="Segoe UI Light"/>
      <family val="2"/>
    </font>
    <font>
      <sz val="13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4" tint="0.59996337778862885"/>
      </right>
      <top/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medium">
        <color indexed="64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medium">
        <color indexed="64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medium">
        <color indexed="64"/>
      </right>
      <top style="thin">
        <color theme="4" tint="0.59996337778862885"/>
      </top>
      <bottom style="medium">
        <color indexed="64"/>
      </bottom>
      <diagonal/>
    </border>
    <border>
      <left style="thin">
        <color theme="4" tint="0.79995117038483843"/>
      </left>
      <right style="thin">
        <color theme="4" tint="0.79995117038483843"/>
      </right>
      <top/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4" tint="0.79995117038483843"/>
      </right>
      <top/>
      <bottom style="thin">
        <color theme="4" tint="0.79995117038483843"/>
      </bottom>
      <diagonal/>
    </border>
    <border>
      <left style="thin">
        <color theme="4" tint="0.79995117038483843"/>
      </left>
      <right style="medium">
        <color indexed="64"/>
      </right>
      <top/>
      <bottom style="thin">
        <color theme="4" tint="0.79995117038483843"/>
      </bottom>
      <diagonal/>
    </border>
    <border>
      <left style="medium">
        <color indexed="64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5117038483843"/>
      </left>
      <right style="medium">
        <color indexed="64"/>
      </right>
      <top style="thin">
        <color theme="4" tint="0.79995117038483843"/>
      </top>
      <bottom style="thin">
        <color theme="4" tint="0.79995117038483843"/>
      </bottom>
      <diagonal/>
    </border>
    <border>
      <left style="medium">
        <color indexed="64"/>
      </left>
      <right style="thin">
        <color theme="4" tint="0.79995117038483843"/>
      </right>
      <top style="thin">
        <color theme="4" tint="0.79995117038483843"/>
      </top>
      <bottom style="medium">
        <color indexed="64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5117038483843"/>
      </top>
      <bottom style="medium">
        <color indexed="64"/>
      </bottom>
      <diagonal/>
    </border>
    <border>
      <left style="thin">
        <color theme="4" tint="0.79995117038483843"/>
      </left>
      <right style="medium">
        <color indexed="64"/>
      </right>
      <top style="thin">
        <color theme="4" tint="0.79995117038483843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4" tint="0.59996337778862885"/>
      </bottom>
      <diagonal/>
    </border>
    <border>
      <left style="medium">
        <color indexed="64"/>
      </left>
      <right/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indexed="64"/>
      </left>
      <right/>
      <top style="thin">
        <color theme="4" tint="0.59996337778862885"/>
      </top>
      <bottom style="medium">
        <color indexed="64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10" fontId="0" fillId="6" borderId="5" xfId="0" applyNumberFormat="1" applyFill="1" applyBorder="1" applyAlignment="1">
      <alignment horizontal="center" vertical="center"/>
    </xf>
    <xf numFmtId="166" fontId="0" fillId="0" borderId="10" xfId="1" applyNumberFormat="1" applyFon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8" fontId="3" fillId="4" borderId="11" xfId="0" applyNumberFormat="1" applyFont="1" applyFill="1" applyBorder="1" applyAlignment="1">
      <alignment horizontal="center" vertical="center"/>
    </xf>
    <xf numFmtId="168" fontId="3" fillId="4" borderId="12" xfId="0" applyNumberFormat="1" applyFont="1" applyFill="1" applyBorder="1" applyAlignment="1">
      <alignment horizontal="center" vertical="center"/>
    </xf>
    <xf numFmtId="166" fontId="0" fillId="0" borderId="13" xfId="1" applyNumberFormat="1" applyFont="1" applyBorder="1" applyAlignment="1">
      <alignment horizontal="center" vertical="center"/>
    </xf>
    <xf numFmtId="166" fontId="0" fillId="0" borderId="17" xfId="1" applyNumberFormat="1" applyFon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6" fontId="0" fillId="0" borderId="14" xfId="1" applyNumberFormat="1" applyFont="1" applyBorder="1" applyAlignment="1">
      <alignment horizontal="center" vertical="center"/>
    </xf>
    <xf numFmtId="166" fontId="0" fillId="0" borderId="19" xfId="1" applyNumberFormat="1" applyFont="1" applyBorder="1" applyAlignment="1">
      <alignment horizontal="center" vertical="center"/>
    </xf>
    <xf numFmtId="166" fontId="0" fillId="0" borderId="21" xfId="1" applyNumberFormat="1" applyFont="1" applyBorder="1" applyAlignment="1">
      <alignment horizontal="center" vertical="center"/>
    </xf>
    <xf numFmtId="166" fontId="0" fillId="0" borderId="22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7" fillId="6" borderId="7" xfId="0" applyFont="1" applyFill="1" applyBorder="1" applyAlignment="1">
      <alignment horizontal="left" vertical="center" indent="2"/>
    </xf>
    <xf numFmtId="0" fontId="7" fillId="6" borderId="6" xfId="0" applyFont="1" applyFill="1" applyBorder="1" applyAlignment="1">
      <alignment horizontal="left" vertical="center" indent="2"/>
    </xf>
    <xf numFmtId="0" fontId="7" fillId="0" borderId="24" xfId="0" applyFont="1" applyBorder="1" applyAlignment="1">
      <alignment horizontal="left" vertical="center" indent="2"/>
    </xf>
    <xf numFmtId="0" fontId="7" fillId="0" borderId="8" xfId="0" applyFont="1" applyBorder="1" applyAlignment="1">
      <alignment horizontal="left" vertical="center" indent="2"/>
    </xf>
    <xf numFmtId="0" fontId="7" fillId="0" borderId="25" xfId="0" applyFont="1" applyBorder="1" applyAlignment="1">
      <alignment horizontal="left" vertical="center" indent="2"/>
    </xf>
    <xf numFmtId="0" fontId="7" fillId="0" borderId="9" xfId="0" applyFont="1" applyBorder="1" applyAlignment="1">
      <alignment horizontal="left" vertical="center" indent="2"/>
    </xf>
    <xf numFmtId="0" fontId="8" fillId="4" borderId="25" xfId="0" applyFont="1" applyFill="1" applyBorder="1" applyAlignment="1">
      <alignment horizontal="left" vertical="center" indent="2"/>
    </xf>
    <xf numFmtId="0" fontId="8" fillId="4" borderId="9" xfId="0" applyFont="1" applyFill="1" applyBorder="1" applyAlignment="1">
      <alignment horizontal="left" vertical="center" indent="2"/>
    </xf>
    <xf numFmtId="0" fontId="8" fillId="4" borderId="26" xfId="0" applyFont="1" applyFill="1" applyBorder="1" applyAlignment="1">
      <alignment horizontal="left" vertical="center" indent="2"/>
    </xf>
    <xf numFmtId="0" fontId="8" fillId="4" borderId="27" xfId="0" applyFont="1" applyFill="1" applyBorder="1" applyAlignment="1">
      <alignment horizontal="left" vertical="center" indent="2"/>
    </xf>
    <xf numFmtId="0" fontId="7" fillId="0" borderId="16" xfId="0" applyFont="1" applyBorder="1" applyAlignment="1">
      <alignment horizontal="left" vertical="center" indent="2"/>
    </xf>
    <xf numFmtId="0" fontId="7" fillId="0" borderId="18" xfId="0" applyFont="1" applyBorder="1" applyAlignment="1">
      <alignment horizontal="left" vertical="center" indent="2"/>
    </xf>
    <xf numFmtId="0" fontId="7" fillId="0" borderId="20" xfId="0" applyFont="1" applyBorder="1" applyAlignment="1">
      <alignment horizontal="left" vertical="center" indent="2"/>
    </xf>
    <xf numFmtId="0" fontId="5" fillId="7" borderId="1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2" fillId="2" borderId="0" xfId="3" applyBorder="1" applyAlignment="1">
      <alignment horizontal="left" vertical="center" indent="2"/>
    </xf>
    <xf numFmtId="0" fontId="2" fillId="2" borderId="0" xfId="3" applyAlignment="1">
      <alignment horizontal="center"/>
    </xf>
    <xf numFmtId="0" fontId="3" fillId="8" borderId="0" xfId="0" applyFont="1" applyFill="1"/>
    <xf numFmtId="166" fontId="3" fillId="8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14" xfId="2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/>
    <xf numFmtId="0" fontId="4" fillId="5" borderId="28" xfId="0" applyFont="1" applyFill="1" applyBorder="1"/>
    <xf numFmtId="166" fontId="4" fillId="5" borderId="4" xfId="0" applyNumberFormat="1" applyFont="1" applyFill="1" applyBorder="1" applyAlignment="1">
      <alignment horizontal="center"/>
    </xf>
    <xf numFmtId="9" fontId="0" fillId="0" borderId="13" xfId="2" applyFont="1" applyBorder="1" applyAlignment="1">
      <alignment horizontal="center" vertical="center"/>
    </xf>
  </cellXfs>
  <cellStyles count="4">
    <cellStyle name="Moeda" xfId="1" builtinId="4"/>
    <cellStyle name="Normal" xfId="0" builtinId="0"/>
    <cellStyle name="Porcentagem" xfId="2" builtinId="5"/>
    <cellStyle name="Ruim" xfId="3" builtinId="27"/>
  </cellStyles>
  <dxfs count="2">
    <dxf>
      <font>
        <color theme="4" tint="-0.499984740745262"/>
      </font>
      <fill>
        <patternFill>
          <bgColor theme="3" tint="0.74996185186315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DESENVOLVIMENTOS</c:v>
                </c:pt>
                <c:pt idx="5">
                  <c:v>HOTELARIAS</c:v>
                </c:pt>
              </c:strCache>
            </c:strRef>
          </c:cat>
          <c:val>
            <c:numRef>
              <c:f>Planilha1!$C$33:$C$38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3-4152-BCCF-5DEC489F76D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514349</xdr:colOff>
      <xdr:row>0</xdr:row>
      <xdr:rowOff>76200</xdr:rowOff>
    </xdr:from>
    <xdr:to>
      <xdr:col>4</xdr:col>
      <xdr:colOff>142875</xdr:colOff>
      <xdr:row>7</xdr:row>
      <xdr:rowOff>68457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EDCBD0-D7EB-42F3-8A7F-968DF142BE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514349" y="76200"/>
          <a:ext cx="6781801" cy="1325757"/>
        </a:xfrm>
        <a:prstGeom prst="rect">
          <a:avLst/>
        </a:prstGeom>
      </xdr:spPr>
    </xdr:pic>
    <xdr:clientData/>
  </xdr:twoCellAnchor>
  <xdr:twoCellAnchor>
    <xdr:from>
      <xdr:col>1</xdr:col>
      <xdr:colOff>933450</xdr:colOff>
      <xdr:row>40</xdr:row>
      <xdr:rowOff>90487</xdr:rowOff>
    </xdr:from>
    <xdr:to>
      <xdr:col>3</xdr:col>
      <xdr:colOff>342900</xdr:colOff>
      <xdr:row>54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0A82AA-D3A4-0E87-D296-316982569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EA9D-EE87-48C4-8C21-5BEC1F9593C2}">
  <dimension ref="A9:G39"/>
  <sheetViews>
    <sheetView showGridLines="0" tabSelected="1" workbookViewId="0">
      <selection activeCell="D15" sqref="D15"/>
    </sheetView>
  </sheetViews>
  <sheetFormatPr defaultColWidth="0" defaultRowHeight="15" x14ac:dyDescent="0.25"/>
  <cols>
    <col min="1" max="1" width="9.140625" customWidth="1"/>
    <col min="2" max="2" width="49.28515625" customWidth="1"/>
    <col min="3" max="3" width="28.140625" customWidth="1"/>
    <col min="4" max="4" width="20.7109375" style="1" customWidth="1"/>
    <col min="5" max="5" width="10.140625" customWidth="1"/>
    <col min="6" max="6" width="23.7109375" hidden="1" customWidth="1"/>
    <col min="7" max="7" width="10.7109375" hidden="1" customWidth="1"/>
    <col min="8" max="12" width="9.140625" hidden="1" customWidth="1"/>
    <col min="13" max="16384" width="9.140625" hidden="1"/>
  </cols>
  <sheetData>
    <row r="9" spans="2:4" ht="21.75" customHeight="1" x14ac:dyDescent="0.25">
      <c r="B9" s="4" t="s">
        <v>13</v>
      </c>
      <c r="C9" s="5"/>
      <c r="D9" s="6"/>
    </row>
    <row r="10" spans="2:4" s="23" customFormat="1" ht="20.25" customHeight="1" x14ac:dyDescent="0.25">
      <c r="B10" s="26" t="s">
        <v>15</v>
      </c>
      <c r="C10" s="27"/>
      <c r="D10" s="8">
        <v>2000</v>
      </c>
    </row>
    <row r="11" spans="2:4" s="23" customFormat="1" ht="20.25" customHeight="1" x14ac:dyDescent="0.25">
      <c r="B11" s="26" t="s">
        <v>14</v>
      </c>
      <c r="C11" s="27"/>
      <c r="D11" s="9">
        <v>6.0000000000000001E-3</v>
      </c>
    </row>
    <row r="12" spans="2:4" s="23" customFormat="1" ht="20.25" customHeight="1" x14ac:dyDescent="0.25">
      <c r="B12" s="26" t="s">
        <v>16</v>
      </c>
      <c r="C12" s="27"/>
      <c r="D12" s="8">
        <f>D10*0.3</f>
        <v>600</v>
      </c>
    </row>
    <row r="13" spans="2:4" ht="15.75" thickBot="1" x14ac:dyDescent="0.3"/>
    <row r="14" spans="2:4" ht="33" customHeight="1" x14ac:dyDescent="0.25">
      <c r="B14" s="2" t="s">
        <v>5</v>
      </c>
      <c r="C14" s="3"/>
      <c r="D14" s="7"/>
    </row>
    <row r="15" spans="2:4" s="23" customFormat="1" ht="20.25" customHeight="1" x14ac:dyDescent="0.25">
      <c r="B15" s="28" t="s">
        <v>0</v>
      </c>
      <c r="C15" s="29"/>
      <c r="D15" s="10">
        <v>200</v>
      </c>
    </row>
    <row r="16" spans="2:4" s="23" customFormat="1" ht="20.25" customHeight="1" x14ac:dyDescent="0.25">
      <c r="B16" s="30" t="s">
        <v>1</v>
      </c>
      <c r="C16" s="31"/>
      <c r="D16" s="11">
        <v>5</v>
      </c>
    </row>
    <row r="17" spans="1:6" s="23" customFormat="1" ht="20.25" customHeight="1" x14ac:dyDescent="0.25">
      <c r="B17" s="30" t="s">
        <v>2</v>
      </c>
      <c r="C17" s="31"/>
      <c r="D17" s="12">
        <v>1.0789999999999999E-2</v>
      </c>
    </row>
    <row r="18" spans="1:6" s="23" customFormat="1" ht="20.25" customHeight="1" x14ac:dyDescent="0.25">
      <c r="B18" s="32" t="s">
        <v>3</v>
      </c>
      <c r="C18" s="33"/>
      <c r="D18" s="13">
        <f>FV(taxa_mensal,qtd_anos*12,aporte*-1)</f>
        <v>16755.382799697527</v>
      </c>
    </row>
    <row r="19" spans="1:6" s="23" customFormat="1" ht="20.25" customHeight="1" thickBot="1" x14ac:dyDescent="0.3">
      <c r="B19" s="34" t="s">
        <v>4</v>
      </c>
      <c r="C19" s="35"/>
      <c r="D19" s="14">
        <f>patrimonio*rendimento_carteira</f>
        <v>100.53229679818516</v>
      </c>
    </row>
    <row r="20" spans="1:6" ht="15.75" thickBot="1" x14ac:dyDescent="0.3"/>
    <row r="21" spans="1:6" ht="33" customHeight="1" x14ac:dyDescent="0.25">
      <c r="B21" s="39" t="s">
        <v>11</v>
      </c>
      <c r="C21" s="40"/>
      <c r="D21" s="41" t="s">
        <v>12</v>
      </c>
    </row>
    <row r="22" spans="1:6" s="23" customFormat="1" ht="20.25" customHeight="1" x14ac:dyDescent="0.25">
      <c r="A22" s="24">
        <v>2</v>
      </c>
      <c r="B22" s="36" t="s">
        <v>6</v>
      </c>
      <c r="C22" s="15">
        <f>FV(taxa_mensal,$A22*12,aporte*-1)</f>
        <v>5445.5254595290435</v>
      </c>
      <c r="D22" s="16">
        <f>C22*rendimento_carteira</f>
        <v>32.673152757174265</v>
      </c>
    </row>
    <row r="23" spans="1:6" s="23" customFormat="1" ht="20.25" customHeight="1" x14ac:dyDescent="0.25">
      <c r="A23" s="24">
        <v>5</v>
      </c>
      <c r="B23" s="37" t="s">
        <v>7</v>
      </c>
      <c r="C23" s="17">
        <f>FV(taxa_mensal,$A23*12,aporte*-1)</f>
        <v>16755.382799697527</v>
      </c>
      <c r="D23" s="18">
        <f>C23*rendimento_carteira</f>
        <v>100.53229679818516</v>
      </c>
      <c r="F23" s="25"/>
    </row>
    <row r="24" spans="1:6" s="23" customFormat="1" ht="20.25" customHeight="1" x14ac:dyDescent="0.25">
      <c r="A24" s="24">
        <v>10</v>
      </c>
      <c r="B24" s="37" t="s">
        <v>8</v>
      </c>
      <c r="C24" s="19">
        <f>FV(taxa_mensal,$A24*12,aporte*-1)</f>
        <v>48656.842506034438</v>
      </c>
      <c r="D24" s="20">
        <f>C24*rendimento_carteira</f>
        <v>291.94105503620665</v>
      </c>
    </row>
    <row r="25" spans="1:6" s="23" customFormat="1" ht="20.25" customHeight="1" x14ac:dyDescent="0.25">
      <c r="A25" s="24">
        <v>20</v>
      </c>
      <c r="B25" s="37" t="s">
        <v>9</v>
      </c>
      <c r="C25" s="17">
        <f>FV(taxa_mensal,$A25*12,aporte*-1)</f>
        <v>225039.68001941612</v>
      </c>
      <c r="D25" s="18">
        <f>C25*rendimento_carteira</f>
        <v>1350.2380801164968</v>
      </c>
    </row>
    <row r="26" spans="1:6" s="23" customFormat="1" ht="20.25" customHeight="1" thickBot="1" x14ac:dyDescent="0.3">
      <c r="A26" s="24">
        <v>30</v>
      </c>
      <c r="B26" s="38" t="s">
        <v>10</v>
      </c>
      <c r="C26" s="21">
        <f>FV(taxa_mensal,$A26*12,aporte*-1)</f>
        <v>864433.93100094295</v>
      </c>
      <c r="D26" s="22">
        <f>C26*rendimento_carteira</f>
        <v>5186.6035860056581</v>
      </c>
    </row>
    <row r="29" spans="1:6" x14ac:dyDescent="0.25">
      <c r="B29" s="42" t="s">
        <v>17</v>
      </c>
      <c r="C29" s="43" t="s">
        <v>19</v>
      </c>
      <c r="D29" s="43"/>
    </row>
    <row r="30" spans="1:6" x14ac:dyDescent="0.25">
      <c r="B30" s="44" t="s">
        <v>21</v>
      </c>
      <c r="C30" s="45">
        <f>aporte</f>
        <v>200</v>
      </c>
      <c r="D30" s="46"/>
    </row>
    <row r="31" spans="1:6" ht="15.75" thickBot="1" x14ac:dyDescent="0.3"/>
    <row r="32" spans="1:6" x14ac:dyDescent="0.25">
      <c r="B32" s="49" t="s">
        <v>22</v>
      </c>
      <c r="C32" s="50" t="s">
        <v>24</v>
      </c>
      <c r="D32" s="51" t="s">
        <v>25</v>
      </c>
    </row>
    <row r="33" spans="1:6" s="23" customFormat="1" ht="20.25" customHeight="1" x14ac:dyDescent="0.25">
      <c r="A33" s="24"/>
      <c r="B33" s="36" t="s">
        <v>26</v>
      </c>
      <c r="C33" s="55">
        <f>VLOOKUP($C$29&amp;"-"&amp;B33,Planilha2!$A:$D,4,0)</f>
        <v>0.3</v>
      </c>
      <c r="D33" s="16">
        <f>$C$30*C33</f>
        <v>60</v>
      </c>
    </row>
    <row r="34" spans="1:6" s="23" customFormat="1" ht="20.25" customHeight="1" x14ac:dyDescent="0.25">
      <c r="A34" s="24"/>
      <c r="B34" s="37" t="s">
        <v>27</v>
      </c>
      <c r="C34" s="48">
        <f>VLOOKUP($C$29&amp;"-"&amp;B34,Planilha2!$A:$D,4,0)</f>
        <v>0.5</v>
      </c>
      <c r="D34" s="18">
        <f t="shared" ref="D34:D38" si="0">$C$30*C34</f>
        <v>100</v>
      </c>
      <c r="F34" s="25"/>
    </row>
    <row r="35" spans="1:6" s="23" customFormat="1" ht="20.25" customHeight="1" x14ac:dyDescent="0.25">
      <c r="A35" s="24"/>
      <c r="B35" s="37" t="s">
        <v>28</v>
      </c>
      <c r="C35" s="48">
        <f>VLOOKUP($C$29&amp;"-"&amp;B35,Planilha2!$A:$D,4,0)</f>
        <v>0.1</v>
      </c>
      <c r="D35" s="20">
        <f t="shared" si="0"/>
        <v>20</v>
      </c>
    </row>
    <row r="36" spans="1:6" s="23" customFormat="1" ht="20.25" customHeight="1" x14ac:dyDescent="0.25">
      <c r="A36" s="24"/>
      <c r="B36" s="37" t="s">
        <v>29</v>
      </c>
      <c r="C36" s="48">
        <f>VLOOKUP($C$29&amp;"-"&amp;B36,Planilha2!$A:$D,4,0)</f>
        <v>0.1</v>
      </c>
      <c r="D36" s="18">
        <f t="shared" si="0"/>
        <v>20</v>
      </c>
    </row>
    <row r="37" spans="1:6" s="23" customFormat="1" ht="20.25" customHeight="1" x14ac:dyDescent="0.25">
      <c r="A37" s="24"/>
      <c r="B37" s="36" t="s">
        <v>30</v>
      </c>
      <c r="C37" s="55">
        <f>VLOOKUP($C$29&amp;"-"&amp;B37,Planilha2!$A:$D,4,0)</f>
        <v>0</v>
      </c>
      <c r="D37" s="16">
        <f t="shared" si="0"/>
        <v>0</v>
      </c>
    </row>
    <row r="38" spans="1:6" s="23" customFormat="1" ht="20.25" customHeight="1" x14ac:dyDescent="0.25">
      <c r="A38" s="24"/>
      <c r="B38" s="37" t="s">
        <v>31</v>
      </c>
      <c r="C38" s="48">
        <f>VLOOKUP($C$29&amp;"-"&amp;B38,Planilha2!$A:$D,4,0)</f>
        <v>0</v>
      </c>
      <c r="D38" s="18">
        <f t="shared" si="0"/>
        <v>0</v>
      </c>
      <c r="F38" s="25"/>
    </row>
    <row r="39" spans="1:6" ht="15.75" thickBot="1" x14ac:dyDescent="0.3">
      <c r="B39" s="52" t="s">
        <v>34</v>
      </c>
      <c r="C39" s="53"/>
      <c r="D39" s="54">
        <f>SUM(D33:D38)</f>
        <v>200</v>
      </c>
    </row>
  </sheetData>
  <mergeCells count="11">
    <mergeCell ref="B17:C17"/>
    <mergeCell ref="B18:C18"/>
    <mergeCell ref="B19:C19"/>
    <mergeCell ref="B21:C21"/>
    <mergeCell ref="B14:D14"/>
    <mergeCell ref="B9:D9"/>
    <mergeCell ref="B10:C10"/>
    <mergeCell ref="B11:C11"/>
    <mergeCell ref="B12:C12"/>
    <mergeCell ref="B15:C15"/>
    <mergeCell ref="B16:C16"/>
  </mergeCells>
  <conditionalFormatting sqref="B29:D29">
    <cfRule type="expression" dxfId="1" priority="1">
      <formula>$C$29="CONSERVADOR"</formula>
    </cfRule>
    <cfRule type="expression" dxfId="0" priority="2">
      <formula>$C$29="MODERADO"</formula>
    </cfRule>
  </conditionalFormatting>
  <dataValidations count="1">
    <dataValidation type="list" allowBlank="1" showInputMessage="1" showErrorMessage="1" sqref="C29" xr:uid="{BFA5B51D-AC9D-4F3F-8F7D-178E2F6816A7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FEB95-6C11-40BA-A498-2620C674C992}">
  <dimension ref="A1:D19"/>
  <sheetViews>
    <sheetView workbookViewId="0">
      <selection activeCell="A2" sqref="A2"/>
    </sheetView>
  </sheetViews>
  <sheetFormatPr defaultRowHeight="15" x14ac:dyDescent="0.25"/>
  <cols>
    <col min="1" max="1" width="34.140625" bestFit="1" customWidth="1"/>
    <col min="2" max="2" width="14.42578125" bestFit="1" customWidth="1"/>
    <col min="3" max="3" width="19.5703125" bestFit="1" customWidth="1"/>
    <col min="4" max="4" width="9.140625" style="1"/>
  </cols>
  <sheetData>
    <row r="1" spans="1:4" x14ac:dyDescent="0.25">
      <c r="A1" t="s">
        <v>33</v>
      </c>
      <c r="B1" t="s">
        <v>32</v>
      </c>
      <c r="C1" s="1" t="s">
        <v>22</v>
      </c>
      <c r="D1" s="1" t="s">
        <v>23</v>
      </c>
    </row>
    <row r="2" spans="1:4" x14ac:dyDescent="0.25">
      <c r="A2" t="str">
        <f>B2&amp;"-"&amp;C2</f>
        <v>CONSERVADOR-PAPEL</v>
      </c>
      <c r="B2" t="s">
        <v>19</v>
      </c>
      <c r="C2" t="s">
        <v>26</v>
      </c>
      <c r="D2" s="47">
        <v>0.3</v>
      </c>
    </row>
    <row r="3" spans="1:4" x14ac:dyDescent="0.25">
      <c r="A3" t="str">
        <f t="shared" ref="A3:A7" si="0">B3&amp;"-"&amp;C3</f>
        <v>CONSERVADOR-TIJOLO</v>
      </c>
      <c r="B3" t="s">
        <v>19</v>
      </c>
      <c r="C3" t="s">
        <v>27</v>
      </c>
      <c r="D3" s="47">
        <v>0.5</v>
      </c>
    </row>
    <row r="4" spans="1:4" x14ac:dyDescent="0.25">
      <c r="A4" t="str">
        <f t="shared" si="0"/>
        <v>CONSERVADOR-HÍBRIDOS</v>
      </c>
      <c r="B4" t="s">
        <v>19</v>
      </c>
      <c r="C4" t="s">
        <v>28</v>
      </c>
      <c r="D4" s="47">
        <v>0.1</v>
      </c>
    </row>
    <row r="5" spans="1:4" x14ac:dyDescent="0.25">
      <c r="A5" t="str">
        <f t="shared" si="0"/>
        <v>CONSERVADOR-FOFs</v>
      </c>
      <c r="B5" t="s">
        <v>19</v>
      </c>
      <c r="C5" t="s">
        <v>29</v>
      </c>
      <c r="D5" s="47">
        <v>0.1</v>
      </c>
    </row>
    <row r="6" spans="1:4" x14ac:dyDescent="0.25">
      <c r="A6" t="str">
        <f t="shared" si="0"/>
        <v>CONSERVADOR-DESENVOLVIMENTOS</v>
      </c>
      <c r="B6" t="s">
        <v>19</v>
      </c>
      <c r="C6" t="s">
        <v>30</v>
      </c>
      <c r="D6" s="47">
        <v>0</v>
      </c>
    </row>
    <row r="7" spans="1:4" x14ac:dyDescent="0.25">
      <c r="A7" t="str">
        <f t="shared" si="0"/>
        <v>CONSERVADOR-HOTELARIAS</v>
      </c>
      <c r="B7" t="s">
        <v>19</v>
      </c>
      <c r="C7" t="s">
        <v>31</v>
      </c>
      <c r="D7" s="47">
        <v>0</v>
      </c>
    </row>
    <row r="8" spans="1:4" x14ac:dyDescent="0.25">
      <c r="A8" t="str">
        <f>B8&amp;"-"&amp;C8</f>
        <v>MODERADO-PAPEL</v>
      </c>
      <c r="B8" t="s">
        <v>20</v>
      </c>
      <c r="C8" t="s">
        <v>26</v>
      </c>
      <c r="D8" s="47">
        <v>0.32</v>
      </c>
    </row>
    <row r="9" spans="1:4" x14ac:dyDescent="0.25">
      <c r="A9" t="str">
        <f t="shared" ref="A9:A13" si="1">B9&amp;"-"&amp;C9</f>
        <v>MODERADO-TIJOLO</v>
      </c>
      <c r="B9" t="s">
        <v>20</v>
      </c>
      <c r="C9" t="s">
        <v>27</v>
      </c>
      <c r="D9" s="47">
        <v>0.4</v>
      </c>
    </row>
    <row r="10" spans="1:4" x14ac:dyDescent="0.25">
      <c r="A10" t="str">
        <f t="shared" si="1"/>
        <v>MODERADO-HÍBRIDOS</v>
      </c>
      <c r="B10" t="s">
        <v>20</v>
      </c>
      <c r="C10" t="s">
        <v>28</v>
      </c>
      <c r="D10" s="47">
        <v>0.08</v>
      </c>
    </row>
    <row r="11" spans="1:4" x14ac:dyDescent="0.25">
      <c r="A11" t="str">
        <f t="shared" si="1"/>
        <v>MODERADO-FOFs</v>
      </c>
      <c r="B11" t="s">
        <v>20</v>
      </c>
      <c r="C11" t="s">
        <v>29</v>
      </c>
      <c r="D11" s="47">
        <v>0.1</v>
      </c>
    </row>
    <row r="12" spans="1:4" x14ac:dyDescent="0.25">
      <c r="A12" t="str">
        <f t="shared" si="1"/>
        <v>MODERADO-DESENVOLVIMENTOS</v>
      </c>
      <c r="B12" t="s">
        <v>20</v>
      </c>
      <c r="C12" t="s">
        <v>30</v>
      </c>
      <c r="D12" s="47">
        <v>0.1</v>
      </c>
    </row>
    <row r="13" spans="1:4" x14ac:dyDescent="0.25">
      <c r="A13" t="str">
        <f t="shared" si="1"/>
        <v>MODERADO-HOTELARIAS</v>
      </c>
      <c r="B13" t="s">
        <v>20</v>
      </c>
      <c r="C13" t="s">
        <v>31</v>
      </c>
      <c r="D13" s="47">
        <v>0</v>
      </c>
    </row>
    <row r="14" spans="1:4" x14ac:dyDescent="0.25">
      <c r="A14" t="str">
        <f>B14&amp;"-"&amp;C14</f>
        <v>AGRESSIVO-PAPEL</v>
      </c>
      <c r="B14" t="s">
        <v>18</v>
      </c>
      <c r="C14" t="s">
        <v>26</v>
      </c>
      <c r="D14" s="47">
        <v>0.5</v>
      </c>
    </row>
    <row r="15" spans="1:4" x14ac:dyDescent="0.25">
      <c r="A15" t="str">
        <f t="shared" ref="A15:A19" si="2">B15&amp;"-"&amp;C15</f>
        <v>AGRESSIVO-TIJOLO</v>
      </c>
      <c r="B15" t="s">
        <v>18</v>
      </c>
      <c r="C15" t="s">
        <v>27</v>
      </c>
      <c r="D15" s="47">
        <v>0.1</v>
      </c>
    </row>
    <row r="16" spans="1:4" x14ac:dyDescent="0.25">
      <c r="A16" t="str">
        <f t="shared" si="2"/>
        <v>AGRESSIVO-HÍBRIDOS</v>
      </c>
      <c r="B16" t="s">
        <v>18</v>
      </c>
      <c r="C16" t="s">
        <v>28</v>
      </c>
      <c r="D16" s="47">
        <v>0.05</v>
      </c>
    </row>
    <row r="17" spans="1:4" x14ac:dyDescent="0.25">
      <c r="A17" t="str">
        <f t="shared" si="2"/>
        <v>AGRESSIVO-FOFs</v>
      </c>
      <c r="B17" t="s">
        <v>18</v>
      </c>
      <c r="C17" t="s">
        <v>29</v>
      </c>
      <c r="D17" s="47">
        <v>0.05</v>
      </c>
    </row>
    <row r="18" spans="1:4" x14ac:dyDescent="0.25">
      <c r="A18" t="str">
        <f t="shared" si="2"/>
        <v>AGRESSIVO-DESENVOLVIMENTOS</v>
      </c>
      <c r="B18" t="s">
        <v>18</v>
      </c>
      <c r="C18" t="s">
        <v>30</v>
      </c>
      <c r="D18" s="47">
        <v>0.2</v>
      </c>
    </row>
    <row r="19" spans="1:4" x14ac:dyDescent="0.25">
      <c r="A19" t="str">
        <f t="shared" si="2"/>
        <v>AGRESSIVO-HOTELARIAS</v>
      </c>
      <c r="B19" t="s">
        <v>18</v>
      </c>
      <c r="C19" t="s">
        <v>31</v>
      </c>
      <c r="D19" s="4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José da Cruz Junior</dc:creator>
  <cp:lastModifiedBy>João José da Cruz Junior</cp:lastModifiedBy>
  <dcterms:created xsi:type="dcterms:W3CDTF">2025-06-19T14:40:39Z</dcterms:created>
  <dcterms:modified xsi:type="dcterms:W3CDTF">2025-06-19T20:05:41Z</dcterms:modified>
</cp:coreProperties>
</file>