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484be32950fef/Documentos/Estudos/Planilhas e Códigos/Futuros/DI/"/>
    </mc:Choice>
  </mc:AlternateContent>
  <xr:revisionPtr revIDLastSave="377" documentId="8_{0F3B0836-4683-4CF9-A039-51E758C6CE56}" xr6:coauthVersionLast="47" xr6:coauthVersionMax="47" xr10:uidLastSave="{37C5A847-778F-48B2-9154-12ADFFC3CA05}"/>
  <bookViews>
    <workbookView minimized="1" xWindow="3525" yWindow="1005" windowWidth="21600" windowHeight="11295" xr2:uid="{31B0FDBB-73D2-4410-8089-BE2976CE5B2B}"/>
  </bookViews>
  <sheets>
    <sheet name="DI" sheetId="1" r:id="rId1"/>
    <sheet name="Interpolação" sheetId="4" r:id="rId2"/>
    <sheet name="Exposição" sheetId="3" r:id="rId3"/>
    <sheet name="Au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A6" i="1"/>
  <c r="A2" i="1"/>
  <c r="I6" i="4"/>
  <c r="F12" i="4"/>
  <c r="F10" i="4"/>
  <c r="F9" i="4"/>
  <c r="F8" i="4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N32" i="1"/>
  <c r="AO32" i="1"/>
  <c r="AP32" i="1"/>
  <c r="AQ32" i="1"/>
  <c r="AR32" i="1"/>
  <c r="AS32" i="1"/>
  <c r="AT32" i="1"/>
  <c r="AU32" i="1"/>
  <c r="AV32" i="1"/>
  <c r="AW32" i="1"/>
  <c r="AX32" i="1"/>
  <c r="AO33" i="1"/>
  <c r="AP33" i="1"/>
  <c r="AQ33" i="1"/>
  <c r="AR33" i="1"/>
  <c r="AS33" i="1"/>
  <c r="AT33" i="1"/>
  <c r="AU33" i="1"/>
  <c r="AV33" i="1"/>
  <c r="AW33" i="1"/>
  <c r="AX33" i="1"/>
  <c r="AP34" i="1"/>
  <c r="AQ34" i="1"/>
  <c r="AR34" i="1"/>
  <c r="AS34" i="1"/>
  <c r="AT34" i="1"/>
  <c r="AU34" i="1"/>
  <c r="AV34" i="1"/>
  <c r="AW34" i="1"/>
  <c r="AX34" i="1"/>
  <c r="AQ35" i="1"/>
  <c r="AR35" i="1"/>
  <c r="AS35" i="1"/>
  <c r="AT35" i="1"/>
  <c r="AU35" i="1"/>
  <c r="AV35" i="1"/>
  <c r="AW35" i="1"/>
  <c r="AX35" i="1"/>
  <c r="AR36" i="1"/>
  <c r="AS36" i="1"/>
  <c r="AT36" i="1"/>
  <c r="AU36" i="1"/>
  <c r="AV36" i="1"/>
  <c r="AW36" i="1"/>
  <c r="AX36" i="1"/>
  <c r="AS37" i="1"/>
  <c r="AT37" i="1"/>
  <c r="AU37" i="1"/>
  <c r="AV37" i="1"/>
  <c r="AW37" i="1"/>
  <c r="AX37" i="1"/>
  <c r="AT38" i="1"/>
  <c r="AU38" i="1"/>
  <c r="AV38" i="1"/>
  <c r="AW38" i="1"/>
  <c r="AX38" i="1"/>
  <c r="AU39" i="1"/>
  <c r="AV39" i="1"/>
  <c r="AW39" i="1"/>
  <c r="AX39" i="1"/>
  <c r="AV40" i="1"/>
  <c r="AW40" i="1"/>
  <c r="AX40" i="1"/>
  <c r="AW41" i="1"/>
  <c r="AX41" i="1"/>
  <c r="AX42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7" i="1"/>
  <c r="O6" i="1"/>
  <c r="N6" i="1"/>
  <c r="M4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E6" i="1" l="1"/>
  <c r="F6" i="1" s="1"/>
  <c r="E13" i="1"/>
  <c r="T3" i="1" s="1"/>
  <c r="E37" i="1"/>
  <c r="AR3" i="1" s="1"/>
  <c r="E36" i="1"/>
  <c r="AQ3" i="1" s="1"/>
  <c r="E35" i="1"/>
  <c r="AP3" i="1" s="1"/>
  <c r="E29" i="1"/>
  <c r="AJ3" i="1" s="1"/>
  <c r="E20" i="1"/>
  <c r="AA3" i="1" s="1"/>
  <c r="E17" i="1"/>
  <c r="X3" i="1" s="1"/>
  <c r="E15" i="1"/>
  <c r="V3" i="1" s="1"/>
  <c r="E21" i="1"/>
  <c r="AB3" i="1" s="1"/>
  <c r="E19" i="1"/>
  <c r="Z3" i="1" s="1"/>
  <c r="E18" i="1"/>
  <c r="Y3" i="1" s="1"/>
  <c r="E16" i="1"/>
  <c r="W3" i="1" s="1"/>
  <c r="E14" i="1"/>
  <c r="U3" i="1" s="1"/>
  <c r="E34" i="1"/>
  <c r="AO3" i="1" s="1"/>
  <c r="E33" i="1"/>
  <c r="AN3" i="1" s="1"/>
  <c r="E32" i="1"/>
  <c r="AM3" i="1" s="1"/>
  <c r="E31" i="1"/>
  <c r="AL3" i="1" s="1"/>
  <c r="E30" i="1"/>
  <c r="AK3" i="1" s="1"/>
  <c r="E40" i="1"/>
  <c r="AU3" i="1" s="1"/>
  <c r="E24" i="1"/>
  <c r="AE3" i="1" s="1"/>
  <c r="E8" i="1"/>
  <c r="O3" i="1" s="1"/>
  <c r="E12" i="1"/>
  <c r="S3" i="1" s="1"/>
  <c r="E27" i="1"/>
  <c r="AH3" i="1" s="1"/>
  <c r="E42" i="1"/>
  <c r="AW3" i="1" s="1"/>
  <c r="E10" i="1"/>
  <c r="Q3" i="1" s="1"/>
  <c r="E9" i="1"/>
  <c r="P3" i="1" s="1"/>
  <c r="E39" i="1"/>
  <c r="AT3" i="1" s="1"/>
  <c r="E23" i="1"/>
  <c r="AD3" i="1" s="1"/>
  <c r="E7" i="1"/>
  <c r="E28" i="1"/>
  <c r="AI3" i="1" s="1"/>
  <c r="E43" i="1"/>
  <c r="AX3" i="1" s="1"/>
  <c r="E11" i="1"/>
  <c r="R3" i="1" s="1"/>
  <c r="E26" i="1"/>
  <c r="AG3" i="1" s="1"/>
  <c r="E41" i="1"/>
  <c r="AV3" i="1" s="1"/>
  <c r="E25" i="1"/>
  <c r="AF3" i="1" s="1"/>
  <c r="E38" i="1"/>
  <c r="AS3" i="1" s="1"/>
  <c r="E22" i="1"/>
  <c r="AC3" i="1" s="1"/>
  <c r="N3" i="1" l="1"/>
  <c r="G7" i="1"/>
  <c r="I7" i="1" s="1"/>
  <c r="K7" i="1" s="1"/>
  <c r="M3" i="1"/>
  <c r="G6" i="1"/>
  <c r="G33" i="1"/>
  <c r="I33" i="1" s="1"/>
  <c r="K33" i="1" s="1"/>
  <c r="G39" i="1"/>
  <c r="I39" i="1" s="1"/>
  <c r="K39" i="1" s="1"/>
  <c r="G43" i="1"/>
  <c r="I43" i="1" s="1"/>
  <c r="K43" i="1" s="1"/>
  <c r="G14" i="1"/>
  <c r="I14" i="1" s="1"/>
  <c r="K14" i="1" s="1"/>
  <c r="G19" i="1"/>
  <c r="I19" i="1" s="1"/>
  <c r="K19" i="1" s="1"/>
  <c r="G15" i="1"/>
  <c r="I15" i="1" s="1"/>
  <c r="K15" i="1" s="1"/>
  <c r="G27" i="1"/>
  <c r="I27" i="1" s="1"/>
  <c r="K27" i="1" s="1"/>
  <c r="G17" i="1"/>
  <c r="I17" i="1" s="1"/>
  <c r="K17" i="1" s="1"/>
  <c r="G12" i="1"/>
  <c r="I12" i="1" s="1"/>
  <c r="K12" i="1" s="1"/>
  <c r="G20" i="1"/>
  <c r="I20" i="1" s="1"/>
  <c r="K20" i="1" s="1"/>
  <c r="G16" i="1"/>
  <c r="I16" i="1" s="1"/>
  <c r="K16" i="1" s="1"/>
  <c r="G8" i="1"/>
  <c r="G29" i="1"/>
  <c r="I29" i="1" s="1"/>
  <c r="K29" i="1" s="1"/>
  <c r="G42" i="1"/>
  <c r="I42" i="1" s="1"/>
  <c r="K42" i="1" s="1"/>
  <c r="G24" i="1"/>
  <c r="I24" i="1" s="1"/>
  <c r="K24" i="1" s="1"/>
  <c r="G35" i="1"/>
  <c r="I35" i="1" s="1"/>
  <c r="K35" i="1" s="1"/>
  <c r="G38" i="1"/>
  <c r="I38" i="1" s="1"/>
  <c r="K38" i="1" s="1"/>
  <c r="G40" i="1"/>
  <c r="I40" i="1" s="1"/>
  <c r="K40" i="1" s="1"/>
  <c r="G36" i="1"/>
  <c r="I36" i="1" s="1"/>
  <c r="K36" i="1" s="1"/>
  <c r="G23" i="1"/>
  <c r="I23" i="1" s="1"/>
  <c r="K23" i="1" s="1"/>
  <c r="G22" i="1"/>
  <c r="I22" i="1" s="1"/>
  <c r="K22" i="1" s="1"/>
  <c r="G30" i="1"/>
  <c r="I30" i="1" s="1"/>
  <c r="K30" i="1" s="1"/>
  <c r="G37" i="1"/>
  <c r="I37" i="1" s="1"/>
  <c r="K37" i="1" s="1"/>
  <c r="G28" i="1"/>
  <c r="I28" i="1" s="1"/>
  <c r="K28" i="1" s="1"/>
  <c r="G18" i="1"/>
  <c r="I18" i="1" s="1"/>
  <c r="K18" i="1" s="1"/>
  <c r="G21" i="1"/>
  <c r="I21" i="1" s="1"/>
  <c r="K21" i="1" s="1"/>
  <c r="G41" i="1"/>
  <c r="I41" i="1" s="1"/>
  <c r="K41" i="1" s="1"/>
  <c r="G26" i="1"/>
  <c r="I26" i="1" s="1"/>
  <c r="K26" i="1" s="1"/>
  <c r="G31" i="1"/>
  <c r="I31" i="1" s="1"/>
  <c r="K31" i="1" s="1"/>
  <c r="G13" i="1"/>
  <c r="I13" i="1" s="1"/>
  <c r="K13" i="1" s="1"/>
  <c r="G34" i="1"/>
  <c r="I34" i="1" s="1"/>
  <c r="K34" i="1" s="1"/>
  <c r="G9" i="1"/>
  <c r="G10" i="1"/>
  <c r="I10" i="1" s="1"/>
  <c r="K10" i="1" s="1"/>
  <c r="G25" i="1"/>
  <c r="I25" i="1" s="1"/>
  <c r="K25" i="1" s="1"/>
  <c r="G11" i="1"/>
  <c r="I11" i="1" s="1"/>
  <c r="K11" i="1" s="1"/>
  <c r="G32" i="1"/>
  <c r="I32" i="1" s="1"/>
  <c r="K32" i="1" s="1"/>
  <c r="F29" i="1"/>
  <c r="AJ2" i="1" s="1"/>
  <c r="F19" i="1"/>
  <c r="Z2" i="1" s="1"/>
  <c r="F10" i="1"/>
  <c r="Q2" i="1" s="1"/>
  <c r="F20" i="1"/>
  <c r="AA2" i="1" s="1"/>
  <c r="F13" i="1"/>
  <c r="T2" i="1" s="1"/>
  <c r="F21" i="1"/>
  <c r="AB2" i="1" s="1"/>
  <c r="F14" i="1"/>
  <c r="U2" i="1" s="1"/>
  <c r="F41" i="1"/>
  <c r="AV2" i="1" s="1"/>
  <c r="F7" i="1"/>
  <c r="N2" i="1" s="1"/>
  <c r="F26" i="1"/>
  <c r="AG2" i="1" s="1"/>
  <c r="F31" i="1"/>
  <c r="AL2" i="1" s="1"/>
  <c r="F35" i="1"/>
  <c r="AP2" i="1" s="1"/>
  <c r="F17" i="1"/>
  <c r="X2" i="1" s="1"/>
  <c r="F16" i="1"/>
  <c r="W2" i="1" s="1"/>
  <c r="F43" i="1"/>
  <c r="AX2" i="1" s="1"/>
  <c r="F28" i="1"/>
  <c r="AI2" i="1" s="1"/>
  <c r="F15" i="1"/>
  <c r="V2" i="1" s="1"/>
  <c r="F18" i="1"/>
  <c r="Y2" i="1" s="1"/>
  <c r="F9" i="1"/>
  <c r="P2" i="1" s="1"/>
  <c r="F39" i="1"/>
  <c r="AT2" i="1" s="1"/>
  <c r="F36" i="1"/>
  <c r="AQ2" i="1" s="1"/>
  <c r="F23" i="1"/>
  <c r="AD2" i="1" s="1"/>
  <c r="F32" i="1"/>
  <c r="AM2" i="1" s="1"/>
  <c r="F37" i="1"/>
  <c r="AR2" i="1" s="1"/>
  <c r="F27" i="1"/>
  <c r="AH2" i="1" s="1"/>
  <c r="F33" i="1"/>
  <c r="AN2" i="1" s="1"/>
  <c r="F34" i="1"/>
  <c r="AO2" i="1" s="1"/>
  <c r="F8" i="1"/>
  <c r="O2" i="1" s="1"/>
  <c r="F25" i="1"/>
  <c r="AF2" i="1" s="1"/>
  <c r="F24" i="1"/>
  <c r="AE2" i="1" s="1"/>
  <c r="F30" i="1"/>
  <c r="AK2" i="1" s="1"/>
  <c r="F42" i="1"/>
  <c r="AW2" i="1" s="1"/>
  <c r="F12" i="1"/>
  <c r="S2" i="1" s="1"/>
  <c r="F40" i="1"/>
  <c r="AU2" i="1" s="1"/>
  <c r="F22" i="1"/>
  <c r="AC2" i="1" s="1"/>
  <c r="F11" i="1"/>
  <c r="R2" i="1" s="1"/>
  <c r="F38" i="1"/>
  <c r="AS2" i="1" s="1"/>
  <c r="I9" i="1" l="1"/>
  <c r="K9" i="1" s="1"/>
  <c r="H9" i="1"/>
  <c r="I8" i="1"/>
  <c r="K8" i="1" s="1"/>
  <c r="H8" i="1"/>
  <c r="H6" i="1"/>
  <c r="I6" i="1"/>
  <c r="K6" i="1" s="1"/>
  <c r="M2" i="1"/>
  <c r="H22" i="1"/>
  <c r="H19" i="1"/>
  <c r="H15" i="1"/>
  <c r="H40" i="1"/>
  <c r="H29" i="1"/>
  <c r="H42" i="1"/>
  <c r="H16" i="1"/>
  <c r="H26" i="1"/>
  <c r="H18" i="1"/>
  <c r="H12" i="1"/>
  <c r="H10" i="1"/>
  <c r="H28" i="1"/>
  <c r="H43" i="1"/>
  <c r="H24" i="1"/>
  <c r="H17" i="1"/>
  <c r="H35" i="1"/>
  <c r="H34" i="1"/>
  <c r="H33" i="1"/>
  <c r="H30" i="1"/>
  <c r="H25" i="1"/>
  <c r="H31" i="1"/>
  <c r="H27" i="1"/>
  <c r="H37" i="1"/>
  <c r="H41" i="1"/>
  <c r="H32" i="1"/>
  <c r="H14" i="1"/>
  <c r="H23" i="1"/>
  <c r="H21" i="1"/>
  <c r="H38" i="1"/>
  <c r="H36" i="1"/>
  <c r="H13" i="1"/>
  <c r="H11" i="1"/>
  <c r="H39" i="1"/>
  <c r="H20" i="1"/>
  <c r="H7" i="1"/>
  <c r="N1" i="1" s="1"/>
  <c r="N42" i="1" s="1"/>
  <c r="N29" i="1" l="1"/>
  <c r="N14" i="1"/>
  <c r="N30" i="1"/>
  <c r="N37" i="1"/>
  <c r="N22" i="1"/>
  <c r="N38" i="1"/>
  <c r="N13" i="1"/>
  <c r="N15" i="1"/>
  <c r="N21" i="1"/>
  <c r="N7" i="1"/>
  <c r="N31" i="1"/>
  <c r="N23" i="1"/>
  <c r="N16" i="1"/>
  <c r="N39" i="1"/>
  <c r="N32" i="1"/>
  <c r="N8" i="1"/>
  <c r="N17" i="1"/>
  <c r="N24" i="1"/>
  <c r="N33" i="1"/>
  <c r="N40" i="1"/>
  <c r="N18" i="1"/>
  <c r="N9" i="1"/>
  <c r="N34" i="1"/>
  <c r="N25" i="1"/>
  <c r="N11" i="1"/>
  <c r="N19" i="1"/>
  <c r="N41" i="1"/>
  <c r="N27" i="1"/>
  <c r="N35" i="1"/>
  <c r="N10" i="1"/>
  <c r="N12" i="1"/>
  <c r="N20" i="1"/>
  <c r="N26" i="1"/>
  <c r="N28" i="1"/>
  <c r="N36" i="1"/>
  <c r="M1" i="1"/>
  <c r="J36" i="1" a="1"/>
  <c r="J36" i="1" s="1"/>
  <c r="AQ1" i="1"/>
  <c r="J17" i="1" a="1"/>
  <c r="J17" i="1" s="1"/>
  <c r="X1" i="1"/>
  <c r="J38" i="1" a="1"/>
  <c r="J38" i="1" s="1"/>
  <c r="AS1" i="1"/>
  <c r="J24" i="1" a="1"/>
  <c r="J24" i="1" s="1"/>
  <c r="AE1" i="1"/>
  <c r="J21" i="1" a="1"/>
  <c r="J21" i="1" s="1"/>
  <c r="AB1" i="1"/>
  <c r="J43" i="1" a="1"/>
  <c r="J43" i="1" s="1"/>
  <c r="AX1" i="1"/>
  <c r="J23" i="1" a="1"/>
  <c r="J23" i="1" s="1"/>
  <c r="AD1" i="1"/>
  <c r="J28" i="1" a="1"/>
  <c r="J28" i="1" s="1"/>
  <c r="AI1" i="1"/>
  <c r="J14" i="1" a="1"/>
  <c r="J14" i="1" s="1"/>
  <c r="U1" i="1"/>
  <c r="J10" i="1" a="1"/>
  <c r="J10" i="1" s="1"/>
  <c r="Q1" i="1"/>
  <c r="J32" i="1" a="1"/>
  <c r="J32" i="1" s="1"/>
  <c r="AM1" i="1"/>
  <c r="J12" i="1" a="1"/>
  <c r="J12" i="1" s="1"/>
  <c r="S1" i="1"/>
  <c r="J41" i="1" a="1"/>
  <c r="J41" i="1" s="1"/>
  <c r="AV1" i="1"/>
  <c r="J18" i="1" a="1"/>
  <c r="J18" i="1" s="1"/>
  <c r="Y1" i="1"/>
  <c r="J37" i="1" a="1"/>
  <c r="J37" i="1" s="1"/>
  <c r="AR1" i="1"/>
  <c r="J9" i="1" a="1"/>
  <c r="J9" i="1" s="1"/>
  <c r="P1" i="1"/>
  <c r="J27" i="1" a="1"/>
  <c r="J27" i="1" s="1"/>
  <c r="AH1" i="1"/>
  <c r="J26" i="1" a="1"/>
  <c r="J26" i="1" s="1"/>
  <c r="AG1" i="1"/>
  <c r="J31" i="1" a="1"/>
  <c r="J31" i="1" s="1"/>
  <c r="AL1" i="1"/>
  <c r="J16" i="1" a="1"/>
  <c r="J16" i="1" s="1"/>
  <c r="W1" i="1"/>
  <c r="J8" i="1" a="1"/>
  <c r="J8" i="1" s="1"/>
  <c r="O1" i="1"/>
  <c r="J42" i="1" a="1"/>
  <c r="J42" i="1" s="1"/>
  <c r="AW1" i="1"/>
  <c r="AW42" i="1" s="1"/>
  <c r="J25" i="1" a="1"/>
  <c r="J25" i="1" s="1"/>
  <c r="AF1" i="1"/>
  <c r="J29" i="1" a="1"/>
  <c r="J29" i="1" s="1"/>
  <c r="AJ1" i="1"/>
  <c r="J20" i="1" a="1"/>
  <c r="J20" i="1" s="1"/>
  <c r="AA1" i="1"/>
  <c r="J30" i="1" a="1"/>
  <c r="J30" i="1" s="1"/>
  <c r="AK1" i="1"/>
  <c r="J40" i="1" a="1"/>
  <c r="J40" i="1" s="1"/>
  <c r="AU1" i="1"/>
  <c r="J39" i="1" a="1"/>
  <c r="J39" i="1" s="1"/>
  <c r="AT1" i="1"/>
  <c r="J33" i="1" a="1"/>
  <c r="J33" i="1" s="1"/>
  <c r="AN1" i="1"/>
  <c r="J15" i="1" a="1"/>
  <c r="J15" i="1" s="1"/>
  <c r="V1" i="1"/>
  <c r="J11" i="1" a="1"/>
  <c r="J11" i="1" s="1"/>
  <c r="R1" i="1"/>
  <c r="J34" i="1" a="1"/>
  <c r="J34" i="1" s="1"/>
  <c r="AO1" i="1"/>
  <c r="J19" i="1" a="1"/>
  <c r="J19" i="1" s="1"/>
  <c r="Z1" i="1"/>
  <c r="J13" i="1" a="1"/>
  <c r="J13" i="1" s="1"/>
  <c r="T1" i="1"/>
  <c r="J35" i="1" a="1"/>
  <c r="J35" i="1" s="1"/>
  <c r="AP1" i="1"/>
  <c r="J22" i="1" a="1"/>
  <c r="J22" i="1" s="1"/>
  <c r="AC1" i="1"/>
  <c r="J7" i="1" a="1"/>
  <c r="J7" i="1" s="1"/>
  <c r="J6" i="1" a="1"/>
  <c r="J6" i="1" s="1"/>
  <c r="M6" i="1" l="1"/>
  <c r="L6" i="1" s="1"/>
  <c r="V21" i="1"/>
  <c r="V35" i="1"/>
  <c r="V27" i="1"/>
  <c r="V37" i="1"/>
  <c r="V34" i="1"/>
  <c r="V29" i="1"/>
  <c r="V16" i="1"/>
  <c r="V33" i="1"/>
  <c r="V32" i="1"/>
  <c r="V40" i="1"/>
  <c r="V15" i="1"/>
  <c r="V38" i="1"/>
  <c r="V26" i="1"/>
  <c r="V42" i="1"/>
  <c r="V19" i="1"/>
  <c r="V17" i="1"/>
  <c r="V23" i="1"/>
  <c r="V24" i="1"/>
  <c r="V20" i="1"/>
  <c r="V31" i="1"/>
  <c r="V22" i="1"/>
  <c r="V25" i="1"/>
  <c r="V28" i="1"/>
  <c r="V39" i="1"/>
  <c r="V41" i="1"/>
  <c r="V30" i="1"/>
  <c r="V36" i="1"/>
  <c r="V18" i="1"/>
  <c r="AN37" i="1"/>
  <c r="AN42" i="1"/>
  <c r="AN36" i="1"/>
  <c r="AN41" i="1"/>
  <c r="AN40" i="1"/>
  <c r="AN34" i="1"/>
  <c r="AN39" i="1"/>
  <c r="AN35" i="1"/>
  <c r="AN33" i="1"/>
  <c r="AN38" i="1"/>
  <c r="AC25" i="1"/>
  <c r="AC38" i="1"/>
  <c r="AC31" i="1"/>
  <c r="AC32" i="1"/>
  <c r="AC36" i="1"/>
  <c r="AC39" i="1"/>
  <c r="AC33" i="1"/>
  <c r="AC28" i="1"/>
  <c r="AC34" i="1"/>
  <c r="AC29" i="1"/>
  <c r="AC37" i="1"/>
  <c r="AC27" i="1"/>
  <c r="AC22" i="1"/>
  <c r="AC42" i="1"/>
  <c r="AC26" i="1"/>
  <c r="AC30" i="1"/>
  <c r="AC24" i="1"/>
  <c r="AC40" i="1"/>
  <c r="AC35" i="1"/>
  <c r="AC41" i="1"/>
  <c r="AC23" i="1"/>
  <c r="S14" i="1"/>
  <c r="S31" i="1"/>
  <c r="S24" i="1"/>
  <c r="S42" i="1"/>
  <c r="S39" i="1"/>
  <c r="S35" i="1"/>
  <c r="S30" i="1"/>
  <c r="S34" i="1"/>
  <c r="S29" i="1"/>
  <c r="S41" i="1"/>
  <c r="S36" i="1"/>
  <c r="S33" i="1"/>
  <c r="S13" i="1"/>
  <c r="S19" i="1"/>
  <c r="S25" i="1"/>
  <c r="S22" i="1"/>
  <c r="S38" i="1"/>
  <c r="S15" i="1"/>
  <c r="S20" i="1"/>
  <c r="S17" i="1"/>
  <c r="S26" i="1"/>
  <c r="S28" i="1"/>
  <c r="S18" i="1"/>
  <c r="S21" i="1"/>
  <c r="S27" i="1"/>
  <c r="S12" i="1"/>
  <c r="S23" i="1"/>
  <c r="S37" i="1"/>
  <c r="S16" i="1"/>
  <c r="S32" i="1"/>
  <c r="S40" i="1"/>
  <c r="AU40" i="1"/>
  <c r="AU41" i="1"/>
  <c r="AU42" i="1"/>
  <c r="AG34" i="1"/>
  <c r="AG26" i="1"/>
  <c r="AG40" i="1"/>
  <c r="AG30" i="1"/>
  <c r="AG35" i="1"/>
  <c r="AG42" i="1"/>
  <c r="AG37" i="1"/>
  <c r="AG39" i="1"/>
  <c r="AG32" i="1"/>
  <c r="AG31" i="1"/>
  <c r="AG36" i="1"/>
  <c r="AG41" i="1"/>
  <c r="AG38" i="1"/>
  <c r="AG29" i="1"/>
  <c r="AG28" i="1"/>
  <c r="AG27" i="1"/>
  <c r="AG33" i="1"/>
  <c r="X32" i="1"/>
  <c r="X17" i="1"/>
  <c r="X22" i="1"/>
  <c r="X30" i="1"/>
  <c r="X34" i="1"/>
  <c r="X25" i="1"/>
  <c r="X29" i="1"/>
  <c r="X28" i="1"/>
  <c r="X20" i="1"/>
  <c r="X36" i="1"/>
  <c r="X39" i="1"/>
  <c r="X38" i="1"/>
  <c r="X31" i="1"/>
  <c r="X27" i="1"/>
  <c r="X35" i="1"/>
  <c r="X41" i="1"/>
  <c r="X37" i="1"/>
  <c r="X18" i="1"/>
  <c r="X24" i="1"/>
  <c r="X23" i="1"/>
  <c r="X19" i="1"/>
  <c r="X33" i="1"/>
  <c r="X26" i="1"/>
  <c r="X42" i="1"/>
  <c r="X21" i="1"/>
  <c r="X40" i="1"/>
  <c r="AH39" i="1"/>
  <c r="AH36" i="1"/>
  <c r="AH42" i="1"/>
  <c r="AH30" i="1"/>
  <c r="AH37" i="1"/>
  <c r="AH40" i="1"/>
  <c r="AH33" i="1"/>
  <c r="AH32" i="1"/>
  <c r="AH34" i="1"/>
  <c r="AH29" i="1"/>
  <c r="AH28" i="1"/>
  <c r="AH27" i="1"/>
  <c r="AH41" i="1"/>
  <c r="AH31" i="1"/>
  <c r="AH38" i="1"/>
  <c r="AH35" i="1"/>
  <c r="AI34" i="1"/>
  <c r="AI31" i="1"/>
  <c r="AI29" i="1"/>
  <c r="AI39" i="1"/>
  <c r="AI33" i="1"/>
  <c r="AI37" i="1"/>
  <c r="AI32" i="1"/>
  <c r="AI30" i="1"/>
  <c r="AI41" i="1"/>
  <c r="AI38" i="1"/>
  <c r="AI28" i="1"/>
  <c r="AI35" i="1"/>
  <c r="AI36" i="1"/>
  <c r="AI42" i="1"/>
  <c r="AI40" i="1"/>
  <c r="Y19" i="1"/>
  <c r="Y34" i="1"/>
  <c r="Y35" i="1"/>
  <c r="Y23" i="1"/>
  <c r="Y29" i="1"/>
  <c r="Y25" i="1"/>
  <c r="Y40" i="1"/>
  <c r="Y38" i="1"/>
  <c r="Y20" i="1"/>
  <c r="Y22" i="1"/>
  <c r="Y42" i="1"/>
  <c r="Y21" i="1"/>
  <c r="Y26" i="1"/>
  <c r="Y37" i="1"/>
  <c r="Y33" i="1"/>
  <c r="Y18" i="1"/>
  <c r="Y24" i="1"/>
  <c r="Y36" i="1"/>
  <c r="Y41" i="1"/>
  <c r="Y31" i="1"/>
  <c r="Y30" i="1"/>
  <c r="Y28" i="1"/>
  <c r="Y32" i="1"/>
  <c r="Y39" i="1"/>
  <c r="Y27" i="1"/>
  <c r="AB32" i="1"/>
  <c r="AB21" i="1"/>
  <c r="AB30" i="1"/>
  <c r="AB39" i="1"/>
  <c r="AB35" i="1"/>
  <c r="AB34" i="1"/>
  <c r="AB22" i="1"/>
  <c r="AB29" i="1"/>
  <c r="AB28" i="1"/>
  <c r="AB24" i="1"/>
  <c r="AB40" i="1"/>
  <c r="AB41" i="1"/>
  <c r="AB36" i="1"/>
  <c r="AB42" i="1"/>
  <c r="AB27" i="1"/>
  <c r="AB31" i="1"/>
  <c r="AB25" i="1"/>
  <c r="AB33" i="1"/>
  <c r="AB37" i="1"/>
  <c r="AB26" i="1"/>
  <c r="AB23" i="1"/>
  <c r="AB38" i="1"/>
  <c r="W41" i="1"/>
  <c r="W23" i="1"/>
  <c r="W36" i="1"/>
  <c r="W22" i="1"/>
  <c r="W20" i="1"/>
  <c r="W40" i="1"/>
  <c r="W32" i="1"/>
  <c r="W18" i="1"/>
  <c r="W31" i="1"/>
  <c r="W17" i="1"/>
  <c r="W38" i="1"/>
  <c r="W33" i="1"/>
  <c r="W24" i="1"/>
  <c r="W19" i="1"/>
  <c r="W35" i="1"/>
  <c r="W42" i="1"/>
  <c r="W34" i="1"/>
  <c r="W27" i="1"/>
  <c r="W21" i="1"/>
  <c r="W30" i="1"/>
  <c r="W29" i="1"/>
  <c r="W39" i="1"/>
  <c r="W28" i="1"/>
  <c r="W37" i="1"/>
  <c r="W25" i="1"/>
  <c r="W26" i="1"/>
  <c r="W16" i="1"/>
  <c r="AM37" i="1"/>
  <c r="AM36" i="1"/>
  <c r="AM41" i="1"/>
  <c r="AM32" i="1"/>
  <c r="AM38" i="1"/>
  <c r="AM39" i="1"/>
  <c r="AM33" i="1"/>
  <c r="AM34" i="1"/>
  <c r="AM42" i="1"/>
  <c r="AM35" i="1"/>
  <c r="AM40" i="1"/>
  <c r="T16" i="1"/>
  <c r="T13" i="1"/>
  <c r="T32" i="1"/>
  <c r="T31" i="1"/>
  <c r="T28" i="1"/>
  <c r="T15" i="1"/>
  <c r="T20" i="1"/>
  <c r="T19" i="1"/>
  <c r="T29" i="1"/>
  <c r="T35" i="1"/>
  <c r="T22" i="1"/>
  <c r="T39" i="1"/>
  <c r="T38" i="1"/>
  <c r="T36" i="1"/>
  <c r="T33" i="1"/>
  <c r="T26" i="1"/>
  <c r="T37" i="1"/>
  <c r="T25" i="1"/>
  <c r="T40" i="1"/>
  <c r="T41" i="1"/>
  <c r="T17" i="1"/>
  <c r="T18" i="1"/>
  <c r="T42" i="1"/>
  <c r="T21" i="1"/>
  <c r="T23" i="1"/>
  <c r="T24" i="1"/>
  <c r="T30" i="1"/>
  <c r="T14" i="1"/>
  <c r="T34" i="1"/>
  <c r="T27" i="1"/>
  <c r="AQ38" i="1"/>
  <c r="AQ40" i="1"/>
  <c r="AQ42" i="1"/>
  <c r="AQ39" i="1"/>
  <c r="AQ41" i="1"/>
  <c r="AQ37" i="1"/>
  <c r="AQ36" i="1"/>
  <c r="AE31" i="1"/>
  <c r="AE38" i="1"/>
  <c r="AE34" i="1"/>
  <c r="AE37" i="1"/>
  <c r="AE28" i="1"/>
  <c r="AE39" i="1"/>
  <c r="AE40" i="1"/>
  <c r="AE35" i="1"/>
  <c r="AE32" i="1"/>
  <c r="AE42" i="1"/>
  <c r="AE25" i="1"/>
  <c r="AE27" i="1"/>
  <c r="AE29" i="1"/>
  <c r="AE36" i="1"/>
  <c r="AE30" i="1"/>
  <c r="AE41" i="1"/>
  <c r="AE26" i="1"/>
  <c r="AE24" i="1"/>
  <c r="AE33" i="1"/>
  <c r="AL33" i="1"/>
  <c r="AL40" i="1"/>
  <c r="AL35" i="1"/>
  <c r="AL34" i="1"/>
  <c r="AL32" i="1"/>
  <c r="AL37" i="1"/>
  <c r="AL42" i="1"/>
  <c r="AL38" i="1"/>
  <c r="AL41" i="1"/>
  <c r="AL36" i="1"/>
  <c r="AL31" i="1"/>
  <c r="AL39" i="1"/>
  <c r="AO35" i="1"/>
  <c r="AO42" i="1"/>
  <c r="AO41" i="1"/>
  <c r="AO37" i="1"/>
  <c r="AO40" i="1"/>
  <c r="AO34" i="1"/>
  <c r="AO38" i="1"/>
  <c r="AO39" i="1"/>
  <c r="AO36" i="1"/>
  <c r="AV41" i="1"/>
  <c r="AV42" i="1"/>
  <c r="AT41" i="1"/>
  <c r="AT40" i="1"/>
  <c r="AT42" i="1"/>
  <c r="AT39" i="1"/>
  <c r="AP41" i="1"/>
  <c r="AP38" i="1"/>
  <c r="AP36" i="1"/>
  <c r="AP40" i="1"/>
  <c r="AP35" i="1"/>
  <c r="AP39" i="1"/>
  <c r="AP42" i="1"/>
  <c r="AP37" i="1"/>
  <c r="AS40" i="1"/>
  <c r="AS42" i="1"/>
  <c r="AS41" i="1"/>
  <c r="AS38" i="1"/>
  <c r="AS39" i="1"/>
  <c r="AK33" i="1"/>
  <c r="AK38" i="1"/>
  <c r="AK37" i="1"/>
  <c r="AK39" i="1"/>
  <c r="AK35" i="1"/>
  <c r="AK31" i="1"/>
  <c r="AK34" i="1"/>
  <c r="AK36" i="1"/>
  <c r="AK40" i="1"/>
  <c r="AK41" i="1"/>
  <c r="AK32" i="1"/>
  <c r="AK42" i="1"/>
  <c r="AK30" i="1"/>
  <c r="Q33" i="1"/>
  <c r="Q25" i="1"/>
  <c r="Q29" i="1"/>
  <c r="Q14" i="1"/>
  <c r="Q36" i="1"/>
  <c r="Q24" i="1"/>
  <c r="Q35" i="1"/>
  <c r="Q40" i="1"/>
  <c r="Q12" i="1"/>
  <c r="Q37" i="1"/>
  <c r="Q30" i="1"/>
  <c r="Q11" i="1"/>
  <c r="Q21" i="1"/>
  <c r="Q22" i="1"/>
  <c r="Q38" i="1"/>
  <c r="Q20" i="1"/>
  <c r="Q31" i="1"/>
  <c r="Q16" i="1"/>
  <c r="Q28" i="1"/>
  <c r="Q34" i="1"/>
  <c r="Q10" i="1"/>
  <c r="Q19" i="1"/>
  <c r="Q27" i="1"/>
  <c r="Q17" i="1"/>
  <c r="Q13" i="1"/>
  <c r="Q15" i="1"/>
  <c r="Q42" i="1"/>
  <c r="Q23" i="1"/>
  <c r="Q41" i="1"/>
  <c r="Q26" i="1"/>
  <c r="Q39" i="1"/>
  <c r="Q18" i="1"/>
  <c r="Q32" i="1"/>
  <c r="Z35" i="1"/>
  <c r="Z42" i="1"/>
  <c r="Z31" i="1"/>
  <c r="Z30" i="1"/>
  <c r="Z26" i="1"/>
  <c r="Z22" i="1"/>
  <c r="Z23" i="1"/>
  <c r="Z33" i="1"/>
  <c r="Z32" i="1"/>
  <c r="Z37" i="1"/>
  <c r="Z38" i="1"/>
  <c r="Z20" i="1"/>
  <c r="Z21" i="1"/>
  <c r="Z28" i="1"/>
  <c r="Z39" i="1"/>
  <c r="Z41" i="1"/>
  <c r="Z29" i="1"/>
  <c r="Z25" i="1"/>
  <c r="Z34" i="1"/>
  <c r="Z36" i="1"/>
  <c r="Z19" i="1"/>
  <c r="Z40" i="1"/>
  <c r="Z24" i="1"/>
  <c r="Z27" i="1"/>
  <c r="AA28" i="1"/>
  <c r="AA20" i="1"/>
  <c r="AA22" i="1"/>
  <c r="AA30" i="1"/>
  <c r="AA38" i="1"/>
  <c r="AA25" i="1"/>
  <c r="AA21" i="1"/>
  <c r="AA41" i="1"/>
  <c r="AA34" i="1"/>
  <c r="AA40" i="1"/>
  <c r="AA35" i="1"/>
  <c r="AA27" i="1"/>
  <c r="AA32" i="1"/>
  <c r="AA36" i="1"/>
  <c r="AA31" i="1"/>
  <c r="AA42" i="1"/>
  <c r="AA37" i="1"/>
  <c r="AA29" i="1"/>
  <c r="AA39" i="1"/>
  <c r="AA23" i="1"/>
  <c r="AA26" i="1"/>
  <c r="AA33" i="1"/>
  <c r="AA24" i="1"/>
  <c r="U33" i="1"/>
  <c r="U25" i="1"/>
  <c r="U19" i="1"/>
  <c r="U35" i="1"/>
  <c r="U39" i="1"/>
  <c r="U16" i="1"/>
  <c r="U41" i="1"/>
  <c r="U31" i="1"/>
  <c r="U29" i="1"/>
  <c r="U42" i="1"/>
  <c r="U18" i="1"/>
  <c r="U23" i="1"/>
  <c r="U26" i="1"/>
  <c r="U28" i="1"/>
  <c r="U21" i="1"/>
  <c r="U14" i="1"/>
  <c r="U24" i="1"/>
  <c r="U40" i="1"/>
  <c r="U37" i="1"/>
  <c r="U38" i="1"/>
  <c r="U17" i="1"/>
  <c r="U36" i="1"/>
  <c r="U32" i="1"/>
  <c r="U22" i="1"/>
  <c r="U27" i="1"/>
  <c r="U30" i="1"/>
  <c r="U20" i="1"/>
  <c r="U15" i="1"/>
  <c r="U34" i="1"/>
  <c r="AJ42" i="1"/>
  <c r="AJ38" i="1"/>
  <c r="AJ37" i="1"/>
  <c r="AJ32" i="1"/>
  <c r="AJ29" i="1"/>
  <c r="AJ33" i="1"/>
  <c r="AJ36" i="1"/>
  <c r="AJ40" i="1"/>
  <c r="AJ41" i="1"/>
  <c r="AJ39" i="1"/>
  <c r="AJ30" i="1"/>
  <c r="AJ31" i="1"/>
  <c r="AJ35" i="1"/>
  <c r="AJ34" i="1"/>
  <c r="P17" i="1"/>
  <c r="P41" i="1"/>
  <c r="P33" i="1"/>
  <c r="P31" i="1"/>
  <c r="P12" i="1"/>
  <c r="P36" i="1"/>
  <c r="P28" i="1"/>
  <c r="P21" i="1"/>
  <c r="P15" i="1"/>
  <c r="P40" i="1"/>
  <c r="P26" i="1"/>
  <c r="P10" i="1"/>
  <c r="P35" i="1"/>
  <c r="P30" i="1"/>
  <c r="P9" i="1"/>
  <c r="P39" i="1"/>
  <c r="P19" i="1"/>
  <c r="P29" i="1"/>
  <c r="P42" i="1"/>
  <c r="P32" i="1"/>
  <c r="P18" i="1"/>
  <c r="P37" i="1"/>
  <c r="P20" i="1"/>
  <c r="P16" i="1"/>
  <c r="P23" i="1"/>
  <c r="P25" i="1"/>
  <c r="P27" i="1"/>
  <c r="P34" i="1"/>
  <c r="P38" i="1"/>
  <c r="P22" i="1"/>
  <c r="P11" i="1"/>
  <c r="P13" i="1"/>
  <c r="P24" i="1"/>
  <c r="P14" i="1"/>
  <c r="R27" i="1"/>
  <c r="R42" i="1"/>
  <c r="R38" i="1"/>
  <c r="R25" i="1"/>
  <c r="R22" i="1"/>
  <c r="R21" i="1"/>
  <c r="R23" i="1"/>
  <c r="R35" i="1"/>
  <c r="R39" i="1"/>
  <c r="R37" i="1"/>
  <c r="R33" i="1"/>
  <c r="R19" i="1"/>
  <c r="R28" i="1"/>
  <c r="R14" i="1"/>
  <c r="R32" i="1"/>
  <c r="R11" i="1"/>
  <c r="R34" i="1"/>
  <c r="R31" i="1"/>
  <c r="R12" i="1"/>
  <c r="R20" i="1"/>
  <c r="R40" i="1"/>
  <c r="R16" i="1"/>
  <c r="R30" i="1"/>
  <c r="R24" i="1"/>
  <c r="R18" i="1"/>
  <c r="R36" i="1"/>
  <c r="R26" i="1"/>
  <c r="R15" i="1"/>
  <c r="R29" i="1"/>
  <c r="R41" i="1"/>
  <c r="R17" i="1"/>
  <c r="R13" i="1"/>
  <c r="AF25" i="1"/>
  <c r="AF31" i="1"/>
  <c r="AF35" i="1"/>
  <c r="AF40" i="1"/>
  <c r="AF27" i="1"/>
  <c r="AF42" i="1"/>
  <c r="AF36" i="1"/>
  <c r="AF26" i="1"/>
  <c r="AF41" i="1"/>
  <c r="AF28" i="1"/>
  <c r="AF30" i="1"/>
  <c r="AF37" i="1"/>
  <c r="AF32" i="1"/>
  <c r="AF39" i="1"/>
  <c r="AF33" i="1"/>
  <c r="AF34" i="1"/>
  <c r="AF38" i="1"/>
  <c r="AF29" i="1"/>
  <c r="AR37" i="1"/>
  <c r="AR41" i="1"/>
  <c r="AR40" i="1"/>
  <c r="AR42" i="1"/>
  <c r="AR39" i="1"/>
  <c r="AR38" i="1"/>
  <c r="AD29" i="1"/>
  <c r="AD36" i="1"/>
  <c r="AD24" i="1"/>
  <c r="AD42" i="1"/>
  <c r="AD30" i="1"/>
  <c r="AD26" i="1"/>
  <c r="AD40" i="1"/>
  <c r="AD27" i="1"/>
  <c r="AD28" i="1"/>
  <c r="AD23" i="1"/>
  <c r="AD35" i="1"/>
  <c r="AD31" i="1"/>
  <c r="AD39" i="1"/>
  <c r="AD34" i="1"/>
  <c r="AD41" i="1"/>
  <c r="AD25" i="1"/>
  <c r="AD33" i="1"/>
  <c r="AD38" i="1"/>
  <c r="AD32" i="1"/>
  <c r="AD37" i="1"/>
  <c r="O42" i="1"/>
  <c r="O40" i="1"/>
  <c r="O13" i="1"/>
  <c r="O23" i="1"/>
  <c r="O38" i="1"/>
  <c r="O18" i="1"/>
  <c r="O37" i="1"/>
  <c r="O36" i="1"/>
  <c r="O30" i="1"/>
  <c r="O29" i="1"/>
  <c r="O16" i="1"/>
  <c r="O25" i="1"/>
  <c r="O14" i="1"/>
  <c r="O26" i="1"/>
  <c r="O24" i="1"/>
  <c r="O12" i="1"/>
  <c r="O10" i="1"/>
  <c r="O8" i="1"/>
  <c r="O11" i="1"/>
  <c r="O21" i="1"/>
  <c r="O39" i="1"/>
  <c r="O20" i="1"/>
  <c r="O19" i="1"/>
  <c r="O22" i="1"/>
  <c r="O32" i="1"/>
  <c r="O31" i="1"/>
  <c r="O35" i="1"/>
  <c r="O34" i="1"/>
  <c r="O28" i="1"/>
  <c r="O33" i="1"/>
  <c r="O27" i="1"/>
  <c r="O17" i="1"/>
  <c r="O41" i="1"/>
  <c r="O15" i="1"/>
  <c r="O9" i="1"/>
  <c r="M33" i="1"/>
  <c r="M18" i="1"/>
  <c r="M19" i="1"/>
  <c r="M20" i="1"/>
  <c r="M37" i="1"/>
  <c r="M22" i="1"/>
  <c r="M38" i="1"/>
  <c r="M35" i="1"/>
  <c r="M36" i="1"/>
  <c r="M7" i="1"/>
  <c r="L7" i="1" s="1"/>
  <c r="M23" i="1"/>
  <c r="M39" i="1"/>
  <c r="M8" i="1"/>
  <c r="M31" i="1"/>
  <c r="M40" i="1"/>
  <c r="M24" i="1"/>
  <c r="M32" i="1"/>
  <c r="M9" i="1"/>
  <c r="M12" i="1"/>
  <c r="M25" i="1"/>
  <c r="M13" i="1"/>
  <c r="M41" i="1"/>
  <c r="M11" i="1"/>
  <c r="M14" i="1"/>
  <c r="M10" i="1"/>
  <c r="M21" i="1"/>
  <c r="M15" i="1"/>
  <c r="M26" i="1"/>
  <c r="M28" i="1"/>
  <c r="M16" i="1"/>
  <c r="M42" i="1"/>
  <c r="M29" i="1"/>
  <c r="M17" i="1"/>
  <c r="M30" i="1"/>
  <c r="M34" i="1"/>
  <c r="M27" i="1"/>
  <c r="L11" i="1" l="1"/>
  <c r="L21" i="1"/>
  <c r="L9" i="1"/>
  <c r="L10" i="1"/>
  <c r="L22" i="1"/>
  <c r="L35" i="1"/>
  <c r="L13" i="1"/>
  <c r="L25" i="1"/>
  <c r="L34" i="1"/>
  <c r="L19" i="1"/>
  <c r="L30" i="1"/>
  <c r="L18" i="1"/>
  <c r="L17" i="1"/>
  <c r="L33" i="1"/>
  <c r="L24" i="1"/>
  <c r="L40" i="1"/>
  <c r="L16" i="1"/>
  <c r="L28" i="1"/>
  <c r="L26" i="1"/>
  <c r="L39" i="1"/>
  <c r="L15" i="1"/>
  <c r="L23" i="1"/>
  <c r="L36" i="1"/>
  <c r="L14" i="1"/>
  <c r="L38" i="1"/>
  <c r="L41" i="1"/>
  <c r="L37" i="1"/>
  <c r="L27" i="1"/>
  <c r="L20" i="1"/>
  <c r="L12" i="1"/>
  <c r="L32" i="1"/>
  <c r="L29" i="1"/>
  <c r="L42" i="1"/>
  <c r="L31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<sst xmlns="http://schemas.openxmlformats.org/spreadsheetml/2006/main" count="120" uniqueCount="117">
  <si>
    <t>Data</t>
  </si>
  <si>
    <t>V</t>
  </si>
  <si>
    <t>Vértice</t>
  </si>
  <si>
    <t>Preço</t>
  </si>
  <si>
    <t>Maturity</t>
  </si>
  <si>
    <t>Vencimento</t>
  </si>
  <si>
    <t>NDU</t>
  </si>
  <si>
    <t xml:space="preserve">NDU Termo </t>
  </si>
  <si>
    <t>Yield</t>
  </si>
  <si>
    <t xml:space="preserve">Taxa Termo </t>
  </si>
  <si>
    <t>VP</t>
  </si>
  <si>
    <t>M23</t>
  </si>
  <si>
    <t>N23</t>
  </si>
  <si>
    <t>Q23</t>
  </si>
  <si>
    <t>U23</t>
  </si>
  <si>
    <t>V23</t>
  </si>
  <si>
    <t>X23</t>
  </si>
  <si>
    <t>Z23</t>
  </si>
  <si>
    <t>F24</t>
  </si>
  <si>
    <t>G24</t>
  </si>
  <si>
    <t>H24</t>
  </si>
  <si>
    <t>J24</t>
  </si>
  <si>
    <t>K24</t>
  </si>
  <si>
    <t>N24</t>
  </si>
  <si>
    <t>V24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</si>
  <si>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</si>
  <si>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</si>
  <si>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</si>
  <si>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</si>
  <si>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</si>
  <si>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</si>
  <si>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</si>
  <si>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</si>
  <si>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</si>
  <si>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J27</t>
  </si>
  <si>
    <t>N27</t>
  </si>
  <si>
    <t>V27</t>
  </si>
  <si>
    <t>F28</t>
  </si>
  <si>
    <t>J28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</si>
  <si>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</si>
  <si>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</si>
  <si>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</si>
  <si>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</si>
  <si>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</si>
  <si>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</si>
  <si>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</si>
  <si>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</si>
  <si>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</si>
  <si>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</si>
  <si>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Mês</t>
  </si>
  <si>
    <t>M</t>
  </si>
  <si>
    <t>F</t>
  </si>
  <si>
    <t>G</t>
  </si>
  <si>
    <t>H</t>
  </si>
  <si>
    <t>J</t>
  </si>
  <si>
    <t>K</t>
  </si>
  <si>
    <t>N</t>
  </si>
  <si>
    <t>Q</t>
  </si>
  <si>
    <t>U</t>
  </si>
  <si>
    <t>X</t>
  </si>
  <si>
    <t>Z</t>
  </si>
  <si>
    <t>Choque</t>
  </si>
  <si>
    <t>Expo Choque</t>
  </si>
  <si>
    <t>Expo Spot</t>
  </si>
  <si>
    <t>Expo Termos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</si>
  <si>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</si>
  <si>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</si>
  <si>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</si>
  <si>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</si>
  <si>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</si>
  <si>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</si>
  <si>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</si>
  <si>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</si>
  <si>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</si>
  <si>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</si>
  <si>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</si>
  <si>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</si>
  <si>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</si>
  <si>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</si>
  <si>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</si>
  <si>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</si>
  <si>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</si>
  <si>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</si>
  <si>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</si>
  <si>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</si>
  <si>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</si>
  <si>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</si>
  <si>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</si>
  <si>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</si>
  <si>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</si>
  <si>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</si>
  <si>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</si>
  <si>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</si>
  <si>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</si>
  <si>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</si>
  <si>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</si>
  <si>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31</t>
  </si>
  <si>
    <t>33</t>
  </si>
  <si>
    <t>34</t>
  </si>
  <si>
    <t>35</t>
  </si>
  <si>
    <t>36</t>
  </si>
  <si>
    <t>37</t>
  </si>
  <si>
    <t>38</t>
  </si>
  <si>
    <t>Taxa Termo</t>
  </si>
  <si>
    <t>NDU Termo</t>
  </si>
  <si>
    <t>Expo Total</t>
  </si>
  <si>
    <t>DI</t>
  </si>
  <si>
    <t>Qtd DI</t>
  </si>
  <si>
    <t>Exposição DI</t>
  </si>
  <si>
    <t>TaxaPos</t>
  </si>
  <si>
    <t>TaxaPre</t>
  </si>
  <si>
    <t>DUPosterior</t>
  </si>
  <si>
    <t>DU</t>
  </si>
  <si>
    <t>DUAnterior</t>
  </si>
  <si>
    <t>Carrego Pos</t>
  </si>
  <si>
    <t>Carrego Pré</t>
  </si>
  <si>
    <t>DiffDUs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</si>
</sst>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14" fontId="1" fillId="4" borderId="0" xfId="2" applyNumberFormat="1" applyFill="1"/>
    <xf numFmtId="14" fontId="1" fillId="0" borderId="0" xfId="2" applyNumberFormat="1"/>
    <xf numFmtId="0" fontId="3" fillId="3" borderId="2" xfId="0" applyFont="1" applyFill="1" applyBorder="1" applyAlignment="1">
      <alignment horizontal="left" wrapText="1"/>
    </xf>
    <xf numFmtId="10" fontId="0" fillId="0" borderId="0" xfId="1" applyNumberFormat="1" applyFont="1"/>
    <xf numFmtId="10" fontId="0" fillId="0" borderId="0" xfId="0" applyNumberFormat="1"/>
    <xf numFmtId="0" fontId="2" fillId="0" borderId="3" xfId="0" applyFont="1" applyBorder="1" applyAlignment="1">
      <alignment horizontal="center"/>
    </xf>
    <xf numFmtId="0" fontId="0" fillId="2" borderId="3" xfId="0" applyFill="1" applyBorder="1"/>
    <xf numFmtId="4" fontId="0" fillId="2" borderId="3" xfId="0" applyNumberFormat="1" applyFill="1" applyBorder="1"/>
    <xf numFmtId="14" fontId="0" fillId="2" borderId="3" xfId="0" applyNumberFormat="1" applyFill="1" applyBorder="1"/>
    <xf numFmtId="4" fontId="0" fillId="2" borderId="3" xfId="0" applyNumberFormat="1" applyFill="1" applyBorder="1" applyAlignment="1">
      <alignment horizontal="center"/>
    </xf>
    <xf numFmtId="10" fontId="0" fillId="2" borderId="3" xfId="1" applyNumberFormat="1" applyFont="1" applyFill="1" applyBorder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2" borderId="0" xfId="0" applyNumberFormat="1" applyFill="1"/>
    <xf numFmtId="14" fontId="0" fillId="2" borderId="0" xfId="0" applyNumberFormat="1" applyFill="1"/>
    <xf numFmtId="4" fontId="0" fillId="2" borderId="0" xfId="0" applyNumberFormat="1" applyFill="1" applyAlignment="1">
      <alignment horizontal="center"/>
    </xf>
    <xf numFmtId="10" fontId="0" fillId="2" borderId="0" xfId="1" applyNumberFormat="1" applyFont="1" applyFill="1"/>
    <xf numFmtId="4" fontId="0" fillId="0" borderId="1" xfId="0" applyNumberFormat="1" applyBorder="1"/>
    <xf numFmtId="14" fontId="0" fillId="0" borderId="1" xfId="0" applyNumberFormat="1" applyBorder="1"/>
    <xf numFmtId="4" fontId="0" fillId="0" borderId="1" xfId="0" applyNumberFormat="1" applyBorder="1" applyAlignment="1">
      <alignment horizontal="center"/>
    </xf>
    <xf numFmtId="10" fontId="0" fillId="0" borderId="1" xfId="1" applyNumberFormat="1" applyFont="1" applyBorder="1"/>
    <xf numFmtId="1" fontId="0" fillId="0" borderId="0" xfId="1" applyNumberFormat="1" applyFont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5" borderId="4" xfId="0" applyFill="1" applyBorder="1"/>
    <xf numFmtId="4" fontId="0" fillId="5" borderId="0" xfId="0" applyNumberFormat="1" applyFill="1"/>
    <xf numFmtId="164" fontId="0" fillId="0" borderId="0" xfId="1" applyNumberFormat="1" applyFont="1"/>
    <xf numFmtId="164" fontId="0" fillId="0" borderId="0" xfId="0" applyNumberFormat="1"/>
  </cellXfs>
  <cellStyles count="3">
    <cellStyle name="Normal" xfId="0" builtinId="0"/>
    <cellStyle name="Normal 3" xfId="2" xr:uid="{F14D7D5B-D2B0-4AD3-9704-9107603F0220}"/>
    <cellStyle name="Percent" xfId="1" builtinId="5"/>
  </cellStyles>
  <dxfs count="12">
    <dxf>
      <numFmt numFmtId="19" formatCode="dd/mm/yyyy"/>
      <fill>
        <patternFill patternType="solid">
          <fgColor indexed="64"/>
          <bgColor theme="9" tint="0.79998168889431442"/>
        </patternFill>
      </fill>
    </dxf>
    <dxf>
      <border outline="0">
        <top style="medium">
          <color indexed="23"/>
        </top>
      </border>
    </dxf>
    <dxf>
      <fill>
        <patternFill patternType="solid">
          <fgColor indexed="64"/>
          <bgColor theme="9" tint="0.79998168889431442"/>
        </patternFill>
      </fill>
    </dxf>
    <dxf>
      <border outline="0">
        <bottom style="medium">
          <color indexed="2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D8B67-1E7F-4202-9549-696F55ED0FF0}" name="Tabela1" displayName="Tabela1" ref="A1:A2" totalsRowShown="0">
  <autoFilter ref="A1:A2" xr:uid="{993D8B67-1E7F-4202-9549-696F55ED0FF0}"/>
  <tableColumns count="1">
    <tableColumn id="1" xr3:uid="{AF97A753-DE3C-40BE-B444-0D3366E8367F}" name="Data" dataDxfId="11">
      <calculatedColumnFormula>TODAY()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3D7BBA-A4F4-41C7-A709-0F7365CC4F5B}" name="Tabela5" displayName="Tabela5" ref="E1:E2" totalsRowShown="0" dataDxfId="10">
  <autoFilter ref="E1:E2" xr:uid="{073D7BBA-A4F4-41C7-A709-0F7365CC4F5B}"/>
  <tableColumns count="1">
    <tableColumn id="1" xr3:uid="{430DF07D-63BB-4695-90C4-AD440694388C}" name="Choque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4C9D4-87D4-41E3-8F65-62E682DA0726}" name="TblVertices" displayName="TblVertices" ref="A1:B13" totalsRowShown="0" headerRowDxfId="8" dataDxfId="7">
  <autoFilter ref="A1:B13" xr:uid="{73D4C9D4-87D4-41E3-8F65-62E682DA0726}"/>
  <tableColumns count="2">
    <tableColumn id="1" xr3:uid="{2DF875F6-2577-4FDC-8863-44DDB04043E4}" name="Vértice" dataDxfId="6"/>
    <tableColumn id="2" xr3:uid="{786C03E5-55FF-4D73-8C6D-159A80685EC6}" name="Mês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8D9C1B-B586-4631-87A6-4DF0E8109EB7}" name="TblFeriados" displayName="TblFeriados" ref="D1:D1189" totalsRowShown="0" headerRowDxfId="4" dataDxfId="2" headerRowBorderDxfId="3" tableBorderDxfId="1" dataCellStyle="Normal 3">
  <autoFilter ref="D1:D1189" xr:uid="{7B8D9C1B-B586-4631-87A6-4DF0E8109EB7}"/>
  <tableColumns count="1">
    <tableColumn id="1" xr3:uid="{FCAB5A86-07BE-4D71-AB5D-EA2F5094CA7E}" name="Data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03CE-178A-46A2-9B09-5880E264F49B}">
  <dimension ref="A1:AX45"/>
  <sheetViews>
    <sheetView tabSelected="1" workbookViewId="0">
      <selection activeCell="G12" sqref="G12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2.85546875" bestFit="1" customWidth="1"/>
    <col min="4" max="4" width="16" bestFit="1" customWidth="1"/>
    <col min="5" max="5" width="9.5703125" customWidth="1"/>
    <col min="6" max="6" width="15.7109375" bestFit="1" customWidth="1"/>
    <col min="7" max="7" width="9.85546875" bestFit="1" customWidth="1"/>
    <col min="8" max="8" width="15.7109375" bestFit="1" customWidth="1"/>
    <col min="9" max="9" width="10.28515625" customWidth="1"/>
    <col min="10" max="10" width="16.7109375" bestFit="1" customWidth="1"/>
    <col min="11" max="11" width="13.85546875" bestFit="1" customWidth="1"/>
    <col min="12" max="12" width="16.28515625" bestFit="1" customWidth="1"/>
  </cols>
  <sheetData>
    <row r="1" spans="1:50" x14ac:dyDescent="0.25">
      <c r="A1" t="s">
        <v>0</v>
      </c>
      <c r="E1" t="s">
        <v>61</v>
      </c>
      <c r="L1" t="s">
        <v>103</v>
      </c>
      <c r="M1" s="8">
        <f ca="1">_xlfn.XLOOKUP(_xlfn.NUMBERVALUE(DI!M$5), DI!$A$6:$A$43,DI!$H$6:$H$43)</f>
        <v>-5.3367660188463839E-2</v>
      </c>
      <c r="N1" s="8">
        <f ca="1">_xlfn.XLOOKUP(_xlfn.NUMBERVALUE(DI!N5), DI!$A$6:$A$43,DI!$H$6:$H$43)</f>
        <v>0.13637163712930334</v>
      </c>
      <c r="O1" s="8">
        <f ca="1">_xlfn.XLOOKUP(_xlfn.NUMBERVALUE(DI!O5), DI!$A$6:$A$43,DI!$H$6:$H$43)</f>
        <v>0.12330359690112713</v>
      </c>
      <c r="P1" s="8">
        <f ca="1">_xlfn.XLOOKUP(_xlfn.NUMBERVALUE(DI!P5), DI!$A$6:$A$43,DI!$H$6:$H$43)</f>
        <v>0.13510167962891839</v>
      </c>
      <c r="Q1" s="8">
        <f ca="1">_xlfn.XLOOKUP(_xlfn.NUMBERVALUE(DI!Q5), DI!$A$6:$A$43,DI!$H$6:$H$43)</f>
        <v>0.14071991398761274</v>
      </c>
      <c r="R1" s="8">
        <f ca="1">_xlfn.XLOOKUP(_xlfn.NUMBERVALUE(DI!R5), DI!$A$6:$A$43,DI!$H$6:$H$43)</f>
        <v>0.12443548995966336</v>
      </c>
      <c r="S1" s="8">
        <f ca="1">_xlfn.XLOOKUP(_xlfn.NUMBERVALUE(DI!S5), DI!$A$6:$A$43,DI!$H$6:$H$43)</f>
        <v>0.12548655149942212</v>
      </c>
      <c r="T1" s="8">
        <f ca="1">_xlfn.XLOOKUP(_xlfn.NUMBERVALUE(DI!T5), DI!$A$6:$A$43,DI!$H$6:$H$43)</f>
        <v>0.13017894102674044</v>
      </c>
      <c r="U1" s="8">
        <f ca="1">_xlfn.XLOOKUP(_xlfn.NUMBERVALUE(DI!U5), DI!$A$6:$A$43,DI!$H$6:$H$43)</f>
        <v>0.11495647004194942</v>
      </c>
      <c r="V1" s="8">
        <f ca="1">_xlfn.XLOOKUP(_xlfn.NUMBERVALUE(DI!V5), DI!$A$6:$A$43,DI!$H$6:$H$43)</f>
        <v>0.11762645559649565</v>
      </c>
      <c r="W1" s="8">
        <f ca="1">_xlfn.XLOOKUP(_xlfn.NUMBERVALUE(DI!W5), DI!$A$6:$A$43,DI!$H$6:$H$43)</f>
        <v>0.11385010797315975</v>
      </c>
      <c r="X1" s="8">
        <f ca="1">_xlfn.XLOOKUP(_xlfn.NUMBERVALUE(DI!X5), DI!$A$6:$A$43,DI!$H$6:$H$43)</f>
        <v>0.11580899786894427</v>
      </c>
      <c r="Y1" s="8">
        <f ca="1">_xlfn.XLOOKUP(_xlfn.NUMBERVALUE(DI!Y5), DI!$A$6:$A$43,DI!$H$6:$H$43)</f>
        <v>0.10315824053689671</v>
      </c>
      <c r="Z1" s="8">
        <f ca="1">_xlfn.XLOOKUP(_xlfn.NUMBERVALUE(DI!Z5), DI!$A$6:$A$43,DI!$H$6:$H$43)</f>
        <v>0.10166062835059209</v>
      </c>
      <c r="AA1" s="8">
        <f ca="1">_xlfn.XLOOKUP(_xlfn.NUMBERVALUE(DI!AA5), DI!$A$6:$A$43,DI!$H$6:$H$43)</f>
        <v>0.10347001016157376</v>
      </c>
      <c r="AB1" s="8">
        <f ca="1">_xlfn.XLOOKUP(_xlfn.NUMBERVALUE(DI!AB5), DI!$A$6:$A$43,DI!$H$6:$H$43)</f>
        <v>0.10526332500830549</v>
      </c>
      <c r="AC1" s="8">
        <f ca="1">_xlfn.XLOOKUP(_xlfn.NUMBERVALUE(DI!AC5), DI!$A$6:$A$43,DI!$H$6:$H$43)</f>
        <v>0.10559396730678428</v>
      </c>
      <c r="AD1" s="8">
        <f ca="1">_xlfn.XLOOKUP(_xlfn.NUMBERVALUE(DI!AD5), DI!$A$6:$A$43,DI!$H$6:$H$43)</f>
        <v>0.11242361422292446</v>
      </c>
      <c r="AE1" s="8">
        <f ca="1">_xlfn.XLOOKUP(_xlfn.NUMBERVALUE(DI!AE5), DI!$A$6:$A$43,DI!$H$6:$H$43)</f>
        <v>0.11371430313845865</v>
      </c>
      <c r="AF1" s="8">
        <f ca="1">_xlfn.XLOOKUP(_xlfn.NUMBERVALUE(DI!AF5), DI!$A$6:$A$43,DI!$H$6:$H$43)</f>
        <v>0.11812799139007235</v>
      </c>
      <c r="AG1" s="8">
        <f ca="1">_xlfn.XLOOKUP(_xlfn.NUMBERVALUE(DI!AG5), DI!$A$6:$A$43,DI!$H$6:$H$43)</f>
        <v>0.11952069197255089</v>
      </c>
      <c r="AH1" s="8">
        <f ca="1">_xlfn.XLOOKUP(_xlfn.NUMBERVALUE(DI!AH5), DI!$A$6:$A$43,DI!$H$6:$H$43)</f>
        <v>0.12224420660397461</v>
      </c>
      <c r="AI1" s="8">
        <f ca="1">_xlfn.XLOOKUP(_xlfn.NUMBERVALUE(DI!AI5), DI!$A$6:$A$43,DI!$H$6:$H$43)</f>
        <v>0.11929268096245571</v>
      </c>
      <c r="AJ1" s="8">
        <f ca="1">_xlfn.XLOOKUP(_xlfn.NUMBERVALUE(DI!AJ5), DI!$A$6:$A$43,DI!$H$6:$H$43)</f>
        <v>0.12238504916973869</v>
      </c>
      <c r="AK1" s="8">
        <f ca="1">_xlfn.XLOOKUP(_xlfn.NUMBERVALUE(DI!AK5), DI!$A$6:$A$43,DI!$H$6:$H$43)</f>
        <v>0.12521939574907059</v>
      </c>
      <c r="AL1" s="8">
        <f ca="1">_xlfn.XLOOKUP(_xlfn.NUMBERVALUE(DI!AL5), DI!$A$6:$A$43,DI!$H$6:$H$43)</f>
        <v>0.12346392752920354</v>
      </c>
      <c r="AM1" s="8">
        <f ca="1">_xlfn.XLOOKUP(_xlfn.NUMBERVALUE(DI!AM5), DI!$A$6:$A$43,DI!$H$6:$H$43)</f>
        <v>0.12756813682762758</v>
      </c>
      <c r="AN1" s="8">
        <f ca="1">_xlfn.XLOOKUP(_xlfn.NUMBERVALUE(DI!AN5), DI!$A$6:$A$43,DI!$H$6:$H$43)</f>
        <v>0.12929073089058751</v>
      </c>
      <c r="AO1" s="8">
        <f ca="1">_xlfn.XLOOKUP(_xlfn.NUMBERVALUE(DI!AO5), DI!$A$6:$A$43,DI!$H$6:$H$43)</f>
        <v>0.12919562460384815</v>
      </c>
      <c r="AP1" s="8">
        <f ca="1">_xlfn.XLOOKUP(_xlfn.NUMBERVALUE(DI!AP5), DI!$A$6:$A$43,DI!$H$6:$H$43)</f>
        <v>0.12924750764464465</v>
      </c>
      <c r="AQ1" s="8">
        <f ca="1">_xlfn.XLOOKUP(_xlfn.NUMBERVALUE(DI!AQ5), DI!$A$6:$A$43,DI!$H$6:$H$43)</f>
        <v>0.12974507488893106</v>
      </c>
      <c r="AR1" s="8">
        <f ca="1">_xlfn.XLOOKUP(_xlfn.NUMBERVALUE(DI!AR5), DI!$A$6:$A$43,DI!$H$6:$H$43)</f>
        <v>0.12565285758897882</v>
      </c>
      <c r="AS1" s="8">
        <f ca="1">_xlfn.XLOOKUP(_xlfn.NUMBERVALUE(DI!AS5), DI!$A$6:$A$43,DI!$H$6:$H$43)</f>
        <v>0.12929541243346532</v>
      </c>
      <c r="AT1" s="8">
        <f ca="1">_xlfn.XLOOKUP(_xlfn.NUMBERVALUE(DI!AT5), DI!$A$6:$A$43,DI!$H$6:$H$43)</f>
        <v>0.12365704534740041</v>
      </c>
      <c r="AU1" s="8">
        <f ca="1">_xlfn.XLOOKUP(_xlfn.NUMBERVALUE(DI!AU5), DI!$A$6:$A$43,DI!$H$6:$H$43)</f>
        <v>0.125271630802128</v>
      </c>
      <c r="AV1" s="8">
        <f ca="1">_xlfn.XLOOKUP(_xlfn.NUMBERVALUE(DI!AV5), DI!$A$6:$A$43,DI!$H$6:$H$43)</f>
        <v>0.12853666972541777</v>
      </c>
      <c r="AW1" s="8">
        <f ca="1">_xlfn.XLOOKUP(_xlfn.NUMBERVALUE(DI!AW5), DI!$A$6:$A$43,DI!$H$6:$H$43)</f>
        <v>0.12641083097583938</v>
      </c>
      <c r="AX1" s="8">
        <f ca="1">_xlfn.XLOOKUP(_xlfn.NUMBERVALUE(DI!AX5), DI!$A$6:$A$43,DI!$H$6:$H$43)</f>
        <v>0.12403000133159758</v>
      </c>
    </row>
    <row r="2" spans="1:50" x14ac:dyDescent="0.25">
      <c r="A2" s="1">
        <f ca="1">TODAY()</f>
        <v>45138</v>
      </c>
      <c r="E2" s="9">
        <v>0.01</v>
      </c>
      <c r="L2" t="s">
        <v>104</v>
      </c>
      <c r="M2" s="26">
        <f ca="1">_xlfn.XLOOKUP(_xlfn.NUMBERVALUE(DI!M$5), DI!$A$6:$A$43,DI!$F$6:$F$43)</f>
        <v>-42</v>
      </c>
      <c r="N2" s="26">
        <f ca="1">_xlfn.XLOOKUP(_xlfn.NUMBERVALUE(DI!N$5), DI!$A$6:$A$43,DI!$F$6:$F$43)</f>
        <v>21</v>
      </c>
      <c r="O2" s="26">
        <f ca="1">_xlfn.XLOOKUP(_xlfn.NUMBERVALUE(DI!O$5), DI!$A$6:$A$43,DI!$F$6:$F$43)</f>
        <v>23</v>
      </c>
      <c r="P2" s="26">
        <f ca="1">_xlfn.XLOOKUP(_xlfn.NUMBERVALUE(DI!P$5), DI!$A$6:$A$43,DI!$F$6:$F$43)</f>
        <v>23</v>
      </c>
      <c r="Q2" s="26">
        <f ca="1">_xlfn.XLOOKUP(_xlfn.NUMBERVALUE(DI!Q$5), DI!$A$6:$A$43,DI!$F$6:$F$43)</f>
        <v>19</v>
      </c>
      <c r="R2" s="26">
        <f ca="1">_xlfn.XLOOKUP(_xlfn.NUMBERVALUE(DI!R$5), DI!$A$6:$A$43,DI!$F$6:$F$43)</f>
        <v>22</v>
      </c>
      <c r="S2" s="26">
        <f ca="1">_xlfn.XLOOKUP(_xlfn.NUMBERVALUE(DI!S$5), DI!$A$6:$A$43,DI!$F$6:$F$43)</f>
        <v>20</v>
      </c>
      <c r="T2" s="26">
        <f ca="1">_xlfn.XLOOKUP(_xlfn.NUMBERVALUE(DI!T$5), DI!$A$6:$A$43,DI!$F$6:$F$43)</f>
        <v>19</v>
      </c>
      <c r="U2" s="26">
        <f ca="1">_xlfn.XLOOKUP(_xlfn.NUMBERVALUE(DI!U$5), DI!$A$6:$A$43,DI!$F$6:$F$43)</f>
        <v>23</v>
      </c>
      <c r="V2" s="26">
        <f ca="1">_xlfn.XLOOKUP(_xlfn.NUMBERVALUE(DI!V$5), DI!$A$6:$A$43,DI!$F$6:$F$43)</f>
        <v>19</v>
      </c>
      <c r="W2" s="26">
        <f ca="1">_xlfn.XLOOKUP(_xlfn.NUMBERVALUE(DI!W$5), DI!$A$6:$A$43,DI!$F$6:$F$43)</f>
        <v>20</v>
      </c>
      <c r="X2" s="26">
        <f ca="1">_xlfn.XLOOKUP(_xlfn.NUMBERVALUE(DI!X$5), DI!$A$6:$A$43,DI!$F$6:$F$43)</f>
        <v>21</v>
      </c>
      <c r="Y2" s="26">
        <f ca="1">_xlfn.XLOOKUP(_xlfn.NUMBERVALUE(DI!Y$5), DI!$A$6:$A$43,DI!$F$6:$F$43)</f>
        <v>42</v>
      </c>
      <c r="Z2" s="26">
        <f ca="1">_xlfn.XLOOKUP(_xlfn.NUMBERVALUE(DI!Z$5), DI!$A$6:$A$43,DI!$F$6:$F$43)</f>
        <v>66</v>
      </c>
      <c r="AA2" s="26">
        <f ca="1">_xlfn.XLOOKUP(_xlfn.NUMBERVALUE(DI!AA$5), DI!$A$6:$A$43,DI!$F$6:$F$43)</f>
        <v>63</v>
      </c>
      <c r="AB2" s="26">
        <f ca="1">_xlfn.XLOOKUP(_xlfn.NUMBERVALUE(DI!AB$5), DI!$A$6:$A$43,DI!$F$6:$F$43)</f>
        <v>62</v>
      </c>
      <c r="AC2" s="26">
        <f ca="1">_xlfn.XLOOKUP(_xlfn.NUMBERVALUE(DI!AC$5), DI!$A$6:$A$43,DI!$F$6:$F$43)</f>
        <v>61</v>
      </c>
      <c r="AD2" s="26">
        <f ca="1">_xlfn.XLOOKUP(_xlfn.NUMBERVALUE(DI!AD$5), DI!$A$6:$A$43,DI!$F$6:$F$43)</f>
        <v>66</v>
      </c>
      <c r="AE2" s="26">
        <f ca="1">_xlfn.XLOOKUP(_xlfn.NUMBERVALUE(DI!AE$5), DI!$A$6:$A$43,DI!$F$6:$F$43)</f>
        <v>64</v>
      </c>
      <c r="AF2" s="26">
        <f ca="1">_xlfn.XLOOKUP(_xlfn.NUMBERVALUE(DI!AF$5), DI!$A$6:$A$43,DI!$F$6:$F$43)</f>
        <v>62</v>
      </c>
      <c r="AG2" s="26">
        <f ca="1">_xlfn.XLOOKUP(_xlfn.NUMBERVALUE(DI!AG$5), DI!$A$6:$A$43,DI!$F$6:$F$43)</f>
        <v>61</v>
      </c>
      <c r="AH2" s="26">
        <f ca="1">_xlfn.XLOOKUP(_xlfn.NUMBERVALUE(DI!AH$5), DI!$A$6:$A$43,DI!$F$6:$F$43)</f>
        <v>65</v>
      </c>
      <c r="AI2" s="26">
        <f ca="1">_xlfn.XLOOKUP(_xlfn.NUMBERVALUE(DI!AI$5), DI!$A$6:$A$43,DI!$F$6:$F$43)</f>
        <v>62</v>
      </c>
      <c r="AJ2" s="26">
        <f ca="1">_xlfn.XLOOKUP(_xlfn.NUMBERVALUE(DI!AJ$5), DI!$A$6:$A$43,DI!$F$6:$F$43)</f>
        <v>61</v>
      </c>
      <c r="AK2" s="26">
        <f ca="1">_xlfn.XLOOKUP(_xlfn.NUMBERVALUE(DI!AK$5), DI!$A$6:$A$43,DI!$F$6:$F$43)</f>
        <v>63</v>
      </c>
      <c r="AL2" s="26">
        <f ca="1">_xlfn.XLOOKUP(_xlfn.NUMBERVALUE(DI!AL$5), DI!$A$6:$A$43,DI!$F$6:$F$43)</f>
        <v>65</v>
      </c>
      <c r="AM2" s="26">
        <f ca="1">_xlfn.XLOOKUP(_xlfn.NUMBERVALUE(DI!AM$5), DI!$A$6:$A$43,DI!$F$6:$F$43)</f>
        <v>62</v>
      </c>
      <c r="AN2" s="26">
        <f ca="1">_xlfn.XLOOKUP(_xlfn.NUMBERVALUE(DI!AN$5), DI!$A$6:$A$43,DI!$F$6:$F$43)</f>
        <v>63</v>
      </c>
      <c r="AO2" s="26">
        <f ca="1">_xlfn.XLOOKUP(_xlfn.NUMBERVALUE(DI!AO$5), DI!$A$6:$A$43,DI!$F$6:$F$43)</f>
        <v>186</v>
      </c>
      <c r="AP2" s="26">
        <f ca="1">_xlfn.XLOOKUP(_xlfn.NUMBERVALUE(DI!AP$5), DI!$A$6:$A$43,DI!$F$6:$F$43)</f>
        <v>250</v>
      </c>
      <c r="AQ2" s="26">
        <f ca="1">_xlfn.XLOOKUP(_xlfn.NUMBERVALUE(DI!AQ$5), DI!$A$6:$A$43,DI!$F$6:$F$43)</f>
        <v>253</v>
      </c>
      <c r="AR2" s="26">
        <f ca="1">_xlfn.XLOOKUP(_xlfn.NUMBERVALUE(DI!AR$5), DI!$A$6:$A$43,DI!$F$6:$F$43)</f>
        <v>253</v>
      </c>
      <c r="AS2" s="26">
        <f ca="1">_xlfn.XLOOKUP(_xlfn.NUMBERVALUE(DI!AS$5), DI!$A$6:$A$43,DI!$F$6:$F$43)</f>
        <v>252</v>
      </c>
      <c r="AT2" s="26">
        <f ca="1">_xlfn.XLOOKUP(_xlfn.NUMBERVALUE(DI!AT$5), DI!$A$6:$A$43,DI!$F$6:$F$43)</f>
        <v>251</v>
      </c>
      <c r="AU2" s="26">
        <f ca="1">_xlfn.XLOOKUP(_xlfn.NUMBERVALUE(DI!AU$5), DI!$A$6:$A$43,DI!$F$6:$F$43)</f>
        <v>249</v>
      </c>
      <c r="AV2" s="26">
        <f ca="1">_xlfn.XLOOKUP(_xlfn.NUMBERVALUE(DI!AV$5), DI!$A$6:$A$43,DI!$F$6:$F$43)</f>
        <v>250</v>
      </c>
      <c r="AW2" s="26">
        <f ca="1">_xlfn.XLOOKUP(_xlfn.NUMBERVALUE(DI!AW$5), DI!$A$6:$A$43,DI!$F$6:$F$43)</f>
        <v>254</v>
      </c>
      <c r="AX2" s="26">
        <f ca="1">_xlfn.XLOOKUP(_xlfn.NUMBERVALUE(DI!AX$5), DI!$A$6:$A$43,DI!$F$6:$F$43)</f>
        <v>250</v>
      </c>
    </row>
    <row r="3" spans="1:50" x14ac:dyDescent="0.25">
      <c r="L3" t="s">
        <v>6</v>
      </c>
      <c r="M3" s="26">
        <f ca="1">_xlfn.XLOOKUP(_xlfn.NUMBERVALUE(DI!M$5), DI!$A$6:$A$43,DI!$E$6:$E$43)</f>
        <v>-42</v>
      </c>
      <c r="N3" s="26">
        <f ca="1">_xlfn.XLOOKUP(_xlfn.NUMBERVALUE(DI!N$5), DI!$A$6:$A$43,DI!$E$6:$E$43)</f>
        <v>-21</v>
      </c>
      <c r="O3" s="26">
        <f ca="1">_xlfn.XLOOKUP(_xlfn.NUMBERVALUE(DI!O$5), DI!$A$6:$A$43,DI!$E$6:$E$43)</f>
        <v>2</v>
      </c>
      <c r="P3" s="26">
        <f ca="1">_xlfn.XLOOKUP(_xlfn.NUMBERVALUE(DI!P$5), DI!$A$6:$A$43,DI!$E$6:$E$43)</f>
        <v>25</v>
      </c>
      <c r="Q3" s="26">
        <f ca="1">_xlfn.XLOOKUP(_xlfn.NUMBERVALUE(DI!Q$5), DI!$A$6:$A$43,DI!$E$6:$E$43)</f>
        <v>44</v>
      </c>
      <c r="R3" s="26">
        <f ca="1">_xlfn.XLOOKUP(_xlfn.NUMBERVALUE(DI!R$5), DI!$A$6:$A$43,DI!$E$6:$E$43)</f>
        <v>66</v>
      </c>
      <c r="S3" s="26">
        <f ca="1">_xlfn.XLOOKUP(_xlfn.NUMBERVALUE(DI!S$5), DI!$A$6:$A$43,DI!$E$6:$E$43)</f>
        <v>86</v>
      </c>
      <c r="T3" s="26">
        <f ca="1">_xlfn.XLOOKUP(_xlfn.NUMBERVALUE(DI!T$5), DI!$A$6:$A$43,DI!$E$6:$E$43)</f>
        <v>105</v>
      </c>
      <c r="U3" s="26">
        <f ca="1">_xlfn.XLOOKUP(_xlfn.NUMBERVALUE(DI!U$5), DI!$A$6:$A$43,DI!$E$6:$E$43)</f>
        <v>128</v>
      </c>
      <c r="V3" s="26">
        <f ca="1">_xlfn.XLOOKUP(_xlfn.NUMBERVALUE(DI!V$5), DI!$A$6:$A$43,DI!$E$6:$E$43)</f>
        <v>147</v>
      </c>
      <c r="W3" s="26">
        <f ca="1">_xlfn.XLOOKUP(_xlfn.NUMBERVALUE(DI!W$5), DI!$A$6:$A$43,DI!$E$6:$E$43)</f>
        <v>167</v>
      </c>
      <c r="X3" s="26">
        <f ca="1">_xlfn.XLOOKUP(_xlfn.NUMBERVALUE(DI!X$5), DI!$A$6:$A$43,DI!$E$6:$E$43)</f>
        <v>188</v>
      </c>
      <c r="Y3" s="26">
        <f ca="1">_xlfn.XLOOKUP(_xlfn.NUMBERVALUE(DI!Y$5), DI!$A$6:$A$43,DI!$E$6:$E$43)</f>
        <v>230</v>
      </c>
      <c r="Z3" s="26">
        <f ca="1">_xlfn.XLOOKUP(_xlfn.NUMBERVALUE(DI!Z$5), DI!$A$6:$A$43,DI!$E$6:$E$43)</f>
        <v>296</v>
      </c>
      <c r="AA3" s="26">
        <f ca="1">_xlfn.XLOOKUP(_xlfn.NUMBERVALUE(DI!AA$5), DI!$A$6:$A$43,DI!$E$6:$E$43)</f>
        <v>359</v>
      </c>
      <c r="AB3" s="26">
        <f ca="1">_xlfn.XLOOKUP(_xlfn.NUMBERVALUE(DI!AB$5), DI!$A$6:$A$43,DI!$E$6:$E$43)</f>
        <v>421</v>
      </c>
      <c r="AC3" s="26">
        <f ca="1">_xlfn.XLOOKUP(_xlfn.NUMBERVALUE(DI!AC$5), DI!$A$6:$A$43,DI!$E$6:$E$43)</f>
        <v>482</v>
      </c>
      <c r="AD3" s="26">
        <f ca="1">_xlfn.XLOOKUP(_xlfn.NUMBERVALUE(DI!AD$5), DI!$A$6:$A$43,DI!$E$6:$E$43)</f>
        <v>548</v>
      </c>
      <c r="AE3" s="26">
        <f ca="1">_xlfn.XLOOKUP(_xlfn.NUMBERVALUE(DI!AE$5), DI!$A$6:$A$43,DI!$E$6:$E$43)</f>
        <v>612</v>
      </c>
      <c r="AF3" s="26">
        <f ca="1">_xlfn.XLOOKUP(_xlfn.NUMBERVALUE(DI!AF$5), DI!$A$6:$A$43,DI!$E$6:$E$43)</f>
        <v>674</v>
      </c>
      <c r="AG3" s="26">
        <f ca="1">_xlfn.XLOOKUP(_xlfn.NUMBERVALUE(DI!AG$5), DI!$A$6:$A$43,DI!$E$6:$E$43)</f>
        <v>735</v>
      </c>
      <c r="AH3" s="26">
        <f ca="1">_xlfn.XLOOKUP(_xlfn.NUMBERVALUE(DI!AH$5), DI!$A$6:$A$43,DI!$E$6:$E$43)</f>
        <v>800</v>
      </c>
      <c r="AI3" s="26">
        <f ca="1">_xlfn.XLOOKUP(_xlfn.NUMBERVALUE(DI!AI$5), DI!$A$6:$A$43,DI!$E$6:$E$43)</f>
        <v>862</v>
      </c>
      <c r="AJ3" s="26">
        <f ca="1">_xlfn.XLOOKUP(_xlfn.NUMBERVALUE(DI!AJ$5), DI!$A$6:$A$43,DI!$E$6:$E$43)</f>
        <v>923</v>
      </c>
      <c r="AK3" s="26">
        <f ca="1">_xlfn.XLOOKUP(_xlfn.NUMBERVALUE(DI!AK$5), DI!$A$6:$A$43,DI!$E$6:$E$43)</f>
        <v>986</v>
      </c>
      <c r="AL3" s="26">
        <f ca="1">_xlfn.XLOOKUP(_xlfn.NUMBERVALUE(DI!AL$5), DI!$A$6:$A$43,DI!$E$6:$E$43)</f>
        <v>1051</v>
      </c>
      <c r="AM3" s="26">
        <f ca="1">_xlfn.XLOOKUP(_xlfn.NUMBERVALUE(DI!AM$5), DI!$A$6:$A$43,DI!$E$6:$E$43)</f>
        <v>1113</v>
      </c>
      <c r="AN3" s="26">
        <f ca="1">_xlfn.XLOOKUP(_xlfn.NUMBERVALUE(DI!AN$5), DI!$A$6:$A$43,DI!$E$6:$E$43)</f>
        <v>1176</v>
      </c>
      <c r="AO3" s="26">
        <f ca="1">_xlfn.XLOOKUP(_xlfn.NUMBERVALUE(DI!AO$5), DI!$A$6:$A$43,DI!$E$6:$E$43)</f>
        <v>1362</v>
      </c>
      <c r="AP3" s="26">
        <f ca="1">_xlfn.XLOOKUP(_xlfn.NUMBERVALUE(DI!AP$5), DI!$A$6:$A$43,DI!$E$6:$E$43)</f>
        <v>1612</v>
      </c>
      <c r="AQ3" s="26">
        <f ca="1">_xlfn.XLOOKUP(_xlfn.NUMBERVALUE(DI!AQ$5), DI!$A$6:$A$43,DI!$E$6:$E$43)</f>
        <v>1865</v>
      </c>
      <c r="AR3" s="26">
        <f ca="1">_xlfn.XLOOKUP(_xlfn.NUMBERVALUE(DI!AR$5), DI!$A$6:$A$43,DI!$E$6:$E$43)</f>
        <v>2118</v>
      </c>
      <c r="AS3" s="26">
        <f ca="1">_xlfn.XLOOKUP(_xlfn.NUMBERVALUE(DI!AS$5), DI!$A$6:$A$43,DI!$E$6:$E$43)</f>
        <v>2370</v>
      </c>
      <c r="AT3" s="26">
        <f ca="1">_xlfn.XLOOKUP(_xlfn.NUMBERVALUE(DI!AT$5), DI!$A$6:$A$43,DI!$E$6:$E$43)</f>
        <v>2621</v>
      </c>
      <c r="AU3" s="26">
        <f ca="1">_xlfn.XLOOKUP(_xlfn.NUMBERVALUE(DI!AU$5), DI!$A$6:$A$43,DI!$E$6:$E$43)</f>
        <v>2870</v>
      </c>
      <c r="AV3" s="26">
        <f ca="1">_xlfn.XLOOKUP(_xlfn.NUMBERVALUE(DI!AV$5), DI!$A$6:$A$43,DI!$E$6:$E$43)</f>
        <v>3120</v>
      </c>
      <c r="AW3" s="26">
        <f ca="1">_xlfn.XLOOKUP(_xlfn.NUMBERVALUE(DI!AW$5), DI!$A$6:$A$43,DI!$E$6:$E$43)</f>
        <v>3374</v>
      </c>
      <c r="AX3" s="26">
        <f ca="1">_xlfn.XLOOKUP(_xlfn.NUMBERVALUE(DI!AX$5), DI!$A$6:$A$43,DI!$E$6:$E$43)</f>
        <v>3624</v>
      </c>
    </row>
    <row r="5" spans="1:50" x14ac:dyDescent="0.25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62</v>
      </c>
      <c r="K5" s="10" t="s">
        <v>63</v>
      </c>
      <c r="L5" s="28" t="s">
        <v>64</v>
      </c>
      <c r="M5" s="28" t="s">
        <v>65</v>
      </c>
      <c r="N5" s="28" t="s">
        <v>66</v>
      </c>
      <c r="O5" s="28" t="s">
        <v>67</v>
      </c>
      <c r="P5" s="28" t="s">
        <v>68</v>
      </c>
      <c r="Q5" s="28" t="s">
        <v>69</v>
      </c>
      <c r="R5" s="28" t="s">
        <v>70</v>
      </c>
      <c r="S5" s="28" t="s">
        <v>71</v>
      </c>
      <c r="T5" s="28" t="s">
        <v>72</v>
      </c>
      <c r="U5" s="28" t="s">
        <v>73</v>
      </c>
      <c r="V5" s="28" t="s">
        <v>74</v>
      </c>
      <c r="W5" s="28" t="s">
        <v>75</v>
      </c>
      <c r="X5" s="28" t="s">
        <v>76</v>
      </c>
      <c r="Y5" s="28" t="s">
        <v>77</v>
      </c>
      <c r="Z5" s="28" t="s">
        <v>78</v>
      </c>
      <c r="AA5" s="28" t="s">
        <v>79</v>
      </c>
      <c r="AB5" s="28" t="s">
        <v>80</v>
      </c>
      <c r="AC5" s="28" t="s">
        <v>81</v>
      </c>
      <c r="AD5" s="28" t="s">
        <v>82</v>
      </c>
      <c r="AE5" s="28" t="s">
        <v>83</v>
      </c>
      <c r="AF5" s="28" t="s">
        <v>85</v>
      </c>
      <c r="AG5" s="28" t="s">
        <v>86</v>
      </c>
      <c r="AH5" s="28" t="s">
        <v>84</v>
      </c>
      <c r="AI5" s="28" t="s">
        <v>87</v>
      </c>
      <c r="AJ5" s="28" t="s">
        <v>88</v>
      </c>
      <c r="AK5" s="28" t="s">
        <v>89</v>
      </c>
      <c r="AL5" s="28" t="s">
        <v>90</v>
      </c>
      <c r="AM5" s="28" t="s">
        <v>91</v>
      </c>
      <c r="AN5" s="28" t="s">
        <v>92</v>
      </c>
      <c r="AO5" s="28" t="s">
        <v>93</v>
      </c>
      <c r="AP5" s="28" t="s">
        <v>94</v>
      </c>
      <c r="AQ5" s="28" t="s">
        <v>96</v>
      </c>
      <c r="AR5" s="28" t="s">
        <v>95</v>
      </c>
      <c r="AS5" s="28" t="s">
        <v>97</v>
      </c>
      <c r="AT5" s="28" t="s">
        <v>98</v>
      </c>
      <c r="AU5" s="28" t="s">
        <v>99</v>
      </c>
      <c r="AV5" s="28" t="s">
        <v>100</v>
      </c>
      <c r="AW5" s="28" t="s">
        <v>101</v>
      </c>
      <c r="AX5" s="28" t="s">
        <v>102</v>
      </c>
    </row>
    <row r="6" spans="1:50" x14ac:dyDescent="0.25">
      <c r="A6" s="11">
        <f>IFERROR(ROW()-ROW($A$5),"")</f>
        <v>1</v>
      </c>
      <c r="B6" s="12">
        <v>99090.09</v>
      </c>
      <c r="C6" s="13">
        <f>DATE(2000+RIGHT(DI!$D6,2),_xlfn.XLOOKUP(LEFT(DI!$D6,1),TblVertices[Vértice],TblVertices[Mês]),1)</f>
        <v>45078</v>
      </c>
      <c r="D6" s="14" t="s">
        <v>11</v>
      </c>
      <c r="E6" s="11">
        <f ca="1">NETWORKDAYS(Tabela1[Data],DI!$C6,TblFeriados[Data])</f>
        <v>-42</v>
      </c>
      <c r="F6" s="11">
        <f ca="1">IFERROR(DI!$E6-E5,DI!$E6)</f>
        <v>-42</v>
      </c>
      <c r="G6" s="15">
        <f ca="1">((100000/DI!$B6)^(252/DI!$E6))-1</f>
        <v>-5.3367660188463839E-2</v>
      </c>
      <c r="H6" s="15">
        <f ca="1">IFERROR(((((1+DI!$G6)^(DI!$E6/252))/((1+G5)^(E5/252)))^(252/DI!$F6))-1,DI!$G6)</f>
        <v>-5.3367660188463839E-2</v>
      </c>
      <c r="I6" s="12">
        <f ca="1">100000/(1+DI!$G6)^(DI!$E6/252)</f>
        <v>99090.09</v>
      </c>
      <c r="J6" s="12" cm="1">
        <f t="array" aca="1" ref="J6" ca="1">(100000/(1+DI!$H6+Tabela5[Choque])^(DI!$E6/252))-DI!$I6</f>
        <v>173.6977296830446</v>
      </c>
      <c r="K6" s="12">
        <f ca="1">-DI!$E6/252 * DI!$I6/(1+DI!$G6)/100</f>
        <v>174.4607098811768</v>
      </c>
      <c r="L6" s="18">
        <f ca="1">SUM(M6:AX6)</f>
        <v>174.4607098811768</v>
      </c>
      <c r="M6" s="3">
        <f ca="1">IF($A7&gt;_xlfn.NUMBERVALUE(M$5), (-M$2/252)*$I6/(1+M$1)/100,"")</f>
        <v>174.4607098811768</v>
      </c>
      <c r="N6" s="3" t="str">
        <f>IF($A7&gt;_xlfn.NUMBERVALUE(N$5), (-N$2/252)*$I6/(1+N$1)/100,"")</f>
        <v/>
      </c>
      <c r="O6" s="3" t="str">
        <f>IF($A7&gt;_xlfn.NUMBERVALUE(O$5), (-O$2/252)*$I6/(1+O$1)/100,"")</f>
        <v/>
      </c>
      <c r="P6" s="3" t="str">
        <f t="shared" ref="P6:AX6" si="0">IF($A7&gt;_xlfn.NUMBERVALUE(P$5), (-P$2/252)*$I6/(1+P$1)/100,"")</f>
        <v/>
      </c>
      <c r="Q6" s="3" t="str">
        <f t="shared" si="0"/>
        <v/>
      </c>
      <c r="R6" s="3" t="str">
        <f t="shared" si="0"/>
        <v/>
      </c>
      <c r="S6" s="3" t="str">
        <f t="shared" si="0"/>
        <v/>
      </c>
      <c r="T6" s="3" t="str">
        <f t="shared" si="0"/>
        <v/>
      </c>
      <c r="U6" s="3" t="str">
        <f t="shared" si="0"/>
        <v/>
      </c>
      <c r="V6" s="3" t="str">
        <f t="shared" si="0"/>
        <v/>
      </c>
      <c r="W6" s="3" t="str">
        <f t="shared" si="0"/>
        <v/>
      </c>
      <c r="X6" s="3" t="str">
        <f t="shared" si="0"/>
        <v/>
      </c>
      <c r="Y6" s="3" t="str">
        <f t="shared" si="0"/>
        <v/>
      </c>
      <c r="Z6" s="3" t="str">
        <f t="shared" si="0"/>
        <v/>
      </c>
      <c r="AA6" s="3" t="str">
        <f t="shared" si="0"/>
        <v/>
      </c>
      <c r="AB6" s="3" t="str">
        <f t="shared" si="0"/>
        <v/>
      </c>
      <c r="AC6" s="3" t="str">
        <f t="shared" si="0"/>
        <v/>
      </c>
      <c r="AD6" s="3" t="str">
        <f t="shared" si="0"/>
        <v/>
      </c>
      <c r="AE6" s="3" t="str">
        <f t="shared" si="0"/>
        <v/>
      </c>
      <c r="AF6" s="3" t="str">
        <f t="shared" si="0"/>
        <v/>
      </c>
      <c r="AG6" s="3" t="str">
        <f t="shared" si="0"/>
        <v/>
      </c>
      <c r="AH6" s="3" t="str">
        <f t="shared" si="0"/>
        <v/>
      </c>
      <c r="AI6" s="3" t="str">
        <f t="shared" si="0"/>
        <v/>
      </c>
      <c r="AJ6" s="3" t="str">
        <f t="shared" si="0"/>
        <v/>
      </c>
      <c r="AK6" s="3" t="str">
        <f t="shared" si="0"/>
        <v/>
      </c>
      <c r="AL6" s="3" t="str">
        <f t="shared" si="0"/>
        <v/>
      </c>
      <c r="AM6" s="3" t="str">
        <f t="shared" si="0"/>
        <v/>
      </c>
      <c r="AN6" s="3" t="str">
        <f t="shared" si="0"/>
        <v/>
      </c>
      <c r="AO6" s="3" t="str">
        <f t="shared" si="0"/>
        <v/>
      </c>
      <c r="AP6" s="3" t="str">
        <f t="shared" si="0"/>
        <v/>
      </c>
      <c r="AQ6" s="3" t="str">
        <f t="shared" si="0"/>
        <v/>
      </c>
      <c r="AR6" s="3" t="str">
        <f t="shared" si="0"/>
        <v/>
      </c>
      <c r="AS6" s="3" t="str">
        <f t="shared" si="0"/>
        <v/>
      </c>
      <c r="AT6" s="3" t="str">
        <f t="shared" si="0"/>
        <v/>
      </c>
      <c r="AU6" s="3" t="str">
        <f t="shared" si="0"/>
        <v/>
      </c>
      <c r="AV6" s="3" t="str">
        <f t="shared" si="0"/>
        <v/>
      </c>
      <c r="AW6" s="3" t="str">
        <f t="shared" si="0"/>
        <v/>
      </c>
      <c r="AX6" s="3" t="str">
        <f t="shared" si="0"/>
        <v/>
      </c>
    </row>
    <row r="7" spans="1:50" x14ac:dyDescent="0.25">
      <c r="A7">
        <f t="shared" ref="A7:A43" si="1">IFERROR(ROW()-ROW($A$5),"")</f>
        <v>2</v>
      </c>
      <c r="B7" s="16">
        <v>98040.05</v>
      </c>
      <c r="C7" s="1">
        <f>DATE(2000+RIGHT(DI!$D7,2),_xlfn.XLOOKUP(LEFT(DI!$D7,1),TblVertices[Vértice],TblVertices[Mês]),1)</f>
        <v>45108</v>
      </c>
      <c r="D7" s="17" t="s">
        <v>12</v>
      </c>
      <c r="E7">
        <f ca="1">NETWORKDAYS(Tabela1[Data],DI!$C7,TblFeriados[Data])</f>
        <v>-21</v>
      </c>
      <c r="F7">
        <f ca="1">IFERROR(DI!$E7-E6,DI!$E7)</f>
        <v>21</v>
      </c>
      <c r="G7" s="8">
        <f ca="1">((100000/DI!$B7)^(252/DI!$E7))-1</f>
        <v>-0.21142629972636529</v>
      </c>
      <c r="H7" s="8">
        <f ca="1">IFERROR(((((1+DI!$G7)^(DI!$E7/252))/((1+G6)^(E6/252)))^(252/DI!$F7))-1,DI!$G7)</f>
        <v>0.13637163712930334</v>
      </c>
      <c r="I7" s="16">
        <f ca="1">100000/(1+DI!$G7)^(DI!$E7/252)</f>
        <v>98040.049999999988</v>
      </c>
      <c r="J7" s="16" cm="1">
        <f t="array" aca="1" ref="J7" ca="1">(100000/(1+DI!$H7+Tabela5[Choque])^(DI!$E7/252))-DI!$I7</f>
        <v>3104.8026487982133</v>
      </c>
      <c r="K7" s="16">
        <f ca="1">-DI!$E7/252 * DI!$I7/(1+DI!$G7)/100</f>
        <v>103.60482683903456</v>
      </c>
      <c r="L7" s="30">
        <f t="shared" ref="L7:L42" ca="1" si="2">SUM(M7:AX7)</f>
        <v>100.71645039933254</v>
      </c>
      <c r="M7">
        <f t="shared" ref="M7:O43" ca="1" si="3">IF($A8&gt;_xlfn.NUMBERVALUE(M$5), (-M$2/252)*$I7/(1+M$1)/100,"")</f>
        <v>172.61198087302239</v>
      </c>
      <c r="N7">
        <f t="shared" ca="1" si="3"/>
        <v>-71.895530473689846</v>
      </c>
      <c r="O7" t="str">
        <f t="shared" si="3"/>
        <v/>
      </c>
      <c r="P7" t="str">
        <f t="shared" ref="P7:P43" si="4">IF($A8&gt;_xlfn.NUMBERVALUE(P$5), (-P$2/252)*$I7/(1+P$1)/100,"")</f>
        <v/>
      </c>
      <c r="Q7" t="str">
        <f t="shared" ref="Q7:Q43" si="5">IF($A8&gt;_xlfn.NUMBERVALUE(Q$5), (-Q$2/252)*$I7/(1+Q$1)/100,"")</f>
        <v/>
      </c>
      <c r="R7" t="str">
        <f t="shared" ref="R7:R43" si="6">IF($A8&gt;_xlfn.NUMBERVALUE(R$5), (-R$2/252)*$I7/(1+R$1)/100,"")</f>
        <v/>
      </c>
      <c r="S7" t="str">
        <f t="shared" ref="S7:S43" si="7">IF($A8&gt;_xlfn.NUMBERVALUE(S$5), (-S$2/252)*$I7/(1+S$1)/100,"")</f>
        <v/>
      </c>
      <c r="T7" t="str">
        <f t="shared" ref="T7:T43" si="8">IF($A8&gt;_xlfn.NUMBERVALUE(T$5), (-T$2/252)*$I7/(1+T$1)/100,"")</f>
        <v/>
      </c>
      <c r="U7" t="str">
        <f t="shared" ref="U7:U43" si="9">IF($A8&gt;_xlfn.NUMBERVALUE(U$5), (-U$2/252)*$I7/(1+U$1)/100,"")</f>
        <v/>
      </c>
      <c r="V7" t="str">
        <f t="shared" ref="V7:V43" si="10">IF($A8&gt;_xlfn.NUMBERVALUE(V$5), (-V$2/252)*$I7/(1+V$1)/100,"")</f>
        <v/>
      </c>
      <c r="W7" t="str">
        <f t="shared" ref="W7:W43" si="11">IF($A8&gt;_xlfn.NUMBERVALUE(W$5), (-W$2/252)*$I7/(1+W$1)/100,"")</f>
        <v/>
      </c>
      <c r="X7" t="str">
        <f t="shared" ref="X7:X43" si="12">IF($A8&gt;_xlfn.NUMBERVALUE(X$5), (-X$2/252)*$I7/(1+X$1)/100,"")</f>
        <v/>
      </c>
      <c r="Y7" t="str">
        <f t="shared" ref="Y7:Y43" si="13">IF($A8&gt;_xlfn.NUMBERVALUE(Y$5), (-Y$2/252)*$I7/(1+Y$1)/100,"")</f>
        <v/>
      </c>
      <c r="Z7" t="str">
        <f t="shared" ref="Z7:Z43" si="14">IF($A8&gt;_xlfn.NUMBERVALUE(Z$5), (-Z$2/252)*$I7/(1+Z$1)/100,"")</f>
        <v/>
      </c>
      <c r="AA7" t="str">
        <f t="shared" ref="AA7:AA43" si="15">IF($A8&gt;_xlfn.NUMBERVALUE(AA$5), (-AA$2/252)*$I7/(1+AA$1)/100,"")</f>
        <v/>
      </c>
      <c r="AB7" t="str">
        <f t="shared" ref="AB7:AB43" si="16">IF($A8&gt;_xlfn.NUMBERVALUE(AB$5), (-AB$2/252)*$I7/(1+AB$1)/100,"")</f>
        <v/>
      </c>
      <c r="AC7" t="str">
        <f t="shared" ref="AC7:AC43" si="17">IF($A8&gt;_xlfn.NUMBERVALUE(AC$5), (-AC$2/252)*$I7/(1+AC$1)/100,"")</f>
        <v/>
      </c>
      <c r="AD7" t="str">
        <f t="shared" ref="AD7:AD43" si="18">IF($A8&gt;_xlfn.NUMBERVALUE(AD$5), (-AD$2/252)*$I7/(1+AD$1)/100,"")</f>
        <v/>
      </c>
      <c r="AE7" t="str">
        <f t="shared" ref="AE7:AE43" si="19">IF($A8&gt;_xlfn.NUMBERVALUE(AE$5), (-AE$2/252)*$I7/(1+AE$1)/100,"")</f>
        <v/>
      </c>
      <c r="AF7" t="str">
        <f t="shared" ref="AF7:AF43" si="20">IF($A8&gt;_xlfn.NUMBERVALUE(AF$5), (-AF$2/252)*$I7/(1+AF$1)/100,"")</f>
        <v/>
      </c>
      <c r="AG7" t="str">
        <f t="shared" ref="AG7:AG43" si="21">IF($A8&gt;_xlfn.NUMBERVALUE(AG$5), (-AG$2/252)*$I7/(1+AG$1)/100,"")</f>
        <v/>
      </c>
      <c r="AH7" t="str">
        <f t="shared" ref="AH7:AH43" si="22">IF($A8&gt;_xlfn.NUMBERVALUE(AH$5), (-AH$2/252)*$I7/(1+AH$1)/100,"")</f>
        <v/>
      </c>
      <c r="AI7" t="str">
        <f t="shared" ref="AI7:AI43" si="23">IF($A8&gt;_xlfn.NUMBERVALUE(AI$5), (-AI$2/252)*$I7/(1+AI$1)/100,"")</f>
        <v/>
      </c>
      <c r="AJ7" t="str">
        <f t="shared" ref="AJ7:AJ43" si="24">IF($A8&gt;_xlfn.NUMBERVALUE(AJ$5), (-AJ$2/252)*$I7/(1+AJ$1)/100,"")</f>
        <v/>
      </c>
      <c r="AK7" t="str">
        <f t="shared" ref="AK7:AK43" si="25">IF($A8&gt;_xlfn.NUMBERVALUE(AK$5), (-AK$2/252)*$I7/(1+AK$1)/100,"")</f>
        <v/>
      </c>
      <c r="AL7" t="str">
        <f t="shared" ref="AL7:AL43" si="26">IF($A8&gt;_xlfn.NUMBERVALUE(AL$5), (-AL$2/252)*$I7/(1+AL$1)/100,"")</f>
        <v/>
      </c>
      <c r="AM7" t="str">
        <f t="shared" ref="AM7:AM43" si="27">IF($A8&gt;_xlfn.NUMBERVALUE(AM$5), (-AM$2/252)*$I7/(1+AM$1)/100,"")</f>
        <v/>
      </c>
      <c r="AN7" t="str">
        <f t="shared" ref="AN7:AN43" si="28">IF($A8&gt;_xlfn.NUMBERVALUE(AN$5), (-AN$2/252)*$I7/(1+AN$1)/100,"")</f>
        <v/>
      </c>
      <c r="AO7" t="str">
        <f t="shared" ref="AO7:AO43" si="29">IF($A8&gt;_xlfn.NUMBERVALUE(AO$5), (-AO$2/252)*$I7/(1+AO$1)/100,"")</f>
        <v/>
      </c>
      <c r="AP7" t="str">
        <f t="shared" ref="AP7:AP43" si="30">IF($A8&gt;_xlfn.NUMBERVALUE(AP$5), (-AP$2/252)*$I7/(1+AP$1)/100,"")</f>
        <v/>
      </c>
      <c r="AQ7" t="str">
        <f t="shared" ref="AQ7:AQ43" si="31">IF($A8&gt;_xlfn.NUMBERVALUE(AQ$5), (-AQ$2/252)*$I7/(1+AQ$1)/100,"")</f>
        <v/>
      </c>
      <c r="AR7" t="str">
        <f t="shared" ref="AR7:AR43" si="32">IF($A8&gt;_xlfn.NUMBERVALUE(AR$5), (-AR$2/252)*$I7/(1+AR$1)/100,"")</f>
        <v/>
      </c>
      <c r="AS7" t="str">
        <f t="shared" ref="AS7:AS43" si="33">IF($A8&gt;_xlfn.NUMBERVALUE(AS$5), (-AS$2/252)*$I7/(1+AS$1)/100,"")</f>
        <v/>
      </c>
      <c r="AT7" t="str">
        <f t="shared" ref="AT7:AT43" si="34">IF($A8&gt;_xlfn.NUMBERVALUE(AT$5), (-AT$2/252)*$I7/(1+AT$1)/100,"")</f>
        <v/>
      </c>
      <c r="AU7" t="str">
        <f t="shared" ref="AU7:AU43" si="35">IF($A8&gt;_xlfn.NUMBERVALUE(AU$5), (-AU$2/252)*$I7/(1+AU$1)/100,"")</f>
        <v/>
      </c>
      <c r="AV7" t="str">
        <f t="shared" ref="AV7:AV43" si="36">IF($A8&gt;_xlfn.NUMBERVALUE(AV$5), (-AV$2/252)*$I7/(1+AV$1)/100,"")</f>
        <v/>
      </c>
      <c r="AW7" t="str">
        <f t="shared" ref="AW7:AW43" si="37">IF($A8&gt;_xlfn.NUMBERVALUE(AW$5), (-AW$2/252)*$I7/(1+AW$1)/100,"")</f>
        <v/>
      </c>
      <c r="AX7" t="str">
        <f t="shared" ref="AX7:AX43" si="38">IF($A8&gt;_xlfn.NUMBERVALUE(AX$5), (-AX$2/252)*$I7/(1+AX$1)/100,"")</f>
        <v/>
      </c>
    </row>
    <row r="8" spans="1:50" x14ac:dyDescent="0.25">
      <c r="A8" s="3">
        <f t="shared" si="1"/>
        <v>3</v>
      </c>
      <c r="B8" s="18">
        <v>97005.119999999995</v>
      </c>
      <c r="C8" s="19">
        <f>DATE(2000+RIGHT(DI!$D8,2),_xlfn.XLOOKUP(LEFT(DI!$D8,1),TblVertices[Vértice],TblVertices[Mês]),1)</f>
        <v>45139</v>
      </c>
      <c r="D8" s="20" t="s">
        <v>13</v>
      </c>
      <c r="E8" s="3">
        <f ca="1">NETWORKDAYS(Tabela1[Data],DI!$C8,TblFeriados[Data])</f>
        <v>2</v>
      </c>
      <c r="F8" s="3">
        <f ca="1">IFERROR(DI!$E8-E7,DI!$E8)</f>
        <v>23</v>
      </c>
      <c r="G8" s="21">
        <f ca="1">((100000/DI!$B8)^(252/DI!$E8))-1</f>
        <v>45.118289050806126</v>
      </c>
      <c r="H8" s="21">
        <f ca="1">IFERROR(((((1+DI!$G8)^(DI!$E8/252))/((1+G7)^(E7/252)))^(252/DI!$F8))-1,DI!$G8)</f>
        <v>0.12330359690112713</v>
      </c>
      <c r="I8" s="18">
        <f ca="1">100000/(1+DI!$G8)^(DI!$E8/252)</f>
        <v>97005.119999999995</v>
      </c>
      <c r="J8" s="18" cm="1">
        <f t="array" aca="1" ref="J8" ca="1">(100000/(1+DI!$H8+Tabela5[Choque])^(DI!$E8/252))-DI!$I8</f>
        <v>2895.6142973912793</v>
      </c>
      <c r="K8" s="18">
        <f ca="1">-DI!$E8/252 * DI!$I8/(1+DI!$G8)/100</f>
        <v>-0.16693635445013275</v>
      </c>
      <c r="L8" s="18">
        <f t="shared" ca="1" si="2"/>
        <v>20.835378049452459</v>
      </c>
      <c r="M8" s="3">
        <f t="shared" ca="1" si="3"/>
        <v>170.78985494219194</v>
      </c>
      <c r="N8" s="3">
        <f t="shared" ca="1" si="3"/>
        <v>-71.136587150495558</v>
      </c>
      <c r="O8" s="3">
        <f t="shared" ca="1" si="3"/>
        <v>-78.817889742243921</v>
      </c>
      <c r="P8" s="3" t="str">
        <f t="shared" si="4"/>
        <v/>
      </c>
      <c r="Q8" s="3" t="str">
        <f t="shared" si="5"/>
        <v/>
      </c>
      <c r="R8" s="3" t="str">
        <f t="shared" si="6"/>
        <v/>
      </c>
      <c r="S8" s="3" t="str">
        <f t="shared" si="7"/>
        <v/>
      </c>
      <c r="T8" s="3" t="str">
        <f t="shared" si="8"/>
        <v/>
      </c>
      <c r="U8" s="3" t="str">
        <f t="shared" si="9"/>
        <v/>
      </c>
      <c r="V8" s="3" t="str">
        <f t="shared" si="10"/>
        <v/>
      </c>
      <c r="W8" s="3" t="str">
        <f t="shared" si="11"/>
        <v/>
      </c>
      <c r="X8" s="3" t="str">
        <f t="shared" si="12"/>
        <v/>
      </c>
      <c r="Y8" s="3" t="str">
        <f t="shared" si="13"/>
        <v/>
      </c>
      <c r="Z8" s="3" t="str">
        <f t="shared" si="14"/>
        <v/>
      </c>
      <c r="AA8" s="3" t="str">
        <f t="shared" si="15"/>
        <v/>
      </c>
      <c r="AB8" s="3" t="str">
        <f t="shared" si="16"/>
        <v/>
      </c>
      <c r="AC8" s="3" t="str">
        <f t="shared" si="17"/>
        <v/>
      </c>
      <c r="AD8" s="3" t="str">
        <f t="shared" si="18"/>
        <v/>
      </c>
      <c r="AE8" s="3" t="str">
        <f t="shared" si="19"/>
        <v/>
      </c>
      <c r="AF8" s="3" t="str">
        <f t="shared" si="20"/>
        <v/>
      </c>
      <c r="AG8" s="3" t="str">
        <f t="shared" si="21"/>
        <v/>
      </c>
      <c r="AH8" s="3" t="str">
        <f t="shared" si="22"/>
        <v/>
      </c>
      <c r="AI8" s="3" t="str">
        <f t="shared" si="23"/>
        <v/>
      </c>
      <c r="AJ8" s="3" t="str">
        <f t="shared" si="24"/>
        <v/>
      </c>
      <c r="AK8" s="3" t="str">
        <f t="shared" si="25"/>
        <v/>
      </c>
      <c r="AL8" s="3" t="str">
        <f t="shared" si="26"/>
        <v/>
      </c>
      <c r="AM8" s="3" t="str">
        <f t="shared" si="27"/>
        <v/>
      </c>
      <c r="AN8" s="3" t="str">
        <f t="shared" si="28"/>
        <v/>
      </c>
      <c r="AO8" s="3" t="str">
        <f t="shared" si="29"/>
        <v/>
      </c>
      <c r="AP8" s="3" t="str">
        <f t="shared" si="30"/>
        <v/>
      </c>
      <c r="AQ8" s="3" t="str">
        <f t="shared" si="31"/>
        <v/>
      </c>
      <c r="AR8" s="3" t="str">
        <f t="shared" si="32"/>
        <v/>
      </c>
      <c r="AS8" s="3" t="str">
        <f t="shared" si="33"/>
        <v/>
      </c>
      <c r="AT8" s="3" t="str">
        <f t="shared" si="34"/>
        <v/>
      </c>
      <c r="AU8" s="3" t="str">
        <f t="shared" si="35"/>
        <v/>
      </c>
      <c r="AV8" s="3" t="str">
        <f t="shared" si="36"/>
        <v/>
      </c>
      <c r="AW8" s="3" t="str">
        <f t="shared" si="37"/>
        <v/>
      </c>
      <c r="AX8" s="3" t="str">
        <f t="shared" si="38"/>
        <v/>
      </c>
    </row>
    <row r="9" spans="1:50" x14ac:dyDescent="0.25">
      <c r="A9">
        <f t="shared" si="1"/>
        <v>4</v>
      </c>
      <c r="B9" s="16">
        <v>95889.63</v>
      </c>
      <c r="C9" s="1">
        <f>DATE(2000+RIGHT(DI!$D9,2),_xlfn.XLOOKUP(LEFT(DI!$D9,1),TblVertices[Vértice],TblVertices[Mês]),1)</f>
        <v>45170</v>
      </c>
      <c r="D9" s="17" t="s">
        <v>14</v>
      </c>
      <c r="E9">
        <f ca="1">NETWORKDAYS(Tabela1[Data],DI!$C9,TblFeriados[Data])</f>
        <v>25</v>
      </c>
      <c r="F9">
        <f ca="1">IFERROR(DI!$E9-E8,DI!$E9)</f>
        <v>23</v>
      </c>
      <c r="G9" s="8">
        <f ca="1">((100000/DI!$B9)^(252/DI!$E9))-1</f>
        <v>0.52665828864001996</v>
      </c>
      <c r="H9" s="8">
        <f ca="1">IFERROR(((((1+DI!$G9)^(DI!$E9/252))/((1+G8)^(E8/252)))^(252/DI!$F9))-1,DI!$G9)</f>
        <v>0.13510167962891839</v>
      </c>
      <c r="I9" s="16">
        <f ca="1">100000/(1+DI!$G9)^(DI!$E9/252)</f>
        <v>95889.63</v>
      </c>
      <c r="J9" s="16" cm="1">
        <f t="array" aca="1" ref="J9" ca="1">(100000/(1+DI!$H9+Tabela5[Choque])^(DI!$E9/252))-DI!$I9</f>
        <v>2775.182854045619</v>
      </c>
      <c r="K9" s="16">
        <f ca="1">-DI!$E9/252 * DI!$I9/(1+DI!$G9)/100</f>
        <v>-62.311652776744687</v>
      </c>
      <c r="L9" s="30">
        <f t="shared" ca="1" si="2"/>
        <v>-56.505952698836595</v>
      </c>
      <c r="M9">
        <f t="shared" ca="1" si="3"/>
        <v>168.82589288235977</v>
      </c>
      <c r="N9">
        <f t="shared" ca="1" si="3"/>
        <v>-70.318566909909222</v>
      </c>
      <c r="O9">
        <f t="shared" ca="1" si="3"/>
        <v>-77.911539976081315</v>
      </c>
      <c r="P9">
        <f t="shared" ca="1" si="4"/>
        <v>-77.101738695205825</v>
      </c>
      <c r="Q9" t="str">
        <f t="shared" si="5"/>
        <v/>
      </c>
      <c r="R9" t="str">
        <f t="shared" si="6"/>
        <v/>
      </c>
      <c r="S9" t="str">
        <f t="shared" si="7"/>
        <v/>
      </c>
      <c r="T9" t="str">
        <f t="shared" si="8"/>
        <v/>
      </c>
      <c r="U9" t="str">
        <f t="shared" si="9"/>
        <v/>
      </c>
      <c r="V9" t="str">
        <f t="shared" si="10"/>
        <v/>
      </c>
      <c r="W9" t="str">
        <f t="shared" si="11"/>
        <v/>
      </c>
      <c r="X9" t="str">
        <f t="shared" si="12"/>
        <v/>
      </c>
      <c r="Y9" t="str">
        <f t="shared" si="13"/>
        <v/>
      </c>
      <c r="Z9" t="str">
        <f t="shared" si="14"/>
        <v/>
      </c>
      <c r="AA9" t="str">
        <f t="shared" si="15"/>
        <v/>
      </c>
      <c r="AB9" t="str">
        <f t="shared" si="16"/>
        <v/>
      </c>
      <c r="AC9" t="str">
        <f t="shared" si="17"/>
        <v/>
      </c>
      <c r="AD9" t="str">
        <f t="shared" si="18"/>
        <v/>
      </c>
      <c r="AE9" t="str">
        <f t="shared" si="19"/>
        <v/>
      </c>
      <c r="AF9" t="str">
        <f t="shared" si="20"/>
        <v/>
      </c>
      <c r="AG9" t="str">
        <f t="shared" si="21"/>
        <v/>
      </c>
      <c r="AH9" t="str">
        <f t="shared" si="22"/>
        <v/>
      </c>
      <c r="AI9" t="str">
        <f t="shared" si="23"/>
        <v/>
      </c>
      <c r="AJ9" t="str">
        <f t="shared" si="24"/>
        <v/>
      </c>
      <c r="AK9" t="str">
        <f t="shared" si="25"/>
        <v/>
      </c>
      <c r="AL9" t="str">
        <f t="shared" si="26"/>
        <v/>
      </c>
      <c r="AM9" t="str">
        <f t="shared" si="27"/>
        <v/>
      </c>
      <c r="AN9" t="str">
        <f t="shared" si="28"/>
        <v/>
      </c>
      <c r="AO9" t="str">
        <f t="shared" si="29"/>
        <v/>
      </c>
      <c r="AP9" t="str">
        <f t="shared" si="30"/>
        <v/>
      </c>
      <c r="AQ9" t="str">
        <f t="shared" si="31"/>
        <v/>
      </c>
      <c r="AR9" t="str">
        <f t="shared" si="32"/>
        <v/>
      </c>
      <c r="AS9" t="str">
        <f t="shared" si="33"/>
        <v/>
      </c>
      <c r="AT9" t="str">
        <f t="shared" si="34"/>
        <v/>
      </c>
      <c r="AU9" t="str">
        <f t="shared" si="35"/>
        <v/>
      </c>
      <c r="AV9" t="str">
        <f t="shared" si="36"/>
        <v/>
      </c>
      <c r="AW9" t="str">
        <f t="shared" si="37"/>
        <v/>
      </c>
      <c r="AX9" t="str">
        <f t="shared" si="38"/>
        <v/>
      </c>
    </row>
    <row r="10" spans="1:50" x14ac:dyDescent="0.25">
      <c r="A10" s="3">
        <f t="shared" si="1"/>
        <v>5</v>
      </c>
      <c r="B10" s="18">
        <v>94942.47</v>
      </c>
      <c r="C10" s="19">
        <f>DATE(2000+RIGHT(DI!$D10,2),_xlfn.XLOOKUP(LEFT(DI!$D10,1),TblVertices[Vértice],TblVertices[Mês]),1)</f>
        <v>45200</v>
      </c>
      <c r="D10" s="20" t="s">
        <v>15</v>
      </c>
      <c r="E10" s="3">
        <f ca="1">NETWORKDAYS(Tabela1[Data],DI!$C10,TblFeriados[Data])</f>
        <v>44</v>
      </c>
      <c r="F10" s="3">
        <f ca="1">IFERROR(DI!$E10-E9,DI!$E10)</f>
        <v>19</v>
      </c>
      <c r="G10" s="21">
        <f ca="1">((100000/DI!$B10)^(252/DI!$E10))-1</f>
        <v>0.34613840444838839</v>
      </c>
      <c r="H10" s="21">
        <f ca="1">IFERROR(((((1+DI!$G10)^(DI!$E10/252))/((1+G9)^(E9/252)))^(252/DI!$F10))-1,DI!$G10)</f>
        <v>0.14071991398761274</v>
      </c>
      <c r="I10" s="18">
        <f ca="1">100000/(1+DI!$G10)^(DI!$E10/252)</f>
        <v>94942.469999999987</v>
      </c>
      <c r="J10" s="18" cm="1">
        <f t="array" aca="1" ref="J10" ca="1">(100000/(1+DI!$H10+Tabela5[Choque])^(DI!$E10/252))-DI!$I10</f>
        <v>2636.113466833689</v>
      </c>
      <c r="K10" s="18">
        <f ca="1">-DI!$E10/252 * DI!$I10/(1+DI!$G10)/100</f>
        <v>-123.14674785212434</v>
      </c>
      <c r="L10" s="18">
        <f t="shared" ca="1" si="2"/>
        <v>-118.70081929584222</v>
      </c>
      <c r="M10" s="3">
        <f t="shared" ca="1" si="3"/>
        <v>167.15829720280132</v>
      </c>
      <c r="N10" s="3">
        <f t="shared" ca="1" si="3"/>
        <v>-69.623987800214138</v>
      </c>
      <c r="O10" s="3">
        <f t="shared" ca="1" si="3"/>
        <v>-77.141960468852574</v>
      </c>
      <c r="P10" s="3">
        <f t="shared" ca="1" si="4"/>
        <v>-76.340158086097688</v>
      </c>
      <c r="Q10" s="3">
        <f t="shared" ca="1" si="5"/>
        <v>-62.753010143479152</v>
      </c>
      <c r="R10" s="3" t="str">
        <f t="shared" si="6"/>
        <v/>
      </c>
      <c r="S10" s="3" t="str">
        <f t="shared" si="7"/>
        <v/>
      </c>
      <c r="T10" s="3" t="str">
        <f t="shared" si="8"/>
        <v/>
      </c>
      <c r="U10" s="3" t="str">
        <f t="shared" si="9"/>
        <v/>
      </c>
      <c r="V10" s="3" t="str">
        <f t="shared" si="10"/>
        <v/>
      </c>
      <c r="W10" s="3" t="str">
        <f t="shared" si="11"/>
        <v/>
      </c>
      <c r="X10" s="3" t="str">
        <f t="shared" si="12"/>
        <v/>
      </c>
      <c r="Y10" s="3" t="str">
        <f t="shared" si="13"/>
        <v/>
      </c>
      <c r="Z10" s="3" t="str">
        <f t="shared" si="14"/>
        <v/>
      </c>
      <c r="AA10" s="3" t="str">
        <f t="shared" si="15"/>
        <v/>
      </c>
      <c r="AB10" s="3" t="str">
        <f t="shared" si="16"/>
        <v/>
      </c>
      <c r="AC10" s="3" t="str">
        <f t="shared" si="17"/>
        <v/>
      </c>
      <c r="AD10" s="3" t="str">
        <f t="shared" si="18"/>
        <v/>
      </c>
      <c r="AE10" s="3" t="str">
        <f t="shared" si="19"/>
        <v/>
      </c>
      <c r="AF10" s="3" t="str">
        <f t="shared" si="20"/>
        <v/>
      </c>
      <c r="AG10" s="3" t="str">
        <f t="shared" si="21"/>
        <v/>
      </c>
      <c r="AH10" s="3" t="str">
        <f t="shared" si="22"/>
        <v/>
      </c>
      <c r="AI10" s="3" t="str">
        <f t="shared" si="23"/>
        <v/>
      </c>
      <c r="AJ10" s="3" t="str">
        <f t="shared" si="24"/>
        <v/>
      </c>
      <c r="AK10" s="3" t="str">
        <f t="shared" si="25"/>
        <v/>
      </c>
      <c r="AL10" s="3" t="str">
        <f t="shared" si="26"/>
        <v/>
      </c>
      <c r="AM10" s="3" t="str">
        <f t="shared" si="27"/>
        <v/>
      </c>
      <c r="AN10" s="3" t="str">
        <f t="shared" si="28"/>
        <v/>
      </c>
      <c r="AO10" s="3" t="str">
        <f t="shared" si="29"/>
        <v/>
      </c>
      <c r="AP10" s="3" t="str">
        <f t="shared" si="30"/>
        <v/>
      </c>
      <c r="AQ10" s="3" t="str">
        <f t="shared" si="31"/>
        <v/>
      </c>
      <c r="AR10" s="3" t="str">
        <f t="shared" si="32"/>
        <v/>
      </c>
      <c r="AS10" s="3" t="str">
        <f t="shared" si="33"/>
        <v/>
      </c>
      <c r="AT10" s="3" t="str">
        <f t="shared" si="34"/>
        <v/>
      </c>
      <c r="AU10" s="3" t="str">
        <f t="shared" si="35"/>
        <v/>
      </c>
      <c r="AV10" s="3" t="str">
        <f t="shared" si="36"/>
        <v/>
      </c>
      <c r="AW10" s="3" t="str">
        <f t="shared" si="37"/>
        <v/>
      </c>
      <c r="AX10" s="3" t="str">
        <f t="shared" si="38"/>
        <v/>
      </c>
    </row>
    <row r="11" spans="1:50" x14ac:dyDescent="0.25">
      <c r="A11">
        <f t="shared" si="1"/>
        <v>6</v>
      </c>
      <c r="B11" s="16">
        <v>93975.33</v>
      </c>
      <c r="C11" s="1">
        <f>DATE(2000+RIGHT(DI!$D11,2),_xlfn.XLOOKUP(LEFT(DI!$D11,1),TblVertices[Vértice],TblVertices[Mês]),1)</f>
        <v>45231</v>
      </c>
      <c r="D11" s="17" t="s">
        <v>16</v>
      </c>
      <c r="E11">
        <f ca="1">NETWORKDAYS(Tabela1[Data],DI!$C11,TblFeriados[Data])</f>
        <v>66</v>
      </c>
      <c r="F11">
        <f ca="1">IFERROR(DI!$E11-E10,DI!$E11)</f>
        <v>22</v>
      </c>
      <c r="G11" s="8">
        <f ca="1">((100000/DI!$B11)^(252/DI!$E11))-1</f>
        <v>0.26776276241039154</v>
      </c>
      <c r="H11" s="8">
        <f ca="1">IFERROR(((((1+DI!$G11)^(DI!$E11/252))/((1+G10)^(E10/252)))^(252/DI!$F11))-1,DI!$G11)</f>
        <v>0.12443548995966336</v>
      </c>
      <c r="I11" s="16">
        <f ca="1">100000/(1+DI!$G11)^(DI!$E11/252)</f>
        <v>93975.33</v>
      </c>
      <c r="J11" s="16" cm="1">
        <f t="array" aca="1" ref="J11" ca="1">(100000/(1+DI!$H11+Tabela5[Choque])^(DI!$E11/252))-DI!$I11</f>
        <v>2775.1009863558138</v>
      </c>
      <c r="K11" s="16">
        <f ca="1">-DI!$E11/252 * DI!$I11/(1+DI!$G11)/100</f>
        <v>-194.14189435392183</v>
      </c>
      <c r="L11" s="30">
        <f t="shared" ca="1" si="2"/>
        <v>-190.45445650663646</v>
      </c>
      <c r="M11">
        <f t="shared" ca="1" si="3"/>
        <v>165.45552419134802</v>
      </c>
      <c r="N11">
        <f t="shared" ca="1" si="3"/>
        <v>-68.914756793678308</v>
      </c>
      <c r="O11">
        <f t="shared" ca="1" si="3"/>
        <v>-76.356146958335671</v>
      </c>
      <c r="P11">
        <f t="shared" ca="1" si="4"/>
        <v>-75.562512207584234</v>
      </c>
      <c r="Q11">
        <f t="shared" ca="1" si="5"/>
        <v>-62.113770968111538</v>
      </c>
      <c r="R11">
        <f t="shared" ca="1" si="6"/>
        <v>-72.962793770274743</v>
      </c>
      <c r="S11" t="str">
        <f t="shared" si="7"/>
        <v/>
      </c>
      <c r="T11" t="str">
        <f t="shared" si="8"/>
        <v/>
      </c>
      <c r="U11" t="str">
        <f t="shared" si="9"/>
        <v/>
      </c>
      <c r="V11" t="str">
        <f t="shared" si="10"/>
        <v/>
      </c>
      <c r="W11" t="str">
        <f t="shared" si="11"/>
        <v/>
      </c>
      <c r="X11" t="str">
        <f t="shared" si="12"/>
        <v/>
      </c>
      <c r="Y11" t="str">
        <f t="shared" si="13"/>
        <v/>
      </c>
      <c r="Z11" t="str">
        <f t="shared" si="14"/>
        <v/>
      </c>
      <c r="AA11" t="str">
        <f t="shared" si="15"/>
        <v/>
      </c>
      <c r="AB11" t="str">
        <f t="shared" si="16"/>
        <v/>
      </c>
      <c r="AC11" t="str">
        <f t="shared" si="17"/>
        <v/>
      </c>
      <c r="AD11" t="str">
        <f t="shared" si="18"/>
        <v/>
      </c>
      <c r="AE11" t="str">
        <f t="shared" si="19"/>
        <v/>
      </c>
      <c r="AF11" t="str">
        <f t="shared" si="20"/>
        <v/>
      </c>
      <c r="AG11" t="str">
        <f t="shared" si="21"/>
        <v/>
      </c>
      <c r="AH11" t="str">
        <f t="shared" si="22"/>
        <v/>
      </c>
      <c r="AI11" t="str">
        <f t="shared" si="23"/>
        <v/>
      </c>
      <c r="AJ11" t="str">
        <f t="shared" si="24"/>
        <v/>
      </c>
      <c r="AK11" t="str">
        <f t="shared" si="25"/>
        <v/>
      </c>
      <c r="AL11" t="str">
        <f t="shared" si="26"/>
        <v/>
      </c>
      <c r="AM11" t="str">
        <f t="shared" si="27"/>
        <v/>
      </c>
      <c r="AN11" t="str">
        <f t="shared" si="28"/>
        <v/>
      </c>
      <c r="AO11" t="str">
        <f t="shared" si="29"/>
        <v/>
      </c>
      <c r="AP11" t="str">
        <f t="shared" si="30"/>
        <v/>
      </c>
      <c r="AQ11" t="str">
        <f t="shared" si="31"/>
        <v/>
      </c>
      <c r="AR11" t="str">
        <f t="shared" si="32"/>
        <v/>
      </c>
      <c r="AS11" t="str">
        <f t="shared" si="33"/>
        <v/>
      </c>
      <c r="AT11" t="str">
        <f t="shared" si="34"/>
        <v/>
      </c>
      <c r="AU11" t="str">
        <f t="shared" si="35"/>
        <v/>
      </c>
      <c r="AV11" t="str">
        <f t="shared" si="36"/>
        <v/>
      </c>
      <c r="AW11" t="str">
        <f t="shared" si="37"/>
        <v/>
      </c>
      <c r="AX11" t="str">
        <f t="shared" si="38"/>
        <v/>
      </c>
    </row>
    <row r="12" spans="1:50" x14ac:dyDescent="0.25">
      <c r="A12" s="3">
        <f t="shared" si="1"/>
        <v>7</v>
      </c>
      <c r="B12" s="18">
        <v>93097.76</v>
      </c>
      <c r="C12" s="19">
        <f>DATE(2000+RIGHT(DI!$D12,2),_xlfn.XLOOKUP(LEFT(DI!$D12,1),TblVertices[Vértice],TblVertices[Mês]),1)</f>
        <v>45261</v>
      </c>
      <c r="D12" s="20" t="s">
        <v>17</v>
      </c>
      <c r="E12" s="3">
        <f ca="1">NETWORKDAYS(Tabela1[Data],DI!$C12,TblFeriados[Data])</f>
        <v>86</v>
      </c>
      <c r="F12" s="3">
        <f ca="1">IFERROR(DI!$E12-E11,DI!$E12)</f>
        <v>20</v>
      </c>
      <c r="G12" s="21">
        <f ca="1">((100000/DI!$B12)^(252/DI!$E12))-1</f>
        <v>0.23314820376175005</v>
      </c>
      <c r="H12" s="21">
        <f ca="1">IFERROR(((((1+DI!$G12)^(DI!$E12/252))/((1+G11)^(E11/252)))^(252/DI!$F12))-1,DI!$G12)</f>
        <v>0.12548655149942212</v>
      </c>
      <c r="I12" s="18">
        <f ca="1">100000/(1+DI!$G12)^(DI!$E12/252)</f>
        <v>93097.760000000009</v>
      </c>
      <c r="J12" s="18" cm="1">
        <f t="array" aca="1" ref="J12" ca="1">(100000/(1+DI!$H12+Tabela5[Choque])^(DI!$E12/252))-DI!$I12</f>
        <v>2658.6927262856334</v>
      </c>
      <c r="K12" s="18">
        <f ca="1">-DI!$E12/252 * DI!$I12/(1+DI!$G12)/100</f>
        <v>-257.64508824533937</v>
      </c>
      <c r="L12" s="18">
        <f t="shared" ca="1" si="2"/>
        <v>-254.32497483013677</v>
      </c>
      <c r="M12" s="3">
        <f t="shared" ca="1" si="3"/>
        <v>163.91045056016631</v>
      </c>
      <c r="N12" s="3">
        <f t="shared" ca="1" si="3"/>
        <v>-68.271209991348087</v>
      </c>
      <c r="O12" s="3">
        <f t="shared" ca="1" si="3"/>
        <v>-75.643110208305373</v>
      </c>
      <c r="P12" s="3">
        <f t="shared" ca="1" si="4"/>
        <v>-74.856886658432046</v>
      </c>
      <c r="Q12" s="3">
        <f t="shared" ca="1" si="5"/>
        <v>-61.533733824443253</v>
      </c>
      <c r="R12" s="3">
        <f t="shared" ca="1" si="6"/>
        <v>-72.281445176670658</v>
      </c>
      <c r="S12" s="3">
        <f t="shared" ca="1" si="7"/>
        <v>-65.649039531103682</v>
      </c>
      <c r="T12" s="3" t="str">
        <f t="shared" si="8"/>
        <v/>
      </c>
      <c r="U12" s="3" t="str">
        <f t="shared" si="9"/>
        <v/>
      </c>
      <c r="V12" s="3" t="str">
        <f t="shared" si="10"/>
        <v/>
      </c>
      <c r="W12" s="3" t="str">
        <f t="shared" si="11"/>
        <v/>
      </c>
      <c r="X12" s="3" t="str">
        <f t="shared" si="12"/>
        <v/>
      </c>
      <c r="Y12" s="3" t="str">
        <f t="shared" si="13"/>
        <v/>
      </c>
      <c r="Z12" s="3" t="str">
        <f t="shared" si="14"/>
        <v/>
      </c>
      <c r="AA12" s="3" t="str">
        <f t="shared" si="15"/>
        <v/>
      </c>
      <c r="AB12" s="3" t="str">
        <f t="shared" si="16"/>
        <v/>
      </c>
      <c r="AC12" s="3" t="str">
        <f t="shared" si="17"/>
        <v/>
      </c>
      <c r="AD12" s="3" t="str">
        <f t="shared" si="18"/>
        <v/>
      </c>
      <c r="AE12" s="3" t="str">
        <f t="shared" si="19"/>
        <v/>
      </c>
      <c r="AF12" s="3" t="str">
        <f t="shared" si="20"/>
        <v/>
      </c>
      <c r="AG12" s="3" t="str">
        <f t="shared" si="21"/>
        <v/>
      </c>
      <c r="AH12" s="3" t="str">
        <f t="shared" si="22"/>
        <v/>
      </c>
      <c r="AI12" s="3" t="str">
        <f t="shared" si="23"/>
        <v/>
      </c>
      <c r="AJ12" s="3" t="str">
        <f t="shared" si="24"/>
        <v/>
      </c>
      <c r="AK12" s="3" t="str">
        <f t="shared" si="25"/>
        <v/>
      </c>
      <c r="AL12" s="3" t="str">
        <f t="shared" si="26"/>
        <v/>
      </c>
      <c r="AM12" s="3" t="str">
        <f t="shared" si="27"/>
        <v/>
      </c>
      <c r="AN12" s="3" t="str">
        <f t="shared" si="28"/>
        <v/>
      </c>
      <c r="AO12" s="3" t="str">
        <f t="shared" si="29"/>
        <v/>
      </c>
      <c r="AP12" s="3" t="str">
        <f t="shared" si="30"/>
        <v/>
      </c>
      <c r="AQ12" s="3" t="str">
        <f t="shared" si="31"/>
        <v/>
      </c>
      <c r="AR12" s="3" t="str">
        <f t="shared" si="32"/>
        <v/>
      </c>
      <c r="AS12" s="3" t="str">
        <f t="shared" si="33"/>
        <v/>
      </c>
      <c r="AT12" s="3" t="str">
        <f t="shared" si="34"/>
        <v/>
      </c>
      <c r="AU12" s="3" t="str">
        <f t="shared" si="35"/>
        <v/>
      </c>
      <c r="AV12" s="3" t="str">
        <f t="shared" si="36"/>
        <v/>
      </c>
      <c r="AW12" s="3" t="str">
        <f t="shared" si="37"/>
        <v/>
      </c>
      <c r="AX12" s="3" t="str">
        <f t="shared" si="38"/>
        <v/>
      </c>
    </row>
    <row r="13" spans="1:50" x14ac:dyDescent="0.25">
      <c r="A13">
        <f t="shared" si="1"/>
        <v>8</v>
      </c>
      <c r="B13" s="16">
        <v>92242.72</v>
      </c>
      <c r="C13" s="1">
        <f>DATE(2000+RIGHT(DI!$D13,2),_xlfn.XLOOKUP(LEFT(DI!$D13,1),TblVertices[Vértice],TblVertices[Mês]),1)</f>
        <v>45292</v>
      </c>
      <c r="D13" s="17" t="s">
        <v>18</v>
      </c>
      <c r="E13">
        <f ca="1">NETWORKDAYS(Tabela1[Data],DI!$C13,TblFeriados[Data])</f>
        <v>105</v>
      </c>
      <c r="F13">
        <f ca="1">IFERROR(DI!$E13-E12,DI!$E13)</f>
        <v>19</v>
      </c>
      <c r="G13" s="8">
        <f ca="1">((100000/DI!$B13)^(252/DI!$E13))-1</f>
        <v>0.21384423020906063</v>
      </c>
      <c r="H13" s="8">
        <f ca="1">IFERROR(((((1+DI!$G13)^(DI!$E13/252))/((1+G12)^(E12/252)))^(252/DI!$F13))-1,DI!$G13)</f>
        <v>0.13017894102674044</v>
      </c>
      <c r="I13" s="16">
        <f ca="1">100000/(1+DI!$G13)^(DI!$E13/252)</f>
        <v>92242.72</v>
      </c>
      <c r="J13" s="16" cm="1">
        <f t="array" aca="1" ref="J13" ca="1">(100000/(1+DI!$H13+Tabela5[Choque])^(DI!$E13/252))-DI!$I13</f>
        <v>2437.9327940263611</v>
      </c>
      <c r="K13" s="16">
        <f ca="1">-DI!$E13/252 * DI!$I13/(1+DI!$G13)/100</f>
        <v>-316.63425759372018</v>
      </c>
      <c r="L13" s="30">
        <f t="shared" ca="1" si="2"/>
        <v>-313.52640281415859</v>
      </c>
      <c r="M13">
        <f t="shared" ca="1" si="3"/>
        <v>162.40504386029548</v>
      </c>
      <c r="N13">
        <f t="shared" ca="1" si="3"/>
        <v>-67.64418507269265</v>
      </c>
      <c r="O13">
        <f t="shared" ca="1" si="3"/>
        <v>-74.948379368889789</v>
      </c>
      <c r="P13">
        <f t="shared" ca="1" si="4"/>
        <v>-74.169376750906594</v>
      </c>
      <c r="Q13">
        <f t="shared" ca="1" si="5"/>
        <v>-60.968588070461067</v>
      </c>
      <c r="R13">
        <f t="shared" ca="1" si="6"/>
        <v>-71.617588958391508</v>
      </c>
      <c r="S13">
        <f t="shared" ca="1" si="7"/>
        <v>-65.046097475777358</v>
      </c>
      <c r="T13">
        <f t="shared" ca="1" si="8"/>
        <v>-61.53723097733512</v>
      </c>
      <c r="U13" t="str">
        <f t="shared" si="9"/>
        <v/>
      </c>
      <c r="V13" t="str">
        <f t="shared" si="10"/>
        <v/>
      </c>
      <c r="W13" t="str">
        <f t="shared" si="11"/>
        <v/>
      </c>
      <c r="X13" t="str">
        <f t="shared" si="12"/>
        <v/>
      </c>
      <c r="Y13" t="str">
        <f t="shared" si="13"/>
        <v/>
      </c>
      <c r="Z13" t="str">
        <f t="shared" si="14"/>
        <v/>
      </c>
      <c r="AA13" t="str">
        <f t="shared" si="15"/>
        <v/>
      </c>
      <c r="AB13" t="str">
        <f t="shared" si="16"/>
        <v/>
      </c>
      <c r="AC13" t="str">
        <f t="shared" si="17"/>
        <v/>
      </c>
      <c r="AD13" t="str">
        <f t="shared" si="18"/>
        <v/>
      </c>
      <c r="AE13" t="str">
        <f t="shared" si="19"/>
        <v/>
      </c>
      <c r="AF13" t="str">
        <f t="shared" si="20"/>
        <v/>
      </c>
      <c r="AG13" t="str">
        <f t="shared" si="21"/>
        <v/>
      </c>
      <c r="AH13" t="str">
        <f t="shared" si="22"/>
        <v/>
      </c>
      <c r="AI13" t="str">
        <f t="shared" si="23"/>
        <v/>
      </c>
      <c r="AJ13" t="str">
        <f t="shared" si="24"/>
        <v/>
      </c>
      <c r="AK13" t="str">
        <f t="shared" si="25"/>
        <v/>
      </c>
      <c r="AL13" t="str">
        <f t="shared" si="26"/>
        <v/>
      </c>
      <c r="AM13" t="str">
        <f t="shared" si="27"/>
        <v/>
      </c>
      <c r="AN13" t="str">
        <f t="shared" si="28"/>
        <v/>
      </c>
      <c r="AO13" t="str">
        <f t="shared" si="29"/>
        <v/>
      </c>
      <c r="AP13" t="str">
        <f t="shared" si="30"/>
        <v/>
      </c>
      <c r="AQ13" t="str">
        <f t="shared" si="31"/>
        <v/>
      </c>
      <c r="AR13" t="str">
        <f t="shared" si="32"/>
        <v/>
      </c>
      <c r="AS13" t="str">
        <f t="shared" si="33"/>
        <v/>
      </c>
      <c r="AT13" t="str">
        <f t="shared" si="34"/>
        <v/>
      </c>
      <c r="AU13" t="str">
        <f t="shared" si="35"/>
        <v/>
      </c>
      <c r="AV13" t="str">
        <f t="shared" si="36"/>
        <v/>
      </c>
      <c r="AW13" t="str">
        <f t="shared" si="37"/>
        <v/>
      </c>
      <c r="AX13" t="str">
        <f t="shared" si="38"/>
        <v/>
      </c>
    </row>
    <row r="14" spans="1:50" x14ac:dyDescent="0.25">
      <c r="A14" s="3">
        <f t="shared" si="1"/>
        <v>9</v>
      </c>
      <c r="B14" s="18">
        <v>91331.14</v>
      </c>
      <c r="C14" s="19">
        <f>DATE(2000+RIGHT(DI!$D14,2),_xlfn.XLOOKUP(LEFT(DI!$D14,1),TblVertices[Vértice],TblVertices[Mês]),1)</f>
        <v>45323</v>
      </c>
      <c r="D14" s="20" t="s">
        <v>19</v>
      </c>
      <c r="E14" s="3">
        <f ca="1">NETWORKDAYS(Tabela1[Data],DI!$C14,TblFeriados[Data])</f>
        <v>128</v>
      </c>
      <c r="F14" s="3">
        <f ca="1">IFERROR(DI!$E14-E13,DI!$E14)</f>
        <v>23</v>
      </c>
      <c r="G14" s="21">
        <f ca="1">((100000/DI!$B14)^(252/DI!$E14))-1</f>
        <v>0.19545045821565665</v>
      </c>
      <c r="H14" s="21">
        <f ca="1">IFERROR(((((1+DI!$G14)^(DI!$E14/252))/((1+G13)^(E13/252)))^(252/DI!$F14))-1,DI!$G14)</f>
        <v>0.11495647004194942</v>
      </c>
      <c r="I14" s="18">
        <f ca="1">100000/(1+DI!$G14)^(DI!$E14/252)</f>
        <v>91331.140000000014</v>
      </c>
      <c r="J14" s="18" cm="1">
        <f t="array" aca="1" ref="J14" ca="1">(100000/(1+DI!$H14+Tabela5[Choque])^(DI!$E14/252))-DI!$I14</f>
        <v>2863.5241636994033</v>
      </c>
      <c r="K14" s="18">
        <f ca="1">-DI!$E14/252 * DI!$I14/(1+DI!$G14)/100</f>
        <v>-388.05807466670939</v>
      </c>
      <c r="L14" s="18">
        <f t="shared" ca="1" si="2"/>
        <v>-385.19127306818552</v>
      </c>
      <c r="M14" s="3">
        <f t="shared" ca="1" si="3"/>
        <v>160.80009129729467</v>
      </c>
      <c r="N14" s="3">
        <f t="shared" ca="1" si="3"/>
        <v>-66.975697779293625</v>
      </c>
      <c r="O14" s="3">
        <f t="shared" ca="1" si="3"/>
        <v>-74.207709062711771</v>
      </c>
      <c r="P14" s="3">
        <f t="shared" ca="1" si="4"/>
        <v>-73.436404864793616</v>
      </c>
      <c r="Q14" s="3">
        <f t="shared" ca="1" si="5"/>
        <v>-60.366071736236854</v>
      </c>
      <c r="R14" s="3">
        <f t="shared" ca="1" si="6"/>
        <v>-70.909834875004876</v>
      </c>
      <c r="S14" s="3">
        <f t="shared" ca="1" si="7"/>
        <v>-64.403285538564674</v>
      </c>
      <c r="T14" s="3">
        <f t="shared" ca="1" si="8"/>
        <v>-60.929095083095255</v>
      </c>
      <c r="U14" s="3">
        <f t="shared" ca="1" si="9"/>
        <v>-74.763265425779565</v>
      </c>
      <c r="V14" s="3" t="str">
        <f t="shared" si="10"/>
        <v/>
      </c>
      <c r="W14" s="3" t="str">
        <f t="shared" si="11"/>
        <v/>
      </c>
      <c r="X14" s="3" t="str">
        <f t="shared" si="12"/>
        <v/>
      </c>
      <c r="Y14" s="3" t="str">
        <f t="shared" si="13"/>
        <v/>
      </c>
      <c r="Z14" s="3" t="str">
        <f t="shared" si="14"/>
        <v/>
      </c>
      <c r="AA14" s="3" t="str">
        <f t="shared" si="15"/>
        <v/>
      </c>
      <c r="AB14" s="3" t="str">
        <f t="shared" si="16"/>
        <v/>
      </c>
      <c r="AC14" s="3" t="str">
        <f t="shared" si="17"/>
        <v/>
      </c>
      <c r="AD14" s="3" t="str">
        <f t="shared" si="18"/>
        <v/>
      </c>
      <c r="AE14" s="3" t="str">
        <f t="shared" si="19"/>
        <v/>
      </c>
      <c r="AF14" s="3" t="str">
        <f t="shared" si="20"/>
        <v/>
      </c>
      <c r="AG14" s="3" t="str">
        <f t="shared" si="21"/>
        <v/>
      </c>
      <c r="AH14" s="3" t="str">
        <f t="shared" si="22"/>
        <v/>
      </c>
      <c r="AI14" s="3" t="str">
        <f t="shared" si="23"/>
        <v/>
      </c>
      <c r="AJ14" s="3" t="str">
        <f t="shared" si="24"/>
        <v/>
      </c>
      <c r="AK14" s="3" t="str">
        <f t="shared" si="25"/>
        <v/>
      </c>
      <c r="AL14" s="3" t="str">
        <f t="shared" si="26"/>
        <v/>
      </c>
      <c r="AM14" s="3" t="str">
        <f t="shared" si="27"/>
        <v/>
      </c>
      <c r="AN14" s="3" t="str">
        <f t="shared" si="28"/>
        <v/>
      </c>
      <c r="AO14" s="3" t="str">
        <f t="shared" si="29"/>
        <v/>
      </c>
      <c r="AP14" s="3" t="str">
        <f t="shared" si="30"/>
        <v/>
      </c>
      <c r="AQ14" s="3" t="str">
        <f t="shared" si="31"/>
        <v/>
      </c>
      <c r="AR14" s="3" t="str">
        <f t="shared" si="32"/>
        <v/>
      </c>
      <c r="AS14" s="3" t="str">
        <f t="shared" si="33"/>
        <v/>
      </c>
      <c r="AT14" s="3" t="str">
        <f t="shared" si="34"/>
        <v/>
      </c>
      <c r="AU14" s="3" t="str">
        <f t="shared" si="35"/>
        <v/>
      </c>
      <c r="AV14" s="3" t="str">
        <f t="shared" si="36"/>
        <v/>
      </c>
      <c r="AW14" s="3" t="str">
        <f t="shared" si="37"/>
        <v/>
      </c>
      <c r="AX14" s="3" t="str">
        <f t="shared" si="38"/>
        <v/>
      </c>
    </row>
    <row r="15" spans="1:50" x14ac:dyDescent="0.25">
      <c r="A15">
        <f t="shared" si="1"/>
        <v>10</v>
      </c>
      <c r="B15" s="16">
        <v>90568.56</v>
      </c>
      <c r="C15" s="1">
        <f>DATE(2000+RIGHT(DI!$D15,2),_xlfn.XLOOKUP(LEFT(DI!$D15,1),TblVertices[Vértice],TblVertices[Mês]),1)</f>
        <v>45352</v>
      </c>
      <c r="D15" s="17" t="s">
        <v>20</v>
      </c>
      <c r="E15">
        <f ca="1">NETWORKDAYS(Tabela1[Data],DI!$C15,TblFeriados[Data])</f>
        <v>147</v>
      </c>
      <c r="F15">
        <f ca="1">IFERROR(DI!$E15-E14,DI!$E15)</f>
        <v>19</v>
      </c>
      <c r="G15" s="8">
        <f ca="1">((100000/DI!$B15)^(252/DI!$E15))-1</f>
        <v>0.18509433217097926</v>
      </c>
      <c r="H15" s="8">
        <f ca="1">IFERROR(((((1+DI!$G15)^(DI!$E15/252))/((1+G14)^(E14/252)))^(252/DI!$F15))-1,DI!$G15)</f>
        <v>0.11762645559649565</v>
      </c>
      <c r="I15" s="16">
        <f ca="1">100000/(1+DI!$G15)^(DI!$E15/252)</f>
        <v>90568.56</v>
      </c>
      <c r="J15" s="16" cm="1">
        <f t="array" aca="1" ref="J15" ca="1">(100000/(1+DI!$H15+Tabela5[Choque])^(DI!$E15/252))-DI!$I15</f>
        <v>2664.5705546407116</v>
      </c>
      <c r="K15" s="16">
        <f ca="1">-DI!$E15/252 * DI!$I15/(1+DI!$G15)/100</f>
        <v>-445.80130514351089</v>
      </c>
      <c r="L15" s="30">
        <f t="shared" ca="1" si="2"/>
        <v>-443.0740380535766</v>
      </c>
      <c r="M15">
        <f t="shared" ca="1" si="3"/>
        <v>159.45747219036693</v>
      </c>
      <c r="N15">
        <f t="shared" ca="1" si="3"/>
        <v>-66.416476383255699</v>
      </c>
      <c r="O15">
        <f t="shared" ca="1" si="3"/>
        <v>-73.588103145419566</v>
      </c>
      <c r="P15">
        <f t="shared" ca="1" si="4"/>
        <v>-72.823239041813679</v>
      </c>
      <c r="Q15">
        <f t="shared" ca="1" si="5"/>
        <v>-59.862038183336708</v>
      </c>
      <c r="R15">
        <f t="shared" ca="1" si="6"/>
        <v>-70.317764942679673</v>
      </c>
      <c r="S15">
        <f t="shared" ca="1" si="7"/>
        <v>-63.865542798399602</v>
      </c>
      <c r="T15">
        <f t="shared" ca="1" si="8"/>
        <v>-60.420360501128272</v>
      </c>
      <c r="U15">
        <f t="shared" ca="1" si="9"/>
        <v>-74.139020825872109</v>
      </c>
      <c r="V15">
        <f t="shared" ca="1" si="10"/>
        <v>-61.098964422038286</v>
      </c>
      <c r="W15" t="str">
        <f t="shared" si="11"/>
        <v/>
      </c>
      <c r="X15" t="str">
        <f t="shared" si="12"/>
        <v/>
      </c>
      <c r="Y15" t="str">
        <f t="shared" si="13"/>
        <v/>
      </c>
      <c r="Z15" t="str">
        <f t="shared" si="14"/>
        <v/>
      </c>
      <c r="AA15" t="str">
        <f t="shared" si="15"/>
        <v/>
      </c>
      <c r="AB15" t="str">
        <f t="shared" si="16"/>
        <v/>
      </c>
      <c r="AC15" t="str">
        <f t="shared" si="17"/>
        <v/>
      </c>
      <c r="AD15" t="str">
        <f t="shared" si="18"/>
        <v/>
      </c>
      <c r="AE15" t="str">
        <f t="shared" si="19"/>
        <v/>
      </c>
      <c r="AF15" t="str">
        <f t="shared" si="20"/>
        <v/>
      </c>
      <c r="AG15" t="str">
        <f t="shared" si="21"/>
        <v/>
      </c>
      <c r="AH15" t="str">
        <f t="shared" si="22"/>
        <v/>
      </c>
      <c r="AI15" t="str">
        <f t="shared" si="23"/>
        <v/>
      </c>
      <c r="AJ15" t="str">
        <f t="shared" si="24"/>
        <v/>
      </c>
      <c r="AK15" t="str">
        <f t="shared" si="25"/>
        <v/>
      </c>
      <c r="AL15" t="str">
        <f t="shared" si="26"/>
        <v/>
      </c>
      <c r="AM15" t="str">
        <f t="shared" si="27"/>
        <v/>
      </c>
      <c r="AN15" t="str">
        <f t="shared" si="28"/>
        <v/>
      </c>
      <c r="AO15" t="str">
        <f t="shared" si="29"/>
        <v/>
      </c>
      <c r="AP15" t="str">
        <f t="shared" si="30"/>
        <v/>
      </c>
      <c r="AQ15" t="str">
        <f t="shared" si="31"/>
        <v/>
      </c>
      <c r="AR15" t="str">
        <f t="shared" si="32"/>
        <v/>
      </c>
      <c r="AS15" t="str">
        <f t="shared" si="33"/>
        <v/>
      </c>
      <c r="AT15" t="str">
        <f t="shared" si="34"/>
        <v/>
      </c>
      <c r="AU15" t="str">
        <f t="shared" si="35"/>
        <v/>
      </c>
      <c r="AV15" t="str">
        <f t="shared" si="36"/>
        <v/>
      </c>
      <c r="AW15" t="str">
        <f t="shared" si="37"/>
        <v/>
      </c>
      <c r="AX15" t="str">
        <f t="shared" si="38"/>
        <v/>
      </c>
    </row>
    <row r="16" spans="1:50" x14ac:dyDescent="0.25">
      <c r="A16" s="3">
        <f t="shared" si="1"/>
        <v>11</v>
      </c>
      <c r="B16" s="18">
        <v>89796.84</v>
      </c>
      <c r="C16" s="19">
        <f>DATE(2000+RIGHT(DI!$D16,2),_xlfn.XLOOKUP(LEFT(DI!$D16,1),TblVertices[Vértice],TblVertices[Mês]),1)</f>
        <v>45383</v>
      </c>
      <c r="D16" s="20" t="s">
        <v>21</v>
      </c>
      <c r="E16" s="3">
        <f ca="1">NETWORKDAYS(Tabela1[Data],DI!$C16,TblFeriados[Data])</f>
        <v>167</v>
      </c>
      <c r="F16" s="3">
        <f ca="1">IFERROR(DI!$E16-E15,DI!$E16)</f>
        <v>20</v>
      </c>
      <c r="G16" s="21">
        <f ca="1">((100000/DI!$B16)^(252/DI!$E16))-1</f>
        <v>0.17632744602659289</v>
      </c>
      <c r="H16" s="21">
        <f ca="1">IFERROR(((((1+DI!$G16)^(DI!$E16/252))/((1+G15)^(E15/252)))^(252/DI!$F16))-1,DI!$G16)</f>
        <v>0.11385010797315975</v>
      </c>
      <c r="I16" s="18">
        <f ca="1">100000/(1+DI!$G16)^(DI!$E16/252)</f>
        <v>89796.84</v>
      </c>
      <c r="J16" s="18" cm="1">
        <f t="array" aca="1" ref="J16" ca="1">(100000/(1+DI!$H16+Tabela5[Choque])^(DI!$E16/252))-DI!$I16</f>
        <v>2757.2530261169741</v>
      </c>
      <c r="K16" s="18">
        <f ca="1">-DI!$E16/252 * DI!$I16/(1+DI!$G16)/100</f>
        <v>-505.88144937313695</v>
      </c>
      <c r="L16" s="18">
        <f t="shared" ca="1" si="2"/>
        <v>-503.2815520816871</v>
      </c>
      <c r="M16" s="3">
        <f t="shared" ca="1" si="3"/>
        <v>158.09876095063044</v>
      </c>
      <c r="N16" s="3">
        <f t="shared" ca="1" si="3"/>
        <v>-65.850552367742083</v>
      </c>
      <c r="O16" s="3">
        <f t="shared" ca="1" si="3"/>
        <v>-72.961070862258794</v>
      </c>
      <c r="P16" s="3">
        <f t="shared" ca="1" si="4"/>
        <v>-72.202724041538218</v>
      </c>
      <c r="Q16" s="3">
        <f t="shared" ca="1" si="5"/>
        <v>-59.351963471904348</v>
      </c>
      <c r="R16" s="3">
        <f t="shared" ca="1" si="6"/>
        <v>-69.718598680551139</v>
      </c>
      <c r="S16" s="3">
        <f t="shared" ca="1" si="7"/>
        <v>-63.321354873932421</v>
      </c>
      <c r="T16" s="3">
        <f t="shared" ca="1" si="8"/>
        <v>-59.905528415844685</v>
      </c>
      <c r="U16" s="3">
        <f t="shared" ca="1" si="9"/>
        <v>-73.507294262573083</v>
      </c>
      <c r="V16" s="3">
        <f t="shared" ca="1" si="10"/>
        <v>-60.578350062885669</v>
      </c>
      <c r="W16" s="3">
        <f t="shared" ca="1" si="11"/>
        <v>-63.98287599308707</v>
      </c>
      <c r="X16" s="3" t="str">
        <f t="shared" si="12"/>
        <v/>
      </c>
      <c r="Y16" s="3" t="str">
        <f t="shared" si="13"/>
        <v/>
      </c>
      <c r="Z16" s="3" t="str">
        <f t="shared" si="14"/>
        <v/>
      </c>
      <c r="AA16" s="3" t="str">
        <f t="shared" si="15"/>
        <v/>
      </c>
      <c r="AB16" s="3" t="str">
        <f t="shared" si="16"/>
        <v/>
      </c>
      <c r="AC16" s="3" t="str">
        <f t="shared" si="17"/>
        <v/>
      </c>
      <c r="AD16" s="3" t="str">
        <f t="shared" si="18"/>
        <v/>
      </c>
      <c r="AE16" s="3" t="str">
        <f t="shared" si="19"/>
        <v/>
      </c>
      <c r="AF16" s="3" t="str">
        <f t="shared" si="20"/>
        <v/>
      </c>
      <c r="AG16" s="3" t="str">
        <f t="shared" si="21"/>
        <v/>
      </c>
      <c r="AH16" s="3" t="str">
        <f t="shared" si="22"/>
        <v/>
      </c>
      <c r="AI16" s="3" t="str">
        <f t="shared" si="23"/>
        <v/>
      </c>
      <c r="AJ16" s="3" t="str">
        <f t="shared" si="24"/>
        <v/>
      </c>
      <c r="AK16" s="3" t="str">
        <f t="shared" si="25"/>
        <v/>
      </c>
      <c r="AL16" s="3" t="str">
        <f t="shared" si="26"/>
        <v/>
      </c>
      <c r="AM16" s="3" t="str">
        <f t="shared" si="27"/>
        <v/>
      </c>
      <c r="AN16" s="3" t="str">
        <f t="shared" si="28"/>
        <v/>
      </c>
      <c r="AO16" s="3" t="str">
        <f t="shared" si="29"/>
        <v/>
      </c>
      <c r="AP16" s="3" t="str">
        <f t="shared" si="30"/>
        <v/>
      </c>
      <c r="AQ16" s="3" t="str">
        <f t="shared" si="31"/>
        <v/>
      </c>
      <c r="AR16" s="3" t="str">
        <f t="shared" si="32"/>
        <v/>
      </c>
      <c r="AS16" s="3" t="str">
        <f t="shared" si="33"/>
        <v/>
      </c>
      <c r="AT16" s="3" t="str">
        <f t="shared" si="34"/>
        <v/>
      </c>
      <c r="AU16" s="3" t="str">
        <f t="shared" si="35"/>
        <v/>
      </c>
      <c r="AV16" s="3" t="str">
        <f t="shared" si="36"/>
        <v/>
      </c>
      <c r="AW16" s="3" t="str">
        <f t="shared" si="37"/>
        <v/>
      </c>
      <c r="AX16" s="3" t="str">
        <f t="shared" si="38"/>
        <v/>
      </c>
    </row>
    <row r="17" spans="1:50" x14ac:dyDescent="0.25">
      <c r="A17">
        <f t="shared" si="1"/>
        <v>12</v>
      </c>
      <c r="B17" s="16">
        <v>88980.58</v>
      </c>
      <c r="C17" s="1">
        <f>DATE(2000+RIGHT(DI!$D17,2),_xlfn.XLOOKUP(LEFT(DI!$D17,1),TblVertices[Vértice],TblVertices[Mês]),1)</f>
        <v>45413</v>
      </c>
      <c r="D17" s="17" t="s">
        <v>22</v>
      </c>
      <c r="E17">
        <f ca="1">NETWORKDAYS(Tabela1[Data],DI!$C17,TblFeriados[Data])</f>
        <v>188</v>
      </c>
      <c r="F17">
        <f ca="1">IFERROR(DI!$E17-E16,DI!$E17)</f>
        <v>21</v>
      </c>
      <c r="G17" s="8">
        <f ca="1">((100000/DI!$B17)^(252/DI!$E17))-1</f>
        <v>0.16940774339453712</v>
      </c>
      <c r="H17" s="8">
        <f ca="1">IFERROR(((((1+DI!$G17)^(DI!$E17/252))/((1+G16)^(E16/252)))^(252/DI!$F17))-1,DI!$G17)</f>
        <v>0.11580899786894427</v>
      </c>
      <c r="I17" s="16">
        <f ca="1">100000/(1+DI!$G17)^(DI!$E17/252)</f>
        <v>88980.58</v>
      </c>
      <c r="J17" s="16" cm="1">
        <f t="array" aca="1" ref="J17" ca="1">(100000/(1+DI!$H17+Tabela5[Choque])^(DI!$E17/252))-DI!$I17</f>
        <v>2558.3198345071141</v>
      </c>
      <c r="K17" s="16">
        <f ca="1">-DI!$E17/252 * DI!$I17/(1+DI!$G17)/100</f>
        <v>-567.6577552635656</v>
      </c>
      <c r="L17" s="30">
        <f t="shared" ca="1" si="2"/>
        <v>-565.16114411446415</v>
      </c>
      <c r="M17">
        <f t="shared" ca="1" si="3"/>
        <v>156.66163137442749</v>
      </c>
      <c r="N17">
        <f t="shared" ca="1" si="3"/>
        <v>-65.251965915527364</v>
      </c>
      <c r="O17">
        <f t="shared" ca="1" si="3"/>
        <v>-72.297849264460623</v>
      </c>
      <c r="P17">
        <f t="shared" ca="1" si="4"/>
        <v>-71.546395873128901</v>
      </c>
      <c r="Q17">
        <f t="shared" ca="1" si="5"/>
        <v>-58.812449679396984</v>
      </c>
      <c r="R17">
        <f t="shared" ca="1" si="6"/>
        <v>-69.0848513976959</v>
      </c>
      <c r="S17">
        <f t="shared" ca="1" si="7"/>
        <v>-62.745759016334361</v>
      </c>
      <c r="T17">
        <f t="shared" ca="1" si="8"/>
        <v>-59.360982676543429</v>
      </c>
      <c r="U17">
        <f t="shared" ca="1" si="9"/>
        <v>-72.839107453162327</v>
      </c>
      <c r="V17">
        <f t="shared" ca="1" si="10"/>
        <v>-60.02768832442883</v>
      </c>
      <c r="W17">
        <f t="shared" ca="1" si="11"/>
        <v>-63.401266858978161</v>
      </c>
      <c r="X17">
        <f t="shared" ca="1" si="12"/>
        <v>-66.454459029234826</v>
      </c>
      <c r="Y17" t="str">
        <f t="shared" si="13"/>
        <v/>
      </c>
      <c r="Z17" t="str">
        <f t="shared" si="14"/>
        <v/>
      </c>
      <c r="AA17" t="str">
        <f t="shared" si="15"/>
        <v/>
      </c>
      <c r="AB17" t="str">
        <f t="shared" si="16"/>
        <v/>
      </c>
      <c r="AC17" t="str">
        <f t="shared" si="17"/>
        <v/>
      </c>
      <c r="AD17" t="str">
        <f t="shared" si="18"/>
        <v/>
      </c>
      <c r="AE17" t="str">
        <f t="shared" si="19"/>
        <v/>
      </c>
      <c r="AF17" t="str">
        <f t="shared" si="20"/>
        <v/>
      </c>
      <c r="AG17" t="str">
        <f t="shared" si="21"/>
        <v/>
      </c>
      <c r="AH17" t="str">
        <f t="shared" si="22"/>
        <v/>
      </c>
      <c r="AI17" t="str">
        <f t="shared" si="23"/>
        <v/>
      </c>
      <c r="AJ17" t="str">
        <f t="shared" si="24"/>
        <v/>
      </c>
      <c r="AK17" t="str">
        <f t="shared" si="25"/>
        <v/>
      </c>
      <c r="AL17" t="str">
        <f t="shared" si="26"/>
        <v/>
      </c>
      <c r="AM17" t="str">
        <f t="shared" si="27"/>
        <v/>
      </c>
      <c r="AN17" t="str">
        <f t="shared" si="28"/>
        <v/>
      </c>
      <c r="AO17" t="str">
        <f t="shared" si="29"/>
        <v/>
      </c>
      <c r="AP17" t="str">
        <f t="shared" si="30"/>
        <v/>
      </c>
      <c r="AQ17" t="str">
        <f t="shared" si="31"/>
        <v/>
      </c>
      <c r="AR17" t="str">
        <f t="shared" si="32"/>
        <v/>
      </c>
      <c r="AS17" t="str">
        <f t="shared" si="33"/>
        <v/>
      </c>
      <c r="AT17" t="str">
        <f t="shared" si="34"/>
        <v/>
      </c>
      <c r="AU17" t="str">
        <f t="shared" si="35"/>
        <v/>
      </c>
      <c r="AV17" t="str">
        <f t="shared" si="36"/>
        <v/>
      </c>
      <c r="AW17" t="str">
        <f t="shared" si="37"/>
        <v/>
      </c>
      <c r="AX17" t="str">
        <f t="shared" si="38"/>
        <v/>
      </c>
    </row>
    <row r="18" spans="1:50" x14ac:dyDescent="0.25">
      <c r="A18" s="3">
        <f t="shared" si="1"/>
        <v>13</v>
      </c>
      <c r="B18" s="18">
        <v>87536.45</v>
      </c>
      <c r="C18" s="19">
        <f>DATE(2000+RIGHT(DI!$D18,2),_xlfn.XLOOKUP(LEFT(DI!$D18,1),TblVertices[Vértice],TblVertices[Mês]),1)</f>
        <v>45474</v>
      </c>
      <c r="D18" s="20" t="s">
        <v>23</v>
      </c>
      <c r="E18" s="3">
        <f ca="1">NETWORKDAYS(Tabela1[Data],DI!$C18,TblFeriados[Data])</f>
        <v>230</v>
      </c>
      <c r="F18" s="3">
        <f ca="1">IFERROR(DI!$E18-E17,DI!$E18)</f>
        <v>42</v>
      </c>
      <c r="G18" s="21">
        <f ca="1">((100000/DI!$B18)^(252/DI!$E18))-1</f>
        <v>0.15701988905958353</v>
      </c>
      <c r="H18" s="21">
        <f ca="1">IFERROR(((((1+DI!$G18)^(DI!$E18/252))/((1+G17)^(E17/252)))^(252/DI!$F18))-1,DI!$G18)</f>
        <v>0.10315824053689671</v>
      </c>
      <c r="I18" s="18">
        <f ca="1">100000/(1+DI!$G18)^(DI!$E18/252)</f>
        <v>87536.449999999983</v>
      </c>
      <c r="J18" s="18" cm="1">
        <f t="array" aca="1" ref="J18" ca="1">(100000/(1+DI!$H18+Tabela5[Choque])^(DI!$E18/252))-DI!$I18</f>
        <v>3142.7303946686588</v>
      </c>
      <c r="K18" s="18">
        <f ca="1">-DI!$E18/252 * DI!$I18/(1+DI!$G18)/100</f>
        <v>-690.5186308697896</v>
      </c>
      <c r="L18" s="18">
        <f t="shared" ca="1" si="2"/>
        <v>-688.24001089081446</v>
      </c>
      <c r="M18" s="3">
        <f t="shared" ca="1" si="3"/>
        <v>154.11905678436801</v>
      </c>
      <c r="N18" s="3">
        <f t="shared" ca="1" si="3"/>
        <v>-64.192944705083562</v>
      </c>
      <c r="O18" s="3">
        <f t="shared" ca="1" si="3"/>
        <v>-71.124475332100474</v>
      </c>
      <c r="P18" s="3">
        <f t="shared" ca="1" si="4"/>
        <v>-70.385217819757443</v>
      </c>
      <c r="Q18" s="3">
        <f t="shared" ca="1" si="5"/>
        <v>-57.85794002172215</v>
      </c>
      <c r="R18" s="3">
        <f t="shared" ca="1" si="6"/>
        <v>-67.963623524726813</v>
      </c>
      <c r="S18" s="3">
        <f t="shared" ca="1" si="7"/>
        <v>-61.727412844975845</v>
      </c>
      <c r="T18" s="3">
        <f t="shared" ca="1" si="8"/>
        <v>-58.397570481290515</v>
      </c>
      <c r="U18" s="3">
        <f t="shared" ca="1" si="9"/>
        <v>-71.656949051336483</v>
      </c>
      <c r="V18" s="3">
        <f t="shared" ca="1" si="10"/>
        <v>-59.053455682430339</v>
      </c>
      <c r="W18" s="3">
        <f t="shared" ca="1" si="11"/>
        <v>-62.372281978130474</v>
      </c>
      <c r="X18" s="3">
        <f t="shared" ca="1" si="12"/>
        <v>-65.375921690886514</v>
      </c>
      <c r="Y18" s="3">
        <f t="shared" ca="1" si="13"/>
        <v>-132.25127454274195</v>
      </c>
      <c r="Z18" s="3" t="str">
        <f t="shared" si="14"/>
        <v/>
      </c>
      <c r="AA18" s="3" t="str">
        <f t="shared" si="15"/>
        <v/>
      </c>
      <c r="AB18" s="3" t="str">
        <f t="shared" si="16"/>
        <v/>
      </c>
      <c r="AC18" s="3" t="str">
        <f t="shared" si="17"/>
        <v/>
      </c>
      <c r="AD18" s="3" t="str">
        <f t="shared" si="18"/>
        <v/>
      </c>
      <c r="AE18" s="3" t="str">
        <f t="shared" si="19"/>
        <v/>
      </c>
      <c r="AF18" s="3" t="str">
        <f t="shared" si="20"/>
        <v/>
      </c>
      <c r="AG18" s="3" t="str">
        <f t="shared" si="21"/>
        <v/>
      </c>
      <c r="AH18" s="3" t="str">
        <f t="shared" si="22"/>
        <v/>
      </c>
      <c r="AI18" s="3" t="str">
        <f t="shared" si="23"/>
        <v/>
      </c>
      <c r="AJ18" s="3" t="str">
        <f t="shared" si="24"/>
        <v/>
      </c>
      <c r="AK18" s="3" t="str">
        <f t="shared" si="25"/>
        <v/>
      </c>
      <c r="AL18" s="3" t="str">
        <f t="shared" si="26"/>
        <v/>
      </c>
      <c r="AM18" s="3" t="str">
        <f t="shared" si="27"/>
        <v/>
      </c>
      <c r="AN18" s="3" t="str">
        <f t="shared" si="28"/>
        <v/>
      </c>
      <c r="AO18" s="3" t="str">
        <f t="shared" si="29"/>
        <v/>
      </c>
      <c r="AP18" s="3" t="str">
        <f t="shared" si="30"/>
        <v/>
      </c>
      <c r="AQ18" s="3" t="str">
        <f t="shared" si="31"/>
        <v/>
      </c>
      <c r="AR18" s="3" t="str">
        <f t="shared" si="32"/>
        <v/>
      </c>
      <c r="AS18" s="3" t="str">
        <f t="shared" si="33"/>
        <v/>
      </c>
      <c r="AT18" s="3" t="str">
        <f t="shared" si="34"/>
        <v/>
      </c>
      <c r="AU18" s="3" t="str">
        <f t="shared" si="35"/>
        <v/>
      </c>
      <c r="AV18" s="3" t="str">
        <f t="shared" si="36"/>
        <v/>
      </c>
      <c r="AW18" s="3" t="str">
        <f t="shared" si="37"/>
        <v/>
      </c>
      <c r="AX18" s="3" t="str">
        <f t="shared" si="38"/>
        <v/>
      </c>
    </row>
    <row r="19" spans="1:50" x14ac:dyDescent="0.25">
      <c r="A19">
        <f t="shared" si="1"/>
        <v>14</v>
      </c>
      <c r="B19" s="16">
        <v>85344.67</v>
      </c>
      <c r="C19" s="1">
        <f>DATE(2000+RIGHT(DI!$D19,2),_xlfn.XLOOKUP(LEFT(DI!$D19,1),TblVertices[Vértice],TblVertices[Mês]),1)</f>
        <v>45566</v>
      </c>
      <c r="D19" s="17" t="s">
        <v>24</v>
      </c>
      <c r="E19">
        <f ca="1">NETWORKDAYS(Tabela1[Data],DI!$C19,TblFeriados[Data])</f>
        <v>296</v>
      </c>
      <c r="F19">
        <f ca="1">IFERROR(DI!$E19-E18,DI!$E19)</f>
        <v>66</v>
      </c>
      <c r="G19" s="8">
        <f ca="1">((100000/DI!$B19)^(252/DI!$E19))-1</f>
        <v>0.14444008758441851</v>
      </c>
      <c r="H19" s="8">
        <f ca="1">IFERROR(((((1+DI!$G19)^(DI!$E19/252))/((1+G18)^(E18/252)))^(252/DI!$F19))-1,DI!$G19)</f>
        <v>0.10166062835059209</v>
      </c>
      <c r="I19" s="16">
        <f ca="1">100000/(1+DI!$G19)^(DI!$E19/252)</f>
        <v>85344.670000000027</v>
      </c>
      <c r="J19" s="16" cm="1">
        <f t="array" aca="1" ref="J19" ca="1">(100000/(1+DI!$H19+Tabela5[Choque])^(DI!$E19/252))-DI!$I19</f>
        <v>2963.4987978336721</v>
      </c>
      <c r="K19" s="16">
        <f ca="1">-DI!$E19/252 * DI!$I19/(1+DI!$G19)/100</f>
        <v>-875.94030832187013</v>
      </c>
      <c r="L19" s="30">
        <f t="shared" ca="1" si="2"/>
        <v>-873.90281630968343</v>
      </c>
      <c r="M19">
        <f t="shared" ca="1" si="3"/>
        <v>150.26014925180488</v>
      </c>
      <c r="N19">
        <f t="shared" ca="1" si="3"/>
        <v>-62.585650688183115</v>
      </c>
      <c r="O19">
        <f t="shared" ca="1" si="3"/>
        <v>-69.343626296717062</v>
      </c>
      <c r="P19">
        <f t="shared" ca="1" si="4"/>
        <v>-68.622878671745553</v>
      </c>
      <c r="Q19">
        <f t="shared" ca="1" si="5"/>
        <v>-56.409264918027546</v>
      </c>
      <c r="R19">
        <f t="shared" ca="1" si="6"/>
        <v>-66.261917426649703</v>
      </c>
      <c r="S19">
        <f t="shared" ca="1" si="7"/>
        <v>-60.181852008028976</v>
      </c>
      <c r="T19">
        <f t="shared" ca="1" si="8"/>
        <v>-56.935383848984991</v>
      </c>
      <c r="U19">
        <f t="shared" ca="1" si="9"/>
        <v>-69.862767681270242</v>
      </c>
      <c r="V19">
        <f t="shared" ca="1" si="10"/>
        <v>-57.574846679030792</v>
      </c>
      <c r="W19">
        <f t="shared" ca="1" si="11"/>
        <v>-60.810574595731211</v>
      </c>
      <c r="X19">
        <f t="shared" ca="1" si="12"/>
        <v>-63.739007723691721</v>
      </c>
      <c r="Y19">
        <f t="shared" ca="1" si="13"/>
        <v>-128.93990312526634</v>
      </c>
      <c r="Z19">
        <f t="shared" ca="1" si="14"/>
        <v>-202.89529189816102</v>
      </c>
      <c r="AA19" t="str">
        <f t="shared" si="15"/>
        <v/>
      </c>
      <c r="AB19" t="str">
        <f t="shared" si="16"/>
        <v/>
      </c>
      <c r="AC19" t="str">
        <f t="shared" si="17"/>
        <v/>
      </c>
      <c r="AD19" t="str">
        <f t="shared" si="18"/>
        <v/>
      </c>
      <c r="AE19" t="str">
        <f t="shared" si="19"/>
        <v/>
      </c>
      <c r="AF19" t="str">
        <f t="shared" si="20"/>
        <v/>
      </c>
      <c r="AG19" t="str">
        <f t="shared" si="21"/>
        <v/>
      </c>
      <c r="AH19" t="str">
        <f t="shared" si="22"/>
        <v/>
      </c>
      <c r="AI19" t="str">
        <f t="shared" si="23"/>
        <v/>
      </c>
      <c r="AJ19" t="str">
        <f t="shared" si="24"/>
        <v/>
      </c>
      <c r="AK19" t="str">
        <f t="shared" si="25"/>
        <v/>
      </c>
      <c r="AL19" t="str">
        <f t="shared" si="26"/>
        <v/>
      </c>
      <c r="AM19" t="str">
        <f t="shared" si="27"/>
        <v/>
      </c>
      <c r="AN19" t="str">
        <f t="shared" si="28"/>
        <v/>
      </c>
      <c r="AO19" t="str">
        <f t="shared" si="29"/>
        <v/>
      </c>
      <c r="AP19" t="str">
        <f t="shared" si="30"/>
        <v/>
      </c>
      <c r="AQ19" t="str">
        <f t="shared" si="31"/>
        <v/>
      </c>
      <c r="AR19" t="str">
        <f t="shared" si="32"/>
        <v/>
      </c>
      <c r="AS19" t="str">
        <f t="shared" si="33"/>
        <v/>
      </c>
      <c r="AT19" t="str">
        <f t="shared" si="34"/>
        <v/>
      </c>
      <c r="AU19" t="str">
        <f t="shared" si="35"/>
        <v/>
      </c>
      <c r="AV19" t="str">
        <f t="shared" si="36"/>
        <v/>
      </c>
      <c r="AW19" t="str">
        <f t="shared" si="37"/>
        <v/>
      </c>
      <c r="AX19" t="str">
        <f t="shared" si="38"/>
        <v/>
      </c>
    </row>
    <row r="20" spans="1:50" x14ac:dyDescent="0.25">
      <c r="A20" s="3">
        <f t="shared" si="1"/>
        <v>15</v>
      </c>
      <c r="B20" s="18">
        <v>83269.56</v>
      </c>
      <c r="C20" s="19">
        <f>DATE(2000+RIGHT(DI!$D20,2),_xlfn.XLOOKUP(LEFT(DI!$D20,1),TblVertices[Vértice],TblVertices[Mês]),1)</f>
        <v>45658</v>
      </c>
      <c r="D20" s="20" t="s">
        <v>25</v>
      </c>
      <c r="E20" s="3">
        <f ca="1">NETWORKDAYS(Tabela1[Data],DI!$C20,TblFeriados[Data])</f>
        <v>359</v>
      </c>
      <c r="F20" s="3">
        <f ca="1">IFERROR(DI!$E20-E19,DI!$E20)</f>
        <v>63</v>
      </c>
      <c r="G20" s="21">
        <f ca="1">((100000/DI!$B20)^(252/DI!$E20))-1</f>
        <v>0.13714187287972712</v>
      </c>
      <c r="H20" s="21">
        <f ca="1">IFERROR(((((1+DI!$G20)^(DI!$E20/252))/((1+G19)^(E19/252)))^(252/DI!$F20))-1,DI!$G20)</f>
        <v>0.10347001016157376</v>
      </c>
      <c r="I20" s="18">
        <f ca="1">100000/(1+DI!$G20)^(DI!$E20/252)</f>
        <v>83269.56</v>
      </c>
      <c r="J20" s="18" cm="1">
        <f t="array" aca="1" ref="J20" ca="1">(100000/(1+DI!$H20+Tabela5[Choque])^(DI!$E20/252))-DI!$I20</f>
        <v>2533.2727138604241</v>
      </c>
      <c r="K20" s="18">
        <f ca="1">-DI!$E20/252 * DI!$I20/(1+DI!$G20)/100</f>
        <v>-1043.195069612535</v>
      </c>
      <c r="L20" s="18">
        <f t="shared" ca="1" si="2"/>
        <v>-1041.3082177980523</v>
      </c>
      <c r="M20" s="3">
        <f t="shared" ca="1" si="3"/>
        <v>146.60665409722853</v>
      </c>
      <c r="N20" s="3">
        <f t="shared" ca="1" si="3"/>
        <v>-61.063914068900878</v>
      </c>
      <c r="O20" s="3">
        <f t="shared" ca="1" si="3"/>
        <v>-67.657573115369217</v>
      </c>
      <c r="P20" s="3">
        <f t="shared" ca="1" si="4"/>
        <v>-66.95435008336942</v>
      </c>
      <c r="Q20" s="3">
        <f t="shared" ca="1" si="5"/>
        <v>-55.03770381498444</v>
      </c>
      <c r="R20" s="3">
        <f t="shared" ca="1" si="6"/>
        <v>-64.65079434806475</v>
      </c>
      <c r="S20" s="3">
        <f t="shared" ca="1" si="7"/>
        <v>-58.718562467857538</v>
      </c>
      <c r="T20" s="3">
        <f t="shared" ca="1" si="8"/>
        <v>-55.551030445557828</v>
      </c>
      <c r="U20" s="3">
        <f t="shared" ca="1" si="9"/>
        <v>-68.164091854846845</v>
      </c>
      <c r="V20" s="3">
        <f t="shared" ca="1" si="10"/>
        <v>-56.174945078941107</v>
      </c>
      <c r="W20" s="3">
        <f t="shared" ca="1" si="11"/>
        <v>-59.331998002144886</v>
      </c>
      <c r="X20" s="3">
        <f t="shared" ca="1" si="12"/>
        <v>-62.189227845024291</v>
      </c>
      <c r="Y20" s="3">
        <f t="shared" ca="1" si="13"/>
        <v>-125.80479835101065</v>
      </c>
      <c r="Z20" s="3">
        <f t="shared" ca="1" si="14"/>
        <v>-197.96200140479101</v>
      </c>
      <c r="AA20" s="3">
        <f t="shared" ca="1" si="15"/>
        <v>-188.65388101441786</v>
      </c>
      <c r="AB20" s="3" t="str">
        <f t="shared" si="16"/>
        <v/>
      </c>
      <c r="AC20" s="3" t="str">
        <f t="shared" si="17"/>
        <v/>
      </c>
      <c r="AD20" s="3" t="str">
        <f t="shared" si="18"/>
        <v/>
      </c>
      <c r="AE20" s="3" t="str">
        <f t="shared" si="19"/>
        <v/>
      </c>
      <c r="AF20" s="3" t="str">
        <f t="shared" si="20"/>
        <v/>
      </c>
      <c r="AG20" s="3" t="str">
        <f t="shared" si="21"/>
        <v/>
      </c>
      <c r="AH20" s="3" t="str">
        <f t="shared" si="22"/>
        <v/>
      </c>
      <c r="AI20" s="3" t="str">
        <f t="shared" si="23"/>
        <v/>
      </c>
      <c r="AJ20" s="3" t="str">
        <f t="shared" si="24"/>
        <v/>
      </c>
      <c r="AK20" s="3" t="str">
        <f t="shared" si="25"/>
        <v/>
      </c>
      <c r="AL20" s="3" t="str">
        <f t="shared" si="26"/>
        <v/>
      </c>
      <c r="AM20" s="3" t="str">
        <f t="shared" si="27"/>
        <v/>
      </c>
      <c r="AN20" s="3" t="str">
        <f t="shared" si="28"/>
        <v/>
      </c>
      <c r="AO20" s="3" t="str">
        <f t="shared" si="29"/>
        <v/>
      </c>
      <c r="AP20" s="3" t="str">
        <f t="shared" si="30"/>
        <v/>
      </c>
      <c r="AQ20" s="3" t="str">
        <f t="shared" si="31"/>
        <v/>
      </c>
      <c r="AR20" s="3" t="str">
        <f t="shared" si="32"/>
        <v/>
      </c>
      <c r="AS20" s="3" t="str">
        <f t="shared" si="33"/>
        <v/>
      </c>
      <c r="AT20" s="3" t="str">
        <f t="shared" si="34"/>
        <v/>
      </c>
      <c r="AU20" s="3" t="str">
        <f t="shared" si="35"/>
        <v/>
      </c>
      <c r="AV20" s="3" t="str">
        <f t="shared" si="36"/>
        <v/>
      </c>
      <c r="AW20" s="3" t="str">
        <f t="shared" si="37"/>
        <v/>
      </c>
      <c r="AX20" s="3" t="str">
        <f t="shared" si="38"/>
        <v/>
      </c>
    </row>
    <row r="21" spans="1:50" x14ac:dyDescent="0.25">
      <c r="A21">
        <f t="shared" si="1"/>
        <v>16</v>
      </c>
      <c r="B21" s="16">
        <v>81244.19</v>
      </c>
      <c r="C21" s="1">
        <f>DATE(2000+RIGHT(DI!$D21,2),_xlfn.XLOOKUP(LEFT(DI!$D21,1),TblVertices[Vértice],TblVertices[Mês]),1)</f>
        <v>45748</v>
      </c>
      <c r="D21" s="17" t="s">
        <v>26</v>
      </c>
      <c r="E21">
        <f ca="1">NETWORKDAYS(Tabela1[Data],DI!$C21,TblFeriados[Data])</f>
        <v>421</v>
      </c>
      <c r="F21">
        <f ca="1">IFERROR(DI!$E21-E20,DI!$E21)</f>
        <v>62</v>
      </c>
      <c r="G21" s="8">
        <f ca="1">((100000/DI!$B21)^(252/DI!$E21))-1</f>
        <v>0.13239006409507814</v>
      </c>
      <c r="H21" s="8">
        <f ca="1">IFERROR(((((1+DI!$G21)^(DI!$E21/252))/((1+G20)^(E20/252)))^(252/DI!$F21))-1,DI!$G21)</f>
        <v>0.10526332500830549</v>
      </c>
      <c r="I21" s="16">
        <f ca="1">100000/(1+DI!$G21)^(DI!$E21/252)</f>
        <v>81244.19</v>
      </c>
      <c r="J21" s="16" cm="1">
        <f t="array" aca="1" ref="J21" ca="1">(100000/(1+DI!$H21+Tabela5[Choque])^(DI!$E21/252))-DI!$I21</f>
        <v>2095.0673956059036</v>
      </c>
      <c r="K21" s="16">
        <f ca="1">-DI!$E21/252 * DI!$I21/(1+DI!$G21)/100</f>
        <v>-1198.6097831153547</v>
      </c>
      <c r="L21" s="30">
        <f t="shared" ca="1" si="2"/>
        <v>-1196.8300842554027</v>
      </c>
      <c r="M21">
        <f t="shared" ca="1" si="3"/>
        <v>143.04073254067291</v>
      </c>
      <c r="N21">
        <f t="shared" ca="1" si="3"/>
        <v>-59.578653192804879</v>
      </c>
      <c r="O21">
        <f t="shared" ca="1" si="3"/>
        <v>-66.011934314579648</v>
      </c>
      <c r="P21">
        <f t="shared" ca="1" si="4"/>
        <v>-65.325815814323761</v>
      </c>
      <c r="Q21">
        <f t="shared" ca="1" si="5"/>
        <v>-53.699018775988733</v>
      </c>
      <c r="R21">
        <f t="shared" ca="1" si="6"/>
        <v>-63.078289589438185</v>
      </c>
      <c r="S21">
        <f t="shared" ca="1" si="7"/>
        <v>-57.290347705277739</v>
      </c>
      <c r="T21">
        <f t="shared" ca="1" si="8"/>
        <v>-54.199859735234398</v>
      </c>
      <c r="U21">
        <f t="shared" ca="1" si="9"/>
        <v>-66.506132971431938</v>
      </c>
      <c r="V21">
        <f t="shared" ca="1" si="10"/>
        <v>-54.808598859331738</v>
      </c>
      <c r="W21">
        <f t="shared" ca="1" si="11"/>
        <v>-57.888862613971781</v>
      </c>
      <c r="X21">
        <f t="shared" ca="1" si="12"/>
        <v>-60.676595901244639</v>
      </c>
      <c r="Y21">
        <f t="shared" ca="1" si="13"/>
        <v>-122.74484145396225</v>
      </c>
      <c r="Z21">
        <f t="shared" ca="1" si="14"/>
        <v>-193.14696096522079</v>
      </c>
      <c r="AA21">
        <f t="shared" ca="1" si="15"/>
        <v>-184.06524248924524</v>
      </c>
      <c r="AB21">
        <f t="shared" ca="1" si="16"/>
        <v>-180.84966241401992</v>
      </c>
      <c r="AC21" t="str">
        <f t="shared" si="17"/>
        <v/>
      </c>
      <c r="AD21" t="str">
        <f t="shared" si="18"/>
        <v/>
      </c>
      <c r="AE21" t="str">
        <f t="shared" si="19"/>
        <v/>
      </c>
      <c r="AF21" t="str">
        <f t="shared" si="20"/>
        <v/>
      </c>
      <c r="AG21" t="str">
        <f t="shared" si="21"/>
        <v/>
      </c>
      <c r="AH21" t="str">
        <f t="shared" si="22"/>
        <v/>
      </c>
      <c r="AI21" t="str">
        <f t="shared" si="23"/>
        <v/>
      </c>
      <c r="AJ21" t="str">
        <f t="shared" si="24"/>
        <v/>
      </c>
      <c r="AK21" t="str">
        <f t="shared" si="25"/>
        <v/>
      </c>
      <c r="AL21" t="str">
        <f t="shared" si="26"/>
        <v/>
      </c>
      <c r="AM21" t="str">
        <f t="shared" si="27"/>
        <v/>
      </c>
      <c r="AN21" t="str">
        <f t="shared" si="28"/>
        <v/>
      </c>
      <c r="AO21" t="str">
        <f t="shared" si="29"/>
        <v/>
      </c>
      <c r="AP21" t="str">
        <f t="shared" si="30"/>
        <v/>
      </c>
      <c r="AQ21" t="str">
        <f t="shared" si="31"/>
        <v/>
      </c>
      <c r="AR21" t="str">
        <f t="shared" si="32"/>
        <v/>
      </c>
      <c r="AS21" t="str">
        <f t="shared" si="33"/>
        <v/>
      </c>
      <c r="AT21" t="str">
        <f t="shared" si="34"/>
        <v/>
      </c>
      <c r="AU21" t="str">
        <f t="shared" si="35"/>
        <v/>
      </c>
      <c r="AV21" t="str">
        <f t="shared" si="36"/>
        <v/>
      </c>
      <c r="AW21" t="str">
        <f t="shared" si="37"/>
        <v/>
      </c>
      <c r="AX21" t="str">
        <f t="shared" si="38"/>
        <v/>
      </c>
    </row>
    <row r="22" spans="1:50" x14ac:dyDescent="0.25">
      <c r="A22" s="3">
        <f t="shared" si="1"/>
        <v>17</v>
      </c>
      <c r="B22" s="18">
        <v>79293.83</v>
      </c>
      <c r="C22" s="19">
        <f>DATE(2000+RIGHT(DI!$D22,2),_xlfn.XLOOKUP(LEFT(DI!$D22,1),TblVertices[Vértice],TblVertices[Mês]),1)</f>
        <v>45839</v>
      </c>
      <c r="D22" s="20" t="s">
        <v>27</v>
      </c>
      <c r="E22" s="3">
        <f ca="1">NETWORKDAYS(Tabela1[Data],DI!$C22,TblFeriados[Data])</f>
        <v>482</v>
      </c>
      <c r="F22" s="3">
        <f ca="1">IFERROR(DI!$E22-E21,DI!$E22)</f>
        <v>61</v>
      </c>
      <c r="G22" s="21">
        <f ca="1">((100000/DI!$B22)^(252/DI!$E22))-1</f>
        <v>0.12896328426474879</v>
      </c>
      <c r="H22" s="21">
        <f ca="1">IFERROR(((((1+DI!$G22)^(DI!$E22/252))/((1+G21)^(E21/252)))^(252/DI!$F22))-1,DI!$G22)</f>
        <v>0.10559396730678428</v>
      </c>
      <c r="I22" s="18">
        <f ca="1">100000/(1+DI!$G22)^(DI!$E22/252)</f>
        <v>79293.829999999987</v>
      </c>
      <c r="J22" s="18" cm="1">
        <f t="array" aca="1" ref="J22" ca="1">(100000/(1+DI!$H22+Tabela5[Choque])^(DI!$E22/252))-DI!$I22</f>
        <v>1827.4974444336549</v>
      </c>
      <c r="K22" s="18">
        <f ca="1">-DI!$E22/252 * DI!$I22/(1+DI!$G22)/100</f>
        <v>-1343.402260212134</v>
      </c>
      <c r="L22" s="18">
        <f t="shared" ca="1" si="2"/>
        <v>-1341.7081221603189</v>
      </c>
      <c r="M22" s="3">
        <f t="shared" ca="1" si="3"/>
        <v>139.606875632037</v>
      </c>
      <c r="N22" s="3">
        <f t="shared" ca="1" si="3"/>
        <v>-58.148399262756215</v>
      </c>
      <c r="O22" s="3">
        <f t="shared" ca="1" si="3"/>
        <v>-64.427242089698268</v>
      </c>
      <c r="P22" s="3">
        <f t="shared" ca="1" si="4"/>
        <v>-63.75759465128889</v>
      </c>
      <c r="Q22" s="3">
        <f t="shared" ca="1" si="5"/>
        <v>-52.409912216369669</v>
      </c>
      <c r="R22" s="3">
        <f t="shared" ca="1" si="6"/>
        <v>-61.564022872228534</v>
      </c>
      <c r="S22" s="3">
        <f t="shared" ca="1" si="7"/>
        <v>-55.91502717404385</v>
      </c>
      <c r="T22" s="3">
        <f t="shared" ca="1" si="8"/>
        <v>-52.898729913727003</v>
      </c>
      <c r="U22" s="3">
        <f t="shared" ca="1" si="9"/>
        <v>-64.90957694075253</v>
      </c>
      <c r="V22" s="3">
        <f t="shared" ca="1" si="10"/>
        <v>-53.492855556687125</v>
      </c>
      <c r="W22" s="3">
        <f t="shared" ca="1" si="11"/>
        <v>-56.49917404562261</v>
      </c>
      <c r="X22" s="3">
        <f t="shared" ca="1" si="12"/>
        <v>-59.219984596707626</v>
      </c>
      <c r="Y22" s="3">
        <f t="shared" ca="1" si="13"/>
        <v>-119.79821069823497</v>
      </c>
      <c r="Z22" s="3">
        <f t="shared" ca="1" si="14"/>
        <v>-188.51024655169618</v>
      </c>
      <c r="AA22" s="3">
        <f t="shared" ca="1" si="15"/>
        <v>-179.64654514804062</v>
      </c>
      <c r="AB22" s="3">
        <f t="shared" ca="1" si="16"/>
        <v>-176.5081587620565</v>
      </c>
      <c r="AC22" s="3">
        <f t="shared" ca="1" si="17"/>
        <v>-173.60931731244534</v>
      </c>
      <c r="AD22" s="3" t="str">
        <f t="shared" si="18"/>
        <v/>
      </c>
      <c r="AE22" s="3" t="str">
        <f t="shared" si="19"/>
        <v/>
      </c>
      <c r="AF22" s="3" t="str">
        <f t="shared" si="20"/>
        <v/>
      </c>
      <c r="AG22" s="3" t="str">
        <f t="shared" si="21"/>
        <v/>
      </c>
      <c r="AH22" s="3" t="str">
        <f t="shared" si="22"/>
        <v/>
      </c>
      <c r="AI22" s="3" t="str">
        <f t="shared" si="23"/>
        <v/>
      </c>
      <c r="AJ22" s="3" t="str">
        <f t="shared" si="24"/>
        <v/>
      </c>
      <c r="AK22" s="3" t="str">
        <f t="shared" si="25"/>
        <v/>
      </c>
      <c r="AL22" s="3" t="str">
        <f t="shared" si="26"/>
        <v/>
      </c>
      <c r="AM22" s="3" t="str">
        <f t="shared" si="27"/>
        <v/>
      </c>
      <c r="AN22" s="3" t="str">
        <f t="shared" si="28"/>
        <v/>
      </c>
      <c r="AO22" s="3" t="str">
        <f t="shared" si="29"/>
        <v/>
      </c>
      <c r="AP22" s="3" t="str">
        <f t="shared" si="30"/>
        <v/>
      </c>
      <c r="AQ22" s="3" t="str">
        <f t="shared" si="31"/>
        <v/>
      </c>
      <c r="AR22" s="3" t="str">
        <f t="shared" si="32"/>
        <v/>
      </c>
      <c r="AS22" s="3" t="str">
        <f t="shared" si="33"/>
        <v/>
      </c>
      <c r="AT22" s="3" t="str">
        <f t="shared" si="34"/>
        <v/>
      </c>
      <c r="AU22" s="3" t="str">
        <f t="shared" si="35"/>
        <v/>
      </c>
      <c r="AV22" s="3" t="str">
        <f t="shared" si="36"/>
        <v/>
      </c>
      <c r="AW22" s="3" t="str">
        <f t="shared" si="37"/>
        <v/>
      </c>
      <c r="AX22" s="3" t="str">
        <f t="shared" si="38"/>
        <v/>
      </c>
    </row>
    <row r="23" spans="1:50" x14ac:dyDescent="0.25">
      <c r="A23">
        <f t="shared" si="1"/>
        <v>18</v>
      </c>
      <c r="B23" s="16">
        <v>77111.83</v>
      </c>
      <c r="C23" s="1">
        <f>DATE(2000+RIGHT(DI!$D23,2),_xlfn.XLOOKUP(LEFT(DI!$D23,1),TblVertices[Vértice],TblVertices[Mês]),1)</f>
        <v>45931</v>
      </c>
      <c r="D23" s="17" t="s">
        <v>28</v>
      </c>
      <c r="E23">
        <f ca="1">NETWORKDAYS(Tabela1[Data],DI!$C23,TblFeriados[Data])</f>
        <v>548</v>
      </c>
      <c r="F23">
        <f ca="1">IFERROR(DI!$E23-E22,DI!$E23)</f>
        <v>66</v>
      </c>
      <c r="G23" s="8">
        <f ca="1">((100000/DI!$B23)^(252/DI!$E23))-1</f>
        <v>0.12695832680347063</v>
      </c>
      <c r="H23" s="8">
        <f ca="1">IFERROR(((((1+DI!$G23)^(DI!$E23/252))/((1+G22)^(E22/252)))^(252/DI!$F23))-1,DI!$G23)</f>
        <v>0.11242361422292446</v>
      </c>
      <c r="I23" s="16">
        <f ca="1">100000/(1+DI!$G23)^(DI!$E23/252)</f>
        <v>77111.829999999987</v>
      </c>
      <c r="J23" s="16" cm="1">
        <f t="array" aca="1" ref="J23" ca="1">(100000/(1+DI!$H23+Tabela5[Choque])^(DI!$E23/252))-DI!$I23</f>
        <v>679.08399753610138</v>
      </c>
      <c r="K23" s="16">
        <f ca="1">-DI!$E23/252 * DI!$I23/(1+DI!$G23)/100</f>
        <v>-1487.966558560272</v>
      </c>
      <c r="L23" s="30">
        <f t="shared" ca="1" si="2"/>
        <v>-1486.3362707390909</v>
      </c>
      <c r="M23">
        <f t="shared" ca="1" si="3"/>
        <v>135.76518703370462</v>
      </c>
      <c r="N23">
        <f t="shared" ca="1" si="3"/>
        <v>-56.548277195360377</v>
      </c>
      <c r="O23">
        <f t="shared" ca="1" si="3"/>
        <v>-62.654339428296723</v>
      </c>
      <c r="P23">
        <f t="shared" ca="1" si="4"/>
        <v>-62.003119283796707</v>
      </c>
      <c r="Q23">
        <f t="shared" ca="1" si="5"/>
        <v>-50.967701284496172</v>
      </c>
      <c r="R23">
        <f t="shared" ca="1" si="6"/>
        <v>-59.869910002321724</v>
      </c>
      <c r="S23">
        <f t="shared" ca="1" si="7"/>
        <v>-54.376362825332691</v>
      </c>
      <c r="T23">
        <f t="shared" ca="1" si="8"/>
        <v>-51.443067743394806</v>
      </c>
      <c r="U23">
        <f t="shared" ca="1" si="9"/>
        <v>-63.123401435234356</v>
      </c>
      <c r="V23">
        <f t="shared" ca="1" si="10"/>
        <v>-52.020844293960998</v>
      </c>
      <c r="W23">
        <f t="shared" ca="1" si="11"/>
        <v>-54.944435199390206</v>
      </c>
      <c r="X23">
        <f t="shared" ca="1" si="12"/>
        <v>-57.59037474698772</v>
      </c>
      <c r="Y23">
        <f t="shared" ca="1" si="13"/>
        <v>-116.50161503948637</v>
      </c>
      <c r="Z23">
        <f t="shared" ca="1" si="14"/>
        <v>-183.32283968818862</v>
      </c>
      <c r="AA23">
        <f t="shared" ca="1" si="15"/>
        <v>-174.70304876864986</v>
      </c>
      <c r="AB23">
        <f t="shared" ca="1" si="16"/>
        <v>-171.65102419788155</v>
      </c>
      <c r="AC23">
        <f t="shared" ca="1" si="17"/>
        <v>-168.83195278892876</v>
      </c>
      <c r="AD23">
        <f t="shared" ca="1" si="18"/>
        <v>-181.54914385108782</v>
      </c>
      <c r="AE23" t="str">
        <f t="shared" si="19"/>
        <v/>
      </c>
      <c r="AF23" t="str">
        <f t="shared" si="20"/>
        <v/>
      </c>
      <c r="AG23" t="str">
        <f t="shared" si="21"/>
        <v/>
      </c>
      <c r="AH23" t="str">
        <f t="shared" si="22"/>
        <v/>
      </c>
      <c r="AI23" t="str">
        <f t="shared" si="23"/>
        <v/>
      </c>
      <c r="AJ23" t="str">
        <f t="shared" si="24"/>
        <v/>
      </c>
      <c r="AK23" t="str">
        <f t="shared" si="25"/>
        <v/>
      </c>
      <c r="AL23" t="str">
        <f t="shared" si="26"/>
        <v/>
      </c>
      <c r="AM23" t="str">
        <f t="shared" si="27"/>
        <v/>
      </c>
      <c r="AN23" t="str">
        <f t="shared" si="28"/>
        <v/>
      </c>
      <c r="AO23" t="str">
        <f t="shared" si="29"/>
        <v/>
      </c>
      <c r="AP23" t="str">
        <f t="shared" si="30"/>
        <v/>
      </c>
      <c r="AQ23" t="str">
        <f t="shared" si="31"/>
        <v/>
      </c>
      <c r="AR23" t="str">
        <f t="shared" si="32"/>
        <v/>
      </c>
      <c r="AS23" t="str">
        <f t="shared" si="33"/>
        <v/>
      </c>
      <c r="AT23" t="str">
        <f t="shared" si="34"/>
        <v/>
      </c>
      <c r="AU23" t="str">
        <f t="shared" si="35"/>
        <v/>
      </c>
      <c r="AV23" t="str">
        <f t="shared" si="36"/>
        <v/>
      </c>
      <c r="AW23" t="str">
        <f t="shared" si="37"/>
        <v/>
      </c>
      <c r="AX23" t="str">
        <f t="shared" si="38"/>
        <v/>
      </c>
    </row>
    <row r="24" spans="1:50" x14ac:dyDescent="0.25">
      <c r="A24" s="3">
        <f t="shared" si="1"/>
        <v>19</v>
      </c>
      <c r="B24" s="18">
        <v>75031.210000000006</v>
      </c>
      <c r="C24" s="19">
        <f>DATE(2000+RIGHT(DI!$D24,2),_xlfn.XLOOKUP(LEFT(DI!$D24,1),TblVertices[Vértice],TblVertices[Mês]),1)</f>
        <v>46023</v>
      </c>
      <c r="D24" s="20" t="s">
        <v>29</v>
      </c>
      <c r="E24" s="3">
        <f ca="1">NETWORKDAYS(Tabela1[Data],DI!$C24,TblFeriados[Data])</f>
        <v>612</v>
      </c>
      <c r="F24" s="3">
        <f ca="1">IFERROR(DI!$E24-E23,DI!$E24)</f>
        <v>64</v>
      </c>
      <c r="G24" s="21">
        <f ca="1">((100000/DI!$B24)^(252/DI!$E24))-1</f>
        <v>0.12556598910871331</v>
      </c>
      <c r="H24" s="21">
        <f ca="1">IFERROR(((((1+DI!$G24)^(DI!$E24/252))/((1+G23)^(E23/252)))^(252/DI!$F24))-1,DI!$G24)</f>
        <v>0.11371430313845865</v>
      </c>
      <c r="I24" s="18">
        <f ca="1">100000/(1+DI!$G24)^(DI!$E24/252)</f>
        <v>75031.209999999992</v>
      </c>
      <c r="J24" s="18" cm="1">
        <f t="array" aca="1" ref="J24" ca="1">(100000/(1+DI!$H24+Tabela5[Choque])^(DI!$E24/252))-DI!$I24</f>
        <v>300.6181869100983</v>
      </c>
      <c r="K24" s="18">
        <f ca="1">-DI!$E24/252 * DI!$I24/(1+DI!$G24)/100</f>
        <v>-1618.9068843616519</v>
      </c>
      <c r="L24" s="18">
        <f t="shared" ca="1" si="2"/>
        <v>-1617.3312104291429</v>
      </c>
      <c r="M24" s="3">
        <f t="shared" ca="1" si="3"/>
        <v>132.10199082313528</v>
      </c>
      <c r="N24" s="3">
        <f t="shared" ca="1" si="3"/>
        <v>-55.022499937860317</v>
      </c>
      <c r="O24" s="3">
        <f t="shared" ca="1" si="3"/>
        <v>-60.963809302098163</v>
      </c>
      <c r="P24" s="3">
        <f t="shared" ca="1" si="4"/>
        <v>-60.330160283287285</v>
      </c>
      <c r="Q24" s="3">
        <f t="shared" ca="1" si="5"/>
        <v>-49.592498301418892</v>
      </c>
      <c r="R24" s="3">
        <f t="shared" ca="1" si="6"/>
        <v>-58.254508939358608</v>
      </c>
      <c r="S24" s="3">
        <f t="shared" ca="1" si="7"/>
        <v>-52.90918784035771</v>
      </c>
      <c r="T24" s="3">
        <f t="shared" ca="1" si="8"/>
        <v>-50.055038492782259</v>
      </c>
      <c r="U24" s="3">
        <f t="shared" ca="1" si="9"/>
        <v>-61.420215147291557</v>
      </c>
      <c r="V24" s="3">
        <f t="shared" ca="1" si="10"/>
        <v>-50.617225561855939</v>
      </c>
      <c r="W24" s="3">
        <f t="shared" ca="1" si="11"/>
        <v>-53.461932569579005</v>
      </c>
      <c r="X24" s="3">
        <f t="shared" ca="1" si="12"/>
        <v>-56.03647976737075</v>
      </c>
      <c r="Y24" s="3">
        <f t="shared" ca="1" si="13"/>
        <v>-113.35818568132619</v>
      </c>
      <c r="Z24" s="3">
        <f t="shared" ca="1" si="14"/>
        <v>-178.37644992267488</v>
      </c>
      <c r="AA24" s="3">
        <f t="shared" ca="1" si="15"/>
        <v>-169.98923692772962</v>
      </c>
      <c r="AB24" s="3">
        <f t="shared" ca="1" si="16"/>
        <v>-167.01956163284328</v>
      </c>
      <c r="AC24" s="3">
        <f t="shared" ca="1" si="17"/>
        <v>-164.2765539919906</v>
      </c>
      <c r="AD24" s="3">
        <f t="shared" ca="1" si="18"/>
        <v>-176.65061168450003</v>
      </c>
      <c r="AE24" s="3">
        <f t="shared" ca="1" si="19"/>
        <v>-171.09904526795304</v>
      </c>
      <c r="AF24" s="3" t="str">
        <f t="shared" si="20"/>
        <v/>
      </c>
      <c r="AG24" s="3" t="str">
        <f t="shared" si="21"/>
        <v/>
      </c>
      <c r="AH24" s="3" t="str">
        <f t="shared" si="22"/>
        <v/>
      </c>
      <c r="AI24" s="3" t="str">
        <f t="shared" si="23"/>
        <v/>
      </c>
      <c r="AJ24" s="3" t="str">
        <f t="shared" si="24"/>
        <v/>
      </c>
      <c r="AK24" s="3" t="str">
        <f t="shared" si="25"/>
        <v/>
      </c>
      <c r="AL24" s="3" t="str">
        <f t="shared" si="26"/>
        <v/>
      </c>
      <c r="AM24" s="3" t="str">
        <f t="shared" si="27"/>
        <v/>
      </c>
      <c r="AN24" s="3" t="str">
        <f t="shared" si="28"/>
        <v/>
      </c>
      <c r="AO24" s="3" t="str">
        <f t="shared" si="29"/>
        <v/>
      </c>
      <c r="AP24" s="3" t="str">
        <f t="shared" si="30"/>
        <v/>
      </c>
      <c r="AQ24" s="3" t="str">
        <f t="shared" si="31"/>
        <v/>
      </c>
      <c r="AR24" s="3" t="str">
        <f t="shared" si="32"/>
        <v/>
      </c>
      <c r="AS24" s="3" t="str">
        <f t="shared" si="33"/>
        <v/>
      </c>
      <c r="AT24" s="3" t="str">
        <f t="shared" si="34"/>
        <v/>
      </c>
      <c r="AU24" s="3" t="str">
        <f t="shared" si="35"/>
        <v/>
      </c>
      <c r="AV24" s="3" t="str">
        <f t="shared" si="36"/>
        <v/>
      </c>
      <c r="AW24" s="3" t="str">
        <f t="shared" si="37"/>
        <v/>
      </c>
      <c r="AX24" s="3" t="str">
        <f t="shared" si="38"/>
        <v/>
      </c>
    </row>
    <row r="25" spans="1:50" x14ac:dyDescent="0.25">
      <c r="A25">
        <f t="shared" si="1"/>
        <v>20</v>
      </c>
      <c r="B25" s="16">
        <v>72998.09</v>
      </c>
      <c r="C25" s="1">
        <f>DATE(2000+RIGHT(DI!$D25,2),_xlfn.XLOOKUP(LEFT(DI!$D25,1),TblVertices[Vértice],TblVertices[Mês]),1)</f>
        <v>46113</v>
      </c>
      <c r="D25" s="17" t="s">
        <v>30</v>
      </c>
      <c r="E25">
        <f ca="1">NETWORKDAYS(Tabela1[Data],DI!$C25,TblFeriados[Data])</f>
        <v>674</v>
      </c>
      <c r="F25">
        <f ca="1">IFERROR(DI!$E25-E24,DI!$E25)</f>
        <v>62</v>
      </c>
      <c r="G25" s="8">
        <f ca="1">((100000/DI!$B25)^(252/DI!$E25))-1</f>
        <v>0.12487972019203397</v>
      </c>
      <c r="H25" s="8">
        <f ca="1">IFERROR(((((1+DI!$G25)^(DI!$E25/252))/((1+G24)^(E24/252)))^(252/DI!$F25))-1,DI!$G25)</f>
        <v>0.11812799139007235</v>
      </c>
      <c r="I25" s="16">
        <f ca="1">100000/(1+DI!$G25)^(DI!$E25/252)</f>
        <v>72998.09</v>
      </c>
      <c r="J25" s="16" cm="1">
        <f t="array" aca="1" ref="J25" ca="1">(100000/(1+DI!$H25+Tabela5[Choque])^(DI!$E25/252))-DI!$I25</f>
        <v>-560.81179861135024</v>
      </c>
      <c r="K25" s="16">
        <f ca="1">-DI!$E25/252 * DI!$I25/(1+DI!$G25)/100</f>
        <v>-1735.6604421727657</v>
      </c>
      <c r="L25" s="30">
        <f t="shared" ca="1" si="2"/>
        <v>-1734.130656460113</v>
      </c>
      <c r="M25">
        <f t="shared" ca="1" si="3"/>
        <v>128.52242440560943</v>
      </c>
      <c r="N25">
        <f t="shared" ca="1" si="3"/>
        <v>-53.531555768445187</v>
      </c>
      <c r="O25">
        <f t="shared" ca="1" si="3"/>
        <v>-59.311873528061177</v>
      </c>
      <c r="P25">
        <f t="shared" ca="1" si="4"/>
        <v>-58.695394490823631</v>
      </c>
      <c r="Q25">
        <f t="shared" ca="1" si="5"/>
        <v>-48.248690835877802</v>
      </c>
      <c r="R25">
        <f t="shared" ca="1" si="6"/>
        <v>-56.675987052069459</v>
      </c>
      <c r="S25">
        <f t="shared" ca="1" si="7"/>
        <v>-51.475508069206633</v>
      </c>
      <c r="T25">
        <f t="shared" ca="1" si="8"/>
        <v>-48.698697579974841</v>
      </c>
      <c r="U25">
        <f t="shared" ca="1" si="9"/>
        <v>-59.75591214830937</v>
      </c>
      <c r="V25">
        <f t="shared" ca="1" si="10"/>
        <v>-49.245651071263012</v>
      </c>
      <c r="W25">
        <f t="shared" ca="1" si="11"/>
        <v>-52.013275079637651</v>
      </c>
      <c r="X25">
        <f t="shared" ca="1" si="12"/>
        <v>-54.518059795939699</v>
      </c>
      <c r="Y25">
        <f t="shared" ca="1" si="13"/>
        <v>-110.28651997751551</v>
      </c>
      <c r="Z25">
        <f t="shared" ca="1" si="14"/>
        <v>-173.54298491702204</v>
      </c>
      <c r="AA25">
        <f t="shared" ca="1" si="15"/>
        <v>-165.38304015464672</v>
      </c>
      <c r="AB25">
        <f t="shared" ca="1" si="16"/>
        <v>-162.49383412362459</v>
      </c>
      <c r="AC25">
        <f t="shared" ca="1" si="17"/>
        <v>-159.82515373532149</v>
      </c>
      <c r="AD25">
        <f t="shared" ca="1" si="18"/>
        <v>-171.86391170154641</v>
      </c>
      <c r="AE25">
        <f t="shared" ca="1" si="19"/>
        <v>-166.46277602859013</v>
      </c>
      <c r="AF25">
        <f t="shared" ca="1" si="20"/>
        <v>-160.62425480784722</v>
      </c>
      <c r="AG25" t="str">
        <f t="shared" si="21"/>
        <v/>
      </c>
      <c r="AH25" t="str">
        <f t="shared" si="22"/>
        <v/>
      </c>
      <c r="AI25" t="str">
        <f t="shared" si="23"/>
        <v/>
      </c>
      <c r="AJ25" t="str">
        <f t="shared" si="24"/>
        <v/>
      </c>
      <c r="AK25" t="str">
        <f t="shared" si="25"/>
        <v/>
      </c>
      <c r="AL25" t="str">
        <f t="shared" si="26"/>
        <v/>
      </c>
      <c r="AM25" t="str">
        <f t="shared" si="27"/>
        <v/>
      </c>
      <c r="AN25" t="str">
        <f t="shared" si="28"/>
        <v/>
      </c>
      <c r="AO25" t="str">
        <f t="shared" si="29"/>
        <v/>
      </c>
      <c r="AP25" t="str">
        <f t="shared" si="30"/>
        <v/>
      </c>
      <c r="AQ25" t="str">
        <f t="shared" si="31"/>
        <v/>
      </c>
      <c r="AR25" t="str">
        <f t="shared" si="32"/>
        <v/>
      </c>
      <c r="AS25" t="str">
        <f t="shared" si="33"/>
        <v/>
      </c>
      <c r="AT25" t="str">
        <f t="shared" si="34"/>
        <v/>
      </c>
      <c r="AU25" t="str">
        <f t="shared" si="35"/>
        <v/>
      </c>
      <c r="AV25" t="str">
        <f t="shared" si="36"/>
        <v/>
      </c>
      <c r="AW25" t="str">
        <f t="shared" si="37"/>
        <v/>
      </c>
      <c r="AX25" t="str">
        <f t="shared" si="38"/>
        <v/>
      </c>
    </row>
    <row r="26" spans="1:50" x14ac:dyDescent="0.25">
      <c r="A26" s="3">
        <f t="shared" si="1"/>
        <v>21</v>
      </c>
      <c r="B26" s="18">
        <v>71030.13</v>
      </c>
      <c r="C26" s="19">
        <f>DATE(2000+RIGHT(DI!$D26,2),_xlfn.XLOOKUP(LEFT(DI!$D26,1),TblVertices[Vértice],TblVertices[Mês]),1)</f>
        <v>46204</v>
      </c>
      <c r="D26" s="20" t="s">
        <v>31</v>
      </c>
      <c r="E26" s="3">
        <f ca="1">NETWORKDAYS(Tabela1[Data],DI!$C26,TblFeriados[Data])</f>
        <v>735</v>
      </c>
      <c r="F26" s="3">
        <f ca="1">IFERROR(DI!$E26-E25,DI!$E26)</f>
        <v>61</v>
      </c>
      <c r="G26" s="21">
        <f ca="1">((100000/DI!$B26)^(252/DI!$E26))-1</f>
        <v>0.12443398281945561</v>
      </c>
      <c r="H26" s="21">
        <f ca="1">IFERROR(((((1+DI!$G26)^(DI!$E26/252))/((1+G25)^(E25/252)))^(252/DI!$F26))-1,DI!$G26)</f>
        <v>0.11952069197255089</v>
      </c>
      <c r="I26" s="18">
        <f ca="1">100000/(1+DI!$G26)^(DI!$E26/252)</f>
        <v>71030.12999999999</v>
      </c>
      <c r="J26" s="18" cm="1">
        <f t="array" aca="1" ref="J26" ca="1">(100000/(1+DI!$H26+Tabela5[Choque])^(DI!$E26/252))-DI!$I26</f>
        <v>-928.95855307672173</v>
      </c>
      <c r="K26" s="18">
        <f ca="1">-DI!$E26/252 * DI!$I26/(1+DI!$G26)/100</f>
        <v>-1842.4488735259467</v>
      </c>
      <c r="L26" s="18">
        <f t="shared" ca="1" si="2"/>
        <v>-1840.9619303969375</v>
      </c>
      <c r="M26" s="3">
        <f t="shared" ca="1" si="3"/>
        <v>125.05758045786689</v>
      </c>
      <c r="N26" s="3">
        <f t="shared" ca="1" si="3"/>
        <v>-52.088395262600862</v>
      </c>
      <c r="O26" s="3">
        <f t="shared" ca="1" si="3"/>
        <v>-57.712881080063099</v>
      </c>
      <c r="P26" s="3">
        <f t="shared" ca="1" si="4"/>
        <v>-57.11302173912339</v>
      </c>
      <c r="Q26" s="3">
        <f t="shared" ca="1" si="5"/>
        <v>-46.947951410813758</v>
      </c>
      <c r="R26" s="3">
        <f t="shared" ca="1" si="6"/>
        <v>-55.148055629767988</v>
      </c>
      <c r="S26" s="3">
        <f t="shared" ca="1" si="7"/>
        <v>-50.087776679798004</v>
      </c>
      <c r="T26" s="3">
        <f t="shared" ca="1" si="8"/>
        <v>-47.385826395407037</v>
      </c>
      <c r="U26" s="3">
        <f t="shared" ca="1" si="9"/>
        <v>-58.144948835825616</v>
      </c>
      <c r="V26" s="3">
        <f t="shared" ca="1" si="10"/>
        <v>-47.918034533868642</v>
      </c>
      <c r="W26" s="3">
        <f t="shared" ca="1" si="11"/>
        <v>-50.611045996305144</v>
      </c>
      <c r="X26" s="3">
        <f t="shared" ca="1" si="12"/>
        <v>-53.04830406731697</v>
      </c>
      <c r="Y26" s="3">
        <f t="shared" ca="1" si="13"/>
        <v>-107.31329889933453</v>
      </c>
      <c r="Z26" s="3">
        <f t="shared" ca="1" si="14"/>
        <v>-168.86442890826476</v>
      </c>
      <c r="AA26" s="3">
        <f t="shared" ca="1" si="15"/>
        <v>-160.92446859883287</v>
      </c>
      <c r="AB26" s="3">
        <f t="shared" ca="1" si="16"/>
        <v>-158.11315285097857</v>
      </c>
      <c r="AC26" s="3">
        <f t="shared" ca="1" si="17"/>
        <v>-155.5164175814719</v>
      </c>
      <c r="AD26" s="3">
        <f t="shared" ca="1" si="18"/>
        <v>-167.23062193092122</v>
      </c>
      <c r="AE26" s="3">
        <f t="shared" ca="1" si="19"/>
        <v>-161.97509580691275</v>
      </c>
      <c r="AF26" s="3">
        <f t="shared" ca="1" si="20"/>
        <v>-156.29397563901344</v>
      </c>
      <c r="AG26" s="3">
        <f t="shared" ca="1" si="21"/>
        <v>-153.5818090081838</v>
      </c>
      <c r="AH26" s="3" t="str">
        <f t="shared" si="22"/>
        <v/>
      </c>
      <c r="AI26" s="3" t="str">
        <f t="shared" si="23"/>
        <v/>
      </c>
      <c r="AJ26" s="3" t="str">
        <f t="shared" si="24"/>
        <v/>
      </c>
      <c r="AK26" s="3" t="str">
        <f t="shared" si="25"/>
        <v/>
      </c>
      <c r="AL26" s="3" t="str">
        <f t="shared" si="26"/>
        <v/>
      </c>
      <c r="AM26" s="3" t="str">
        <f t="shared" si="27"/>
        <v/>
      </c>
      <c r="AN26" s="3" t="str">
        <f t="shared" si="28"/>
        <v/>
      </c>
      <c r="AO26" s="3" t="str">
        <f t="shared" si="29"/>
        <v/>
      </c>
      <c r="AP26" s="3" t="str">
        <f t="shared" si="30"/>
        <v/>
      </c>
      <c r="AQ26" s="3" t="str">
        <f t="shared" si="31"/>
        <v/>
      </c>
      <c r="AR26" s="3" t="str">
        <f t="shared" si="32"/>
        <v/>
      </c>
      <c r="AS26" s="3" t="str">
        <f t="shared" si="33"/>
        <v/>
      </c>
      <c r="AT26" s="3" t="str">
        <f t="shared" si="34"/>
        <v/>
      </c>
      <c r="AU26" s="3" t="str">
        <f t="shared" si="35"/>
        <v/>
      </c>
      <c r="AV26" s="3" t="str">
        <f t="shared" si="36"/>
        <v/>
      </c>
      <c r="AW26" s="3" t="str">
        <f t="shared" si="37"/>
        <v/>
      </c>
      <c r="AX26" s="3" t="str">
        <f t="shared" si="38"/>
        <v/>
      </c>
    </row>
    <row r="27" spans="1:50" x14ac:dyDescent="0.25">
      <c r="A27">
        <f t="shared" si="1"/>
        <v>22</v>
      </c>
      <c r="B27" s="16">
        <v>68948.25</v>
      </c>
      <c r="C27" s="1">
        <f>DATE(2000+RIGHT(DI!$D27,2),_xlfn.XLOOKUP(LEFT(DI!$D27,1),TblVertices[Vértice],TblVertices[Mês]),1)</f>
        <v>46296</v>
      </c>
      <c r="D27" s="17" t="s">
        <v>32</v>
      </c>
      <c r="E27">
        <f ca="1">NETWORKDAYS(Tabela1[Data],DI!$C27,TblFeriados[Data])</f>
        <v>800</v>
      </c>
      <c r="F27">
        <f ca="1">IFERROR(DI!$E27-E26,DI!$E27)</f>
        <v>65</v>
      </c>
      <c r="G27" s="8">
        <f ca="1">((100000/DI!$B27)^(252/DI!$E27))-1</f>
        <v>0.12425590413523957</v>
      </c>
      <c r="H27" s="8">
        <f ca="1">IFERROR(((((1+DI!$G27)^(DI!$E27/252))/((1+G26)^(E26/252)))^(252/DI!$F27))-1,DI!$G27)</f>
        <v>0.12224420660397461</v>
      </c>
      <c r="I27" s="16">
        <f ca="1">100000/(1+DI!$G27)^(DI!$E27/252)</f>
        <v>68948.250000000015</v>
      </c>
      <c r="J27" s="16" cm="1">
        <f t="array" aca="1" ref="J27" ca="1">(100000/(1+DI!$H27+Tabela5[Choque])^(DI!$E27/252))-DI!$I27</f>
        <v>-1532.4698746605573</v>
      </c>
      <c r="K27" s="16">
        <f ca="1">-DI!$E27/252 * DI!$I27/(1+DI!$G27)/100</f>
        <v>-1946.9173568778817</v>
      </c>
      <c r="L27" s="30">
        <f t="shared" ca="1" si="2"/>
        <v>-1945.4742720595525</v>
      </c>
      <c r="M27">
        <f t="shared" ca="1" si="3"/>
        <v>121.39216585699792</v>
      </c>
      <c r="N27">
        <f t="shared" ca="1" si="3"/>
        <v>-50.561694011606363</v>
      </c>
      <c r="O27">
        <f t="shared" ca="1" si="3"/>
        <v>-56.021327187891423</v>
      </c>
      <c r="P27">
        <f t="shared" ca="1" si="4"/>
        <v>-55.439049613516346</v>
      </c>
      <c r="Q27">
        <f t="shared" ca="1" si="5"/>
        <v>-45.571915620323942</v>
      </c>
      <c r="R27">
        <f t="shared" ca="1" si="6"/>
        <v>-53.531676298144923</v>
      </c>
      <c r="S27">
        <f t="shared" ca="1" si="7"/>
        <v>-48.619713190203711</v>
      </c>
      <c r="T27">
        <f t="shared" ca="1" si="8"/>
        <v>-45.996956569939037</v>
      </c>
      <c r="U27">
        <f t="shared" ca="1" si="9"/>
        <v>-56.440731117480915</v>
      </c>
      <c r="V27">
        <f t="shared" ca="1" si="10"/>
        <v>-46.513565786094013</v>
      </c>
      <c r="W27">
        <f t="shared" ca="1" si="11"/>
        <v>-49.127645579625813</v>
      </c>
      <c r="X27">
        <f t="shared" ca="1" si="12"/>
        <v>-51.493468066430239</v>
      </c>
      <c r="Y27">
        <f t="shared" ca="1" si="13"/>
        <v>-104.16796591581691</v>
      </c>
      <c r="Z27">
        <f t="shared" ca="1" si="14"/>
        <v>-163.91504366491048</v>
      </c>
      <c r="AA27">
        <f t="shared" ca="1" si="15"/>
        <v>-156.20780212663954</v>
      </c>
      <c r="AB27">
        <f t="shared" ca="1" si="16"/>
        <v>-153.47888552445966</v>
      </c>
      <c r="AC27">
        <f t="shared" ca="1" si="17"/>
        <v>-150.95826008641299</v>
      </c>
      <c r="AD27">
        <f t="shared" ca="1" si="18"/>
        <v>-162.32912326851496</v>
      </c>
      <c r="AE27">
        <f t="shared" ca="1" si="19"/>
        <v>-157.22763564516882</v>
      </c>
      <c r="AF27">
        <f t="shared" ca="1" si="20"/>
        <v>-151.71302806080482</v>
      </c>
      <c r="AG27">
        <f t="shared" ca="1" si="21"/>
        <v>-149.08035453332991</v>
      </c>
      <c r="AH27">
        <f t="shared" ca="1" si="22"/>
        <v>-158.47059604923564</v>
      </c>
      <c r="AI27" t="str">
        <f t="shared" si="23"/>
        <v/>
      </c>
      <c r="AJ27" t="str">
        <f t="shared" si="24"/>
        <v/>
      </c>
      <c r="AK27" t="str">
        <f t="shared" si="25"/>
        <v/>
      </c>
      <c r="AL27" t="str">
        <f t="shared" si="26"/>
        <v/>
      </c>
      <c r="AM27" t="str">
        <f t="shared" si="27"/>
        <v/>
      </c>
      <c r="AN27" t="str">
        <f t="shared" si="28"/>
        <v/>
      </c>
      <c r="AO27" t="str">
        <f t="shared" si="29"/>
        <v/>
      </c>
      <c r="AP27" t="str">
        <f t="shared" si="30"/>
        <v/>
      </c>
      <c r="AQ27" t="str">
        <f t="shared" si="31"/>
        <v/>
      </c>
      <c r="AR27" t="str">
        <f t="shared" si="32"/>
        <v/>
      </c>
      <c r="AS27" t="str">
        <f t="shared" si="33"/>
        <v/>
      </c>
      <c r="AT27" t="str">
        <f t="shared" si="34"/>
        <v/>
      </c>
      <c r="AU27" t="str">
        <f t="shared" si="35"/>
        <v/>
      </c>
      <c r="AV27" t="str">
        <f t="shared" si="36"/>
        <v/>
      </c>
      <c r="AW27" t="str">
        <f t="shared" si="37"/>
        <v/>
      </c>
      <c r="AX27" t="str">
        <f t="shared" si="38"/>
        <v/>
      </c>
    </row>
    <row r="28" spans="1:50" x14ac:dyDescent="0.25">
      <c r="A28" s="3">
        <f t="shared" si="1"/>
        <v>23</v>
      </c>
      <c r="B28" s="18">
        <v>67062.78</v>
      </c>
      <c r="C28" s="19">
        <f>DATE(2000+RIGHT(DI!$D28,2),_xlfn.XLOOKUP(LEFT(DI!$D28,1),TblVertices[Vértice],TblVertices[Mês]),1)</f>
        <v>46388</v>
      </c>
      <c r="D28" s="20" t="s">
        <v>33</v>
      </c>
      <c r="E28" s="3">
        <f ca="1">NETWORKDAYS(Tabela1[Data],DI!$C28,TblFeriados[Data])</f>
        <v>862</v>
      </c>
      <c r="F28" s="3">
        <f ca="1">IFERROR(DI!$E28-E27,DI!$E28)</f>
        <v>62</v>
      </c>
      <c r="G28" s="21">
        <f ca="1">((100000/DI!$B28)^(252/DI!$E28))-1</f>
        <v>0.1238981871775755</v>
      </c>
      <c r="H28" s="21">
        <f ca="1">IFERROR(((((1+DI!$G28)^(DI!$E28/252))/((1+G27)^(E27/252)))^(252/DI!$F28))-1,DI!$G28)</f>
        <v>0.11929268096245571</v>
      </c>
      <c r="I28" s="18">
        <f ca="1">100000/(1+DI!$G28)^(DI!$E28/252)</f>
        <v>67062.779999999984</v>
      </c>
      <c r="J28" s="18" cm="1">
        <f t="array" aca="1" ref="J28" ca="1">(100000/(1+DI!$H28+Tabela5[Choque])^(DI!$E28/252))-DI!$I28</f>
        <v>-1089.4818360539794</v>
      </c>
      <c r="K28" s="18">
        <f ca="1">-DI!$E28/252 * DI!$I28/(1+DI!$G28)/100</f>
        <v>-2041.0860143741149</v>
      </c>
      <c r="L28" s="18">
        <f t="shared" ca="1" si="2"/>
        <v>-2039.6837276444448</v>
      </c>
      <c r="M28" s="3">
        <f t="shared" ca="1" si="3"/>
        <v>118.07255604879543</v>
      </c>
      <c r="N28" s="3">
        <f t="shared" ca="1" si="3"/>
        <v>-49.179025746522548</v>
      </c>
      <c r="O28" s="3">
        <f t="shared" ca="1" si="3"/>
        <v>-54.489358910626152</v>
      </c>
      <c r="P28" s="3">
        <f t="shared" ca="1" si="4"/>
        <v>-53.923004393009684</v>
      </c>
      <c r="Q28" s="3">
        <f t="shared" ca="1" si="5"/>
        <v>-44.325698642450632</v>
      </c>
      <c r="R28" s="3">
        <f t="shared" ca="1" si="6"/>
        <v>-52.06779041692436</v>
      </c>
      <c r="S28" s="3">
        <f t="shared" ca="1" si="7"/>
        <v>-47.290150646865271</v>
      </c>
      <c r="T28" s="3">
        <f t="shared" ca="1" si="8"/>
        <v>-44.739116353487944</v>
      </c>
      <c r="U28" s="3">
        <f t="shared" ca="1" si="9"/>
        <v>-54.897293752499529</v>
      </c>
      <c r="V28" s="3">
        <f t="shared" ca="1" si="10"/>
        <v>-45.241598290433011</v>
      </c>
      <c r="W28" s="3">
        <f t="shared" ca="1" si="11"/>
        <v>-47.784193034985179</v>
      </c>
      <c r="X28" s="3">
        <f t="shared" ca="1" si="12"/>
        <v>-50.085319357286586</v>
      </c>
      <c r="Y28" s="3">
        <f t="shared" ca="1" si="13"/>
        <v>-101.31937186599987</v>
      </c>
      <c r="Z28" s="3">
        <f t="shared" ca="1" si="14"/>
        <v>-159.43259636017277</v>
      </c>
      <c r="AA28" s="3">
        <f t="shared" ca="1" si="15"/>
        <v>-151.93611829600252</v>
      </c>
      <c r="AB28" s="3">
        <f t="shared" ca="1" si="16"/>
        <v>-149.28182708875158</v>
      </c>
      <c r="AC28" s="3">
        <f t="shared" ca="1" si="17"/>
        <v>-146.83013108175902</v>
      </c>
      <c r="AD28" s="3">
        <f t="shared" ca="1" si="18"/>
        <v>-157.89004479953147</v>
      </c>
      <c r="AE28" s="3">
        <f t="shared" ca="1" si="19"/>
        <v>-152.92806328212987</v>
      </c>
      <c r="AF28" s="3">
        <f t="shared" ca="1" si="20"/>
        <v>-147.56425904900522</v>
      </c>
      <c r="AG28" s="3">
        <f t="shared" ca="1" si="21"/>
        <v>-145.00357903776677</v>
      </c>
      <c r="AH28" s="3">
        <f t="shared" ca="1" si="22"/>
        <v>-154.13703348988196</v>
      </c>
      <c r="AI28" s="3">
        <f t="shared" ca="1" si="23"/>
        <v>-147.41070979714817</v>
      </c>
      <c r="AJ28" s="3" t="str">
        <f t="shared" si="24"/>
        <v/>
      </c>
      <c r="AK28" s="3" t="str">
        <f t="shared" si="25"/>
        <v/>
      </c>
      <c r="AL28" s="3" t="str">
        <f t="shared" si="26"/>
        <v/>
      </c>
      <c r="AM28" s="3" t="str">
        <f t="shared" si="27"/>
        <v/>
      </c>
      <c r="AN28" s="3" t="str">
        <f t="shared" si="28"/>
        <v/>
      </c>
      <c r="AO28" s="3" t="str">
        <f t="shared" si="29"/>
        <v/>
      </c>
      <c r="AP28" s="3" t="str">
        <f t="shared" si="30"/>
        <v/>
      </c>
      <c r="AQ28" s="3" t="str">
        <f t="shared" si="31"/>
        <v/>
      </c>
      <c r="AR28" s="3" t="str">
        <f t="shared" si="32"/>
        <v/>
      </c>
      <c r="AS28" s="3" t="str">
        <f t="shared" si="33"/>
        <v/>
      </c>
      <c r="AT28" s="3" t="str">
        <f t="shared" si="34"/>
        <v/>
      </c>
      <c r="AU28" s="3" t="str">
        <f t="shared" si="35"/>
        <v/>
      </c>
      <c r="AV28" s="3" t="str">
        <f t="shared" si="36"/>
        <v/>
      </c>
      <c r="AW28" s="3" t="str">
        <f t="shared" si="37"/>
        <v/>
      </c>
      <c r="AX28" s="3" t="str">
        <f t="shared" si="38"/>
        <v/>
      </c>
    </row>
    <row r="29" spans="1:50" x14ac:dyDescent="0.25">
      <c r="A29">
        <f t="shared" si="1"/>
        <v>24</v>
      </c>
      <c r="B29" s="16">
        <v>65214.48</v>
      </c>
      <c r="C29" s="1">
        <f>DATE(2000+RIGHT(DI!$D29,2),_xlfn.XLOOKUP(LEFT(DI!$D29,1),TblVertices[Vértice],TblVertices[Mês]),1)</f>
        <v>46478</v>
      </c>
      <c r="D29" s="17" t="s">
        <v>34</v>
      </c>
      <c r="E29">
        <f ca="1">NETWORKDAYS(Tabela1[Data],DI!$C29,TblFeriados[Data])</f>
        <v>923</v>
      </c>
      <c r="F29">
        <f ca="1">IFERROR(DI!$E29-E28,DI!$E29)</f>
        <v>61</v>
      </c>
      <c r="G29" s="8">
        <f ca="1">((100000/DI!$B29)^(252/DI!$E29))-1</f>
        <v>0.1237981227175422</v>
      </c>
      <c r="H29" s="8">
        <f ca="1">IFERROR(((((1+DI!$G29)^(DI!$E29/252))/((1+G28)^(E28/252)))^(252/DI!$F29))-1,DI!$G29)</f>
        <v>0.12238504916973869</v>
      </c>
      <c r="I29" s="16">
        <f ca="1">100000/(1+DI!$G29)^(DI!$E29/252)</f>
        <v>65214.48</v>
      </c>
      <c r="J29" s="16" cm="1">
        <f t="array" aca="1" ref="J29" ca="1">(100000/(1+DI!$H29+Tabela5[Choque])^(DI!$E29/252))-DI!$I29</f>
        <v>-1793.0839484939206</v>
      </c>
      <c r="K29" s="16">
        <f ca="1">-DI!$E29/252 * DI!$I29/(1+DI!$G29)/100</f>
        <v>-2125.4793681568394</v>
      </c>
      <c r="L29" s="30">
        <f t="shared" ca="1" si="2"/>
        <v>-2124.1158485921301</v>
      </c>
      <c r="M29">
        <f t="shared" ca="1" si="3"/>
        <v>114.81838875443354</v>
      </c>
      <c r="N29">
        <f t="shared" ca="1" si="3"/>
        <v>-47.823615289525435</v>
      </c>
      <c r="O29">
        <f t="shared" ca="1" si="3"/>
        <v>-52.987591729568202</v>
      </c>
      <c r="P29">
        <f t="shared" ca="1" si="4"/>
        <v>-52.436846362883308</v>
      </c>
      <c r="Q29">
        <f t="shared" ca="1" si="5"/>
        <v>-43.104049483247266</v>
      </c>
      <c r="R29">
        <f t="shared" ca="1" si="6"/>
        <v>-50.632763461173347</v>
      </c>
      <c r="S29">
        <f t="shared" ca="1" si="7"/>
        <v>-45.986798989797073</v>
      </c>
      <c r="T29">
        <f t="shared" ca="1" si="8"/>
        <v>-43.506073095273017</v>
      </c>
      <c r="U29">
        <f t="shared" ca="1" si="9"/>
        <v>-53.384283584374323</v>
      </c>
      <c r="V29">
        <f t="shared" ca="1" si="10"/>
        <v>-43.994706257024816</v>
      </c>
      <c r="W29">
        <f t="shared" ca="1" si="11"/>
        <v>-46.467225202954332</v>
      </c>
      <c r="X29">
        <f t="shared" ca="1" si="12"/>
        <v>-48.704930775601305</v>
      </c>
      <c r="Y29">
        <f t="shared" ca="1" si="13"/>
        <v>-98.526934764228571</v>
      </c>
      <c r="Z29">
        <f t="shared" ca="1" si="14"/>
        <v>-155.03851565173056</v>
      </c>
      <c r="AA29">
        <f t="shared" ca="1" si="15"/>
        <v>-147.74864608792376</v>
      </c>
      <c r="AB29">
        <f t="shared" ca="1" si="16"/>
        <v>-145.16750911672395</v>
      </c>
      <c r="AC29">
        <f t="shared" ca="1" si="17"/>
        <v>-142.78338367166936</v>
      </c>
      <c r="AD29">
        <f t="shared" ca="1" si="18"/>
        <v>-153.538477957194</v>
      </c>
      <c r="AE29">
        <f t="shared" ca="1" si="19"/>
        <v>-148.71325233387574</v>
      </c>
      <c r="AF29">
        <f t="shared" ca="1" si="20"/>
        <v>-143.49727852716774</v>
      </c>
      <c r="AG29">
        <f t="shared" ca="1" si="21"/>
        <v>-141.00717275792715</v>
      </c>
      <c r="AH29">
        <f t="shared" ca="1" si="22"/>
        <v>-149.88890242523854</v>
      </c>
      <c r="AI29">
        <f t="shared" ca="1" si="23"/>
        <v>-143.34796120667718</v>
      </c>
      <c r="AJ29">
        <f t="shared" ca="1" si="24"/>
        <v>-140.64731861478523</v>
      </c>
      <c r="AK29" t="str">
        <f t="shared" si="25"/>
        <v/>
      </c>
      <c r="AL29" t="str">
        <f t="shared" si="26"/>
        <v/>
      </c>
      <c r="AM29" t="str">
        <f t="shared" si="27"/>
        <v/>
      </c>
      <c r="AN29" t="str">
        <f t="shared" si="28"/>
        <v/>
      </c>
      <c r="AO29" t="str">
        <f t="shared" si="29"/>
        <v/>
      </c>
      <c r="AP29" t="str">
        <f t="shared" si="30"/>
        <v/>
      </c>
      <c r="AQ29" t="str">
        <f t="shared" si="31"/>
        <v/>
      </c>
      <c r="AR29" t="str">
        <f t="shared" si="32"/>
        <v/>
      </c>
      <c r="AS29" t="str">
        <f t="shared" si="33"/>
        <v/>
      </c>
      <c r="AT29" t="str">
        <f t="shared" si="34"/>
        <v/>
      </c>
      <c r="AU29" t="str">
        <f t="shared" si="35"/>
        <v/>
      </c>
      <c r="AV29" t="str">
        <f t="shared" si="36"/>
        <v/>
      </c>
      <c r="AW29" t="str">
        <f t="shared" si="37"/>
        <v/>
      </c>
      <c r="AX29" t="str">
        <f t="shared" si="38"/>
        <v/>
      </c>
    </row>
    <row r="30" spans="1:50" x14ac:dyDescent="0.25">
      <c r="A30" s="3">
        <f t="shared" si="1"/>
        <v>25</v>
      </c>
      <c r="B30" s="18">
        <v>63319.1</v>
      </c>
      <c r="C30" s="19">
        <f>DATE(2000+RIGHT(DI!$D30,2),_xlfn.XLOOKUP(LEFT(DI!$D30,1),TblVertices[Vértice],TblVertices[Mês]),1)</f>
        <v>46569</v>
      </c>
      <c r="D30" s="20" t="s">
        <v>35</v>
      </c>
      <c r="E30" s="3">
        <f ca="1">NETWORKDAYS(Tabela1[Data],DI!$C30,TblFeriados[Data])</f>
        <v>986</v>
      </c>
      <c r="F30" s="3">
        <f ca="1">IFERROR(DI!$E30-E29,DI!$E30)</f>
        <v>63</v>
      </c>
      <c r="G30" s="21">
        <f ca="1">((100000/DI!$B30)^(252/DI!$E30))-1</f>
        <v>0.12388888056846525</v>
      </c>
      <c r="H30" s="21">
        <f ca="1">IFERROR(((((1+DI!$G30)^(DI!$E30/252))/((1+G29)^(E29/252)))^(252/DI!$F30))-1,DI!$G30)</f>
        <v>0.12521939574907059</v>
      </c>
      <c r="I30" s="18">
        <f ca="1">100000/(1+DI!$G30)^(DI!$E30/252)</f>
        <v>63319.100000000006</v>
      </c>
      <c r="J30" s="18" cm="1">
        <f t="array" aca="1" ref="J30" ca="1">(100000/(1+DI!$H30+Tabela5[Choque])^(DI!$E30/252))-DI!$I30</f>
        <v>-2437.0393135203776</v>
      </c>
      <c r="K30" s="18">
        <f ca="1">-DI!$E30/252 * DI!$I30/(1+DI!$G30)/100</f>
        <v>-2204.3864508934403</v>
      </c>
      <c r="L30" s="18">
        <f t="shared" ca="1" si="2"/>
        <v>-2203.0626656488012</v>
      </c>
      <c r="M30" s="3">
        <f t="shared" ca="1" si="3"/>
        <v>111.48133113046143</v>
      </c>
      <c r="N30" s="3">
        <f t="shared" ca="1" si="3"/>
        <v>-46.433679742274883</v>
      </c>
      <c r="O30" s="3">
        <f t="shared" ca="1" si="3"/>
        <v>-51.447571451673042</v>
      </c>
      <c r="P30" s="3">
        <f t="shared" ca="1" si="4"/>
        <v>-50.912832833077019</v>
      </c>
      <c r="Q30" s="3">
        <f t="shared" ca="1" si="5"/>
        <v>-41.85128240897852</v>
      </c>
      <c r="R30" s="3">
        <f t="shared" ca="1" si="6"/>
        <v>-49.161183419301686</v>
      </c>
      <c r="S30" s="3">
        <f t="shared" ca="1" si="7"/>
        <v>-44.650248287111381</v>
      </c>
      <c r="T30" s="3">
        <f t="shared" ca="1" si="8"/>
        <v>-42.241621690871433</v>
      </c>
      <c r="U30" s="3">
        <f t="shared" ca="1" si="9"/>
        <v>-51.832733937422425</v>
      </c>
      <c r="V30" s="3">
        <f t="shared" ca="1" si="10"/>
        <v>-42.716053320660997</v>
      </c>
      <c r="W30" s="3">
        <f t="shared" ca="1" si="11"/>
        <v>-45.116711493342976</v>
      </c>
      <c r="X30" s="3">
        <f t="shared" ca="1" si="12"/>
        <v>-47.289380859486684</v>
      </c>
      <c r="Y30" s="3">
        <f t="shared" ca="1" si="13"/>
        <v>-95.663368549893619</v>
      </c>
      <c r="Z30" s="3">
        <f t="shared" ca="1" si="14"/>
        <v>-150.53250867604086</v>
      </c>
      <c r="AA30" s="3">
        <f t="shared" ca="1" si="15"/>
        <v>-143.45451035576536</v>
      </c>
      <c r="AB30" s="3">
        <f t="shared" ca="1" si="16"/>
        <v>-140.94839100937025</v>
      </c>
      <c r="AC30" s="3">
        <f t="shared" ca="1" si="17"/>
        <v>-138.6335572873509</v>
      </c>
      <c r="AD30" s="3">
        <f t="shared" ca="1" si="18"/>
        <v>-149.07606776316186</v>
      </c>
      <c r="AE30" s="3">
        <f t="shared" ca="1" si="19"/>
        <v>-144.39108148763759</v>
      </c>
      <c r="AF30" s="3">
        <f t="shared" ca="1" si="20"/>
        <v>-139.32670365215802</v>
      </c>
      <c r="AG30" s="3">
        <f t="shared" ca="1" si="21"/>
        <v>-136.9089697959175</v>
      </c>
      <c r="AH30" s="3">
        <f t="shared" ca="1" si="22"/>
        <v>-145.53256273076045</v>
      </c>
      <c r="AI30" s="3">
        <f t="shared" ca="1" si="23"/>
        <v>-139.18172605902421</v>
      </c>
      <c r="AJ30" s="3">
        <f t="shared" ca="1" si="24"/>
        <v>-136.55957437828911</v>
      </c>
      <c r="AK30" s="3">
        <f t="shared" ca="1" si="25"/>
        <v>-140.68167558969199</v>
      </c>
      <c r="AL30" s="3" t="str">
        <f t="shared" si="26"/>
        <v/>
      </c>
      <c r="AM30" s="3" t="str">
        <f t="shared" si="27"/>
        <v/>
      </c>
      <c r="AN30" s="3" t="str">
        <f t="shared" si="28"/>
        <v/>
      </c>
      <c r="AO30" s="3" t="str">
        <f t="shared" si="29"/>
        <v/>
      </c>
      <c r="AP30" s="3" t="str">
        <f t="shared" si="30"/>
        <v/>
      </c>
      <c r="AQ30" s="3" t="str">
        <f t="shared" si="31"/>
        <v/>
      </c>
      <c r="AR30" s="3" t="str">
        <f t="shared" si="32"/>
        <v/>
      </c>
      <c r="AS30" s="3" t="str">
        <f t="shared" si="33"/>
        <v/>
      </c>
      <c r="AT30" s="3" t="str">
        <f t="shared" si="34"/>
        <v/>
      </c>
      <c r="AU30" s="3" t="str">
        <f t="shared" si="35"/>
        <v/>
      </c>
      <c r="AV30" s="3" t="str">
        <f t="shared" si="36"/>
        <v/>
      </c>
      <c r="AW30" s="3" t="str">
        <f t="shared" si="37"/>
        <v/>
      </c>
      <c r="AX30" s="3" t="str">
        <f t="shared" si="38"/>
        <v/>
      </c>
    </row>
    <row r="31" spans="1:50" x14ac:dyDescent="0.25">
      <c r="A31">
        <f t="shared" si="1"/>
        <v>26</v>
      </c>
      <c r="B31" s="16">
        <v>61446.01</v>
      </c>
      <c r="C31" s="1">
        <f>DATE(2000+RIGHT(DI!$D31,2),_xlfn.XLOOKUP(LEFT(DI!$D31,1),TblVertices[Vértice],TblVertices[Mês]),1)</f>
        <v>46661</v>
      </c>
      <c r="D31" s="17" t="s">
        <v>36</v>
      </c>
      <c r="E31">
        <f ca="1">NETWORKDAYS(Tabela1[Data],DI!$C31,TblFeriados[Data])</f>
        <v>1051</v>
      </c>
      <c r="F31">
        <f ca="1">IFERROR(DI!$E31-E30,DI!$E31)</f>
        <v>65</v>
      </c>
      <c r="G31" s="8">
        <f ca="1">((100000/DI!$B31)^(252/DI!$E31))-1</f>
        <v>0.123862594319325</v>
      </c>
      <c r="H31" s="8">
        <f ca="1">IFERROR(((((1+DI!$G31)^(DI!$E31/252))/((1+G30)^(E30/252)))^(252/DI!$F31))-1,DI!$G31)</f>
        <v>0.12346392752920354</v>
      </c>
      <c r="I31" s="16">
        <f ca="1">100000/(1+DI!$G31)^(DI!$E31/252)</f>
        <v>61446.009999999987</v>
      </c>
      <c r="J31" s="16" cm="1">
        <f t="array" aca="1" ref="J31" ca="1">(100000/(1+DI!$H31+Tabela5[Choque])^(DI!$E31/252))-DI!$I31</f>
        <v>-2141.8262428745948</v>
      </c>
      <c r="K31" s="16">
        <f ca="1">-DI!$E31/252 * DI!$I31/(1+DI!$G31)/100</f>
        <v>-2280.250951806911</v>
      </c>
      <c r="L31" s="30">
        <f t="shared" ca="1" si="2"/>
        <v>-2278.9663359129386</v>
      </c>
      <c r="M31">
        <f t="shared" ca="1" si="3"/>
        <v>108.1835178872669</v>
      </c>
      <c r="N31">
        <f t="shared" ca="1" si="3"/>
        <v>-45.060090079938256</v>
      </c>
      <c r="O31">
        <f t="shared" ca="1" si="3"/>
        <v>-49.92566208135009</v>
      </c>
      <c r="P31">
        <f t="shared" ca="1" si="4"/>
        <v>-49.406741968688401</v>
      </c>
      <c r="Q31">
        <f t="shared" ca="1" si="5"/>
        <v>-40.613248094412548</v>
      </c>
      <c r="R31">
        <f t="shared" ca="1" si="6"/>
        <v>-47.706909415867322</v>
      </c>
      <c r="S31">
        <f t="shared" ca="1" si="7"/>
        <v>-43.329415654239057</v>
      </c>
      <c r="T31">
        <f t="shared" ca="1" si="8"/>
        <v>-40.99204045593671</v>
      </c>
      <c r="U31">
        <f t="shared" ca="1" si="9"/>
        <v>-50.299430785437515</v>
      </c>
      <c r="V31">
        <f t="shared" ca="1" si="10"/>
        <v>-41.452437566261494</v>
      </c>
      <c r="W31">
        <f t="shared" ca="1" si="11"/>
        <v>-43.782080060946328</v>
      </c>
      <c r="X31">
        <f t="shared" ca="1" si="12"/>
        <v>-45.890478057739699</v>
      </c>
      <c r="Y31">
        <f t="shared" ca="1" si="13"/>
        <v>-92.833478374620711</v>
      </c>
      <c r="Z31">
        <f t="shared" ca="1" si="14"/>
        <v>-146.07949312976797</v>
      </c>
      <c r="AA31">
        <f t="shared" ca="1" si="15"/>
        <v>-139.21087441017735</v>
      </c>
      <c r="AB31">
        <f t="shared" ca="1" si="16"/>
        <v>-136.77889046821056</v>
      </c>
      <c r="AC31">
        <f t="shared" ca="1" si="17"/>
        <v>-134.53253358645546</v>
      </c>
      <c r="AD31">
        <f t="shared" ca="1" si="18"/>
        <v>-144.66613629277609</v>
      </c>
      <c r="AE31">
        <f t="shared" ca="1" si="19"/>
        <v>-140.11974012581027</v>
      </c>
      <c r="AF31">
        <f t="shared" ca="1" si="20"/>
        <v>-135.20517546644749</v>
      </c>
      <c r="AG31">
        <f t="shared" ca="1" si="21"/>
        <v>-132.85896241686382</v>
      </c>
      <c r="AH31">
        <f t="shared" ca="1" si="22"/>
        <v>-141.22745435231914</v>
      </c>
      <c r="AI31">
        <f t="shared" ca="1" si="23"/>
        <v>-135.06448656471838</v>
      </c>
      <c r="AJ31">
        <f t="shared" ca="1" si="24"/>
        <v>-132.51990272830938</v>
      </c>
      <c r="AK31">
        <f t="shared" ca="1" si="25"/>
        <v>-136.52006495829804</v>
      </c>
      <c r="AL31">
        <f t="shared" ca="1" si="26"/>
        <v>-141.07412670461338</v>
      </c>
      <c r="AM31" t="str">
        <f t="shared" si="27"/>
        <v/>
      </c>
      <c r="AN31" t="str">
        <f t="shared" si="28"/>
        <v/>
      </c>
      <c r="AO31" t="str">
        <f t="shared" si="29"/>
        <v/>
      </c>
      <c r="AP31" t="str">
        <f t="shared" si="30"/>
        <v/>
      </c>
      <c r="AQ31" t="str">
        <f t="shared" si="31"/>
        <v/>
      </c>
      <c r="AR31" t="str">
        <f t="shared" si="32"/>
        <v/>
      </c>
      <c r="AS31" t="str">
        <f t="shared" si="33"/>
        <v/>
      </c>
      <c r="AT31" t="str">
        <f t="shared" si="34"/>
        <v/>
      </c>
      <c r="AU31" t="str">
        <f t="shared" si="35"/>
        <v/>
      </c>
      <c r="AV31" t="str">
        <f t="shared" si="36"/>
        <v/>
      </c>
      <c r="AW31" t="str">
        <f t="shared" si="37"/>
        <v/>
      </c>
      <c r="AX31" t="str">
        <f t="shared" si="38"/>
        <v/>
      </c>
    </row>
    <row r="32" spans="1:50" x14ac:dyDescent="0.25">
      <c r="A32" s="3">
        <f t="shared" si="1"/>
        <v>27</v>
      </c>
      <c r="B32" s="18">
        <v>59657.48</v>
      </c>
      <c r="C32" s="19">
        <f>DATE(2000+RIGHT(DI!$D32,2),_xlfn.XLOOKUP(LEFT(DI!$D32,1),TblVertices[Vértice],TblVertices[Mês]),1)</f>
        <v>46753</v>
      </c>
      <c r="D32" s="20" t="s">
        <v>37</v>
      </c>
      <c r="E32" s="3">
        <f ca="1">NETWORKDAYS(Tabela1[Data],DI!$C32,TblFeriados[Data])</f>
        <v>1113</v>
      </c>
      <c r="F32" s="3">
        <f ca="1">IFERROR(DI!$E32-E31,DI!$E32)</f>
        <v>62</v>
      </c>
      <c r="G32" s="21">
        <f ca="1">((100000/DI!$B32)^(252/DI!$E32))-1</f>
        <v>0.12406869202531712</v>
      </c>
      <c r="H32" s="21">
        <f ca="1">IFERROR(((((1+DI!$G32)^(DI!$E32/252))/((1+G31)^(E31/252)))^(252/DI!$F32))-1,DI!$G32)</f>
        <v>0.12756813682762758</v>
      </c>
      <c r="I32" s="18">
        <f ca="1">100000/(1+DI!$G32)^(DI!$E32/252)</f>
        <v>59657.480000000018</v>
      </c>
      <c r="J32" s="18" cm="1">
        <f t="array" aca="1" ref="J32" ca="1">(100000/(1+DI!$H32+Tabela5[Choque])^(DI!$E32/252))-DI!$I32</f>
        <v>-3064.0000866984919</v>
      </c>
      <c r="K32" s="18">
        <f ca="1">-DI!$E32/252 * DI!$I32/(1+DI!$G32)/100</f>
        <v>-2344.0489464980042</v>
      </c>
      <c r="L32" s="18">
        <f t="shared" ca="1" si="2"/>
        <v>-2342.8023897244852</v>
      </c>
      <c r="M32" s="3">
        <f t="shared" ca="1" si="3"/>
        <v>105.034583281962</v>
      </c>
      <c r="N32" s="3">
        <f t="shared" ca="1" si="3"/>
        <v>-43.748510647674536</v>
      </c>
      <c r="O32" s="3">
        <f t="shared" ca="1" si="3"/>
        <v>-48.472458783001592</v>
      </c>
      <c r="P32" s="3">
        <f t="shared" ca="1" si="4"/>
        <v>-47.968643055296688</v>
      </c>
      <c r="Q32" s="3">
        <f t="shared" ca="1" si="5"/>
        <v>-39.431104410643691</v>
      </c>
      <c r="R32" s="3">
        <f t="shared" ca="1" si="6"/>
        <v>-46.318288109169629</v>
      </c>
      <c r="S32" s="3">
        <f t="shared" ca="1" si="7"/>
        <v>-42.068211553597294</v>
      </c>
      <c r="T32" s="3">
        <f t="shared" ca="1" si="8"/>
        <v>-39.798871133524159</v>
      </c>
      <c r="U32" s="3">
        <f t="shared" ca="1" si="9"/>
        <v>-48.835348073758169</v>
      </c>
      <c r="V32" s="3">
        <f t="shared" ca="1" si="10"/>
        <v>-40.245867307909741</v>
      </c>
      <c r="W32" s="3">
        <f t="shared" ca="1" si="11"/>
        <v>-42.507700102810674</v>
      </c>
      <c r="X32" s="3">
        <f t="shared" ca="1" si="12"/>
        <v>-44.554728238986499</v>
      </c>
      <c r="Y32" s="3">
        <f t="shared" ca="1" si="13"/>
        <v>-90.131342612227726</v>
      </c>
      <c r="Z32" s="3">
        <f t="shared" ca="1" si="14"/>
        <v>-141.82750742968133</v>
      </c>
      <c r="AA32" s="3">
        <f t="shared" ca="1" si="15"/>
        <v>-135.15881594114364</v>
      </c>
      <c r="AB32" s="3">
        <f t="shared" ca="1" si="16"/>
        <v>-132.79762058642157</v>
      </c>
      <c r="AC32" s="3">
        <f t="shared" ca="1" si="17"/>
        <v>-130.61664918166858</v>
      </c>
      <c r="AD32" s="3">
        <f t="shared" ca="1" si="18"/>
        <v>-140.45528965287687</v>
      </c>
      <c r="AE32" s="3">
        <f t="shared" ca="1" si="19"/>
        <v>-136.04122699196787</v>
      </c>
      <c r="AF32" s="3">
        <f t="shared" ca="1" si="20"/>
        <v>-131.26971224471833</v>
      </c>
      <c r="AG32" s="3">
        <f t="shared" ca="1" si="21"/>
        <v>-128.99179121971972</v>
      </c>
      <c r="AH32" s="3">
        <f t="shared" ca="1" si="22"/>
        <v>-137.11669860214516</v>
      </c>
      <c r="AI32" s="3">
        <f t="shared" ca="1" si="23"/>
        <v>-131.13311842290426</v>
      </c>
      <c r="AJ32" s="3">
        <f t="shared" ca="1" si="24"/>
        <v>-128.66260065732612</v>
      </c>
      <c r="AK32" s="3">
        <f t="shared" ca="1" si="25"/>
        <v>-132.54632879902812</v>
      </c>
      <c r="AL32" s="3">
        <f t="shared" ca="1" si="26"/>
        <v>-136.96783391465033</v>
      </c>
      <c r="AM32" s="3">
        <f t="shared" ca="1" si="27"/>
        <v>-130.1707053335949</v>
      </c>
      <c r="AN32" s="3" t="str">
        <f t="shared" si="28"/>
        <v/>
      </c>
      <c r="AO32" s="3" t="str">
        <f t="shared" si="29"/>
        <v/>
      </c>
      <c r="AP32" s="3" t="str">
        <f t="shared" si="30"/>
        <v/>
      </c>
      <c r="AQ32" s="3" t="str">
        <f t="shared" si="31"/>
        <v/>
      </c>
      <c r="AR32" s="3" t="str">
        <f t="shared" si="32"/>
        <v/>
      </c>
      <c r="AS32" s="3" t="str">
        <f t="shared" si="33"/>
        <v/>
      </c>
      <c r="AT32" s="3" t="str">
        <f t="shared" si="34"/>
        <v/>
      </c>
      <c r="AU32" s="3" t="str">
        <f t="shared" si="35"/>
        <v/>
      </c>
      <c r="AV32" s="3" t="str">
        <f t="shared" si="36"/>
        <v/>
      </c>
      <c r="AW32" s="3" t="str">
        <f t="shared" si="37"/>
        <v/>
      </c>
      <c r="AX32" s="3" t="str">
        <f t="shared" si="38"/>
        <v/>
      </c>
    </row>
    <row r="33" spans="1:50" x14ac:dyDescent="0.25">
      <c r="A33">
        <f t="shared" si="1"/>
        <v>28</v>
      </c>
      <c r="B33" s="16">
        <v>57871.33</v>
      </c>
      <c r="C33" s="1">
        <f>DATE(2000+RIGHT(DI!$D33,2),_xlfn.XLOOKUP(LEFT(DI!$D33,1),TblVertices[Vértice],TblVertices[Mês]),1)</f>
        <v>46844</v>
      </c>
      <c r="D33" s="17" t="s">
        <v>38</v>
      </c>
      <c r="E33">
        <f ca="1">NETWORKDAYS(Tabela1[Data],DI!$C33,TblFeriados[Data])</f>
        <v>1176</v>
      </c>
      <c r="F33">
        <f ca="1">IFERROR(DI!$E33-E32,DI!$E33)</f>
        <v>63</v>
      </c>
      <c r="G33" s="8">
        <f ca="1">((100000/DI!$B33)^(252/DI!$E33))-1</f>
        <v>0.12434783095009716</v>
      </c>
      <c r="H33" s="8">
        <f ca="1">IFERROR(((((1+DI!$G33)^(DI!$E33/252))/((1+G32)^(E32/252)))^(252/DI!$F33))-1,DI!$G33)</f>
        <v>0.12929073089058751</v>
      </c>
      <c r="I33" s="16">
        <f ca="1">100000/(1+DI!$G33)^(DI!$E33/252)</f>
        <v>57871.329999999987</v>
      </c>
      <c r="J33" s="16" cm="1">
        <f t="array" aca="1" ref="J33" ca="1">(100000/(1+DI!$H33+Tabela5[Choque])^(DI!$E33/252))-DI!$I33</f>
        <v>-3457.9920992191328</v>
      </c>
      <c r="K33" s="16">
        <f ca="1">-DI!$E33/252 * DI!$I33/(1+DI!$G33)/100</f>
        <v>-2401.9809460427837</v>
      </c>
      <c r="L33" s="30">
        <f t="shared" ca="1" si="2"/>
        <v>-2400.7730175835895</v>
      </c>
      <c r="M33">
        <f t="shared" ca="1" si="3"/>
        <v>101.88983896944529</v>
      </c>
      <c r="N33">
        <f t="shared" ca="1" si="3"/>
        <v>-42.43867653645588</v>
      </c>
      <c r="O33">
        <f t="shared" ca="1" si="3"/>
        <v>-47.021189264824486</v>
      </c>
      <c r="P33">
        <f t="shared" ca="1" si="4"/>
        <v>-46.532457822644893</v>
      </c>
      <c r="Q33">
        <f t="shared" ca="1" si="5"/>
        <v>-38.250533807542908</v>
      </c>
      <c r="R33">
        <f t="shared" ca="1" si="6"/>
        <v>-44.93151464327407</v>
      </c>
      <c r="S33">
        <f t="shared" ca="1" si="7"/>
        <v>-40.80868573945866</v>
      </c>
      <c r="T33">
        <f t="shared" ca="1" si="8"/>
        <v>-38.60728956361632</v>
      </c>
      <c r="U33">
        <f t="shared" ca="1" si="9"/>
        <v>-47.373213619504568</v>
      </c>
      <c r="V33">
        <f t="shared" ca="1" si="10"/>
        <v>-39.040902634711607</v>
      </c>
      <c r="W33">
        <f t="shared" ca="1" si="11"/>
        <v>-41.235015964314769</v>
      </c>
      <c r="X33">
        <f t="shared" ca="1" si="12"/>
        <v>-43.220755904853931</v>
      </c>
      <c r="Y33">
        <f t="shared" ca="1" si="13"/>
        <v>-87.432802586620994</v>
      </c>
      <c r="Z33">
        <f t="shared" ca="1" si="14"/>
        <v>-137.58117985440444</v>
      </c>
      <c r="AA33">
        <f t="shared" ca="1" si="15"/>
        <v>-131.11214955340353</v>
      </c>
      <c r="AB33">
        <f t="shared" ca="1" si="16"/>
        <v>-128.82164858742931</v>
      </c>
      <c r="AC33">
        <f t="shared" ca="1" si="17"/>
        <v>-126.70597565110978</v>
      </c>
      <c r="AD33">
        <f t="shared" ca="1" si="18"/>
        <v>-136.25004639396801</v>
      </c>
      <c r="AE33">
        <f t="shared" ca="1" si="19"/>
        <v>-131.96814114268781</v>
      </c>
      <c r="AF33">
        <f t="shared" ca="1" si="20"/>
        <v>-127.33948595078326</v>
      </c>
      <c r="AG33">
        <f t="shared" ca="1" si="21"/>
        <v>-125.12976607405302</v>
      </c>
      <c r="AH33">
        <f t="shared" ca="1" si="22"/>
        <v>-133.01141304183946</v>
      </c>
      <c r="AI33">
        <f t="shared" ca="1" si="23"/>
        <v>-127.2069817595542</v>
      </c>
      <c r="AJ33">
        <f t="shared" ca="1" si="24"/>
        <v>-124.81043150495681</v>
      </c>
      <c r="AK33">
        <f t="shared" ca="1" si="25"/>
        <v>-128.57788049741717</v>
      </c>
      <c r="AL33">
        <f t="shared" ca="1" si="26"/>
        <v>-132.86700537568663</v>
      </c>
      <c r="AM33">
        <f t="shared" ca="1" si="27"/>
        <v>-126.27338339958754</v>
      </c>
      <c r="AN33">
        <f t="shared" ca="1" si="28"/>
        <v>-128.11432967833088</v>
      </c>
      <c r="AO33" t="str">
        <f t="shared" si="29"/>
        <v/>
      </c>
      <c r="AP33" t="str">
        <f t="shared" si="30"/>
        <v/>
      </c>
      <c r="AQ33" t="str">
        <f t="shared" si="31"/>
        <v/>
      </c>
      <c r="AR33" t="str">
        <f t="shared" si="32"/>
        <v/>
      </c>
      <c r="AS33" t="str">
        <f t="shared" si="33"/>
        <v/>
      </c>
      <c r="AT33" t="str">
        <f t="shared" si="34"/>
        <v/>
      </c>
      <c r="AU33" t="str">
        <f t="shared" si="35"/>
        <v/>
      </c>
      <c r="AV33" t="str">
        <f t="shared" si="36"/>
        <v/>
      </c>
      <c r="AW33" t="str">
        <f t="shared" si="37"/>
        <v/>
      </c>
      <c r="AX33" t="str">
        <f t="shared" si="38"/>
        <v/>
      </c>
    </row>
    <row r="34" spans="1:50" x14ac:dyDescent="0.25">
      <c r="A34" s="3">
        <f t="shared" si="1"/>
        <v>29</v>
      </c>
      <c r="B34" s="18">
        <v>52907.199999999997</v>
      </c>
      <c r="C34" s="19">
        <f>DATE(2000+RIGHT(DI!$D34,2),_xlfn.XLOOKUP(LEFT(DI!$D34,1),TblVertices[Vértice],TblVertices[Mês]),1)</f>
        <v>47119</v>
      </c>
      <c r="D34" s="20" t="s">
        <v>39</v>
      </c>
      <c r="E34" s="3">
        <f ca="1">NETWORKDAYS(Tabela1[Data],DI!$C34,TblFeriados[Data])</f>
        <v>1362</v>
      </c>
      <c r="F34" s="3">
        <f ca="1">IFERROR(DI!$E34-E33,DI!$E34)</f>
        <v>186</v>
      </c>
      <c r="G34" s="21">
        <f ca="1">((100000/DI!$B34)^(252/DI!$E34))-1</f>
        <v>0.12500863541451168</v>
      </c>
      <c r="H34" s="21">
        <f ca="1">IFERROR(((((1+DI!$G34)^(DI!$E34/252))/((1+G33)^(E33/252)))^(252/DI!$F34))-1,DI!$G34)</f>
        <v>0.12919562460384815</v>
      </c>
      <c r="I34" s="18">
        <f ca="1">100000/(1+DI!$G34)^(DI!$E34/252)</f>
        <v>52907.19999999999</v>
      </c>
      <c r="J34" s="18" cm="1">
        <f t="array" aca="1" ref="J34" ca="1">(100000/(1+DI!$H34+Tabela5[Choque])^(DI!$E34/252))-DI!$I34</f>
        <v>-3464.7913734000103</v>
      </c>
      <c r="K34" s="18">
        <f ca="1">-DI!$E34/252 * DI!$I34/(1+DI!$G34)/100</f>
        <v>-2541.7655478018605</v>
      </c>
      <c r="L34" s="18">
        <f t="shared" ca="1" si="2"/>
        <v>-2540.6640049300145</v>
      </c>
      <c r="M34" s="3">
        <f t="shared" ca="1" si="3"/>
        <v>93.149856558061416</v>
      </c>
      <c r="N34" s="3">
        <f t="shared" ca="1" si="3"/>
        <v>-38.798340166876734</v>
      </c>
      <c r="O34" s="3">
        <f t="shared" ca="1" si="3"/>
        <v>-42.987770709121811</v>
      </c>
      <c r="P34" s="3">
        <f t="shared" ca="1" si="4"/>
        <v>-42.540962036197158</v>
      </c>
      <c r="Q34" s="3">
        <f t="shared" ca="1" si="5"/>
        <v>-34.969451060869595</v>
      </c>
      <c r="R34" s="3">
        <f t="shared" ca="1" si="6"/>
        <v>-41.077345751940214</v>
      </c>
      <c r="S34" s="3">
        <f t="shared" ca="1" si="7"/>
        <v>-37.308167933149065</v>
      </c>
      <c r="T34" s="3">
        <f t="shared" ca="1" si="8"/>
        <v>-35.295604756278479</v>
      </c>
      <c r="U34" s="3">
        <f t="shared" ca="1" si="9"/>
        <v>-43.309598856806161</v>
      </c>
      <c r="V34" s="3">
        <f t="shared" ca="1" si="10"/>
        <v>-35.692023042760795</v>
      </c>
      <c r="W34" s="3">
        <f t="shared" ca="1" si="11"/>
        <v>-37.697928086795216</v>
      </c>
      <c r="X34" s="3">
        <f t="shared" ca="1" si="12"/>
        <v>-39.513333749358928</v>
      </c>
      <c r="Y34" s="3">
        <f t="shared" ca="1" si="13"/>
        <v>-79.932926597865887</v>
      </c>
      <c r="Z34" s="3">
        <f t="shared" ca="1" si="14"/>
        <v>-125.77963905085554</v>
      </c>
      <c r="AA34" s="3">
        <f t="shared" ca="1" si="15"/>
        <v>-119.86551404385956</v>
      </c>
      <c r="AB34" s="3">
        <f t="shared" ca="1" si="16"/>
        <v>-117.77148937383745</v>
      </c>
      <c r="AC34" s="3">
        <f t="shared" ca="1" si="17"/>
        <v>-115.83729620467329</v>
      </c>
      <c r="AD34" s="3">
        <f t="shared" ca="1" si="18"/>
        <v>-124.56268854672848</v>
      </c>
      <c r="AE34" s="3">
        <f t="shared" ca="1" si="19"/>
        <v>-120.6480797497554</v>
      </c>
      <c r="AF34" s="3">
        <f t="shared" ca="1" si="20"/>
        <v>-116.41646478654076</v>
      </c>
      <c r="AG34" s="3">
        <f t="shared" ca="1" si="21"/>
        <v>-114.39629190538976</v>
      </c>
      <c r="AH34" s="3">
        <f t="shared" ca="1" si="22"/>
        <v>-121.60186109576553</v>
      </c>
      <c r="AI34" s="3">
        <f t="shared" ca="1" si="23"/>
        <v>-116.29532663840774</v>
      </c>
      <c r="AJ34" s="3">
        <f t="shared" ca="1" si="24"/>
        <v>-114.10434945454082</v>
      </c>
      <c r="AK34" s="3">
        <f t="shared" ca="1" si="25"/>
        <v>-117.54863140440959</v>
      </c>
      <c r="AL34" s="3">
        <f t="shared" ca="1" si="26"/>
        <v>-121.46984053783673</v>
      </c>
      <c r="AM34" s="3">
        <f t="shared" ca="1" si="27"/>
        <v>-115.44181117314321</v>
      </c>
      <c r="AN34" s="3">
        <f t="shared" ca="1" si="28"/>
        <v>-117.1248433923566</v>
      </c>
      <c r="AO34" s="3">
        <f t="shared" ca="1" si="29"/>
        <v>-345.82628138195577</v>
      </c>
      <c r="AP34" s="3" t="str">
        <f t="shared" si="30"/>
        <v/>
      </c>
      <c r="AQ34" s="3" t="str">
        <f t="shared" si="31"/>
        <v/>
      </c>
      <c r="AR34" s="3" t="str">
        <f t="shared" si="32"/>
        <v/>
      </c>
      <c r="AS34" s="3" t="str">
        <f t="shared" si="33"/>
        <v/>
      </c>
      <c r="AT34" s="3" t="str">
        <f t="shared" si="34"/>
        <v/>
      </c>
      <c r="AU34" s="3" t="str">
        <f t="shared" si="35"/>
        <v/>
      </c>
      <c r="AV34" s="3" t="str">
        <f t="shared" si="36"/>
        <v/>
      </c>
      <c r="AW34" s="3" t="str">
        <f t="shared" si="37"/>
        <v/>
      </c>
      <c r="AX34" s="3" t="str">
        <f t="shared" si="38"/>
        <v/>
      </c>
    </row>
    <row r="35" spans="1:50" x14ac:dyDescent="0.25">
      <c r="A35">
        <f t="shared" si="1"/>
        <v>30</v>
      </c>
      <c r="B35" s="16">
        <v>46896.95</v>
      </c>
      <c r="C35" s="1">
        <f>DATE(2000+RIGHT(DI!$D35,2),_xlfn.XLOOKUP(LEFT(DI!$D35,1),TblVertices[Vértice],TblVertices[Mês]),1)</f>
        <v>47484</v>
      </c>
      <c r="D35" s="17" t="s">
        <v>40</v>
      </c>
      <c r="E35">
        <f ca="1">NETWORKDAYS(Tabela1[Data],DI!$C35,TblFeriados[Data])</f>
        <v>1612</v>
      </c>
      <c r="F35">
        <f ca="1">IFERROR(DI!$E35-E34,DI!$E35)</f>
        <v>250</v>
      </c>
      <c r="G35" s="8">
        <f ca="1">((100000/DI!$B35)^(252/DI!$E35))-1</f>
        <v>0.12566498475872767</v>
      </c>
      <c r="H35" s="8">
        <f ca="1">IFERROR(((((1+DI!$G35)^(DI!$E35/252))/((1+G34)^(E34/252)))^(252/DI!$F35))-1,DI!$G35)</f>
        <v>0.12924750764464465</v>
      </c>
      <c r="I35" s="16">
        <f ca="1">100000/(1+DI!$G35)^(DI!$E35/252)</f>
        <v>46896.949999999983</v>
      </c>
      <c r="J35" s="16" cm="1">
        <f t="array" aca="1" ref="J35" ca="1">(100000/(1+DI!$H35+Tabela5[Choque])^(DI!$E35/252))-DI!$I35</f>
        <v>-3463.5345325350863</v>
      </c>
      <c r="K35" s="16">
        <f ca="1">-DI!$E35/252 * DI!$I35/(1+DI!$G35)/100</f>
        <v>-2665.0167221640122</v>
      </c>
      <c r="L35" s="30">
        <f t="shared" ca="1" si="2"/>
        <v>-2664.0427817813452</v>
      </c>
      <c r="M35">
        <f t="shared" ca="1" si="3"/>
        <v>82.568046797233222</v>
      </c>
      <c r="N35">
        <f t="shared" ca="1" si="3"/>
        <v>-34.390854531878638</v>
      </c>
      <c r="O35">
        <f t="shared" ca="1" si="3"/>
        <v>-38.10436639166597</v>
      </c>
      <c r="P35">
        <f t="shared" ca="1" si="4"/>
        <v>-37.708315117100049</v>
      </c>
      <c r="Q35">
        <f t="shared" ca="1" si="5"/>
        <v>-30.996926655144254</v>
      </c>
      <c r="R35">
        <f t="shared" ca="1" si="6"/>
        <v>-36.410965423637087</v>
      </c>
      <c r="S35">
        <f t="shared" ca="1" si="7"/>
        <v>-33.069965640829501</v>
      </c>
      <c r="T35">
        <f t="shared" ca="1" si="8"/>
        <v>-31.286029339578619</v>
      </c>
      <c r="U35">
        <f t="shared" ca="1" si="9"/>
        <v>-38.389634909949784</v>
      </c>
      <c r="V35">
        <f t="shared" ca="1" si="10"/>
        <v>-31.637414568058798</v>
      </c>
      <c r="W35">
        <f t="shared" ca="1" si="11"/>
        <v>-33.415449099367017</v>
      </c>
      <c r="X35">
        <f t="shared" ca="1" si="12"/>
        <v>-35.024624950422591</v>
      </c>
      <c r="Y35">
        <f t="shared" ca="1" si="13"/>
        <v>-70.852558101993424</v>
      </c>
      <c r="Z35">
        <f t="shared" ca="1" si="14"/>
        <v>-111.49109088339617</v>
      </c>
      <c r="AA35">
        <f t="shared" ca="1" si="15"/>
        <v>-106.24880959187367</v>
      </c>
      <c r="AB35">
        <f t="shared" ca="1" si="16"/>
        <v>-104.39266581089879</v>
      </c>
      <c r="AC35">
        <f t="shared" ca="1" si="17"/>
        <v>-102.67819669621058</v>
      </c>
      <c r="AD35">
        <f t="shared" ca="1" si="18"/>
        <v>-110.41238577436525</v>
      </c>
      <c r="AE35">
        <f t="shared" ca="1" si="19"/>
        <v>-106.94247595072676</v>
      </c>
      <c r="AF35">
        <f t="shared" ca="1" si="20"/>
        <v>-103.19157181387715</v>
      </c>
      <c r="AG35">
        <f t="shared" ca="1" si="21"/>
        <v>-101.40089026961297</v>
      </c>
      <c r="AH35">
        <f t="shared" ca="1" si="22"/>
        <v>-107.78790787860746</v>
      </c>
      <c r="AI35">
        <f t="shared" ca="1" si="23"/>
        <v>-103.08419494123815</v>
      </c>
      <c r="AJ35">
        <f t="shared" ca="1" si="24"/>
        <v>-101.14211243747785</v>
      </c>
      <c r="AK35">
        <f t="shared" ca="1" si="25"/>
        <v>-104.19512447343698</v>
      </c>
      <c r="AL35">
        <f t="shared" ca="1" si="26"/>
        <v>-107.67088483629641</v>
      </c>
      <c r="AM35">
        <f t="shared" ca="1" si="27"/>
        <v>-102.32763870505977</v>
      </c>
      <c r="AN35">
        <f t="shared" ca="1" si="28"/>
        <v>-103.81947871611381</v>
      </c>
      <c r="AO35">
        <f t="shared" ca="1" si="29"/>
        <v>-306.54046758580137</v>
      </c>
      <c r="AP35">
        <f t="shared" ca="1" si="30"/>
        <v>-411.99782748395961</v>
      </c>
      <c r="AQ35" t="str">
        <f t="shared" si="31"/>
        <v/>
      </c>
      <c r="AR35" t="str">
        <f t="shared" si="32"/>
        <v/>
      </c>
      <c r="AS35" t="str">
        <f t="shared" si="33"/>
        <v/>
      </c>
      <c r="AT35" t="str">
        <f t="shared" si="34"/>
        <v/>
      </c>
      <c r="AU35" t="str">
        <f t="shared" si="35"/>
        <v/>
      </c>
      <c r="AV35" t="str">
        <f t="shared" si="36"/>
        <v/>
      </c>
      <c r="AW35" t="str">
        <f t="shared" si="37"/>
        <v/>
      </c>
      <c r="AX35" t="str">
        <f t="shared" si="38"/>
        <v/>
      </c>
    </row>
    <row r="36" spans="1:50" x14ac:dyDescent="0.25">
      <c r="A36" s="3">
        <f t="shared" si="1"/>
        <v>31</v>
      </c>
      <c r="B36" s="18">
        <v>41491</v>
      </c>
      <c r="C36" s="19">
        <f>DATE(2000+RIGHT(DI!$D36,2),_xlfn.XLOOKUP(LEFT(DI!$D36,1),TblVertices[Vértice],TblVertices[Mês]),1)</f>
        <v>47849</v>
      </c>
      <c r="D36" s="20" t="s">
        <v>41</v>
      </c>
      <c r="E36" s="3">
        <f ca="1">NETWORKDAYS(Tabela1[Data],DI!$C36,TblFeriados[Data])</f>
        <v>1865</v>
      </c>
      <c r="F36" s="3">
        <f ca="1">IFERROR(DI!$E36-E35,DI!$E36)</f>
        <v>253</v>
      </c>
      <c r="G36" s="21">
        <f ca="1">((100000/DI!$B36)^(252/DI!$E36))-1</f>
        <v>0.12621761180790636</v>
      </c>
      <c r="H36" s="21">
        <f ca="1">IFERROR(((((1+DI!$G36)^(DI!$E36/252))/((1+G35)^(E35/252)))^(252/DI!$F36))-1,DI!$G36)</f>
        <v>0.12974507488893106</v>
      </c>
      <c r="I36" s="18">
        <f ca="1">100000/(1+DI!$G36)^(DI!$E36/252)</f>
        <v>41490.999999999993</v>
      </c>
      <c r="J36" s="18" cm="1">
        <f t="array" aca="1" ref="J36" ca="1">(100000/(1+DI!$H36+Tabela5[Choque])^(DI!$E36/252))-DI!$I36</f>
        <v>-3509.006465188977</v>
      </c>
      <c r="K36" s="18">
        <f ca="1">-DI!$E36/252 * DI!$I36/(1+DI!$G36)/100</f>
        <v>-2726.5275036158309</v>
      </c>
      <c r="L36" s="18">
        <f t="shared" ca="1" si="2"/>
        <v>-2725.6679228417001</v>
      </c>
      <c r="M36" s="3">
        <f t="shared" ca="1" si="3"/>
        <v>73.050184066639815</v>
      </c>
      <c r="N36" s="3">
        <f t="shared" ca="1" si="3"/>
        <v>-30.4265191101378</v>
      </c>
      <c r="O36" s="3">
        <f t="shared" ca="1" si="3"/>
        <v>-33.711963484973182</v>
      </c>
      <c r="P36" s="3">
        <f t="shared" ca="1" si="4"/>
        <v>-33.361566211098989</v>
      </c>
      <c r="Q36" s="3">
        <f t="shared" ca="1" si="5"/>
        <v>-27.423819328305793</v>
      </c>
      <c r="R36" s="3">
        <f t="shared" ca="1" si="6"/>
        <v>-32.213765850276545</v>
      </c>
      <c r="S36" s="3">
        <f t="shared" ca="1" si="7"/>
        <v>-29.257892984589766</v>
      </c>
      <c r="T36" s="3">
        <f t="shared" ca="1" si="8"/>
        <v>-27.67959629205005</v>
      </c>
      <c r="U36" s="3">
        <f t="shared" ca="1" si="9"/>
        <v>-33.964348258228455</v>
      </c>
      <c r="V36" s="3">
        <f t="shared" ca="1" si="10"/>
        <v>-27.990476306952328</v>
      </c>
      <c r="W36" s="3">
        <f t="shared" ca="1" si="11"/>
        <v>-29.563551544009513</v>
      </c>
      <c r="X36" s="3">
        <f t="shared" ca="1" si="12"/>
        <v>-30.987232939839028</v>
      </c>
      <c r="Y36" s="3">
        <f t="shared" ca="1" si="13"/>
        <v>-62.685174370823887</v>
      </c>
      <c r="Z36" s="3">
        <f t="shared" ca="1" si="14"/>
        <v>-98.639183397704798</v>
      </c>
      <c r="AA36" s="3">
        <f t="shared" ca="1" si="15"/>
        <v>-94.00119536081624</v>
      </c>
      <c r="AB36" s="3">
        <f t="shared" ca="1" si="16"/>
        <v>-92.359014758102688</v>
      </c>
      <c r="AC36" s="3">
        <f t="shared" ca="1" si="17"/>
        <v>-90.842177564265342</v>
      </c>
      <c r="AD36" s="3">
        <f t="shared" ca="1" si="18"/>
        <v>-97.684823814004744</v>
      </c>
      <c r="AE36" s="3">
        <f t="shared" ca="1" si="19"/>
        <v>-94.614900748803592</v>
      </c>
      <c r="AF36" s="3">
        <f t="shared" ca="1" si="20"/>
        <v>-91.296374415171528</v>
      </c>
      <c r="AG36" s="3">
        <f t="shared" ca="1" si="21"/>
        <v>-89.71211002371183</v>
      </c>
      <c r="AH36" s="3">
        <f t="shared" ca="1" si="22"/>
        <v>-95.362877240232095</v>
      </c>
      <c r="AI36" s="3">
        <f t="shared" ca="1" si="23"/>
        <v>-91.201375191924285</v>
      </c>
      <c r="AJ36" s="3">
        <f t="shared" ca="1" si="24"/>
        <v>-89.483162276936852</v>
      </c>
      <c r="AK36" s="3">
        <f t="shared" ca="1" si="25"/>
        <v>-92.184244594315302</v>
      </c>
      <c r="AL36" s="3">
        <f t="shared" ca="1" si="26"/>
        <v>-95.259343789793888</v>
      </c>
      <c r="AM36" s="3">
        <f t="shared" ca="1" si="27"/>
        <v>-90.53202942860112</v>
      </c>
      <c r="AN36" s="3">
        <f t="shared" ca="1" si="28"/>
        <v>-91.851900633416008</v>
      </c>
      <c r="AO36" s="3">
        <f t="shared" ca="1" si="29"/>
        <v>-271.20464210577632</v>
      </c>
      <c r="AP36" s="3">
        <f t="shared" ca="1" si="30"/>
        <v>-364.5056205176877</v>
      </c>
      <c r="AQ36" s="3">
        <f t="shared" ca="1" si="31"/>
        <v>-368.71722436578995</v>
      </c>
      <c r="AR36" s="3" t="str">
        <f t="shared" si="32"/>
        <v/>
      </c>
      <c r="AS36" s="3" t="str">
        <f t="shared" si="33"/>
        <v/>
      </c>
      <c r="AT36" s="3" t="str">
        <f t="shared" si="34"/>
        <v/>
      </c>
      <c r="AU36" s="3" t="str">
        <f t="shared" si="35"/>
        <v/>
      </c>
      <c r="AV36" s="3" t="str">
        <f t="shared" si="36"/>
        <v/>
      </c>
      <c r="AW36" s="3" t="str">
        <f t="shared" si="37"/>
        <v/>
      </c>
      <c r="AX36" s="3" t="str">
        <f t="shared" si="38"/>
        <v/>
      </c>
    </row>
    <row r="37" spans="1:50" x14ac:dyDescent="0.25">
      <c r="A37">
        <f t="shared" si="1"/>
        <v>32</v>
      </c>
      <c r="B37" s="16">
        <v>36842.19</v>
      </c>
      <c r="C37" s="1">
        <f>DATE(2000+RIGHT(DI!$D37,2),_xlfn.XLOOKUP(LEFT(DI!$D37,1),TblVertices[Vértice],TblVertices[Mês]),1)</f>
        <v>48214</v>
      </c>
      <c r="D37" s="17" t="s">
        <v>42</v>
      </c>
      <c r="E37">
        <f ca="1">NETWORKDAYS(Tabela1[Data],DI!$C37,TblFeriados[Data])</f>
        <v>2118</v>
      </c>
      <c r="F37">
        <f ca="1">IFERROR(DI!$E37-E36,DI!$E37)</f>
        <v>253</v>
      </c>
      <c r="G37" s="8">
        <f ca="1">((100000/DI!$B37)^(252/DI!$E37))-1</f>
        <v>0.12615013571111677</v>
      </c>
      <c r="H37" s="8">
        <f ca="1">IFERROR(((((1+DI!$G37)^(DI!$E37/252))/((1+G36)^(E36/252)))^(252/DI!$F37))-1,DI!$G37)</f>
        <v>0.12565285758897882</v>
      </c>
      <c r="I37" s="16">
        <f ca="1">100000/(1+DI!$G37)^(DI!$E37/252)</f>
        <v>36842.19000000001</v>
      </c>
      <c r="J37" s="16" cm="1">
        <f t="array" aca="1" ref="J37" ca="1">(100000/(1+DI!$H37+Tabela5[Choque])^(DI!$E37/252))-DI!$I37</f>
        <v>-2512.1821902651864</v>
      </c>
      <c r="K37" s="16">
        <f ca="1">-DI!$E37/252 * DI!$I37/(1+DI!$G37)/100</f>
        <v>-2749.6319112412939</v>
      </c>
      <c r="L37" s="30">
        <f t="shared" ca="1" si="2"/>
        <v>-2748.8686775643155</v>
      </c>
      <c r="M37">
        <f t="shared" ca="1" si="3"/>
        <v>64.865362630886651</v>
      </c>
      <c r="N37">
        <f t="shared" ca="1" si="3"/>
        <v>-27.017415779188941</v>
      </c>
      <c r="O37">
        <f t="shared" ca="1" si="3"/>
        <v>-29.934746426609255</v>
      </c>
      <c r="P37">
        <f t="shared" ca="1" si="4"/>
        <v>-29.623609000672182</v>
      </c>
      <c r="Q37">
        <f t="shared" ca="1" si="5"/>
        <v>-24.351149941411748</v>
      </c>
      <c r="R37">
        <f t="shared" ca="1" si="6"/>
        <v>-28.604412573121895</v>
      </c>
      <c r="S37">
        <f t="shared" ca="1" si="7"/>
        <v>-25.979726985079264</v>
      </c>
      <c r="T37">
        <f t="shared" ca="1" si="8"/>
        <v>-24.578268677906149</v>
      </c>
      <c r="U37">
        <f t="shared" ca="1" si="9"/>
        <v>-30.158853046584134</v>
      </c>
      <c r="V37">
        <f t="shared" ca="1" si="10"/>
        <v>-24.854316509393275</v>
      </c>
      <c r="W37">
        <f t="shared" ca="1" si="11"/>
        <v>-26.251138392885021</v>
      </c>
      <c r="X37">
        <f t="shared" ca="1" si="12"/>
        <v>-27.515305091316396</v>
      </c>
      <c r="Y37">
        <f t="shared" ca="1" si="13"/>
        <v>-55.661688181847275</v>
      </c>
      <c r="Z37">
        <f t="shared" ca="1" si="14"/>
        <v>-87.587272810563405</v>
      </c>
      <c r="AA37">
        <f t="shared" ca="1" si="15"/>
        <v>-83.468942655282149</v>
      </c>
      <c r="AB37">
        <f t="shared" ca="1" si="16"/>
        <v>-82.010758235058788</v>
      </c>
      <c r="AC37">
        <f t="shared" ca="1" si="17"/>
        <v>-80.66387326977906</v>
      </c>
      <c r="AD37">
        <f t="shared" ca="1" si="18"/>
        <v>-86.739843317155248</v>
      </c>
      <c r="AE37">
        <f t="shared" ca="1" si="19"/>
        <v>-84.013886149250808</v>
      </c>
      <c r="AF37">
        <f t="shared" ca="1" si="20"/>
        <v>-81.067180171962335</v>
      </c>
      <c r="AG37">
        <f t="shared" ca="1" si="21"/>
        <v>-79.660422809633346</v>
      </c>
      <c r="AH37">
        <f t="shared" ca="1" si="22"/>
        <v>-84.678056499754362</v>
      </c>
      <c r="AI37">
        <f t="shared" ca="1" si="23"/>
        <v>-80.982825024274234</v>
      </c>
      <c r="AJ37">
        <f t="shared" ca="1" si="24"/>
        <v>-79.457127242239082</v>
      </c>
      <c r="AK37">
        <f t="shared" ca="1" si="25"/>
        <v>-81.855569987472904</v>
      </c>
      <c r="AL37">
        <f t="shared" ca="1" si="26"/>
        <v>-84.58612333226263</v>
      </c>
      <c r="AM37">
        <f t="shared" ca="1" si="27"/>
        <v>-80.388475314986763</v>
      </c>
      <c r="AN37">
        <f t="shared" ca="1" si="28"/>
        <v>-81.560463112420393</v>
      </c>
      <c r="AO37">
        <f t="shared" ca="1" si="29"/>
        <v>-240.81783888898838</v>
      </c>
      <c r="AP37">
        <f t="shared" ca="1" si="30"/>
        <v>-323.66501957486088</v>
      </c>
      <c r="AQ37">
        <f t="shared" ca="1" si="31"/>
        <v>-327.40473925326137</v>
      </c>
      <c r="AR37">
        <f t="shared" ca="1" si="32"/>
        <v>-328.59499193998067</v>
      </c>
      <c r="AS37" t="str">
        <f t="shared" si="33"/>
        <v/>
      </c>
      <c r="AT37" t="str">
        <f t="shared" si="34"/>
        <v/>
      </c>
      <c r="AU37" t="str">
        <f t="shared" si="35"/>
        <v/>
      </c>
      <c r="AV37" t="str">
        <f t="shared" si="36"/>
        <v/>
      </c>
      <c r="AW37" t="str">
        <f t="shared" si="37"/>
        <v/>
      </c>
      <c r="AX37" t="str">
        <f t="shared" si="38"/>
        <v/>
      </c>
    </row>
    <row r="38" spans="1:50" x14ac:dyDescent="0.25">
      <c r="A38" s="3">
        <f t="shared" si="1"/>
        <v>33</v>
      </c>
      <c r="B38" s="18">
        <v>32624.05</v>
      </c>
      <c r="C38" s="19">
        <f>DATE(2000+RIGHT(DI!$D38,2),_xlfn.XLOOKUP(LEFT(DI!$D38,1),TblVertices[Vértice],TblVertices[Mês]),1)</f>
        <v>48580</v>
      </c>
      <c r="D38" s="20" t="s">
        <v>43</v>
      </c>
      <c r="E38" s="3">
        <f ca="1">NETWORKDAYS(Tabela1[Data],DI!$C38,TblFeriados[Data])</f>
        <v>2370</v>
      </c>
      <c r="F38" s="3">
        <f ca="1">IFERROR(DI!$E38-E37,DI!$E38)</f>
        <v>252</v>
      </c>
      <c r="G38" s="21">
        <f ca="1">((100000/DI!$B38)^(252/DI!$E38))-1</f>
        <v>0.12648415356237153</v>
      </c>
      <c r="H38" s="21">
        <f ca="1">IFERROR(((((1+DI!$G38)^(DI!$E38/252))/((1+G37)^(E37/252)))^(252/DI!$F38))-1,DI!$G38)</f>
        <v>0.12929541243346532</v>
      </c>
      <c r="I38" s="18">
        <f ca="1">100000/(1+DI!$G38)^(DI!$E38/252)</f>
        <v>32624.050000000017</v>
      </c>
      <c r="J38" s="18" cm="1">
        <f t="array" aca="1" ref="J38" ca="1">(100000/(1+DI!$H38+Tabela5[Choque])^(DI!$E38/252))-DI!$I38</f>
        <v>-3291.5806157919724</v>
      </c>
      <c r="K38" s="18">
        <f ca="1">-DI!$E38/252 * DI!$I38/(1+DI!$G38)/100</f>
        <v>-2723.708288738565</v>
      </c>
      <c r="L38" s="18">
        <f t="shared" ca="1" si="2"/>
        <v>-2723.0334451973981</v>
      </c>
      <c r="M38" s="3">
        <f t="shared" ca="1" si="3"/>
        <v>57.438790520818067</v>
      </c>
      <c r="N38" s="3">
        <f t="shared" ca="1" si="3"/>
        <v>-23.92413489130394</v>
      </c>
      <c r="O38" s="3">
        <f t="shared" ca="1" si="3"/>
        <v>-26.507454202885928</v>
      </c>
      <c r="P38" s="3">
        <f t="shared" ca="1" si="4"/>
        <v>-26.231939556752181</v>
      </c>
      <c r="Q38" s="3">
        <f t="shared" ca="1" si="5"/>
        <v>-21.563135450040139</v>
      </c>
      <c r="R38" s="3">
        <f t="shared" ca="1" si="6"/>
        <v>-25.329433076756771</v>
      </c>
      <c r="S38" s="3">
        <f t="shared" ca="1" si="7"/>
        <v>-23.005253274780227</v>
      </c>
      <c r="T38" s="3">
        <f t="shared" ca="1" si="8"/>
        <v>-21.764250883605026</v>
      </c>
      <c r="U38" s="3">
        <f t="shared" ca="1" si="9"/>
        <v>-26.705902383501453</v>
      </c>
      <c r="V38" s="3">
        <f t="shared" ca="1" si="10"/>
        <v>-22.008693416929667</v>
      </c>
      <c r="W38" s="3">
        <f t="shared" ca="1" si="11"/>
        <v>-23.245590218344805</v>
      </c>
      <c r="X38" s="3">
        <f t="shared" ca="1" si="12"/>
        <v>-24.365019806487094</v>
      </c>
      <c r="Y38" s="3">
        <f t="shared" ca="1" si="13"/>
        <v>-49.28886416168514</v>
      </c>
      <c r="Z38" s="3">
        <f t="shared" ca="1" si="14"/>
        <v>-77.559221304039269</v>
      </c>
      <c r="AA38" s="3">
        <f t="shared" ca="1" si="15"/>
        <v>-73.912407450074454</v>
      </c>
      <c r="AB38" s="3">
        <f t="shared" ca="1" si="16"/>
        <v>-72.621173638116261</v>
      </c>
      <c r="AC38" s="3">
        <f t="shared" ca="1" si="17"/>
        <v>-71.428496371875184</v>
      </c>
      <c r="AD38" s="3">
        <f t="shared" ca="1" si="18"/>
        <v>-76.808815799794743</v>
      </c>
      <c r="AE38" s="3">
        <f t="shared" ca="1" si="19"/>
        <v>-74.394959214625061</v>
      </c>
      <c r="AF38" s="3">
        <f t="shared" ca="1" si="20"/>
        <v>-71.785627816617549</v>
      </c>
      <c r="AG38" s="3">
        <f t="shared" ca="1" si="21"/>
        <v>-70.539933070282174</v>
      </c>
      <c r="AH38" s="3">
        <f t="shared" ca="1" si="22"/>
        <v>-74.983087301564098</v>
      </c>
      <c r="AI38" s="3">
        <f t="shared" ca="1" si="23"/>
        <v>-71.710930667617063</v>
      </c>
      <c r="AJ38" s="3">
        <f t="shared" ca="1" si="24"/>
        <v>-70.359913240965597</v>
      </c>
      <c r="AK38" s="3">
        <f t="shared" ca="1" si="25"/>
        <v>-72.483753220148316</v>
      </c>
      <c r="AL38" s="3">
        <f t="shared" ca="1" si="26"/>
        <v>-74.901679756222507</v>
      </c>
      <c r="AM38" s="3">
        <f t="shared" ca="1" si="27"/>
        <v>-71.184629309492578</v>
      </c>
      <c r="AN38" s="3">
        <f t="shared" ca="1" si="28"/>
        <v>-72.2224337533344</v>
      </c>
      <c r="AO38" s="3">
        <f t="shared" ca="1" si="29"/>
        <v>-213.2460968472912</v>
      </c>
      <c r="AP38" s="3">
        <f t="shared" ca="1" si="30"/>
        <v>-286.60792916656806</v>
      </c>
      <c r="AQ38" s="3">
        <f t="shared" ca="1" si="31"/>
        <v>-289.91948045529773</v>
      </c>
      <c r="AR38" s="3">
        <f t="shared" ca="1" si="32"/>
        <v>-290.97345860274675</v>
      </c>
      <c r="AS38" s="3">
        <f t="shared" ca="1" si="33"/>
        <v>-288.88853740847134</v>
      </c>
      <c r="AT38" s="3" t="str">
        <f t="shared" si="34"/>
        <v/>
      </c>
      <c r="AU38" s="3" t="str">
        <f t="shared" si="35"/>
        <v/>
      </c>
      <c r="AV38" s="3" t="str">
        <f t="shared" si="36"/>
        <v/>
      </c>
      <c r="AW38" s="3" t="str">
        <f t="shared" si="37"/>
        <v/>
      </c>
      <c r="AX38" s="3" t="str">
        <f t="shared" si="38"/>
        <v/>
      </c>
    </row>
    <row r="39" spans="1:50" x14ac:dyDescent="0.25">
      <c r="A39">
        <f t="shared" si="1"/>
        <v>34</v>
      </c>
      <c r="B39" s="16">
        <v>29047.25</v>
      </c>
      <c r="C39" s="1">
        <f>DATE(2000+RIGHT(DI!$D39,2),_xlfn.XLOOKUP(LEFT(DI!$D39,1),TblVertices[Vértice],TblVertices[Mês]),1)</f>
        <v>48945</v>
      </c>
      <c r="D39" s="17" t="s">
        <v>44</v>
      </c>
      <c r="E39">
        <f ca="1">NETWORKDAYS(Tabela1[Data],DI!$C39,TblFeriados[Data])</f>
        <v>2621</v>
      </c>
      <c r="F39">
        <f ca="1">IFERROR(DI!$E39-E38,DI!$E39)</f>
        <v>251</v>
      </c>
      <c r="G39" s="8">
        <f ca="1">((100000/DI!$B39)^(252/DI!$E39))-1</f>
        <v>0.12621310792642326</v>
      </c>
      <c r="H39" s="8">
        <f ca="1">IFERROR(((((1+DI!$G39)^(DI!$E39/252))/((1+G38)^(E38/252)))^(252/DI!$F39))-1,DI!$G39)</f>
        <v>0.12365704534740041</v>
      </c>
      <c r="I39" s="16">
        <f ca="1">100000/(1+DI!$G39)^(DI!$E39/252)</f>
        <v>29047.249999999982</v>
      </c>
      <c r="J39" s="16" cm="1">
        <f t="array" aca="1" ref="J39" ca="1">(100000/(1+DI!$H39+Tabela5[Choque])^(DI!$E39/252))-DI!$I39</f>
        <v>-1923.6600483742441</v>
      </c>
      <c r="K39" s="16">
        <f ca="1">-DI!$E39/252 * DI!$I39/(1+DI!$G39)/100</f>
        <v>-2682.5691447444347</v>
      </c>
      <c r="L39" s="30">
        <f t="shared" ca="1" si="2"/>
        <v>-2681.9690228496465</v>
      </c>
      <c r="M39">
        <f t="shared" ca="1" si="3"/>
        <v>51.141379073285833</v>
      </c>
      <c r="N39">
        <f t="shared" ca="1" si="3"/>
        <v>-21.301166692100693</v>
      </c>
      <c r="O39">
        <f t="shared" ca="1" si="3"/>
        <v>-23.601258859484869</v>
      </c>
      <c r="P39">
        <f t="shared" ca="1" si="4"/>
        <v>-23.355950787528492</v>
      </c>
      <c r="Q39">
        <f t="shared" ca="1" si="5"/>
        <v>-19.199019931650966</v>
      </c>
      <c r="R39">
        <f t="shared" ca="1" si="6"/>
        <v>-22.552392328322888</v>
      </c>
      <c r="S39">
        <f t="shared" ca="1" si="7"/>
        <v>-20.483028415719669</v>
      </c>
      <c r="T39">
        <f t="shared" ca="1" si="8"/>
        <v>-19.378085690734146</v>
      </c>
      <c r="U39">
        <f t="shared" ca="1" si="9"/>
        <v>-23.777949794987489</v>
      </c>
      <c r="V39">
        <f t="shared" ca="1" si="10"/>
        <v>-19.595728300284897</v>
      </c>
      <c r="W39">
        <f t="shared" ca="1" si="11"/>
        <v>-20.697015559681134</v>
      </c>
      <c r="X39">
        <f t="shared" ca="1" si="12"/>
        <v>-21.693714347972787</v>
      </c>
      <c r="Y39">
        <f t="shared" ca="1" si="13"/>
        <v>-43.88498544848072</v>
      </c>
      <c r="Z39">
        <f t="shared" ca="1" si="14"/>
        <v>-69.055868018340831</v>
      </c>
      <c r="AA39">
        <f t="shared" ca="1" si="15"/>
        <v>-65.808879562904451</v>
      </c>
      <c r="AB39">
        <f t="shared" ca="1" si="16"/>
        <v>-64.659212634843627</v>
      </c>
      <c r="AC39">
        <f t="shared" ca="1" si="17"/>
        <v>-63.597296817468987</v>
      </c>
      <c r="AD39">
        <f t="shared" ca="1" si="18"/>
        <v>-68.387734654053844</v>
      </c>
      <c r="AE39">
        <f t="shared" ca="1" si="19"/>
        <v>-66.23852584357293</v>
      </c>
      <c r="AF39">
        <f t="shared" ca="1" si="20"/>
        <v>-63.915273474514706</v>
      </c>
      <c r="AG39">
        <f t="shared" ca="1" si="21"/>
        <v>-62.806152849684558</v>
      </c>
      <c r="AH39">
        <f t="shared" ca="1" si="22"/>
        <v>-66.762173384983015</v>
      </c>
      <c r="AI39">
        <f t="shared" ca="1" si="23"/>
        <v>-63.84876589003931</v>
      </c>
      <c r="AJ39">
        <f t="shared" ca="1" si="24"/>
        <v>-62.645869838007108</v>
      </c>
      <c r="AK39">
        <f t="shared" ca="1" si="25"/>
        <v>-64.5368585667307</v>
      </c>
      <c r="AL39">
        <f t="shared" ca="1" si="26"/>
        <v>-66.689691111279302</v>
      </c>
      <c r="AM39">
        <f t="shared" ca="1" si="27"/>
        <v>-63.380166586004982</v>
      </c>
      <c r="AN39">
        <f t="shared" ca="1" si="28"/>
        <v>-64.304189358511294</v>
      </c>
      <c r="AO39">
        <f t="shared" ca="1" si="29"/>
        <v>-189.86645393957747</v>
      </c>
      <c r="AP39">
        <f t="shared" ca="1" si="30"/>
        <v>-255.18512172717936</v>
      </c>
      <c r="AQ39">
        <f t="shared" ca="1" si="31"/>
        <v>-258.13360476872543</v>
      </c>
      <c r="AR39">
        <f t="shared" ca="1" si="32"/>
        <v>-259.0720280099689</v>
      </c>
      <c r="AS39">
        <f t="shared" ca="1" si="33"/>
        <v>-257.21569113087457</v>
      </c>
      <c r="AT39">
        <f t="shared" ca="1" si="34"/>
        <v>-257.48054759871798</v>
      </c>
      <c r="AU39" t="str">
        <f t="shared" si="35"/>
        <v/>
      </c>
      <c r="AV39" t="str">
        <f t="shared" si="36"/>
        <v/>
      </c>
      <c r="AW39" t="str">
        <f t="shared" si="37"/>
        <v/>
      </c>
      <c r="AX39" t="str">
        <f t="shared" si="38"/>
        <v/>
      </c>
    </row>
    <row r="40" spans="1:50" x14ac:dyDescent="0.25">
      <c r="A40" s="3">
        <f t="shared" si="1"/>
        <v>35</v>
      </c>
      <c r="B40" s="18">
        <v>25849.84</v>
      </c>
      <c r="C40" s="19">
        <f>DATE(2000+RIGHT(DI!$D40,2),_xlfn.XLOOKUP(LEFT(DI!$D40,1),TblVertices[Vértice],TblVertices[Mês]),1)</f>
        <v>49310</v>
      </c>
      <c r="D40" s="20" t="s">
        <v>45</v>
      </c>
      <c r="E40" s="3">
        <f ca="1">NETWORKDAYS(Tabela1[Data],DI!$C40,TblFeriados[Data])</f>
        <v>2870</v>
      </c>
      <c r="F40" s="3">
        <f ca="1">IFERROR(DI!$E40-E39,DI!$E40)</f>
        <v>249</v>
      </c>
      <c r="G40" s="21">
        <f ca="1">((100000/DI!$B40)^(252/DI!$E40))-1</f>
        <v>0.12613139456846301</v>
      </c>
      <c r="H40" s="21">
        <f ca="1">IFERROR(((((1+DI!$G40)^(DI!$E40/252))/((1+G39)^(E39/252)))^(252/DI!$F40))-1,DI!$G40)</f>
        <v>0.125271630802128</v>
      </c>
      <c r="I40" s="18">
        <f ca="1">100000/(1+DI!$G40)^(DI!$E40/252)</f>
        <v>25849.840000000015</v>
      </c>
      <c r="J40" s="18" cm="1">
        <f t="array" aca="1" ref="J40" ca="1">(100000/(1+DI!$H40+Tabela5[Choque])^(DI!$E40/252))-DI!$I40</f>
        <v>-2273.5933827636945</v>
      </c>
      <c r="K40" s="18">
        <f ca="1">-DI!$E40/252 * DI!$I40/(1+DI!$G40)/100</f>
        <v>-2614.2682548013954</v>
      </c>
      <c r="L40" s="18">
        <f t="shared" ca="1" si="2"/>
        <v>-2613.7342644800528</v>
      </c>
      <c r="M40" s="3">
        <f t="shared" ca="1" si="3"/>
        <v>45.511931987495842</v>
      </c>
      <c r="N40" s="3">
        <f t="shared" ca="1" si="3"/>
        <v>-18.956415867393051</v>
      </c>
      <c r="O40" s="3">
        <f t="shared" ca="1" si="3"/>
        <v>-21.003322700643508</v>
      </c>
      <c r="P40" s="3">
        <f t="shared" ca="1" si="4"/>
        <v>-20.785017201472989</v>
      </c>
      <c r="Q40" s="3">
        <f t="shared" ca="1" si="5"/>
        <v>-17.085665369010457</v>
      </c>
      <c r="R40" s="3">
        <f t="shared" ca="1" si="6"/>
        <v>-20.069911379024688</v>
      </c>
      <c r="S40" s="3">
        <f t="shared" ca="1" si="7"/>
        <v>-18.228335118188728</v>
      </c>
      <c r="T40" s="3">
        <f t="shared" ca="1" si="8"/>
        <v>-17.245020255334595</v>
      </c>
      <c r="U40" s="3">
        <f t="shared" ca="1" si="9"/>
        <v>-21.160564174868888</v>
      </c>
      <c r="V40" s="3">
        <f t="shared" ca="1" si="10"/>
        <v>-17.438705600214725</v>
      </c>
      <c r="W40" s="3">
        <f t="shared" ca="1" si="11"/>
        <v>-18.418767377127558</v>
      </c>
      <c r="X40" s="3">
        <f t="shared" ca="1" si="12"/>
        <v>-19.305753381156613</v>
      </c>
      <c r="Y40" s="3">
        <f t="shared" ca="1" si="13"/>
        <v>-39.054294373668974</v>
      </c>
      <c r="Z40" s="3">
        <f t="shared" ca="1" si="14"/>
        <v>-61.454462619877248</v>
      </c>
      <c r="AA40" s="3">
        <f t="shared" ca="1" si="15"/>
        <v>-58.564890214404187</v>
      </c>
      <c r="AB40" s="3">
        <f t="shared" ca="1" si="16"/>
        <v>-57.541774217410875</v>
      </c>
      <c r="AC40" s="3">
        <f t="shared" ca="1" si="17"/>
        <v>-56.596750025013883</v>
      </c>
      <c r="AD40" s="3">
        <f t="shared" ca="1" si="18"/>
        <v>-60.859874816712399</v>
      </c>
      <c r="AE40" s="3">
        <f t="shared" ca="1" si="19"/>
        <v>-58.947242678471355</v>
      </c>
      <c r="AF40" s="3">
        <f t="shared" ca="1" si="20"/>
        <v>-56.87972502982042</v>
      </c>
      <c r="AG40" s="3">
        <f t="shared" ca="1" si="21"/>
        <v>-55.892692154331023</v>
      </c>
      <c r="AH40" s="3">
        <f t="shared" ca="1" si="22"/>
        <v>-59.413249104616497</v>
      </c>
      <c r="AI40" s="3">
        <f t="shared" ca="1" si="23"/>
        <v>-56.820538345453564</v>
      </c>
      <c r="AJ40" s="3">
        <f t="shared" ca="1" si="24"/>
        <v>-55.750052482534883</v>
      </c>
      <c r="AK40" s="3">
        <f t="shared" ca="1" si="25"/>
        <v>-57.432888416377452</v>
      </c>
      <c r="AL40" s="3">
        <f t="shared" ca="1" si="26"/>
        <v>-59.348745401922535</v>
      </c>
      <c r="AM40" s="3">
        <f t="shared" ca="1" si="27"/>
        <v>-56.403520657603629</v>
      </c>
      <c r="AN40" s="3">
        <f t="shared" ca="1" si="28"/>
        <v>-57.225830543243219</v>
      </c>
      <c r="AO40" s="3">
        <f t="shared" ca="1" si="29"/>
        <v>-168.96668206819763</v>
      </c>
      <c r="AP40" s="3">
        <f t="shared" ca="1" si="30"/>
        <v>-227.09532114152344</v>
      </c>
      <c r="AQ40" s="3">
        <f t="shared" ca="1" si="31"/>
        <v>-229.71924646549323</v>
      </c>
      <c r="AR40" s="3">
        <f t="shared" ca="1" si="32"/>
        <v>-230.55437167143955</v>
      </c>
      <c r="AS40" s="3">
        <f t="shared" ca="1" si="33"/>
        <v>-228.9023732443703</v>
      </c>
      <c r="AT40" s="3">
        <f t="shared" ca="1" si="34"/>
        <v>-229.1380753268985</v>
      </c>
      <c r="AU40" s="3">
        <f t="shared" ca="1" si="35"/>
        <v>-226.9861170437278</v>
      </c>
      <c r="AV40" s="3" t="str">
        <f t="shared" si="36"/>
        <v/>
      </c>
      <c r="AW40" s="3" t="str">
        <f t="shared" si="37"/>
        <v/>
      </c>
      <c r="AX40" s="3" t="str">
        <f t="shared" si="38"/>
        <v/>
      </c>
    </row>
    <row r="41" spans="1:50" x14ac:dyDescent="0.25">
      <c r="A41">
        <f t="shared" si="1"/>
        <v>36</v>
      </c>
      <c r="B41" s="16">
        <v>22927.62</v>
      </c>
      <c r="C41" s="1">
        <f>DATE(2000+RIGHT(DI!$D41,2),_xlfn.XLOOKUP(LEFT(DI!$D41,1),TblVertices[Vértice],TblVertices[Mês]),1)</f>
        <v>49675</v>
      </c>
      <c r="D41" s="17" t="s">
        <v>46</v>
      </c>
      <c r="E41">
        <f ca="1">NETWORKDAYS(Tabela1[Data],DI!$C41,TblFeriados[Data])</f>
        <v>3120</v>
      </c>
      <c r="F41">
        <f ca="1">IFERROR(DI!$E41-E40,DI!$E41)</f>
        <v>250</v>
      </c>
      <c r="G41" s="8">
        <f ca="1">((100000/DI!$B41)^(252/DI!$E41))-1</f>
        <v>0.12632393587638213</v>
      </c>
      <c r="H41" s="8">
        <f ca="1">IFERROR(((((1+DI!$G41)^(DI!$E41/252))/((1+G40)^(E40/252)))^(252/DI!$F41))-1,DI!$G41)</f>
        <v>0.12853666972541777</v>
      </c>
      <c r="I41" s="16">
        <f ca="1">100000/(1+DI!$G41)^(DI!$E41/252)</f>
        <v>22927.619999999984</v>
      </c>
      <c r="J41" s="16" cm="1">
        <f t="array" aca="1" ref="J41" ca="1">(100000/(1+DI!$H41+Tabela5[Choque])^(DI!$E41/252))-DI!$I41</f>
        <v>-2865.8062817020727</v>
      </c>
      <c r="K41" s="16">
        <f ca="1">-DI!$E41/252 * DI!$I41/(1+DI!$G41)/100</f>
        <v>-2520.2853494159117</v>
      </c>
      <c r="L41" s="30">
        <f t="shared" ca="1" si="2"/>
        <v>-2519.8121471126215</v>
      </c>
      <c r="M41">
        <f t="shared" ca="1" si="3"/>
        <v>40.366991906918891</v>
      </c>
      <c r="N41">
        <f t="shared" ca="1" si="3"/>
        <v>-16.813469621845154</v>
      </c>
      <c r="O41">
        <f t="shared" ca="1" si="3"/>
        <v>-18.628981905409375</v>
      </c>
      <c r="P41">
        <f t="shared" ca="1" si="4"/>
        <v>-18.435354961146199</v>
      </c>
      <c r="Q41">
        <f t="shared" ca="1" si="5"/>
        <v>-15.154199911018056</v>
      </c>
      <c r="R41">
        <f t="shared" ca="1" si="6"/>
        <v>-17.80108896348888</v>
      </c>
      <c r="S41">
        <f t="shared" ca="1" si="7"/>
        <v>-16.167695460493594</v>
      </c>
      <c r="T41">
        <f t="shared" ca="1" si="8"/>
        <v>-15.295540371105355</v>
      </c>
      <c r="U41">
        <f t="shared" ca="1" si="9"/>
        <v>-18.768447866099237</v>
      </c>
      <c r="V41">
        <f t="shared" ca="1" si="10"/>
        <v>-15.467330370075583</v>
      </c>
      <c r="W41">
        <f t="shared" ca="1" si="11"/>
        <v>-16.336600121748408</v>
      </c>
      <c r="X41">
        <f t="shared" ca="1" si="12"/>
        <v>-17.123315940712725</v>
      </c>
      <c r="Y41">
        <f t="shared" ca="1" si="13"/>
        <v>-34.639364141813608</v>
      </c>
      <c r="Z41">
        <f t="shared" ca="1" si="14"/>
        <v>-54.507283845963777</v>
      </c>
      <c r="AA41">
        <f t="shared" ca="1" si="15"/>
        <v>-51.94436592944389</v>
      </c>
      <c r="AB41">
        <f t="shared" ca="1" si="16"/>
        <v>-51.036909063367212</v>
      </c>
      <c r="AC41">
        <f t="shared" ca="1" si="17"/>
        <v>-50.19871603880361</v>
      </c>
      <c r="AD41">
        <f t="shared" ca="1" si="18"/>
        <v>-53.979911792303156</v>
      </c>
      <c r="AE41">
        <f t="shared" ca="1" si="19"/>
        <v>-52.283494991836378</v>
      </c>
      <c r="AF41">
        <f t="shared" ca="1" si="20"/>
        <v>-50.449701862302035</v>
      </c>
      <c r="AG41">
        <f t="shared" ca="1" si="21"/>
        <v>-49.574249066589253</v>
      </c>
      <c r="AH41">
        <f t="shared" ca="1" si="22"/>
        <v>-52.696821273786824</v>
      </c>
      <c r="AI41">
        <f t="shared" ca="1" si="23"/>
        <v>-50.397205993537526</v>
      </c>
      <c r="AJ41">
        <f t="shared" ca="1" si="24"/>
        <v>-49.447734233543223</v>
      </c>
      <c r="AK41">
        <f t="shared" ca="1" si="25"/>
        <v>-50.94033236233193</v>
      </c>
      <c r="AL41">
        <f t="shared" ca="1" si="26"/>
        <v>-52.639609454140739</v>
      </c>
      <c r="AM41">
        <f t="shared" ca="1" si="27"/>
        <v>-50.027330470892068</v>
      </c>
      <c r="AN41">
        <f t="shared" ca="1" si="28"/>
        <v>-50.756681545412746</v>
      </c>
      <c r="AO41">
        <f t="shared" ca="1" si="29"/>
        <v>-149.8656811462061</v>
      </c>
      <c r="AP41">
        <f t="shared" ca="1" si="30"/>
        <v>-201.42311236397632</v>
      </c>
      <c r="AQ41">
        <f t="shared" ca="1" si="31"/>
        <v>-203.75041352856209</v>
      </c>
      <c r="AR41">
        <f t="shared" ca="1" si="32"/>
        <v>-204.49113120319217</v>
      </c>
      <c r="AS41">
        <f t="shared" ca="1" si="33"/>
        <v>-203.02588452559405</v>
      </c>
      <c r="AT41">
        <f t="shared" ca="1" si="34"/>
        <v>-203.23494143973417</v>
      </c>
      <c r="AU41">
        <f t="shared" ca="1" si="35"/>
        <v>-201.32625334834211</v>
      </c>
      <c r="AV41">
        <f t="shared" ca="1" si="36"/>
        <v>-201.54998390472286</v>
      </c>
      <c r="AW41" t="str">
        <f t="shared" si="37"/>
        <v/>
      </c>
      <c r="AX41" t="str">
        <f t="shared" si="38"/>
        <v/>
      </c>
    </row>
    <row r="42" spans="1:50" x14ac:dyDescent="0.25">
      <c r="A42" s="3">
        <f t="shared" si="1"/>
        <v>37</v>
      </c>
      <c r="B42" s="18">
        <v>20335.36</v>
      </c>
      <c r="C42" s="19">
        <f>DATE(2000+RIGHT(DI!$D42,2),_xlfn.XLOOKUP(LEFT(DI!$D42,1),TblVertices[Vértice],TblVertices[Mês]),1)</f>
        <v>50041</v>
      </c>
      <c r="D42" s="20" t="s">
        <v>47</v>
      </c>
      <c r="E42" s="3">
        <f ca="1">NETWORKDAYS(Tabela1[Data],DI!$C42,TblFeriados[Data])</f>
        <v>3374</v>
      </c>
      <c r="F42" s="3">
        <f ca="1">IFERROR(DI!$E42-E41,DI!$E42)</f>
        <v>254</v>
      </c>
      <c r="G42" s="21">
        <f ca="1">((100000/DI!$B42)^(252/DI!$E42))-1</f>
        <v>0.12633047724212032</v>
      </c>
      <c r="H42" s="21">
        <f ca="1">IFERROR(((((1+DI!$G42)^(DI!$E42/252))/((1+G41)^(E41/252)))^(252/DI!$F42))-1,DI!$G42)</f>
        <v>0.12641083097583938</v>
      </c>
      <c r="I42" s="18">
        <f ca="1">100000/(1+DI!$G42)^(DI!$E42/252)</f>
        <v>20335.359999999975</v>
      </c>
      <c r="J42" s="18" cm="1">
        <f t="array" aca="1" ref="J42" ca="1">(100000/(1+DI!$H42+Tabela5[Choque])^(DI!$E42/252))-DI!$I42</f>
        <v>-2286.7741998355705</v>
      </c>
      <c r="K42" s="18">
        <f ca="1">-DI!$E42/252 * DI!$I42/(1+DI!$G42)/100</f>
        <v>-2417.3000824963692</v>
      </c>
      <c r="L42" s="18">
        <f t="shared" ca="1" si="2"/>
        <v>-2416.8803822523291</v>
      </c>
      <c r="M42" s="3">
        <f t="shared" ca="1" si="3"/>
        <v>35.802988384502257</v>
      </c>
      <c r="N42" s="3">
        <f t="shared" ca="1" si="3"/>
        <v>-14.912492339339403</v>
      </c>
      <c r="O42" s="3">
        <f t="shared" ca="1" si="3"/>
        <v>-16.522737793106543</v>
      </c>
      <c r="P42" s="3">
        <f t="shared" ca="1" si="4"/>
        <v>-16.351002845593818</v>
      </c>
      <c r="Q42" s="3">
        <f t="shared" ca="1" si="5"/>
        <v>-13.440824241788723</v>
      </c>
      <c r="R42" s="3">
        <f t="shared" ca="1" si="6"/>
        <v>-15.788448712276853</v>
      </c>
      <c r="S42" s="3">
        <f t="shared" ca="1" si="7"/>
        <v>-14.339731187079289</v>
      </c>
      <c r="T42" s="3">
        <f t="shared" ca="1" si="8"/>
        <v>-13.566184359343048</v>
      </c>
      <c r="U42" s="3">
        <f t="shared" ca="1" si="9"/>
        <v>-16.646435347339128</v>
      </c>
      <c r="V42" s="3">
        <f t="shared" ca="1" si="10"/>
        <v>-13.718551306870054</v>
      </c>
      <c r="W42" s="3">
        <f t="shared" ca="1" si="11"/>
        <v>-14.489539021136842</v>
      </c>
      <c r="X42" s="3">
        <f t="shared" ca="1" si="12"/>
        <v>-15.187306578185252</v>
      </c>
      <c r="Y42" s="3">
        <f t="shared" ca="1" si="13"/>
        <v>-30.722942023414134</v>
      </c>
      <c r="Z42" s="3">
        <f t="shared" ca="1" si="14"/>
        <v>-48.344539888128701</v>
      </c>
      <c r="AA42" s="3">
        <f t="shared" ca="1" si="15"/>
        <v>-46.071392545191159</v>
      </c>
      <c r="AB42" s="3">
        <f t="shared" ca="1" si="16"/>
        <v>-45.266535257075731</v>
      </c>
      <c r="AC42" s="3">
        <f t="shared" ca="1" si="17"/>
        <v>-44.52311064937593</v>
      </c>
      <c r="AD42" s="3">
        <f t="shared" ca="1" si="18"/>
        <v>-47.876793974460909</v>
      </c>
      <c r="AE42" s="3">
        <f t="shared" ca="1" si="19"/>
        <v>-46.372178739755348</v>
      </c>
      <c r="AF42" s="3">
        <f t="shared" ca="1" si="20"/>
        <v>-44.745719322920642</v>
      </c>
      <c r="AG42" s="3">
        <f t="shared" ca="1" si="21"/>
        <v>-43.96924763663894</v>
      </c>
      <c r="AH42" s="3">
        <f t="shared" ca="1" si="22"/>
        <v>-46.738773211441611</v>
      </c>
      <c r="AI42" s="3">
        <f t="shared" ca="1" si="23"/>
        <v>-44.699158781973139</v>
      </c>
      <c r="AJ42" s="3">
        <f t="shared" ca="1" si="24"/>
        <v>-43.857036919812217</v>
      </c>
      <c r="AK42" s="3">
        <f t="shared" ca="1" si="25"/>
        <v>-45.180877784422009</v>
      </c>
      <c r="AL42" s="3">
        <f t="shared" ca="1" si="26"/>
        <v>-46.688029918035745</v>
      </c>
      <c r="AM42" s="3">
        <f t="shared" ca="1" si="27"/>
        <v>-44.371102406815844</v>
      </c>
      <c r="AN42" s="3">
        <f t="shared" ca="1" si="28"/>
        <v>-45.017991035760545</v>
      </c>
      <c r="AO42" s="3">
        <f t="shared" ca="1" si="29"/>
        <v>-132.92145358974511</v>
      </c>
      <c r="AP42" s="3">
        <f t="shared" ca="1" si="30"/>
        <v>-178.64965932974758</v>
      </c>
      <c r="AQ42" s="3">
        <f t="shared" ca="1" si="31"/>
        <v>-180.71382940105329</v>
      </c>
      <c r="AR42" s="3">
        <f t="shared" ca="1" si="32"/>
        <v>-181.37079949092592</v>
      </c>
      <c r="AS42" s="3">
        <f t="shared" ca="1" si="33"/>
        <v>-180.07121764694205</v>
      </c>
      <c r="AT42" s="3">
        <f t="shared" ca="1" si="34"/>
        <v>-180.25663800934902</v>
      </c>
      <c r="AU42" s="3">
        <f t="shared" ca="1" si="35"/>
        <v>-178.56375146176271</v>
      </c>
      <c r="AV42" s="3">
        <f t="shared" ca="1" si="36"/>
        <v>-178.76218642391763</v>
      </c>
      <c r="AW42" s="3">
        <f t="shared" ca="1" si="37"/>
        <v>-181.96515145610633</v>
      </c>
      <c r="AX42" s="3" t="str">
        <f t="shared" si="38"/>
        <v/>
      </c>
    </row>
    <row r="43" spans="1:50" x14ac:dyDescent="0.25">
      <c r="A43" s="4">
        <f t="shared" si="1"/>
        <v>38</v>
      </c>
      <c r="B43" s="22">
        <v>18108.27</v>
      </c>
      <c r="C43" s="23">
        <f>DATE(2000+RIGHT(DI!$D43,2),_xlfn.XLOOKUP(LEFT(DI!$D43,1),TblVertices[Vértice],TblVertices[Mês]),1)</f>
        <v>50406</v>
      </c>
      <c r="D43" s="24" t="s">
        <v>48</v>
      </c>
      <c r="E43" s="4">
        <f ca="1">NETWORKDAYS(Tabela1[Data],DI!$C43,TblFeriados[Data])</f>
        <v>3624</v>
      </c>
      <c r="F43" s="4">
        <f ca="1">IFERROR(DI!$E43-E42,DI!$E43)</f>
        <v>250</v>
      </c>
      <c r="G43" s="25">
        <f ca="1">((100000/DI!$B43)^(252/DI!$E43))-1</f>
        <v>0.1261716288680641</v>
      </c>
      <c r="H43" s="25">
        <f ca="1">IFERROR(((((1+DI!$G43)^(DI!$E43/252))/((1+G42)^(E42/252)))^(252/DI!$F43))-1,DI!$G43)</f>
        <v>0.12403000133159758</v>
      </c>
      <c r="I43" s="22">
        <f ca="1">100000/(1+DI!$G43)^(DI!$E43/252)</f>
        <v>18108.270000000022</v>
      </c>
      <c r="J43" s="22" cm="1">
        <f t="array" aca="1" ref="J43" ca="1">(100000/(1+DI!$H43+Tabela5[Choque])^(DI!$E43/252))-DI!$I43</f>
        <v>-1723.2479103682381</v>
      </c>
      <c r="K43" s="22">
        <f ca="1">-DI!$E43/252 * DI!$I43/(1+DI!$G43)/100</f>
        <v>-2312.3843817054421</v>
      </c>
      <c r="L43" s="29"/>
      <c r="M43" s="27" t="str">
        <f t="shared" si="3"/>
        <v/>
      </c>
      <c r="N43" s="27"/>
      <c r="O43" s="27"/>
      <c r="P43" s="27" t="str">
        <f t="shared" si="4"/>
        <v/>
      </c>
      <c r="Q43" s="27" t="str">
        <f t="shared" si="5"/>
        <v/>
      </c>
      <c r="R43" s="27" t="str">
        <f t="shared" si="6"/>
        <v/>
      </c>
      <c r="S43" s="27" t="str">
        <f t="shared" si="7"/>
        <v/>
      </c>
      <c r="T43" s="27" t="str">
        <f t="shared" si="8"/>
        <v/>
      </c>
      <c r="U43" s="27" t="str">
        <f t="shared" si="9"/>
        <v/>
      </c>
      <c r="V43" s="27" t="str">
        <f t="shared" si="10"/>
        <v/>
      </c>
      <c r="W43" s="27" t="str">
        <f t="shared" si="11"/>
        <v/>
      </c>
      <c r="X43" s="27" t="str">
        <f t="shared" si="12"/>
        <v/>
      </c>
      <c r="Y43" s="27" t="str">
        <f t="shared" si="13"/>
        <v/>
      </c>
      <c r="Z43" s="27" t="str">
        <f t="shared" si="14"/>
        <v/>
      </c>
      <c r="AA43" s="27" t="str">
        <f t="shared" si="15"/>
        <v/>
      </c>
      <c r="AB43" s="27" t="str">
        <f t="shared" si="16"/>
        <v/>
      </c>
      <c r="AC43" s="27" t="str">
        <f t="shared" si="17"/>
        <v/>
      </c>
      <c r="AD43" s="27" t="str">
        <f t="shared" si="18"/>
        <v/>
      </c>
      <c r="AE43" s="27" t="str">
        <f t="shared" si="19"/>
        <v/>
      </c>
      <c r="AF43" s="27" t="str">
        <f t="shared" si="20"/>
        <v/>
      </c>
      <c r="AG43" s="27" t="str">
        <f t="shared" si="21"/>
        <v/>
      </c>
      <c r="AH43" s="27" t="str">
        <f t="shared" si="22"/>
        <v/>
      </c>
      <c r="AI43" s="27" t="str">
        <f t="shared" si="23"/>
        <v/>
      </c>
      <c r="AJ43" s="27" t="str">
        <f t="shared" si="24"/>
        <v/>
      </c>
      <c r="AK43" s="27" t="str">
        <f t="shared" si="25"/>
        <v/>
      </c>
      <c r="AL43" s="27" t="str">
        <f t="shared" si="26"/>
        <v/>
      </c>
      <c r="AM43" s="27" t="str">
        <f t="shared" si="27"/>
        <v/>
      </c>
      <c r="AN43" s="27" t="str">
        <f t="shared" si="28"/>
        <v/>
      </c>
      <c r="AO43" s="27" t="str">
        <f t="shared" si="29"/>
        <v/>
      </c>
      <c r="AP43" s="27" t="str">
        <f t="shared" si="30"/>
        <v/>
      </c>
      <c r="AQ43" s="27" t="str">
        <f t="shared" si="31"/>
        <v/>
      </c>
      <c r="AR43" s="27" t="str">
        <f t="shared" si="32"/>
        <v/>
      </c>
      <c r="AS43" s="27" t="str">
        <f t="shared" si="33"/>
        <v/>
      </c>
      <c r="AT43" s="27" t="str">
        <f t="shared" si="34"/>
        <v/>
      </c>
      <c r="AU43" s="27" t="str">
        <f t="shared" si="35"/>
        <v/>
      </c>
      <c r="AV43" s="27" t="str">
        <f t="shared" si="36"/>
        <v/>
      </c>
      <c r="AW43" s="27" t="str">
        <f t="shared" si="37"/>
        <v/>
      </c>
      <c r="AX43" s="27" t="str">
        <f t="shared" si="38"/>
        <v/>
      </c>
    </row>
    <row r="45" spans="1:50" x14ac:dyDescent="0.25">
      <c r="L45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180F-BBF1-4087-81F7-A5AEEDD4FBCC}">
  <dimension ref="B6:I12"/>
  <sheetViews>
    <sheetView topLeftCell="A2" workbookViewId="0">
      <selection activeCell="I6" sqref="I6"/>
    </sheetView>
  </sheetViews>
  <sheetFormatPr defaultRowHeight="15" x14ac:dyDescent="0.25"/>
  <cols>
    <col min="2" max="3" width="11" bestFit="1" customWidth="1"/>
    <col min="5" max="5" width="10.7109375" bestFit="1" customWidth="1"/>
    <col min="6" max="6" width="9.85546875" bestFit="1" customWidth="1"/>
  </cols>
  <sheetData>
    <row r="6" spans="2:9" x14ac:dyDescent="0.25">
      <c r="B6" t="s">
        <v>113</v>
      </c>
      <c r="C6">
        <v>5</v>
      </c>
      <c r="F6" s="31"/>
      <c r="I6" s="8">
        <f>((F9*F12)^(252/C7))-1</f>
        <v>0.10000000000000164</v>
      </c>
    </row>
    <row r="7" spans="2:9" x14ac:dyDescent="0.25">
      <c r="B7" t="s">
        <v>112</v>
      </c>
      <c r="C7">
        <v>15</v>
      </c>
    </row>
    <row r="8" spans="2:9" x14ac:dyDescent="0.25">
      <c r="B8" t="s">
        <v>111</v>
      </c>
      <c r="C8">
        <v>15</v>
      </c>
      <c r="E8" t="s">
        <v>114</v>
      </c>
      <c r="F8" s="8">
        <f>(1+C10)^(C8/252)</f>
        <v>1.0056893482050286</v>
      </c>
    </row>
    <row r="9" spans="2:9" x14ac:dyDescent="0.25">
      <c r="B9" t="s">
        <v>110</v>
      </c>
      <c r="C9" s="8">
        <v>0.09</v>
      </c>
      <c r="E9" t="s">
        <v>115</v>
      </c>
      <c r="F9" s="31">
        <f>(1+C9)^(C6/252)</f>
        <v>1.0017113375950899</v>
      </c>
    </row>
    <row r="10" spans="2:9" x14ac:dyDescent="0.25">
      <c r="B10" t="s">
        <v>109</v>
      </c>
      <c r="C10" s="8">
        <v>0.1</v>
      </c>
      <c r="E10" t="s">
        <v>116</v>
      </c>
      <c r="F10">
        <f>(C7-C6)/(C8-C6)</f>
        <v>1</v>
      </c>
    </row>
    <row r="12" spans="2:9" x14ac:dyDescent="0.25">
      <c r="F12" s="32">
        <f>(F8/F9)^F10</f>
        <v>1.0039712145212305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1792-3624-4465-A1D8-73BB88A831B8}">
  <dimension ref="A1:C39"/>
  <sheetViews>
    <sheetView workbookViewId="0">
      <selection activeCell="N21" sqref="N21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tr">
        <f>IFERROR(DI!D6,"")</f>
        <v>M23</v>
      </c>
    </row>
    <row r="3" spans="1:3" x14ac:dyDescent="0.25">
      <c r="A3" t="str">
        <f>IFERROR(DI!D7,"")</f>
        <v>N23</v>
      </c>
    </row>
    <row r="4" spans="1:3" x14ac:dyDescent="0.25">
      <c r="A4" t="str">
        <f>IFERROR(DI!D8,"")</f>
        <v>Q23</v>
      </c>
    </row>
    <row r="5" spans="1:3" x14ac:dyDescent="0.25">
      <c r="A5" t="str">
        <f>IFERROR(DI!D9,"")</f>
        <v>U23</v>
      </c>
    </row>
    <row r="6" spans="1:3" x14ac:dyDescent="0.25">
      <c r="A6" t="str">
        <f>IFERROR(DI!D10,"")</f>
        <v>V23</v>
      </c>
    </row>
    <row r="7" spans="1:3" x14ac:dyDescent="0.25">
      <c r="A7" t="str">
        <f>IFERROR(DI!D11,"")</f>
        <v>X23</v>
      </c>
    </row>
    <row r="8" spans="1:3" x14ac:dyDescent="0.25">
      <c r="A8" t="str">
        <f>IFERROR(DI!D12,"")</f>
        <v>Z23</v>
      </c>
    </row>
    <row r="9" spans="1:3" x14ac:dyDescent="0.25">
      <c r="A9" t="str">
        <f>IFERROR(DI!D13,"")</f>
        <v>F24</v>
      </c>
    </row>
    <row r="10" spans="1:3" x14ac:dyDescent="0.25">
      <c r="A10" t="str">
        <f>IFERROR(DI!D14,"")</f>
        <v>G24</v>
      </c>
    </row>
    <row r="11" spans="1:3" x14ac:dyDescent="0.25">
      <c r="A11" t="str">
        <f>IFERROR(DI!D15,"")</f>
        <v>H24</v>
      </c>
    </row>
    <row r="12" spans="1:3" x14ac:dyDescent="0.25">
      <c r="A12" t="str">
        <f>IFERROR(DI!D16,"")</f>
        <v>J24</v>
      </c>
    </row>
    <row r="13" spans="1:3" x14ac:dyDescent="0.25">
      <c r="A13" t="str">
        <f>IFERROR(DI!D17,"")</f>
        <v>K24</v>
      </c>
    </row>
    <row r="14" spans="1:3" x14ac:dyDescent="0.25">
      <c r="A14" t="str">
        <f>IFERROR(DI!D18,"")</f>
        <v>N24</v>
      </c>
    </row>
    <row r="15" spans="1:3" x14ac:dyDescent="0.25">
      <c r="A15" t="str">
        <f>IFERROR(DI!D19,"")</f>
        <v>V24</v>
      </c>
    </row>
    <row r="16" spans="1:3" x14ac:dyDescent="0.25">
      <c r="A16" t="str">
        <f>IFERROR(DI!D20,"")</f>
        <v>F25</v>
      </c>
    </row>
    <row r="17" spans="1:1" x14ac:dyDescent="0.25">
      <c r="A17" t="str">
        <f>IFERROR(DI!D21,"")</f>
        <v>J25</v>
      </c>
    </row>
    <row r="18" spans="1:1" x14ac:dyDescent="0.25">
      <c r="A18" t="str">
        <f>IFERROR(DI!D22,"")</f>
        <v>N25</v>
      </c>
    </row>
    <row r="19" spans="1:1" x14ac:dyDescent="0.25">
      <c r="A19" t="str">
        <f>IFERROR(DI!D23,"")</f>
        <v>V25</v>
      </c>
    </row>
    <row r="20" spans="1:1" x14ac:dyDescent="0.25">
      <c r="A20" t="str">
        <f>IFERROR(DI!D24,"")</f>
        <v>F26</v>
      </c>
    </row>
    <row r="21" spans="1:1" x14ac:dyDescent="0.25">
      <c r="A21" t="str">
        <f>IFERROR(DI!D25,"")</f>
        <v>J26</v>
      </c>
    </row>
    <row r="22" spans="1:1" x14ac:dyDescent="0.25">
      <c r="A22" t="str">
        <f>IFERROR(DI!D26,"")</f>
        <v>N26</v>
      </c>
    </row>
    <row r="23" spans="1:1" x14ac:dyDescent="0.25">
      <c r="A23" t="str">
        <f>IFERROR(DI!D27,"")</f>
        <v>V26</v>
      </c>
    </row>
    <row r="24" spans="1:1" x14ac:dyDescent="0.25">
      <c r="A24" t="str">
        <f>IFERROR(DI!D28,"")</f>
        <v>F27</v>
      </c>
    </row>
    <row r="25" spans="1:1" x14ac:dyDescent="0.25">
      <c r="A25" t="str">
        <f>IFERROR(DI!D29,"")</f>
        <v>J27</v>
      </c>
    </row>
    <row r="26" spans="1:1" x14ac:dyDescent="0.25">
      <c r="A26" t="str">
        <f>IFERROR(DI!D30,"")</f>
        <v>N27</v>
      </c>
    </row>
    <row r="27" spans="1:1" x14ac:dyDescent="0.25">
      <c r="A27" t="str">
        <f>IFERROR(DI!D31,"")</f>
        <v>V27</v>
      </c>
    </row>
    <row r="28" spans="1:1" x14ac:dyDescent="0.25">
      <c r="A28" t="str">
        <f>IFERROR(DI!D32,"")</f>
        <v>F28</v>
      </c>
    </row>
    <row r="29" spans="1:1" x14ac:dyDescent="0.25">
      <c r="A29" t="str">
        <f>IFERROR(DI!D33,"")</f>
        <v>J28</v>
      </c>
    </row>
    <row r="30" spans="1:1" x14ac:dyDescent="0.25">
      <c r="A30" t="str">
        <f>IFERROR(DI!D34,"")</f>
        <v>F29</v>
      </c>
    </row>
    <row r="31" spans="1:1" x14ac:dyDescent="0.25">
      <c r="A31" t="str">
        <f>IFERROR(DI!D35,"")</f>
        <v>F30</v>
      </c>
    </row>
    <row r="32" spans="1:1" x14ac:dyDescent="0.25">
      <c r="A32" t="str">
        <f>IFERROR(DI!D36,"")</f>
        <v>F31</v>
      </c>
    </row>
    <row r="33" spans="1:1" x14ac:dyDescent="0.25">
      <c r="A33" t="str">
        <f>IFERROR(DI!D37,"")</f>
        <v>F32</v>
      </c>
    </row>
    <row r="34" spans="1:1" x14ac:dyDescent="0.25">
      <c r="A34" t="str">
        <f>IFERROR(DI!D38,"")</f>
        <v>F33</v>
      </c>
    </row>
    <row r="35" spans="1:1" x14ac:dyDescent="0.25">
      <c r="A35" t="str">
        <f>IFERROR(DI!D39,"")</f>
        <v>F34</v>
      </c>
    </row>
    <row r="36" spans="1:1" x14ac:dyDescent="0.25">
      <c r="A36" t="str">
        <f>IFERROR(DI!D40,"")</f>
        <v>F35</v>
      </c>
    </row>
    <row r="37" spans="1:1" x14ac:dyDescent="0.25">
      <c r="A37" t="str">
        <f>IFERROR(DI!D41,"")</f>
        <v>F36</v>
      </c>
    </row>
    <row r="38" spans="1:1" x14ac:dyDescent="0.25">
      <c r="A38" t="str">
        <f>IFERROR(DI!D42,"")</f>
        <v>F37</v>
      </c>
    </row>
    <row r="39" spans="1:1" x14ac:dyDescent="0.25">
      <c r="A39" t="str">
        <f>IFERROR(DI!D43,"")</f>
        <v>F38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5456-B2F5-42DF-9187-65764CAB909D}">
  <dimension ref="A1:D1189"/>
  <sheetViews>
    <sheetView topLeftCell="A1153" workbookViewId="0">
      <selection activeCell="D1" sqref="D1:D1189"/>
    </sheetView>
  </sheetViews>
  <sheetFormatPr defaultRowHeight="15" x14ac:dyDescent="0.25"/>
  <cols>
    <col min="1" max="1" width="9.28515625" customWidth="1"/>
    <col min="4" max="4" width="10.5703125" bestFit="1" customWidth="1"/>
  </cols>
  <sheetData>
    <row r="1" spans="1:4" ht="15.75" thickBot="1" x14ac:dyDescent="0.3">
      <c r="A1" s="2" t="s">
        <v>2</v>
      </c>
      <c r="B1" s="2" t="s">
        <v>49</v>
      </c>
      <c r="D1" s="7" t="s">
        <v>0</v>
      </c>
    </row>
    <row r="2" spans="1:4" x14ac:dyDescent="0.25">
      <c r="A2" s="2" t="s">
        <v>51</v>
      </c>
      <c r="B2" s="2">
        <v>1</v>
      </c>
      <c r="D2" s="5">
        <v>36892</v>
      </c>
    </row>
    <row r="3" spans="1:4" x14ac:dyDescent="0.25">
      <c r="A3" s="2" t="s">
        <v>52</v>
      </c>
      <c r="B3" s="2">
        <v>2</v>
      </c>
      <c r="D3" s="5">
        <v>36948</v>
      </c>
    </row>
    <row r="4" spans="1:4" x14ac:dyDescent="0.25">
      <c r="A4" s="2" t="s">
        <v>53</v>
      </c>
      <c r="B4" s="2">
        <v>3</v>
      </c>
      <c r="D4" s="5">
        <v>36949</v>
      </c>
    </row>
    <row r="5" spans="1:4" x14ac:dyDescent="0.25">
      <c r="A5" s="2" t="s">
        <v>54</v>
      </c>
      <c r="B5" s="2">
        <v>4</v>
      </c>
      <c r="D5" s="5">
        <v>36994</v>
      </c>
    </row>
    <row r="6" spans="1:4" x14ac:dyDescent="0.25">
      <c r="A6" s="2" t="s">
        <v>55</v>
      </c>
      <c r="B6" s="2">
        <v>5</v>
      </c>
      <c r="D6" s="5">
        <v>37002</v>
      </c>
    </row>
    <row r="7" spans="1:4" x14ac:dyDescent="0.25">
      <c r="A7" s="2" t="s">
        <v>50</v>
      </c>
      <c r="B7" s="2">
        <v>6</v>
      </c>
      <c r="D7" s="5">
        <v>37012</v>
      </c>
    </row>
    <row r="8" spans="1:4" x14ac:dyDescent="0.25">
      <c r="A8" s="2" t="s">
        <v>56</v>
      </c>
      <c r="B8" s="2">
        <v>7</v>
      </c>
      <c r="D8" s="5">
        <v>37056</v>
      </c>
    </row>
    <row r="9" spans="1:4" x14ac:dyDescent="0.25">
      <c r="A9" s="2" t="s">
        <v>57</v>
      </c>
      <c r="B9" s="2">
        <v>8</v>
      </c>
      <c r="D9" s="5">
        <v>37141</v>
      </c>
    </row>
    <row r="10" spans="1:4" x14ac:dyDescent="0.25">
      <c r="A10" s="2" t="s">
        <v>58</v>
      </c>
      <c r="B10" s="2">
        <v>9</v>
      </c>
      <c r="D10" s="5">
        <v>37176</v>
      </c>
    </row>
    <row r="11" spans="1:4" x14ac:dyDescent="0.25">
      <c r="A11" s="2" t="s">
        <v>1</v>
      </c>
      <c r="B11" s="2">
        <v>10</v>
      </c>
      <c r="D11" s="5">
        <v>37197</v>
      </c>
    </row>
    <row r="12" spans="1:4" x14ac:dyDescent="0.25">
      <c r="A12" s="2" t="s">
        <v>59</v>
      </c>
      <c r="B12" s="2">
        <v>11</v>
      </c>
      <c r="D12" s="5">
        <v>37210</v>
      </c>
    </row>
    <row r="13" spans="1:4" x14ac:dyDescent="0.25">
      <c r="A13" s="2" t="s">
        <v>60</v>
      </c>
      <c r="B13" s="2">
        <v>12</v>
      </c>
      <c r="D13" s="5">
        <v>37250</v>
      </c>
    </row>
    <row r="14" spans="1:4" x14ac:dyDescent="0.25">
      <c r="D14" s="6">
        <v>37257</v>
      </c>
    </row>
    <row r="15" spans="1:4" x14ac:dyDescent="0.25">
      <c r="D15" s="6">
        <v>37298</v>
      </c>
    </row>
    <row r="16" spans="1:4" x14ac:dyDescent="0.25">
      <c r="D16" s="6">
        <v>37299</v>
      </c>
    </row>
    <row r="17" spans="4:4" x14ac:dyDescent="0.25">
      <c r="D17" s="6">
        <v>37344</v>
      </c>
    </row>
    <row r="18" spans="4:4" x14ac:dyDescent="0.25">
      <c r="D18" s="6">
        <v>37367</v>
      </c>
    </row>
    <row r="19" spans="4:4" x14ac:dyDescent="0.25">
      <c r="D19" s="6">
        <v>37377</v>
      </c>
    </row>
    <row r="20" spans="4:4" x14ac:dyDescent="0.25">
      <c r="D20" s="6">
        <v>37406</v>
      </c>
    </row>
    <row r="21" spans="4:4" x14ac:dyDescent="0.25">
      <c r="D21" s="6">
        <v>37506</v>
      </c>
    </row>
    <row r="22" spans="4:4" x14ac:dyDescent="0.25">
      <c r="D22" s="6">
        <v>37541</v>
      </c>
    </row>
    <row r="23" spans="4:4" x14ac:dyDescent="0.25">
      <c r="D23" s="6">
        <v>37562</v>
      </c>
    </row>
    <row r="24" spans="4:4" x14ac:dyDescent="0.25">
      <c r="D24" s="6">
        <v>37575</v>
      </c>
    </row>
    <row r="25" spans="4:4" x14ac:dyDescent="0.25">
      <c r="D25" s="6">
        <v>37615</v>
      </c>
    </row>
    <row r="26" spans="4:4" x14ac:dyDescent="0.25">
      <c r="D26" s="5">
        <v>37622</v>
      </c>
    </row>
    <row r="27" spans="4:4" x14ac:dyDescent="0.25">
      <c r="D27" s="5">
        <v>37683</v>
      </c>
    </row>
    <row r="28" spans="4:4" x14ac:dyDescent="0.25">
      <c r="D28" s="5">
        <v>37684</v>
      </c>
    </row>
    <row r="29" spans="4:4" x14ac:dyDescent="0.25">
      <c r="D29" s="5">
        <v>37729</v>
      </c>
    </row>
    <row r="30" spans="4:4" x14ac:dyDescent="0.25">
      <c r="D30" s="5">
        <v>37732</v>
      </c>
    </row>
    <row r="31" spans="4:4" x14ac:dyDescent="0.25">
      <c r="D31" s="5">
        <v>37742</v>
      </c>
    </row>
    <row r="32" spans="4:4" x14ac:dyDescent="0.25">
      <c r="D32" s="5">
        <v>37791</v>
      </c>
    </row>
    <row r="33" spans="4:4" x14ac:dyDescent="0.25">
      <c r="D33" s="5">
        <v>37871</v>
      </c>
    </row>
    <row r="34" spans="4:4" x14ac:dyDescent="0.25">
      <c r="D34" s="5">
        <v>37906</v>
      </c>
    </row>
    <row r="35" spans="4:4" x14ac:dyDescent="0.25">
      <c r="D35" s="5">
        <v>37927</v>
      </c>
    </row>
    <row r="36" spans="4:4" x14ac:dyDescent="0.25">
      <c r="D36" s="5">
        <v>37940</v>
      </c>
    </row>
    <row r="37" spans="4:4" x14ac:dyDescent="0.25">
      <c r="D37" s="5">
        <v>37980</v>
      </c>
    </row>
    <row r="38" spans="4:4" x14ac:dyDescent="0.25">
      <c r="D38" s="6">
        <v>37987</v>
      </c>
    </row>
    <row r="39" spans="4:4" x14ac:dyDescent="0.25">
      <c r="D39" s="6">
        <v>38040</v>
      </c>
    </row>
    <row r="40" spans="4:4" x14ac:dyDescent="0.25">
      <c r="D40" s="6">
        <v>38041</v>
      </c>
    </row>
    <row r="41" spans="4:4" x14ac:dyDescent="0.25">
      <c r="D41" s="6">
        <v>38086</v>
      </c>
    </row>
    <row r="42" spans="4:4" x14ac:dyDescent="0.25">
      <c r="D42" s="6">
        <v>38098</v>
      </c>
    </row>
    <row r="43" spans="4:4" x14ac:dyDescent="0.25">
      <c r="D43" s="6">
        <v>38108</v>
      </c>
    </row>
    <row r="44" spans="4:4" x14ac:dyDescent="0.25">
      <c r="D44" s="6">
        <v>38148</v>
      </c>
    </row>
    <row r="45" spans="4:4" x14ac:dyDescent="0.25">
      <c r="D45" s="6">
        <v>38237</v>
      </c>
    </row>
    <row r="46" spans="4:4" x14ac:dyDescent="0.25">
      <c r="D46" s="6">
        <v>38272</v>
      </c>
    </row>
    <row r="47" spans="4:4" x14ac:dyDescent="0.25">
      <c r="D47" s="6">
        <v>38293</v>
      </c>
    </row>
    <row r="48" spans="4:4" x14ac:dyDescent="0.25">
      <c r="D48" s="6">
        <v>38306</v>
      </c>
    </row>
    <row r="49" spans="4:4" x14ac:dyDescent="0.25">
      <c r="D49" s="6">
        <v>38346</v>
      </c>
    </row>
    <row r="50" spans="4:4" x14ac:dyDescent="0.25">
      <c r="D50" s="5">
        <v>38353</v>
      </c>
    </row>
    <row r="51" spans="4:4" x14ac:dyDescent="0.25">
      <c r="D51" s="5">
        <v>38390</v>
      </c>
    </row>
    <row r="52" spans="4:4" x14ac:dyDescent="0.25">
      <c r="D52" s="5">
        <v>38391</v>
      </c>
    </row>
    <row r="53" spans="4:4" x14ac:dyDescent="0.25">
      <c r="D53" s="5">
        <v>38436</v>
      </c>
    </row>
    <row r="54" spans="4:4" x14ac:dyDescent="0.25">
      <c r="D54" s="5">
        <v>38463</v>
      </c>
    </row>
    <row r="55" spans="4:4" x14ac:dyDescent="0.25">
      <c r="D55" s="5">
        <v>38473</v>
      </c>
    </row>
    <row r="56" spans="4:4" x14ac:dyDescent="0.25">
      <c r="D56" s="5">
        <v>38498</v>
      </c>
    </row>
    <row r="57" spans="4:4" x14ac:dyDescent="0.25">
      <c r="D57" s="5">
        <v>38602</v>
      </c>
    </row>
    <row r="58" spans="4:4" x14ac:dyDescent="0.25">
      <c r="D58" s="5">
        <v>38637</v>
      </c>
    </row>
    <row r="59" spans="4:4" x14ac:dyDescent="0.25">
      <c r="D59" s="5">
        <v>38658</v>
      </c>
    </row>
    <row r="60" spans="4:4" x14ac:dyDescent="0.25">
      <c r="D60" s="5">
        <v>38671</v>
      </c>
    </row>
    <row r="61" spans="4:4" x14ac:dyDescent="0.25">
      <c r="D61" s="5">
        <v>38711</v>
      </c>
    </row>
    <row r="62" spans="4:4" x14ac:dyDescent="0.25">
      <c r="D62" s="6">
        <v>38718</v>
      </c>
    </row>
    <row r="63" spans="4:4" x14ac:dyDescent="0.25">
      <c r="D63" s="6">
        <v>38775</v>
      </c>
    </row>
    <row r="64" spans="4:4" x14ac:dyDescent="0.25">
      <c r="D64" s="6">
        <v>38776</v>
      </c>
    </row>
    <row r="65" spans="4:4" x14ac:dyDescent="0.25">
      <c r="D65" s="6">
        <v>38821</v>
      </c>
    </row>
    <row r="66" spans="4:4" x14ac:dyDescent="0.25">
      <c r="D66" s="6">
        <v>38828</v>
      </c>
    </row>
    <row r="67" spans="4:4" x14ac:dyDescent="0.25">
      <c r="D67" s="6">
        <v>38838</v>
      </c>
    </row>
    <row r="68" spans="4:4" x14ac:dyDescent="0.25">
      <c r="D68" s="6">
        <v>38883</v>
      </c>
    </row>
    <row r="69" spans="4:4" x14ac:dyDescent="0.25">
      <c r="D69" s="6">
        <v>38967</v>
      </c>
    </row>
    <row r="70" spans="4:4" x14ac:dyDescent="0.25">
      <c r="D70" s="6">
        <v>39002</v>
      </c>
    </row>
    <row r="71" spans="4:4" x14ac:dyDescent="0.25">
      <c r="D71" s="6">
        <v>39023</v>
      </c>
    </row>
    <row r="72" spans="4:4" x14ac:dyDescent="0.25">
      <c r="D72" s="6">
        <v>39036</v>
      </c>
    </row>
    <row r="73" spans="4:4" x14ac:dyDescent="0.25">
      <c r="D73" s="6">
        <v>39076</v>
      </c>
    </row>
    <row r="74" spans="4:4" x14ac:dyDescent="0.25">
      <c r="D74" s="5">
        <v>39083</v>
      </c>
    </row>
    <row r="75" spans="4:4" x14ac:dyDescent="0.25">
      <c r="D75" s="5">
        <v>39132</v>
      </c>
    </row>
    <row r="76" spans="4:4" x14ac:dyDescent="0.25">
      <c r="D76" s="5">
        <v>39133</v>
      </c>
    </row>
    <row r="77" spans="4:4" x14ac:dyDescent="0.25">
      <c r="D77" s="5">
        <v>39178</v>
      </c>
    </row>
    <row r="78" spans="4:4" x14ac:dyDescent="0.25">
      <c r="D78" s="5">
        <v>39193</v>
      </c>
    </row>
    <row r="79" spans="4:4" x14ac:dyDescent="0.25">
      <c r="D79" s="5">
        <v>39203</v>
      </c>
    </row>
    <row r="80" spans="4:4" x14ac:dyDescent="0.25">
      <c r="D80" s="5">
        <v>39240</v>
      </c>
    </row>
    <row r="81" spans="4:4" x14ac:dyDescent="0.25">
      <c r="D81" s="5">
        <v>39332</v>
      </c>
    </row>
    <row r="82" spans="4:4" x14ac:dyDescent="0.25">
      <c r="D82" s="5">
        <v>39367</v>
      </c>
    </row>
    <row r="83" spans="4:4" x14ac:dyDescent="0.25">
      <c r="D83" s="5">
        <v>39388</v>
      </c>
    </row>
    <row r="84" spans="4:4" x14ac:dyDescent="0.25">
      <c r="D84" s="5">
        <v>39401</v>
      </c>
    </row>
    <row r="85" spans="4:4" x14ac:dyDescent="0.25">
      <c r="D85" s="5">
        <v>39441</v>
      </c>
    </row>
    <row r="86" spans="4:4" x14ac:dyDescent="0.25">
      <c r="D86" s="6">
        <v>39448</v>
      </c>
    </row>
    <row r="87" spans="4:4" x14ac:dyDescent="0.25">
      <c r="D87" s="6">
        <v>39482</v>
      </c>
    </row>
    <row r="88" spans="4:4" x14ac:dyDescent="0.25">
      <c r="D88" s="6">
        <v>39483</v>
      </c>
    </row>
    <row r="89" spans="4:4" x14ac:dyDescent="0.25">
      <c r="D89" s="6">
        <v>39528</v>
      </c>
    </row>
    <row r="90" spans="4:4" x14ac:dyDescent="0.25">
      <c r="D90" s="6">
        <v>39559</v>
      </c>
    </row>
    <row r="91" spans="4:4" x14ac:dyDescent="0.25">
      <c r="D91" s="6">
        <v>39569</v>
      </c>
    </row>
    <row r="92" spans="4:4" x14ac:dyDescent="0.25">
      <c r="D92" s="6">
        <v>39590</v>
      </c>
    </row>
    <row r="93" spans="4:4" x14ac:dyDescent="0.25">
      <c r="D93" s="6">
        <v>39698</v>
      </c>
    </row>
    <row r="94" spans="4:4" x14ac:dyDescent="0.25">
      <c r="D94" s="6">
        <v>39733</v>
      </c>
    </row>
    <row r="95" spans="4:4" x14ac:dyDescent="0.25">
      <c r="D95" s="6">
        <v>39754</v>
      </c>
    </row>
    <row r="96" spans="4:4" x14ac:dyDescent="0.25">
      <c r="D96" s="6">
        <v>39767</v>
      </c>
    </row>
    <row r="97" spans="4:4" x14ac:dyDescent="0.25">
      <c r="D97" s="6">
        <v>39807</v>
      </c>
    </row>
    <row r="98" spans="4:4" x14ac:dyDescent="0.25">
      <c r="D98" s="5">
        <v>39814</v>
      </c>
    </row>
    <row r="99" spans="4:4" x14ac:dyDescent="0.25">
      <c r="D99" s="5">
        <v>39867</v>
      </c>
    </row>
    <row r="100" spans="4:4" x14ac:dyDescent="0.25">
      <c r="D100" s="5">
        <v>39868</v>
      </c>
    </row>
    <row r="101" spans="4:4" x14ac:dyDescent="0.25">
      <c r="D101" s="5">
        <v>39913</v>
      </c>
    </row>
    <row r="102" spans="4:4" x14ac:dyDescent="0.25">
      <c r="D102" s="5">
        <v>39924</v>
      </c>
    </row>
    <row r="103" spans="4:4" x14ac:dyDescent="0.25">
      <c r="D103" s="5">
        <v>39934</v>
      </c>
    </row>
    <row r="104" spans="4:4" x14ac:dyDescent="0.25">
      <c r="D104" s="5">
        <v>39975</v>
      </c>
    </row>
    <row r="105" spans="4:4" x14ac:dyDescent="0.25">
      <c r="D105" s="5">
        <v>40063</v>
      </c>
    </row>
    <row r="106" spans="4:4" x14ac:dyDescent="0.25">
      <c r="D106" s="5">
        <v>40098</v>
      </c>
    </row>
    <row r="107" spans="4:4" x14ac:dyDescent="0.25">
      <c r="D107" s="5">
        <v>40119</v>
      </c>
    </row>
    <row r="108" spans="4:4" x14ac:dyDescent="0.25">
      <c r="D108" s="5">
        <v>40132</v>
      </c>
    </row>
    <row r="109" spans="4:4" x14ac:dyDescent="0.25">
      <c r="D109" s="5">
        <v>40172</v>
      </c>
    </row>
    <row r="110" spans="4:4" x14ac:dyDescent="0.25">
      <c r="D110" s="6">
        <v>40179</v>
      </c>
    </row>
    <row r="111" spans="4:4" x14ac:dyDescent="0.25">
      <c r="D111" s="6">
        <v>40224</v>
      </c>
    </row>
    <row r="112" spans="4:4" x14ac:dyDescent="0.25">
      <c r="D112" s="6">
        <v>40225</v>
      </c>
    </row>
    <row r="113" spans="4:4" x14ac:dyDescent="0.25">
      <c r="D113" s="6">
        <v>40270</v>
      </c>
    </row>
    <row r="114" spans="4:4" x14ac:dyDescent="0.25">
      <c r="D114" s="6">
        <v>40289</v>
      </c>
    </row>
    <row r="115" spans="4:4" x14ac:dyDescent="0.25">
      <c r="D115" s="6">
        <v>40299</v>
      </c>
    </row>
    <row r="116" spans="4:4" x14ac:dyDescent="0.25">
      <c r="D116" s="6">
        <v>40332</v>
      </c>
    </row>
    <row r="117" spans="4:4" x14ac:dyDescent="0.25">
      <c r="D117" s="6">
        <v>40428</v>
      </c>
    </row>
    <row r="118" spans="4:4" x14ac:dyDescent="0.25">
      <c r="D118" s="6">
        <v>40463</v>
      </c>
    </row>
    <row r="119" spans="4:4" x14ac:dyDescent="0.25">
      <c r="D119" s="6">
        <v>40484</v>
      </c>
    </row>
    <row r="120" spans="4:4" x14ac:dyDescent="0.25">
      <c r="D120" s="6">
        <v>40497</v>
      </c>
    </row>
    <row r="121" spans="4:4" x14ac:dyDescent="0.25">
      <c r="D121" s="6">
        <v>40537</v>
      </c>
    </row>
    <row r="122" spans="4:4" x14ac:dyDescent="0.25">
      <c r="D122" s="5">
        <v>40544</v>
      </c>
    </row>
    <row r="123" spans="4:4" x14ac:dyDescent="0.25">
      <c r="D123" s="5">
        <v>40609</v>
      </c>
    </row>
    <row r="124" spans="4:4" x14ac:dyDescent="0.25">
      <c r="D124" s="5">
        <v>40610</v>
      </c>
    </row>
    <row r="125" spans="4:4" x14ac:dyDescent="0.25">
      <c r="D125" s="5">
        <v>40654</v>
      </c>
    </row>
    <row r="126" spans="4:4" x14ac:dyDescent="0.25">
      <c r="D126" s="5">
        <v>40655</v>
      </c>
    </row>
    <row r="127" spans="4:4" x14ac:dyDescent="0.25">
      <c r="D127" s="5">
        <v>40664</v>
      </c>
    </row>
    <row r="128" spans="4:4" x14ac:dyDescent="0.25">
      <c r="D128" s="5">
        <v>40717</v>
      </c>
    </row>
    <row r="129" spans="4:4" x14ac:dyDescent="0.25">
      <c r="D129" s="5">
        <v>40793</v>
      </c>
    </row>
    <row r="130" spans="4:4" x14ac:dyDescent="0.25">
      <c r="D130" s="5">
        <v>40828</v>
      </c>
    </row>
    <row r="131" spans="4:4" x14ac:dyDescent="0.25">
      <c r="D131" s="5">
        <v>40849</v>
      </c>
    </row>
    <row r="132" spans="4:4" x14ac:dyDescent="0.25">
      <c r="D132" s="5">
        <v>40862</v>
      </c>
    </row>
    <row r="133" spans="4:4" x14ac:dyDescent="0.25">
      <c r="D133" s="5">
        <v>40902</v>
      </c>
    </row>
    <row r="134" spans="4:4" x14ac:dyDescent="0.25">
      <c r="D134" s="6">
        <v>40909</v>
      </c>
    </row>
    <row r="135" spans="4:4" x14ac:dyDescent="0.25">
      <c r="D135" s="6">
        <v>40959</v>
      </c>
    </row>
    <row r="136" spans="4:4" x14ac:dyDescent="0.25">
      <c r="D136" s="6">
        <v>40960</v>
      </c>
    </row>
    <row r="137" spans="4:4" x14ac:dyDescent="0.25">
      <c r="D137" s="6">
        <v>41005</v>
      </c>
    </row>
    <row r="138" spans="4:4" x14ac:dyDescent="0.25">
      <c r="D138" s="6">
        <v>41020</v>
      </c>
    </row>
    <row r="139" spans="4:4" x14ac:dyDescent="0.25">
      <c r="D139" s="6">
        <v>41030</v>
      </c>
    </row>
    <row r="140" spans="4:4" x14ac:dyDescent="0.25">
      <c r="D140" s="6">
        <v>41067</v>
      </c>
    </row>
    <row r="141" spans="4:4" x14ac:dyDescent="0.25">
      <c r="D141" s="6">
        <v>41159</v>
      </c>
    </row>
    <row r="142" spans="4:4" x14ac:dyDescent="0.25">
      <c r="D142" s="6">
        <v>41194</v>
      </c>
    </row>
    <row r="143" spans="4:4" x14ac:dyDescent="0.25">
      <c r="D143" s="6">
        <v>41215</v>
      </c>
    </row>
    <row r="144" spans="4:4" x14ac:dyDescent="0.25">
      <c r="D144" s="6">
        <v>41228</v>
      </c>
    </row>
    <row r="145" spans="4:4" x14ac:dyDescent="0.25">
      <c r="D145" s="6">
        <v>41268</v>
      </c>
    </row>
    <row r="146" spans="4:4" x14ac:dyDescent="0.25">
      <c r="D146" s="5">
        <v>41275</v>
      </c>
    </row>
    <row r="147" spans="4:4" x14ac:dyDescent="0.25">
      <c r="D147" s="5">
        <v>41316</v>
      </c>
    </row>
    <row r="148" spans="4:4" x14ac:dyDescent="0.25">
      <c r="D148" s="5">
        <v>41317</v>
      </c>
    </row>
    <row r="149" spans="4:4" x14ac:dyDescent="0.25">
      <c r="D149" s="5">
        <v>41362</v>
      </c>
    </row>
    <row r="150" spans="4:4" x14ac:dyDescent="0.25">
      <c r="D150" s="5">
        <v>41385</v>
      </c>
    </row>
    <row r="151" spans="4:4" x14ac:dyDescent="0.25">
      <c r="D151" s="5">
        <v>41395</v>
      </c>
    </row>
    <row r="152" spans="4:4" x14ac:dyDescent="0.25">
      <c r="D152" s="5">
        <v>41424</v>
      </c>
    </row>
    <row r="153" spans="4:4" x14ac:dyDescent="0.25">
      <c r="D153" s="5">
        <v>41524</v>
      </c>
    </row>
    <row r="154" spans="4:4" x14ac:dyDescent="0.25">
      <c r="D154" s="5">
        <v>41559</v>
      </c>
    </row>
    <row r="155" spans="4:4" x14ac:dyDescent="0.25">
      <c r="D155" s="5">
        <v>41580</v>
      </c>
    </row>
    <row r="156" spans="4:4" x14ac:dyDescent="0.25">
      <c r="D156" s="5">
        <v>41593</v>
      </c>
    </row>
    <row r="157" spans="4:4" x14ac:dyDescent="0.25">
      <c r="D157" s="5">
        <v>41633</v>
      </c>
    </row>
    <row r="158" spans="4:4" x14ac:dyDescent="0.25">
      <c r="D158" s="6">
        <v>41640</v>
      </c>
    </row>
    <row r="159" spans="4:4" x14ac:dyDescent="0.25">
      <c r="D159" s="6">
        <v>41701</v>
      </c>
    </row>
    <row r="160" spans="4:4" x14ac:dyDescent="0.25">
      <c r="D160" s="6">
        <v>41702</v>
      </c>
    </row>
    <row r="161" spans="4:4" x14ac:dyDescent="0.25">
      <c r="D161" s="6">
        <v>41747</v>
      </c>
    </row>
    <row r="162" spans="4:4" x14ac:dyDescent="0.25">
      <c r="D162" s="6">
        <v>41750</v>
      </c>
    </row>
    <row r="163" spans="4:4" x14ac:dyDescent="0.25">
      <c r="D163" s="6">
        <v>41760</v>
      </c>
    </row>
    <row r="164" spans="4:4" x14ac:dyDescent="0.25">
      <c r="D164" s="6">
        <v>41809</v>
      </c>
    </row>
    <row r="165" spans="4:4" x14ac:dyDescent="0.25">
      <c r="D165" s="6">
        <v>41889</v>
      </c>
    </row>
    <row r="166" spans="4:4" x14ac:dyDescent="0.25">
      <c r="D166" s="6">
        <v>41924</v>
      </c>
    </row>
    <row r="167" spans="4:4" x14ac:dyDescent="0.25">
      <c r="D167" s="6">
        <v>41945</v>
      </c>
    </row>
    <row r="168" spans="4:4" x14ac:dyDescent="0.25">
      <c r="D168" s="6">
        <v>41958</v>
      </c>
    </row>
    <row r="169" spans="4:4" x14ac:dyDescent="0.25">
      <c r="D169" s="6">
        <v>41998</v>
      </c>
    </row>
    <row r="170" spans="4:4" x14ac:dyDescent="0.25">
      <c r="D170" s="5">
        <v>42005</v>
      </c>
    </row>
    <row r="171" spans="4:4" x14ac:dyDescent="0.25">
      <c r="D171" s="5">
        <v>42051</v>
      </c>
    </row>
    <row r="172" spans="4:4" x14ac:dyDescent="0.25">
      <c r="D172" s="5">
        <v>42052</v>
      </c>
    </row>
    <row r="173" spans="4:4" x14ac:dyDescent="0.25">
      <c r="D173" s="5">
        <v>42097</v>
      </c>
    </row>
    <row r="174" spans="4:4" x14ac:dyDescent="0.25">
      <c r="D174" s="5">
        <v>42115</v>
      </c>
    </row>
    <row r="175" spans="4:4" x14ac:dyDescent="0.25">
      <c r="D175" s="5">
        <v>42125</v>
      </c>
    </row>
    <row r="176" spans="4:4" x14ac:dyDescent="0.25">
      <c r="D176" s="5">
        <v>42159</v>
      </c>
    </row>
    <row r="177" spans="4:4" x14ac:dyDescent="0.25">
      <c r="D177" s="5">
        <v>42254</v>
      </c>
    </row>
    <row r="178" spans="4:4" x14ac:dyDescent="0.25">
      <c r="D178" s="5">
        <v>42289</v>
      </c>
    </row>
    <row r="179" spans="4:4" x14ac:dyDescent="0.25">
      <c r="D179" s="5">
        <v>42310</v>
      </c>
    </row>
    <row r="180" spans="4:4" x14ac:dyDescent="0.25">
      <c r="D180" s="5">
        <v>42323</v>
      </c>
    </row>
    <row r="181" spans="4:4" x14ac:dyDescent="0.25">
      <c r="D181" s="5">
        <v>42363</v>
      </c>
    </row>
    <row r="182" spans="4:4" x14ac:dyDescent="0.25">
      <c r="D182" s="6">
        <v>42370</v>
      </c>
    </row>
    <row r="183" spans="4:4" x14ac:dyDescent="0.25">
      <c r="D183" s="6">
        <v>42408</v>
      </c>
    </row>
    <row r="184" spans="4:4" x14ac:dyDescent="0.25">
      <c r="D184" s="6">
        <v>42409</v>
      </c>
    </row>
    <row r="185" spans="4:4" x14ac:dyDescent="0.25">
      <c r="D185" s="6">
        <v>42454</v>
      </c>
    </row>
    <row r="186" spans="4:4" x14ac:dyDescent="0.25">
      <c r="D186" s="6">
        <v>42481</v>
      </c>
    </row>
    <row r="187" spans="4:4" x14ac:dyDescent="0.25">
      <c r="D187" s="6">
        <v>42491</v>
      </c>
    </row>
    <row r="188" spans="4:4" x14ac:dyDescent="0.25">
      <c r="D188" s="6">
        <v>42516</v>
      </c>
    </row>
    <row r="189" spans="4:4" x14ac:dyDescent="0.25">
      <c r="D189" s="6">
        <v>42620</v>
      </c>
    </row>
    <row r="190" spans="4:4" x14ac:dyDescent="0.25">
      <c r="D190" s="6">
        <v>42655</v>
      </c>
    </row>
    <row r="191" spans="4:4" x14ac:dyDescent="0.25">
      <c r="D191" s="6">
        <v>42676</v>
      </c>
    </row>
    <row r="192" spans="4:4" x14ac:dyDescent="0.25">
      <c r="D192" s="6">
        <v>42689</v>
      </c>
    </row>
    <row r="193" spans="4:4" x14ac:dyDescent="0.25">
      <c r="D193" s="6">
        <v>42729</v>
      </c>
    </row>
    <row r="194" spans="4:4" x14ac:dyDescent="0.25">
      <c r="D194" s="5">
        <v>42736</v>
      </c>
    </row>
    <row r="195" spans="4:4" x14ac:dyDescent="0.25">
      <c r="D195" s="5">
        <v>42793</v>
      </c>
    </row>
    <row r="196" spans="4:4" x14ac:dyDescent="0.25">
      <c r="D196" s="5">
        <v>42794</v>
      </c>
    </row>
    <row r="197" spans="4:4" x14ac:dyDescent="0.25">
      <c r="D197" s="5">
        <v>42839</v>
      </c>
    </row>
    <row r="198" spans="4:4" x14ac:dyDescent="0.25">
      <c r="D198" s="5">
        <v>42846</v>
      </c>
    </row>
    <row r="199" spans="4:4" x14ac:dyDescent="0.25">
      <c r="D199" s="5">
        <v>42856</v>
      </c>
    </row>
    <row r="200" spans="4:4" x14ac:dyDescent="0.25">
      <c r="D200" s="5">
        <v>42901</v>
      </c>
    </row>
    <row r="201" spans="4:4" x14ac:dyDescent="0.25">
      <c r="D201" s="5">
        <v>42985</v>
      </c>
    </row>
    <row r="202" spans="4:4" x14ac:dyDescent="0.25">
      <c r="D202" s="5">
        <v>43020</v>
      </c>
    </row>
    <row r="203" spans="4:4" x14ac:dyDescent="0.25">
      <c r="D203" s="5">
        <v>43041</v>
      </c>
    </row>
    <row r="204" spans="4:4" x14ac:dyDescent="0.25">
      <c r="D204" s="5">
        <v>43054</v>
      </c>
    </row>
    <row r="205" spans="4:4" x14ac:dyDescent="0.25">
      <c r="D205" s="5">
        <v>43094</v>
      </c>
    </row>
    <row r="206" spans="4:4" x14ac:dyDescent="0.25">
      <c r="D206" s="6">
        <v>43101</v>
      </c>
    </row>
    <row r="207" spans="4:4" x14ac:dyDescent="0.25">
      <c r="D207" s="6">
        <v>43143</v>
      </c>
    </row>
    <row r="208" spans="4:4" x14ac:dyDescent="0.25">
      <c r="D208" s="6">
        <v>43144</v>
      </c>
    </row>
    <row r="209" spans="4:4" x14ac:dyDescent="0.25">
      <c r="D209" s="6">
        <v>43189</v>
      </c>
    </row>
    <row r="210" spans="4:4" x14ac:dyDescent="0.25">
      <c r="D210" s="6">
        <v>43211</v>
      </c>
    </row>
    <row r="211" spans="4:4" x14ac:dyDescent="0.25">
      <c r="D211" s="6">
        <v>43221</v>
      </c>
    </row>
    <row r="212" spans="4:4" x14ac:dyDescent="0.25">
      <c r="D212" s="6">
        <v>43251</v>
      </c>
    </row>
    <row r="213" spans="4:4" x14ac:dyDescent="0.25">
      <c r="D213" s="6">
        <v>43350</v>
      </c>
    </row>
    <row r="214" spans="4:4" x14ac:dyDescent="0.25">
      <c r="D214" s="6">
        <v>43385</v>
      </c>
    </row>
    <row r="215" spans="4:4" x14ac:dyDescent="0.25">
      <c r="D215" s="6">
        <v>43406</v>
      </c>
    </row>
    <row r="216" spans="4:4" x14ac:dyDescent="0.25">
      <c r="D216" s="6">
        <v>43419</v>
      </c>
    </row>
    <row r="217" spans="4:4" x14ac:dyDescent="0.25">
      <c r="D217" s="6">
        <v>43459</v>
      </c>
    </row>
    <row r="218" spans="4:4" x14ac:dyDescent="0.25">
      <c r="D218" s="5">
        <v>43466</v>
      </c>
    </row>
    <row r="219" spans="4:4" x14ac:dyDescent="0.25">
      <c r="D219" s="5">
        <v>43528</v>
      </c>
    </row>
    <row r="220" spans="4:4" x14ac:dyDescent="0.25">
      <c r="D220" s="5">
        <v>43529</v>
      </c>
    </row>
    <row r="221" spans="4:4" x14ac:dyDescent="0.25">
      <c r="D221" s="5">
        <v>43574</v>
      </c>
    </row>
    <row r="222" spans="4:4" x14ac:dyDescent="0.25">
      <c r="D222" s="5">
        <v>43576</v>
      </c>
    </row>
    <row r="223" spans="4:4" x14ac:dyDescent="0.25">
      <c r="D223" s="5">
        <v>43586</v>
      </c>
    </row>
    <row r="224" spans="4:4" x14ac:dyDescent="0.25">
      <c r="D224" s="5">
        <v>43636</v>
      </c>
    </row>
    <row r="225" spans="4:4" x14ac:dyDescent="0.25">
      <c r="D225" s="5">
        <v>43715</v>
      </c>
    </row>
    <row r="226" spans="4:4" x14ac:dyDescent="0.25">
      <c r="D226" s="5">
        <v>43750</v>
      </c>
    </row>
    <row r="227" spans="4:4" x14ac:dyDescent="0.25">
      <c r="D227" s="5">
        <v>43771</v>
      </c>
    </row>
    <row r="228" spans="4:4" x14ac:dyDescent="0.25">
      <c r="D228" s="5">
        <v>43784</v>
      </c>
    </row>
    <row r="229" spans="4:4" x14ac:dyDescent="0.25">
      <c r="D229" s="5">
        <v>43824</v>
      </c>
    </row>
    <row r="230" spans="4:4" x14ac:dyDescent="0.25">
      <c r="D230" s="6">
        <v>43831</v>
      </c>
    </row>
    <row r="231" spans="4:4" x14ac:dyDescent="0.25">
      <c r="D231" s="6">
        <v>43885</v>
      </c>
    </row>
    <row r="232" spans="4:4" x14ac:dyDescent="0.25">
      <c r="D232" s="6">
        <v>43886</v>
      </c>
    </row>
    <row r="233" spans="4:4" x14ac:dyDescent="0.25">
      <c r="D233" s="6">
        <v>43931</v>
      </c>
    </row>
    <row r="234" spans="4:4" x14ac:dyDescent="0.25">
      <c r="D234" s="6">
        <v>43942</v>
      </c>
    </row>
    <row r="235" spans="4:4" x14ac:dyDescent="0.25">
      <c r="D235" s="6">
        <v>43952</v>
      </c>
    </row>
    <row r="236" spans="4:4" x14ac:dyDescent="0.25">
      <c r="D236" s="6">
        <v>43993</v>
      </c>
    </row>
    <row r="237" spans="4:4" x14ac:dyDescent="0.25">
      <c r="D237" s="6">
        <v>44081</v>
      </c>
    </row>
    <row r="238" spans="4:4" x14ac:dyDescent="0.25">
      <c r="D238" s="6">
        <v>44116</v>
      </c>
    </row>
    <row r="239" spans="4:4" x14ac:dyDescent="0.25">
      <c r="D239" s="6">
        <v>44137</v>
      </c>
    </row>
    <row r="240" spans="4:4" x14ac:dyDescent="0.25">
      <c r="D240" s="6">
        <v>44150</v>
      </c>
    </row>
    <row r="241" spans="4:4" x14ac:dyDescent="0.25">
      <c r="D241" s="6">
        <v>44190</v>
      </c>
    </row>
    <row r="242" spans="4:4" x14ac:dyDescent="0.25">
      <c r="D242" s="5">
        <v>44197</v>
      </c>
    </row>
    <row r="243" spans="4:4" x14ac:dyDescent="0.25">
      <c r="D243" s="5">
        <v>44242</v>
      </c>
    </row>
    <row r="244" spans="4:4" x14ac:dyDescent="0.25">
      <c r="D244" s="5">
        <v>44243</v>
      </c>
    </row>
    <row r="245" spans="4:4" x14ac:dyDescent="0.25">
      <c r="D245" s="5">
        <v>44288</v>
      </c>
    </row>
    <row r="246" spans="4:4" x14ac:dyDescent="0.25">
      <c r="D246" s="5">
        <v>44307</v>
      </c>
    </row>
    <row r="247" spans="4:4" x14ac:dyDescent="0.25">
      <c r="D247" s="5">
        <v>44317</v>
      </c>
    </row>
    <row r="248" spans="4:4" x14ac:dyDescent="0.25">
      <c r="D248" s="5">
        <v>44350</v>
      </c>
    </row>
    <row r="249" spans="4:4" x14ac:dyDescent="0.25">
      <c r="D249" s="5">
        <v>44446</v>
      </c>
    </row>
    <row r="250" spans="4:4" x14ac:dyDescent="0.25">
      <c r="D250" s="5">
        <v>44481</v>
      </c>
    </row>
    <row r="251" spans="4:4" x14ac:dyDescent="0.25">
      <c r="D251" s="5">
        <v>44502</v>
      </c>
    </row>
    <row r="252" spans="4:4" x14ac:dyDescent="0.25">
      <c r="D252" s="5">
        <v>44515</v>
      </c>
    </row>
    <row r="253" spans="4:4" x14ac:dyDescent="0.25">
      <c r="D253" s="5">
        <v>44555</v>
      </c>
    </row>
    <row r="254" spans="4:4" x14ac:dyDescent="0.25">
      <c r="D254" s="6">
        <v>44562</v>
      </c>
    </row>
    <row r="255" spans="4:4" x14ac:dyDescent="0.25">
      <c r="D255" s="6">
        <v>44620</v>
      </c>
    </row>
    <row r="256" spans="4:4" x14ac:dyDescent="0.25">
      <c r="D256" s="6">
        <v>44621</v>
      </c>
    </row>
    <row r="257" spans="4:4" x14ac:dyDescent="0.25">
      <c r="D257" s="6">
        <v>44666</v>
      </c>
    </row>
    <row r="258" spans="4:4" x14ac:dyDescent="0.25">
      <c r="D258" s="6">
        <v>44672</v>
      </c>
    </row>
    <row r="259" spans="4:4" x14ac:dyDescent="0.25">
      <c r="D259" s="6">
        <v>44682</v>
      </c>
    </row>
    <row r="260" spans="4:4" x14ac:dyDescent="0.25">
      <c r="D260" s="6">
        <v>44728</v>
      </c>
    </row>
    <row r="261" spans="4:4" x14ac:dyDescent="0.25">
      <c r="D261" s="6">
        <v>44811</v>
      </c>
    </row>
    <row r="262" spans="4:4" x14ac:dyDescent="0.25">
      <c r="D262" s="6">
        <v>44846</v>
      </c>
    </row>
    <row r="263" spans="4:4" x14ac:dyDescent="0.25">
      <c r="D263" s="6">
        <v>44867</v>
      </c>
    </row>
    <row r="264" spans="4:4" x14ac:dyDescent="0.25">
      <c r="D264" s="6">
        <v>44880</v>
      </c>
    </row>
    <row r="265" spans="4:4" x14ac:dyDescent="0.25">
      <c r="D265" s="6">
        <v>44920</v>
      </c>
    </row>
    <row r="266" spans="4:4" x14ac:dyDescent="0.25">
      <c r="D266" s="5">
        <v>44927</v>
      </c>
    </row>
    <row r="267" spans="4:4" x14ac:dyDescent="0.25">
      <c r="D267" s="5">
        <v>44977</v>
      </c>
    </row>
    <row r="268" spans="4:4" x14ac:dyDescent="0.25">
      <c r="D268" s="5">
        <v>44978</v>
      </c>
    </row>
    <row r="269" spans="4:4" x14ac:dyDescent="0.25">
      <c r="D269" s="5">
        <v>45023</v>
      </c>
    </row>
    <row r="270" spans="4:4" x14ac:dyDescent="0.25">
      <c r="D270" s="5">
        <v>45037</v>
      </c>
    </row>
    <row r="271" spans="4:4" x14ac:dyDescent="0.25">
      <c r="D271" s="5">
        <v>45047</v>
      </c>
    </row>
    <row r="272" spans="4:4" x14ac:dyDescent="0.25">
      <c r="D272" s="5">
        <v>45085</v>
      </c>
    </row>
    <row r="273" spans="4:4" x14ac:dyDescent="0.25">
      <c r="D273" s="5">
        <v>45176</v>
      </c>
    </row>
    <row r="274" spans="4:4" x14ac:dyDescent="0.25">
      <c r="D274" s="5">
        <v>45211</v>
      </c>
    </row>
    <row r="275" spans="4:4" x14ac:dyDescent="0.25">
      <c r="D275" s="5">
        <v>45232</v>
      </c>
    </row>
    <row r="276" spans="4:4" x14ac:dyDescent="0.25">
      <c r="D276" s="5">
        <v>45245</v>
      </c>
    </row>
    <row r="277" spans="4:4" x14ac:dyDescent="0.25">
      <c r="D277" s="5">
        <v>45285</v>
      </c>
    </row>
    <row r="278" spans="4:4" x14ac:dyDescent="0.25">
      <c r="D278" s="6">
        <v>45292</v>
      </c>
    </row>
    <row r="279" spans="4:4" x14ac:dyDescent="0.25">
      <c r="D279" s="6">
        <v>45334</v>
      </c>
    </row>
    <row r="280" spans="4:4" x14ac:dyDescent="0.25">
      <c r="D280" s="6">
        <v>45335</v>
      </c>
    </row>
    <row r="281" spans="4:4" x14ac:dyDescent="0.25">
      <c r="D281" s="6">
        <v>45380</v>
      </c>
    </row>
    <row r="282" spans="4:4" x14ac:dyDescent="0.25">
      <c r="D282" s="6">
        <v>45403</v>
      </c>
    </row>
    <row r="283" spans="4:4" x14ac:dyDescent="0.25">
      <c r="D283" s="6">
        <v>45413</v>
      </c>
    </row>
    <row r="284" spans="4:4" x14ac:dyDescent="0.25">
      <c r="D284" s="6">
        <v>45442</v>
      </c>
    </row>
    <row r="285" spans="4:4" x14ac:dyDescent="0.25">
      <c r="D285" s="6">
        <v>45542</v>
      </c>
    </row>
    <row r="286" spans="4:4" x14ac:dyDescent="0.25">
      <c r="D286" s="6">
        <v>45577</v>
      </c>
    </row>
    <row r="287" spans="4:4" x14ac:dyDescent="0.25">
      <c r="D287" s="6">
        <v>45598</v>
      </c>
    </row>
    <row r="288" spans="4:4" x14ac:dyDescent="0.25">
      <c r="D288" s="6">
        <v>45611</v>
      </c>
    </row>
    <row r="289" spans="4:4" x14ac:dyDescent="0.25">
      <c r="D289" s="6">
        <v>45651</v>
      </c>
    </row>
    <row r="290" spans="4:4" x14ac:dyDescent="0.25">
      <c r="D290" s="5">
        <v>45658</v>
      </c>
    </row>
    <row r="291" spans="4:4" x14ac:dyDescent="0.25">
      <c r="D291" s="5">
        <v>45719</v>
      </c>
    </row>
    <row r="292" spans="4:4" x14ac:dyDescent="0.25">
      <c r="D292" s="5">
        <v>45720</v>
      </c>
    </row>
    <row r="293" spans="4:4" x14ac:dyDescent="0.25">
      <c r="D293" s="5">
        <v>45765</v>
      </c>
    </row>
    <row r="294" spans="4:4" x14ac:dyDescent="0.25">
      <c r="D294" s="5">
        <v>45768</v>
      </c>
    </row>
    <row r="295" spans="4:4" x14ac:dyDescent="0.25">
      <c r="D295" s="5">
        <v>45778</v>
      </c>
    </row>
    <row r="296" spans="4:4" x14ac:dyDescent="0.25">
      <c r="D296" s="5">
        <v>45827</v>
      </c>
    </row>
    <row r="297" spans="4:4" x14ac:dyDescent="0.25">
      <c r="D297" s="5">
        <v>45907</v>
      </c>
    </row>
    <row r="298" spans="4:4" x14ac:dyDescent="0.25">
      <c r="D298" s="5">
        <v>45942</v>
      </c>
    </row>
    <row r="299" spans="4:4" x14ac:dyDescent="0.25">
      <c r="D299" s="5">
        <v>45963</v>
      </c>
    </row>
    <row r="300" spans="4:4" x14ac:dyDescent="0.25">
      <c r="D300" s="5">
        <v>45976</v>
      </c>
    </row>
    <row r="301" spans="4:4" x14ac:dyDescent="0.25">
      <c r="D301" s="5">
        <v>46016</v>
      </c>
    </row>
    <row r="302" spans="4:4" x14ac:dyDescent="0.25">
      <c r="D302" s="6">
        <v>46023</v>
      </c>
    </row>
    <row r="303" spans="4:4" x14ac:dyDescent="0.25">
      <c r="D303" s="6">
        <v>46069</v>
      </c>
    </row>
    <row r="304" spans="4:4" x14ac:dyDescent="0.25">
      <c r="D304" s="6">
        <v>46070</v>
      </c>
    </row>
    <row r="305" spans="4:4" x14ac:dyDescent="0.25">
      <c r="D305" s="6">
        <v>46115</v>
      </c>
    </row>
    <row r="306" spans="4:4" x14ac:dyDescent="0.25">
      <c r="D306" s="6">
        <v>46133</v>
      </c>
    </row>
    <row r="307" spans="4:4" x14ac:dyDescent="0.25">
      <c r="D307" s="6">
        <v>46143</v>
      </c>
    </row>
    <row r="308" spans="4:4" x14ac:dyDescent="0.25">
      <c r="D308" s="6">
        <v>46177</v>
      </c>
    </row>
    <row r="309" spans="4:4" x14ac:dyDescent="0.25">
      <c r="D309" s="6">
        <v>46272</v>
      </c>
    </row>
    <row r="310" spans="4:4" x14ac:dyDescent="0.25">
      <c r="D310" s="6">
        <v>46307</v>
      </c>
    </row>
    <row r="311" spans="4:4" x14ac:dyDescent="0.25">
      <c r="D311" s="6">
        <v>46328</v>
      </c>
    </row>
    <row r="312" spans="4:4" x14ac:dyDescent="0.25">
      <c r="D312" s="6">
        <v>46341</v>
      </c>
    </row>
    <row r="313" spans="4:4" x14ac:dyDescent="0.25">
      <c r="D313" s="6">
        <v>46381</v>
      </c>
    </row>
    <row r="314" spans="4:4" x14ac:dyDescent="0.25">
      <c r="D314" s="5">
        <v>46388</v>
      </c>
    </row>
    <row r="315" spans="4:4" x14ac:dyDescent="0.25">
      <c r="D315" s="5">
        <v>46426</v>
      </c>
    </row>
    <row r="316" spans="4:4" x14ac:dyDescent="0.25">
      <c r="D316" s="5">
        <v>46427</v>
      </c>
    </row>
    <row r="317" spans="4:4" x14ac:dyDescent="0.25">
      <c r="D317" s="5">
        <v>46472</v>
      </c>
    </row>
    <row r="318" spans="4:4" x14ac:dyDescent="0.25">
      <c r="D318" s="5">
        <v>46498</v>
      </c>
    </row>
    <row r="319" spans="4:4" x14ac:dyDescent="0.25">
      <c r="D319" s="5">
        <v>46508</v>
      </c>
    </row>
    <row r="320" spans="4:4" x14ac:dyDescent="0.25">
      <c r="D320" s="5">
        <v>46534</v>
      </c>
    </row>
    <row r="321" spans="4:4" x14ac:dyDescent="0.25">
      <c r="D321" s="5">
        <v>46637</v>
      </c>
    </row>
    <row r="322" spans="4:4" x14ac:dyDescent="0.25">
      <c r="D322" s="5">
        <v>46672</v>
      </c>
    </row>
    <row r="323" spans="4:4" x14ac:dyDescent="0.25">
      <c r="D323" s="5">
        <v>46693</v>
      </c>
    </row>
    <row r="324" spans="4:4" x14ac:dyDescent="0.25">
      <c r="D324" s="5">
        <v>46706</v>
      </c>
    </row>
    <row r="325" spans="4:4" x14ac:dyDescent="0.25">
      <c r="D325" s="5">
        <v>46746</v>
      </c>
    </row>
    <row r="326" spans="4:4" x14ac:dyDescent="0.25">
      <c r="D326" s="6">
        <v>46753</v>
      </c>
    </row>
    <row r="327" spans="4:4" x14ac:dyDescent="0.25">
      <c r="D327" s="6">
        <v>46811</v>
      </c>
    </row>
    <row r="328" spans="4:4" x14ac:dyDescent="0.25">
      <c r="D328" s="6">
        <v>46812</v>
      </c>
    </row>
    <row r="329" spans="4:4" x14ac:dyDescent="0.25">
      <c r="D329" s="6">
        <v>46857</v>
      </c>
    </row>
    <row r="330" spans="4:4" x14ac:dyDescent="0.25">
      <c r="D330" s="6">
        <v>46864</v>
      </c>
    </row>
    <row r="331" spans="4:4" x14ac:dyDescent="0.25">
      <c r="D331" s="6">
        <v>46874</v>
      </c>
    </row>
    <row r="332" spans="4:4" x14ac:dyDescent="0.25">
      <c r="D332" s="6">
        <v>46919</v>
      </c>
    </row>
    <row r="333" spans="4:4" x14ac:dyDescent="0.25">
      <c r="D333" s="6">
        <v>47003</v>
      </c>
    </row>
    <row r="334" spans="4:4" x14ac:dyDescent="0.25">
      <c r="D334" s="6">
        <v>47038</v>
      </c>
    </row>
    <row r="335" spans="4:4" x14ac:dyDescent="0.25">
      <c r="D335" s="6">
        <v>47059</v>
      </c>
    </row>
    <row r="336" spans="4:4" x14ac:dyDescent="0.25">
      <c r="D336" s="6">
        <v>47072</v>
      </c>
    </row>
    <row r="337" spans="4:4" x14ac:dyDescent="0.25">
      <c r="D337" s="6">
        <v>47112</v>
      </c>
    </row>
    <row r="338" spans="4:4" x14ac:dyDescent="0.25">
      <c r="D338" s="5">
        <v>47119</v>
      </c>
    </row>
    <row r="339" spans="4:4" x14ac:dyDescent="0.25">
      <c r="D339" s="5">
        <v>47161</v>
      </c>
    </row>
    <row r="340" spans="4:4" x14ac:dyDescent="0.25">
      <c r="D340" s="5">
        <v>47162</v>
      </c>
    </row>
    <row r="341" spans="4:4" x14ac:dyDescent="0.25">
      <c r="D341" s="5">
        <v>47207</v>
      </c>
    </row>
    <row r="342" spans="4:4" x14ac:dyDescent="0.25">
      <c r="D342" s="5">
        <v>47229</v>
      </c>
    </row>
    <row r="343" spans="4:4" x14ac:dyDescent="0.25">
      <c r="D343" s="5">
        <v>47239</v>
      </c>
    </row>
    <row r="344" spans="4:4" x14ac:dyDescent="0.25">
      <c r="D344" s="5">
        <v>47269</v>
      </c>
    </row>
    <row r="345" spans="4:4" x14ac:dyDescent="0.25">
      <c r="D345" s="5">
        <v>47368</v>
      </c>
    </row>
    <row r="346" spans="4:4" x14ac:dyDescent="0.25">
      <c r="D346" s="5">
        <v>47403</v>
      </c>
    </row>
    <row r="347" spans="4:4" x14ac:dyDescent="0.25">
      <c r="D347" s="5">
        <v>47424</v>
      </c>
    </row>
    <row r="348" spans="4:4" x14ac:dyDescent="0.25">
      <c r="D348" s="5">
        <v>47437</v>
      </c>
    </row>
    <row r="349" spans="4:4" x14ac:dyDescent="0.25">
      <c r="D349" s="5">
        <v>47477</v>
      </c>
    </row>
    <row r="350" spans="4:4" x14ac:dyDescent="0.25">
      <c r="D350" s="6">
        <v>47484</v>
      </c>
    </row>
    <row r="351" spans="4:4" x14ac:dyDescent="0.25">
      <c r="D351" s="6">
        <v>47546</v>
      </c>
    </row>
    <row r="352" spans="4:4" x14ac:dyDescent="0.25">
      <c r="D352" s="6">
        <v>47547</v>
      </c>
    </row>
    <row r="353" spans="4:4" x14ac:dyDescent="0.25">
      <c r="D353" s="6">
        <v>47592</v>
      </c>
    </row>
    <row r="354" spans="4:4" x14ac:dyDescent="0.25">
      <c r="D354" s="6">
        <v>47594</v>
      </c>
    </row>
    <row r="355" spans="4:4" x14ac:dyDescent="0.25">
      <c r="D355" s="6">
        <v>47604</v>
      </c>
    </row>
    <row r="356" spans="4:4" x14ac:dyDescent="0.25">
      <c r="D356" s="6">
        <v>47654</v>
      </c>
    </row>
    <row r="357" spans="4:4" x14ac:dyDescent="0.25">
      <c r="D357" s="6">
        <v>47733</v>
      </c>
    </row>
    <row r="358" spans="4:4" x14ac:dyDescent="0.25">
      <c r="D358" s="6">
        <v>47768</v>
      </c>
    </row>
    <row r="359" spans="4:4" x14ac:dyDescent="0.25">
      <c r="D359" s="6">
        <v>47789</v>
      </c>
    </row>
    <row r="360" spans="4:4" x14ac:dyDescent="0.25">
      <c r="D360" s="6">
        <v>47802</v>
      </c>
    </row>
    <row r="361" spans="4:4" x14ac:dyDescent="0.25">
      <c r="D361" s="6">
        <v>47842</v>
      </c>
    </row>
    <row r="362" spans="4:4" x14ac:dyDescent="0.25">
      <c r="D362" s="5">
        <v>47849</v>
      </c>
    </row>
    <row r="363" spans="4:4" x14ac:dyDescent="0.25">
      <c r="D363" s="5">
        <v>47903</v>
      </c>
    </row>
    <row r="364" spans="4:4" x14ac:dyDescent="0.25">
      <c r="D364" s="5">
        <v>47904</v>
      </c>
    </row>
    <row r="365" spans="4:4" x14ac:dyDescent="0.25">
      <c r="D365" s="5">
        <v>47949</v>
      </c>
    </row>
    <row r="366" spans="4:4" x14ac:dyDescent="0.25">
      <c r="D366" s="5">
        <v>47959</v>
      </c>
    </row>
    <row r="367" spans="4:4" x14ac:dyDescent="0.25">
      <c r="D367" s="5">
        <v>47969</v>
      </c>
    </row>
    <row r="368" spans="4:4" x14ac:dyDescent="0.25">
      <c r="D368" s="5">
        <v>48011</v>
      </c>
    </row>
    <row r="369" spans="4:4" x14ac:dyDescent="0.25">
      <c r="D369" s="5">
        <v>48098</v>
      </c>
    </row>
    <row r="370" spans="4:4" x14ac:dyDescent="0.25">
      <c r="D370" s="5">
        <v>48133</v>
      </c>
    </row>
    <row r="371" spans="4:4" x14ac:dyDescent="0.25">
      <c r="D371" s="5">
        <v>48154</v>
      </c>
    </row>
    <row r="372" spans="4:4" x14ac:dyDescent="0.25">
      <c r="D372" s="5">
        <v>48167</v>
      </c>
    </row>
    <row r="373" spans="4:4" x14ac:dyDescent="0.25">
      <c r="D373" s="5">
        <v>48207</v>
      </c>
    </row>
    <row r="374" spans="4:4" x14ac:dyDescent="0.25">
      <c r="D374" s="6">
        <v>48214</v>
      </c>
    </row>
    <row r="375" spans="4:4" x14ac:dyDescent="0.25">
      <c r="D375" s="6">
        <v>48253</v>
      </c>
    </row>
    <row r="376" spans="4:4" x14ac:dyDescent="0.25">
      <c r="D376" s="6">
        <v>48254</v>
      </c>
    </row>
    <row r="377" spans="4:4" x14ac:dyDescent="0.25">
      <c r="D377" s="6">
        <v>48299</v>
      </c>
    </row>
    <row r="378" spans="4:4" x14ac:dyDescent="0.25">
      <c r="D378" s="6">
        <v>48325</v>
      </c>
    </row>
    <row r="379" spans="4:4" x14ac:dyDescent="0.25">
      <c r="D379" s="6">
        <v>48335</v>
      </c>
    </row>
    <row r="380" spans="4:4" x14ac:dyDescent="0.25">
      <c r="D380" s="6">
        <v>48361</v>
      </c>
    </row>
    <row r="381" spans="4:4" x14ac:dyDescent="0.25">
      <c r="D381" s="6">
        <v>48464</v>
      </c>
    </row>
    <row r="382" spans="4:4" x14ac:dyDescent="0.25">
      <c r="D382" s="6">
        <v>48499</v>
      </c>
    </row>
    <row r="383" spans="4:4" x14ac:dyDescent="0.25">
      <c r="D383" s="6">
        <v>48520</v>
      </c>
    </row>
    <row r="384" spans="4:4" x14ac:dyDescent="0.25">
      <c r="D384" s="6">
        <v>48533</v>
      </c>
    </row>
    <row r="385" spans="4:4" x14ac:dyDescent="0.25">
      <c r="D385" s="6">
        <v>48573</v>
      </c>
    </row>
    <row r="386" spans="4:4" x14ac:dyDescent="0.25">
      <c r="D386" s="5">
        <v>48580</v>
      </c>
    </row>
    <row r="387" spans="4:4" x14ac:dyDescent="0.25">
      <c r="D387" s="5">
        <v>48638</v>
      </c>
    </row>
    <row r="388" spans="4:4" x14ac:dyDescent="0.25">
      <c r="D388" s="5">
        <v>48639</v>
      </c>
    </row>
    <row r="389" spans="4:4" x14ac:dyDescent="0.25">
      <c r="D389" s="5">
        <v>48684</v>
      </c>
    </row>
    <row r="390" spans="4:4" x14ac:dyDescent="0.25">
      <c r="D390" s="5">
        <v>48690</v>
      </c>
    </row>
    <row r="391" spans="4:4" x14ac:dyDescent="0.25">
      <c r="D391" s="5">
        <v>48700</v>
      </c>
    </row>
    <row r="392" spans="4:4" x14ac:dyDescent="0.25">
      <c r="D392" s="5">
        <v>48746</v>
      </c>
    </row>
    <row r="393" spans="4:4" x14ac:dyDescent="0.25">
      <c r="D393" s="5">
        <v>48829</v>
      </c>
    </row>
    <row r="394" spans="4:4" x14ac:dyDescent="0.25">
      <c r="D394" s="5">
        <v>48864</v>
      </c>
    </row>
    <row r="395" spans="4:4" x14ac:dyDescent="0.25">
      <c r="D395" s="5">
        <v>48885</v>
      </c>
    </row>
    <row r="396" spans="4:4" x14ac:dyDescent="0.25">
      <c r="D396" s="5">
        <v>48898</v>
      </c>
    </row>
    <row r="397" spans="4:4" x14ac:dyDescent="0.25">
      <c r="D397" s="5">
        <v>48938</v>
      </c>
    </row>
    <row r="398" spans="4:4" x14ac:dyDescent="0.25">
      <c r="D398" s="6">
        <v>48945</v>
      </c>
    </row>
    <row r="399" spans="4:4" x14ac:dyDescent="0.25">
      <c r="D399" s="6">
        <v>48995</v>
      </c>
    </row>
    <row r="400" spans="4:4" x14ac:dyDescent="0.25">
      <c r="D400" s="6">
        <v>48996</v>
      </c>
    </row>
    <row r="401" spans="4:4" x14ac:dyDescent="0.25">
      <c r="D401" s="6">
        <v>49041</v>
      </c>
    </row>
    <row r="402" spans="4:4" x14ac:dyDescent="0.25">
      <c r="D402" s="6">
        <v>49055</v>
      </c>
    </row>
    <row r="403" spans="4:4" x14ac:dyDescent="0.25">
      <c r="D403" s="6">
        <v>49065</v>
      </c>
    </row>
    <row r="404" spans="4:4" x14ac:dyDescent="0.25">
      <c r="D404" s="6">
        <v>49103</v>
      </c>
    </row>
    <row r="405" spans="4:4" x14ac:dyDescent="0.25">
      <c r="D405" s="6">
        <v>49194</v>
      </c>
    </row>
    <row r="406" spans="4:4" x14ac:dyDescent="0.25">
      <c r="D406" s="6">
        <v>49229</v>
      </c>
    </row>
    <row r="407" spans="4:4" x14ac:dyDescent="0.25">
      <c r="D407" s="6">
        <v>49250</v>
      </c>
    </row>
    <row r="408" spans="4:4" x14ac:dyDescent="0.25">
      <c r="D408" s="6">
        <v>49263</v>
      </c>
    </row>
    <row r="409" spans="4:4" x14ac:dyDescent="0.25">
      <c r="D409" s="6">
        <v>49303</v>
      </c>
    </row>
    <row r="410" spans="4:4" x14ac:dyDescent="0.25">
      <c r="D410" s="5">
        <v>49310</v>
      </c>
    </row>
    <row r="411" spans="4:4" x14ac:dyDescent="0.25">
      <c r="D411" s="5">
        <v>49345</v>
      </c>
    </row>
    <row r="412" spans="4:4" x14ac:dyDescent="0.25">
      <c r="D412" s="5">
        <v>49346</v>
      </c>
    </row>
    <row r="413" spans="4:4" x14ac:dyDescent="0.25">
      <c r="D413" s="5">
        <v>49391</v>
      </c>
    </row>
    <row r="414" spans="4:4" x14ac:dyDescent="0.25">
      <c r="D414" s="5">
        <v>49420</v>
      </c>
    </row>
    <row r="415" spans="4:4" x14ac:dyDescent="0.25">
      <c r="D415" s="5">
        <v>49430</v>
      </c>
    </row>
    <row r="416" spans="4:4" x14ac:dyDescent="0.25">
      <c r="D416" s="5">
        <v>49453</v>
      </c>
    </row>
    <row r="417" spans="4:4" x14ac:dyDescent="0.25">
      <c r="D417" s="5">
        <v>49559</v>
      </c>
    </row>
    <row r="418" spans="4:4" x14ac:dyDescent="0.25">
      <c r="D418" s="5">
        <v>49594</v>
      </c>
    </row>
    <row r="419" spans="4:4" x14ac:dyDescent="0.25">
      <c r="D419" s="5">
        <v>49615</v>
      </c>
    </row>
    <row r="420" spans="4:4" x14ac:dyDescent="0.25">
      <c r="D420" s="5">
        <v>49628</v>
      </c>
    </row>
    <row r="421" spans="4:4" x14ac:dyDescent="0.25">
      <c r="D421" s="5">
        <v>49668</v>
      </c>
    </row>
    <row r="422" spans="4:4" x14ac:dyDescent="0.25">
      <c r="D422" s="6">
        <v>49675</v>
      </c>
    </row>
    <row r="423" spans="4:4" x14ac:dyDescent="0.25">
      <c r="D423" s="6">
        <v>49730</v>
      </c>
    </row>
    <row r="424" spans="4:4" x14ac:dyDescent="0.25">
      <c r="D424" s="6">
        <v>49731</v>
      </c>
    </row>
    <row r="425" spans="4:4" x14ac:dyDescent="0.25">
      <c r="D425" s="6">
        <v>49776</v>
      </c>
    </row>
    <row r="426" spans="4:4" x14ac:dyDescent="0.25">
      <c r="D426" s="6">
        <v>49786</v>
      </c>
    </row>
    <row r="427" spans="4:4" x14ac:dyDescent="0.25">
      <c r="D427" s="6">
        <v>49796</v>
      </c>
    </row>
    <row r="428" spans="4:4" x14ac:dyDescent="0.25">
      <c r="D428" s="6">
        <v>49838</v>
      </c>
    </row>
    <row r="429" spans="4:4" x14ac:dyDescent="0.25">
      <c r="D429" s="6">
        <v>49925</v>
      </c>
    </row>
    <row r="430" spans="4:4" x14ac:dyDescent="0.25">
      <c r="D430" s="6">
        <v>49960</v>
      </c>
    </row>
    <row r="431" spans="4:4" x14ac:dyDescent="0.25">
      <c r="D431" s="6">
        <v>49981</v>
      </c>
    </row>
    <row r="432" spans="4:4" x14ac:dyDescent="0.25">
      <c r="D432" s="6">
        <v>49994</v>
      </c>
    </row>
    <row r="433" spans="4:4" x14ac:dyDescent="0.25">
      <c r="D433" s="6">
        <v>50034</v>
      </c>
    </row>
    <row r="434" spans="4:4" x14ac:dyDescent="0.25">
      <c r="D434" s="5">
        <v>50041</v>
      </c>
    </row>
    <row r="435" spans="4:4" x14ac:dyDescent="0.25">
      <c r="D435" s="5">
        <v>50087</v>
      </c>
    </row>
    <row r="436" spans="4:4" x14ac:dyDescent="0.25">
      <c r="D436" s="5">
        <v>50088</v>
      </c>
    </row>
    <row r="437" spans="4:4" x14ac:dyDescent="0.25">
      <c r="D437" s="5">
        <v>50133</v>
      </c>
    </row>
    <row r="438" spans="4:4" x14ac:dyDescent="0.25">
      <c r="D438" s="5">
        <v>50151</v>
      </c>
    </row>
    <row r="439" spans="4:4" x14ac:dyDescent="0.25">
      <c r="D439" s="5">
        <v>50161</v>
      </c>
    </row>
    <row r="440" spans="4:4" x14ac:dyDescent="0.25">
      <c r="D440" s="5">
        <v>50195</v>
      </c>
    </row>
    <row r="441" spans="4:4" x14ac:dyDescent="0.25">
      <c r="D441" s="5">
        <v>50290</v>
      </c>
    </row>
    <row r="442" spans="4:4" x14ac:dyDescent="0.25">
      <c r="D442" s="5">
        <v>50325</v>
      </c>
    </row>
    <row r="443" spans="4:4" x14ac:dyDescent="0.25">
      <c r="D443" s="5">
        <v>50346</v>
      </c>
    </row>
    <row r="444" spans="4:4" x14ac:dyDescent="0.25">
      <c r="D444" s="5">
        <v>50359</v>
      </c>
    </row>
    <row r="445" spans="4:4" x14ac:dyDescent="0.25">
      <c r="D445" s="5">
        <v>50399</v>
      </c>
    </row>
    <row r="446" spans="4:4" x14ac:dyDescent="0.25">
      <c r="D446" s="6">
        <v>50406</v>
      </c>
    </row>
    <row r="447" spans="4:4" x14ac:dyDescent="0.25">
      <c r="D447" s="6">
        <v>50472</v>
      </c>
    </row>
    <row r="448" spans="4:4" x14ac:dyDescent="0.25">
      <c r="D448" s="6">
        <v>50473</v>
      </c>
    </row>
    <row r="449" spans="4:4" x14ac:dyDescent="0.25">
      <c r="D449" s="6">
        <v>50516</v>
      </c>
    </row>
    <row r="450" spans="4:4" x14ac:dyDescent="0.25">
      <c r="D450" s="6">
        <v>50518</v>
      </c>
    </row>
    <row r="451" spans="4:4" x14ac:dyDescent="0.25">
      <c r="D451" s="6">
        <v>50526</v>
      </c>
    </row>
    <row r="452" spans="4:4" x14ac:dyDescent="0.25">
      <c r="D452" s="6">
        <v>50580</v>
      </c>
    </row>
    <row r="453" spans="4:4" x14ac:dyDescent="0.25">
      <c r="D453" s="6">
        <v>50655</v>
      </c>
    </row>
    <row r="454" spans="4:4" x14ac:dyDescent="0.25">
      <c r="D454" s="6">
        <v>50690</v>
      </c>
    </row>
    <row r="455" spans="4:4" x14ac:dyDescent="0.25">
      <c r="D455" s="6">
        <v>50711</v>
      </c>
    </row>
    <row r="456" spans="4:4" x14ac:dyDescent="0.25">
      <c r="D456" s="6">
        <v>50724</v>
      </c>
    </row>
    <row r="457" spans="4:4" x14ac:dyDescent="0.25">
      <c r="D457" s="6">
        <v>50764</v>
      </c>
    </row>
    <row r="458" spans="4:4" x14ac:dyDescent="0.25">
      <c r="D458" s="5">
        <v>50771</v>
      </c>
    </row>
    <row r="459" spans="4:4" x14ac:dyDescent="0.25">
      <c r="D459" s="5">
        <v>50822</v>
      </c>
    </row>
    <row r="460" spans="4:4" x14ac:dyDescent="0.25">
      <c r="D460" s="5">
        <v>50823</v>
      </c>
    </row>
    <row r="461" spans="4:4" x14ac:dyDescent="0.25">
      <c r="D461" s="5">
        <v>50868</v>
      </c>
    </row>
    <row r="462" spans="4:4" x14ac:dyDescent="0.25">
      <c r="D462" s="5">
        <v>50881</v>
      </c>
    </row>
    <row r="463" spans="4:4" x14ac:dyDescent="0.25">
      <c r="D463" s="5">
        <v>50891</v>
      </c>
    </row>
    <row r="464" spans="4:4" x14ac:dyDescent="0.25">
      <c r="D464" s="5">
        <v>50930</v>
      </c>
    </row>
    <row r="465" spans="4:4" x14ac:dyDescent="0.25">
      <c r="D465" s="5">
        <v>51020</v>
      </c>
    </row>
    <row r="466" spans="4:4" x14ac:dyDescent="0.25">
      <c r="D466" s="5">
        <v>51055</v>
      </c>
    </row>
    <row r="467" spans="4:4" x14ac:dyDescent="0.25">
      <c r="D467" s="5">
        <v>51076</v>
      </c>
    </row>
    <row r="468" spans="4:4" x14ac:dyDescent="0.25">
      <c r="D468" s="5">
        <v>51089</v>
      </c>
    </row>
    <row r="469" spans="4:4" x14ac:dyDescent="0.25">
      <c r="D469" s="5">
        <v>51129</v>
      </c>
    </row>
    <row r="470" spans="4:4" x14ac:dyDescent="0.25">
      <c r="D470" s="6">
        <v>51136</v>
      </c>
    </row>
    <row r="471" spans="4:4" x14ac:dyDescent="0.25">
      <c r="D471" s="6">
        <v>51179</v>
      </c>
    </row>
    <row r="472" spans="4:4" x14ac:dyDescent="0.25">
      <c r="D472" s="6">
        <v>51180</v>
      </c>
    </row>
    <row r="473" spans="4:4" x14ac:dyDescent="0.25">
      <c r="D473" s="6">
        <v>51225</v>
      </c>
    </row>
    <row r="474" spans="4:4" x14ac:dyDescent="0.25">
      <c r="D474" s="6">
        <v>51247</v>
      </c>
    </row>
    <row r="475" spans="4:4" x14ac:dyDescent="0.25">
      <c r="D475" s="6">
        <v>51257</v>
      </c>
    </row>
    <row r="476" spans="4:4" x14ac:dyDescent="0.25">
      <c r="D476" s="6">
        <v>51287</v>
      </c>
    </row>
    <row r="477" spans="4:4" x14ac:dyDescent="0.25">
      <c r="D477" s="6">
        <v>51386</v>
      </c>
    </row>
    <row r="478" spans="4:4" x14ac:dyDescent="0.25">
      <c r="D478" s="6">
        <v>51421</v>
      </c>
    </row>
    <row r="479" spans="4:4" x14ac:dyDescent="0.25">
      <c r="D479" s="6">
        <v>51442</v>
      </c>
    </row>
    <row r="480" spans="4:4" x14ac:dyDescent="0.25">
      <c r="D480" s="6">
        <v>51455</v>
      </c>
    </row>
    <row r="481" spans="4:4" x14ac:dyDescent="0.25">
      <c r="D481" s="6">
        <v>51495</v>
      </c>
    </row>
    <row r="482" spans="4:4" x14ac:dyDescent="0.25">
      <c r="D482" s="5">
        <v>51502</v>
      </c>
    </row>
    <row r="483" spans="4:4" x14ac:dyDescent="0.25">
      <c r="D483" s="5">
        <v>51564</v>
      </c>
    </row>
    <row r="484" spans="4:4" x14ac:dyDescent="0.25">
      <c r="D484" s="5">
        <v>51565</v>
      </c>
    </row>
    <row r="485" spans="4:4" x14ac:dyDescent="0.25">
      <c r="D485" s="5">
        <v>51610</v>
      </c>
    </row>
    <row r="486" spans="4:4" x14ac:dyDescent="0.25">
      <c r="D486" s="5">
        <v>51612</v>
      </c>
    </row>
    <row r="487" spans="4:4" x14ac:dyDescent="0.25">
      <c r="D487" s="5">
        <v>51622</v>
      </c>
    </row>
    <row r="488" spans="4:4" x14ac:dyDescent="0.25">
      <c r="D488" s="5">
        <v>51672</v>
      </c>
    </row>
    <row r="489" spans="4:4" x14ac:dyDescent="0.25">
      <c r="D489" s="5">
        <v>51751</v>
      </c>
    </row>
    <row r="490" spans="4:4" x14ac:dyDescent="0.25">
      <c r="D490" s="5">
        <v>51786</v>
      </c>
    </row>
    <row r="491" spans="4:4" x14ac:dyDescent="0.25">
      <c r="D491" s="5">
        <v>51807</v>
      </c>
    </row>
    <row r="492" spans="4:4" x14ac:dyDescent="0.25">
      <c r="D492" s="5">
        <v>51820</v>
      </c>
    </row>
    <row r="493" spans="4:4" x14ac:dyDescent="0.25">
      <c r="D493" s="5">
        <v>51860</v>
      </c>
    </row>
    <row r="494" spans="4:4" x14ac:dyDescent="0.25">
      <c r="D494" s="6">
        <v>51867</v>
      </c>
    </row>
    <row r="495" spans="4:4" x14ac:dyDescent="0.25">
      <c r="D495" s="6">
        <v>51914</v>
      </c>
    </row>
    <row r="496" spans="4:4" x14ac:dyDescent="0.25">
      <c r="D496" s="6">
        <v>51915</v>
      </c>
    </row>
    <row r="497" spans="4:4" x14ac:dyDescent="0.25">
      <c r="D497" s="6">
        <v>51960</v>
      </c>
    </row>
    <row r="498" spans="4:4" x14ac:dyDescent="0.25">
      <c r="D498" s="6">
        <v>51977</v>
      </c>
    </row>
    <row r="499" spans="4:4" x14ac:dyDescent="0.25">
      <c r="D499" s="6">
        <v>51987</v>
      </c>
    </row>
    <row r="500" spans="4:4" x14ac:dyDescent="0.25">
      <c r="D500" s="6">
        <v>52022</v>
      </c>
    </row>
    <row r="501" spans="4:4" x14ac:dyDescent="0.25">
      <c r="D501" s="6">
        <v>52116</v>
      </c>
    </row>
    <row r="502" spans="4:4" x14ac:dyDescent="0.25">
      <c r="D502" s="6">
        <v>52151</v>
      </c>
    </row>
    <row r="503" spans="4:4" x14ac:dyDescent="0.25">
      <c r="D503" s="6">
        <v>52172</v>
      </c>
    </row>
    <row r="504" spans="4:4" x14ac:dyDescent="0.25">
      <c r="D504" s="6">
        <v>52185</v>
      </c>
    </row>
    <row r="505" spans="4:4" x14ac:dyDescent="0.25">
      <c r="D505" s="6">
        <v>52225</v>
      </c>
    </row>
    <row r="506" spans="4:4" x14ac:dyDescent="0.25">
      <c r="D506" s="5">
        <v>52232</v>
      </c>
    </row>
    <row r="507" spans="4:4" x14ac:dyDescent="0.25">
      <c r="D507" s="5">
        <v>52271</v>
      </c>
    </row>
    <row r="508" spans="4:4" x14ac:dyDescent="0.25">
      <c r="D508" s="5">
        <v>52272</v>
      </c>
    </row>
    <row r="509" spans="4:4" x14ac:dyDescent="0.25">
      <c r="D509" s="5">
        <v>52317</v>
      </c>
    </row>
    <row r="510" spans="4:4" x14ac:dyDescent="0.25">
      <c r="D510" s="5">
        <v>52342</v>
      </c>
    </row>
    <row r="511" spans="4:4" x14ac:dyDescent="0.25">
      <c r="D511" s="5">
        <v>52352</v>
      </c>
    </row>
    <row r="512" spans="4:4" x14ac:dyDescent="0.25">
      <c r="D512" s="5">
        <v>52379</v>
      </c>
    </row>
    <row r="513" spans="4:4" x14ac:dyDescent="0.25">
      <c r="D513" s="5">
        <v>52481</v>
      </c>
    </row>
    <row r="514" spans="4:4" x14ac:dyDescent="0.25">
      <c r="D514" s="5">
        <v>52516</v>
      </c>
    </row>
    <row r="515" spans="4:4" x14ac:dyDescent="0.25">
      <c r="D515" s="5">
        <v>52537</v>
      </c>
    </row>
    <row r="516" spans="4:4" x14ac:dyDescent="0.25">
      <c r="D516" s="5">
        <v>52550</v>
      </c>
    </row>
    <row r="517" spans="4:4" x14ac:dyDescent="0.25">
      <c r="D517" s="5">
        <v>52590</v>
      </c>
    </row>
    <row r="518" spans="4:4" x14ac:dyDescent="0.25">
      <c r="D518" s="6">
        <v>52597</v>
      </c>
    </row>
    <row r="519" spans="4:4" x14ac:dyDescent="0.25">
      <c r="D519" s="6">
        <v>52656</v>
      </c>
    </row>
    <row r="520" spans="4:4" x14ac:dyDescent="0.25">
      <c r="D520" s="6">
        <v>52657</v>
      </c>
    </row>
    <row r="521" spans="4:4" x14ac:dyDescent="0.25">
      <c r="D521" s="6">
        <v>52702</v>
      </c>
    </row>
    <row r="522" spans="4:4" x14ac:dyDescent="0.25">
      <c r="D522" s="6">
        <v>52708</v>
      </c>
    </row>
    <row r="523" spans="4:4" x14ac:dyDescent="0.25">
      <c r="D523" s="6">
        <v>52718</v>
      </c>
    </row>
    <row r="524" spans="4:4" x14ac:dyDescent="0.25">
      <c r="D524" s="6">
        <v>52764</v>
      </c>
    </row>
    <row r="525" spans="4:4" x14ac:dyDescent="0.25">
      <c r="D525" s="6">
        <v>52847</v>
      </c>
    </row>
    <row r="526" spans="4:4" x14ac:dyDescent="0.25">
      <c r="D526" s="6">
        <v>52882</v>
      </c>
    </row>
    <row r="527" spans="4:4" x14ac:dyDescent="0.25">
      <c r="D527" s="6">
        <v>52903</v>
      </c>
    </row>
    <row r="528" spans="4:4" x14ac:dyDescent="0.25">
      <c r="D528" s="6">
        <v>52916</v>
      </c>
    </row>
    <row r="529" spans="4:4" x14ac:dyDescent="0.25">
      <c r="D529" s="6">
        <v>52956</v>
      </c>
    </row>
    <row r="530" spans="4:4" x14ac:dyDescent="0.25">
      <c r="D530" s="5">
        <v>52963</v>
      </c>
    </row>
    <row r="531" spans="4:4" x14ac:dyDescent="0.25">
      <c r="D531" s="5">
        <v>53013</v>
      </c>
    </row>
    <row r="532" spans="4:4" x14ac:dyDescent="0.25">
      <c r="D532" s="5">
        <v>53014</v>
      </c>
    </row>
    <row r="533" spans="4:4" x14ac:dyDescent="0.25">
      <c r="D533" s="5">
        <v>53059</v>
      </c>
    </row>
    <row r="534" spans="4:4" x14ac:dyDescent="0.25">
      <c r="D534" s="5">
        <v>53073</v>
      </c>
    </row>
    <row r="535" spans="4:4" x14ac:dyDescent="0.25">
      <c r="D535" s="5">
        <v>53083</v>
      </c>
    </row>
    <row r="536" spans="4:4" x14ac:dyDescent="0.25">
      <c r="D536" s="5">
        <v>53121</v>
      </c>
    </row>
    <row r="537" spans="4:4" x14ac:dyDescent="0.25">
      <c r="D537" s="5">
        <v>53212</v>
      </c>
    </row>
    <row r="538" spans="4:4" x14ac:dyDescent="0.25">
      <c r="D538" s="5">
        <v>53247</v>
      </c>
    </row>
    <row r="539" spans="4:4" x14ac:dyDescent="0.25">
      <c r="D539" s="5">
        <v>53268</v>
      </c>
    </row>
    <row r="540" spans="4:4" x14ac:dyDescent="0.25">
      <c r="D540" s="5">
        <v>53281</v>
      </c>
    </row>
    <row r="541" spans="4:4" x14ac:dyDescent="0.25">
      <c r="D541" s="5">
        <v>53321</v>
      </c>
    </row>
    <row r="542" spans="4:4" x14ac:dyDescent="0.25">
      <c r="D542" s="6">
        <v>53328</v>
      </c>
    </row>
    <row r="543" spans="4:4" x14ac:dyDescent="0.25">
      <c r="D543" s="6">
        <v>53363</v>
      </c>
    </row>
    <row r="544" spans="4:4" x14ac:dyDescent="0.25">
      <c r="D544" s="6">
        <v>53364</v>
      </c>
    </row>
    <row r="545" spans="4:4" x14ac:dyDescent="0.25">
      <c r="D545" s="6">
        <v>53409</v>
      </c>
    </row>
    <row r="546" spans="4:4" x14ac:dyDescent="0.25">
      <c r="D546" s="6">
        <v>53438</v>
      </c>
    </row>
    <row r="547" spans="4:4" x14ac:dyDescent="0.25">
      <c r="D547" s="6">
        <v>53448</v>
      </c>
    </row>
    <row r="548" spans="4:4" x14ac:dyDescent="0.25">
      <c r="D548" s="6">
        <v>53471</v>
      </c>
    </row>
    <row r="549" spans="4:4" x14ac:dyDescent="0.25">
      <c r="D549" s="6">
        <v>53577</v>
      </c>
    </row>
    <row r="550" spans="4:4" x14ac:dyDescent="0.25">
      <c r="D550" s="6">
        <v>53612</v>
      </c>
    </row>
    <row r="551" spans="4:4" x14ac:dyDescent="0.25">
      <c r="D551" s="6">
        <v>53633</v>
      </c>
    </row>
    <row r="552" spans="4:4" x14ac:dyDescent="0.25">
      <c r="D552" s="6">
        <v>53646</v>
      </c>
    </row>
    <row r="553" spans="4:4" x14ac:dyDescent="0.25">
      <c r="D553" s="6">
        <v>53686</v>
      </c>
    </row>
    <row r="554" spans="4:4" x14ac:dyDescent="0.25">
      <c r="D554" s="5">
        <v>53693</v>
      </c>
    </row>
    <row r="555" spans="4:4" x14ac:dyDescent="0.25">
      <c r="D555" s="5">
        <v>53748</v>
      </c>
    </row>
    <row r="556" spans="4:4" x14ac:dyDescent="0.25">
      <c r="D556" s="5">
        <v>53749</v>
      </c>
    </row>
    <row r="557" spans="4:4" x14ac:dyDescent="0.25">
      <c r="D557" s="5">
        <v>53794</v>
      </c>
    </row>
    <row r="558" spans="4:4" x14ac:dyDescent="0.25">
      <c r="D558" s="5">
        <v>53803</v>
      </c>
    </row>
    <row r="559" spans="4:4" x14ac:dyDescent="0.25">
      <c r="D559" s="5">
        <v>53813</v>
      </c>
    </row>
    <row r="560" spans="4:4" x14ac:dyDescent="0.25">
      <c r="D560" s="5">
        <v>53856</v>
      </c>
    </row>
    <row r="561" spans="4:4" x14ac:dyDescent="0.25">
      <c r="D561" s="5">
        <v>53942</v>
      </c>
    </row>
    <row r="562" spans="4:4" x14ac:dyDescent="0.25">
      <c r="D562" s="5">
        <v>53977</v>
      </c>
    </row>
    <row r="563" spans="4:4" x14ac:dyDescent="0.25">
      <c r="D563" s="5">
        <v>53998</v>
      </c>
    </row>
    <row r="564" spans="4:4" x14ac:dyDescent="0.25">
      <c r="D564" s="5">
        <v>54011</v>
      </c>
    </row>
    <row r="565" spans="4:4" x14ac:dyDescent="0.25">
      <c r="D565" s="5">
        <v>54051</v>
      </c>
    </row>
    <row r="566" spans="4:4" x14ac:dyDescent="0.25">
      <c r="D566" s="6">
        <v>54058</v>
      </c>
    </row>
    <row r="567" spans="4:4" x14ac:dyDescent="0.25">
      <c r="D567" s="6">
        <v>54105</v>
      </c>
    </row>
    <row r="568" spans="4:4" x14ac:dyDescent="0.25">
      <c r="D568" s="6">
        <v>54106</v>
      </c>
    </row>
    <row r="569" spans="4:4" x14ac:dyDescent="0.25">
      <c r="D569" s="6">
        <v>54151</v>
      </c>
    </row>
    <row r="570" spans="4:4" x14ac:dyDescent="0.25">
      <c r="D570" s="6">
        <v>54169</v>
      </c>
    </row>
    <row r="571" spans="4:4" x14ac:dyDescent="0.25">
      <c r="D571" s="6">
        <v>54179</v>
      </c>
    </row>
    <row r="572" spans="4:4" x14ac:dyDescent="0.25">
      <c r="D572" s="6">
        <v>54213</v>
      </c>
    </row>
    <row r="573" spans="4:4" x14ac:dyDescent="0.25">
      <c r="D573" s="6">
        <v>54308</v>
      </c>
    </row>
    <row r="574" spans="4:4" x14ac:dyDescent="0.25">
      <c r="D574" s="6">
        <v>54343</v>
      </c>
    </row>
    <row r="575" spans="4:4" x14ac:dyDescent="0.25">
      <c r="D575" s="6">
        <v>54364</v>
      </c>
    </row>
    <row r="576" spans="4:4" x14ac:dyDescent="0.25">
      <c r="D576" s="6">
        <v>54377</v>
      </c>
    </row>
    <row r="577" spans="4:4" x14ac:dyDescent="0.25">
      <c r="D577" s="6">
        <v>54417</v>
      </c>
    </row>
    <row r="578" spans="4:4" x14ac:dyDescent="0.25">
      <c r="D578" s="5">
        <v>54424</v>
      </c>
    </row>
    <row r="579" spans="4:4" x14ac:dyDescent="0.25">
      <c r="D579" s="5">
        <v>54483</v>
      </c>
    </row>
    <row r="580" spans="4:4" x14ac:dyDescent="0.25">
      <c r="D580" s="5">
        <v>54484</v>
      </c>
    </row>
    <row r="581" spans="4:4" x14ac:dyDescent="0.25">
      <c r="D581" s="5">
        <v>54529</v>
      </c>
    </row>
    <row r="582" spans="4:4" x14ac:dyDescent="0.25">
      <c r="D582" s="5">
        <v>54534</v>
      </c>
    </row>
    <row r="583" spans="4:4" x14ac:dyDescent="0.25">
      <c r="D583" s="5">
        <v>54544</v>
      </c>
    </row>
    <row r="584" spans="4:4" x14ac:dyDescent="0.25">
      <c r="D584" s="5">
        <v>54591</v>
      </c>
    </row>
    <row r="585" spans="4:4" x14ac:dyDescent="0.25">
      <c r="D585" s="5">
        <v>54673</v>
      </c>
    </row>
    <row r="586" spans="4:4" x14ac:dyDescent="0.25">
      <c r="D586" s="5">
        <v>54708</v>
      </c>
    </row>
    <row r="587" spans="4:4" x14ac:dyDescent="0.25">
      <c r="D587" s="5">
        <v>54729</v>
      </c>
    </row>
    <row r="588" spans="4:4" x14ac:dyDescent="0.25">
      <c r="D588" s="5">
        <v>54742</v>
      </c>
    </row>
    <row r="589" spans="4:4" x14ac:dyDescent="0.25">
      <c r="D589" s="5">
        <v>54782</v>
      </c>
    </row>
    <row r="590" spans="4:4" x14ac:dyDescent="0.25">
      <c r="D590" s="6">
        <v>54789</v>
      </c>
    </row>
    <row r="591" spans="4:4" x14ac:dyDescent="0.25">
      <c r="D591" s="6">
        <v>54840</v>
      </c>
    </row>
    <row r="592" spans="4:4" x14ac:dyDescent="0.25">
      <c r="D592" s="6">
        <v>54841</v>
      </c>
    </row>
    <row r="593" spans="4:4" x14ac:dyDescent="0.25">
      <c r="D593" s="6">
        <v>54886</v>
      </c>
    </row>
    <row r="594" spans="4:4" x14ac:dyDescent="0.25">
      <c r="D594" s="6">
        <v>54899</v>
      </c>
    </row>
    <row r="595" spans="4:4" x14ac:dyDescent="0.25">
      <c r="D595" s="6">
        <v>54909</v>
      </c>
    </row>
    <row r="596" spans="4:4" x14ac:dyDescent="0.25">
      <c r="D596" s="6">
        <v>54948</v>
      </c>
    </row>
    <row r="597" spans="4:4" x14ac:dyDescent="0.25">
      <c r="D597" s="6">
        <v>55038</v>
      </c>
    </row>
    <row r="598" spans="4:4" x14ac:dyDescent="0.25">
      <c r="D598" s="6">
        <v>55073</v>
      </c>
    </row>
    <row r="599" spans="4:4" x14ac:dyDescent="0.25">
      <c r="D599" s="6">
        <v>55094</v>
      </c>
    </row>
    <row r="600" spans="4:4" x14ac:dyDescent="0.25">
      <c r="D600" s="6">
        <v>55107</v>
      </c>
    </row>
    <row r="601" spans="4:4" x14ac:dyDescent="0.25">
      <c r="D601" s="6">
        <v>55147</v>
      </c>
    </row>
    <row r="602" spans="4:4" x14ac:dyDescent="0.25">
      <c r="D602" s="5">
        <v>55154</v>
      </c>
    </row>
    <row r="603" spans="4:4" x14ac:dyDescent="0.25">
      <c r="D603" s="5">
        <v>55197</v>
      </c>
    </row>
    <row r="604" spans="4:4" x14ac:dyDescent="0.25">
      <c r="D604" s="5">
        <v>55198</v>
      </c>
    </row>
    <row r="605" spans="4:4" x14ac:dyDescent="0.25">
      <c r="D605" s="5">
        <v>55243</v>
      </c>
    </row>
    <row r="606" spans="4:4" x14ac:dyDescent="0.25">
      <c r="D606" s="5">
        <v>55264</v>
      </c>
    </row>
    <row r="607" spans="4:4" x14ac:dyDescent="0.25">
      <c r="D607" s="5">
        <v>55274</v>
      </c>
    </row>
    <row r="608" spans="4:4" x14ac:dyDescent="0.25">
      <c r="D608" s="5">
        <v>55305</v>
      </c>
    </row>
    <row r="609" spans="4:4" x14ac:dyDescent="0.25">
      <c r="D609" s="5">
        <v>55403</v>
      </c>
    </row>
    <row r="610" spans="4:4" x14ac:dyDescent="0.25">
      <c r="D610" s="5">
        <v>55438</v>
      </c>
    </row>
    <row r="611" spans="4:4" x14ac:dyDescent="0.25">
      <c r="D611" s="5">
        <v>55459</v>
      </c>
    </row>
    <row r="612" spans="4:4" x14ac:dyDescent="0.25">
      <c r="D612" s="5">
        <v>55472</v>
      </c>
    </row>
    <row r="613" spans="4:4" x14ac:dyDescent="0.25">
      <c r="D613" s="5">
        <v>55512</v>
      </c>
    </row>
    <row r="614" spans="4:4" x14ac:dyDescent="0.25">
      <c r="D614" s="6">
        <v>55519</v>
      </c>
    </row>
    <row r="615" spans="4:4" x14ac:dyDescent="0.25">
      <c r="D615" s="6">
        <v>55582</v>
      </c>
    </row>
    <row r="616" spans="4:4" x14ac:dyDescent="0.25">
      <c r="D616" s="6">
        <v>55583</v>
      </c>
    </row>
    <row r="617" spans="4:4" x14ac:dyDescent="0.25">
      <c r="D617" s="6">
        <v>55628</v>
      </c>
    </row>
    <row r="618" spans="4:4" x14ac:dyDescent="0.25">
      <c r="D618" s="6">
        <v>55630</v>
      </c>
    </row>
    <row r="619" spans="4:4" x14ac:dyDescent="0.25">
      <c r="D619" s="6">
        <v>55640</v>
      </c>
    </row>
    <row r="620" spans="4:4" x14ac:dyDescent="0.25">
      <c r="D620" s="6">
        <v>55690</v>
      </c>
    </row>
    <row r="621" spans="4:4" x14ac:dyDescent="0.25">
      <c r="D621" s="6">
        <v>55769</v>
      </c>
    </row>
    <row r="622" spans="4:4" x14ac:dyDescent="0.25">
      <c r="D622" s="6">
        <v>55804</v>
      </c>
    </row>
    <row r="623" spans="4:4" x14ac:dyDescent="0.25">
      <c r="D623" s="6">
        <v>55825</v>
      </c>
    </row>
    <row r="624" spans="4:4" x14ac:dyDescent="0.25">
      <c r="D624" s="6">
        <v>55838</v>
      </c>
    </row>
    <row r="625" spans="4:4" x14ac:dyDescent="0.25">
      <c r="D625" s="6">
        <v>55878</v>
      </c>
    </row>
    <row r="626" spans="4:4" x14ac:dyDescent="0.25">
      <c r="D626" s="5">
        <v>55885</v>
      </c>
    </row>
    <row r="627" spans="4:4" x14ac:dyDescent="0.25">
      <c r="D627" s="5">
        <v>55932</v>
      </c>
    </row>
    <row r="628" spans="4:4" x14ac:dyDescent="0.25">
      <c r="D628" s="5">
        <v>55933</v>
      </c>
    </row>
    <row r="629" spans="4:4" x14ac:dyDescent="0.25">
      <c r="D629" s="5">
        <v>55978</v>
      </c>
    </row>
    <row r="630" spans="4:4" x14ac:dyDescent="0.25">
      <c r="D630" s="5">
        <v>55995</v>
      </c>
    </row>
    <row r="631" spans="4:4" x14ac:dyDescent="0.25">
      <c r="D631" s="5">
        <v>56005</v>
      </c>
    </row>
    <row r="632" spans="4:4" x14ac:dyDescent="0.25">
      <c r="D632" s="5">
        <v>56040</v>
      </c>
    </row>
    <row r="633" spans="4:4" x14ac:dyDescent="0.25">
      <c r="D633" s="5">
        <v>56134</v>
      </c>
    </row>
    <row r="634" spans="4:4" x14ac:dyDescent="0.25">
      <c r="D634" s="5">
        <v>56169</v>
      </c>
    </row>
    <row r="635" spans="4:4" x14ac:dyDescent="0.25">
      <c r="D635" s="5">
        <v>56190</v>
      </c>
    </row>
    <row r="636" spans="4:4" x14ac:dyDescent="0.25">
      <c r="D636" s="5">
        <v>56203</v>
      </c>
    </row>
    <row r="637" spans="4:4" x14ac:dyDescent="0.25">
      <c r="D637" s="5">
        <v>56243</v>
      </c>
    </row>
    <row r="638" spans="4:4" x14ac:dyDescent="0.25">
      <c r="D638" s="6">
        <v>56250</v>
      </c>
    </row>
    <row r="639" spans="4:4" x14ac:dyDescent="0.25">
      <c r="D639" s="6">
        <v>56289</v>
      </c>
    </row>
    <row r="640" spans="4:4" x14ac:dyDescent="0.25">
      <c r="D640" s="6">
        <v>56290</v>
      </c>
    </row>
    <row r="641" spans="4:4" x14ac:dyDescent="0.25">
      <c r="D641" s="6">
        <v>56335</v>
      </c>
    </row>
    <row r="642" spans="4:4" x14ac:dyDescent="0.25">
      <c r="D642" s="6">
        <v>56360</v>
      </c>
    </row>
    <row r="643" spans="4:4" x14ac:dyDescent="0.25">
      <c r="D643" s="6">
        <v>56370</v>
      </c>
    </row>
    <row r="644" spans="4:4" x14ac:dyDescent="0.25">
      <c r="D644" s="6">
        <v>56397</v>
      </c>
    </row>
    <row r="645" spans="4:4" x14ac:dyDescent="0.25">
      <c r="D645" s="6">
        <v>56499</v>
      </c>
    </row>
    <row r="646" spans="4:4" x14ac:dyDescent="0.25">
      <c r="D646" s="6">
        <v>56534</v>
      </c>
    </row>
    <row r="647" spans="4:4" x14ac:dyDescent="0.25">
      <c r="D647" s="6">
        <v>56555</v>
      </c>
    </row>
    <row r="648" spans="4:4" x14ac:dyDescent="0.25">
      <c r="D648" s="6">
        <v>56568</v>
      </c>
    </row>
    <row r="649" spans="4:4" x14ac:dyDescent="0.25">
      <c r="D649" s="6">
        <v>56608</v>
      </c>
    </row>
    <row r="650" spans="4:4" x14ac:dyDescent="0.25">
      <c r="D650" s="5">
        <v>56615</v>
      </c>
    </row>
    <row r="651" spans="4:4" x14ac:dyDescent="0.25">
      <c r="D651" s="5">
        <v>56674</v>
      </c>
    </row>
    <row r="652" spans="4:4" x14ac:dyDescent="0.25">
      <c r="D652" s="5">
        <v>56675</v>
      </c>
    </row>
    <row r="653" spans="4:4" x14ac:dyDescent="0.25">
      <c r="D653" s="5">
        <v>56720</v>
      </c>
    </row>
    <row r="654" spans="4:4" x14ac:dyDescent="0.25">
      <c r="D654" s="5">
        <v>56725</v>
      </c>
    </row>
    <row r="655" spans="4:4" x14ac:dyDescent="0.25">
      <c r="D655" s="5">
        <v>56735</v>
      </c>
    </row>
    <row r="656" spans="4:4" x14ac:dyDescent="0.25">
      <c r="D656" s="5">
        <v>56782</v>
      </c>
    </row>
    <row r="657" spans="4:4" x14ac:dyDescent="0.25">
      <c r="D657" s="5">
        <v>56864</v>
      </c>
    </row>
    <row r="658" spans="4:4" x14ac:dyDescent="0.25">
      <c r="D658" s="5">
        <v>56899</v>
      </c>
    </row>
    <row r="659" spans="4:4" x14ac:dyDescent="0.25">
      <c r="D659" s="5">
        <v>56920</v>
      </c>
    </row>
    <row r="660" spans="4:4" x14ac:dyDescent="0.25">
      <c r="D660" s="5">
        <v>56933</v>
      </c>
    </row>
    <row r="661" spans="4:4" x14ac:dyDescent="0.25">
      <c r="D661" s="5">
        <v>56973</v>
      </c>
    </row>
    <row r="662" spans="4:4" x14ac:dyDescent="0.25">
      <c r="D662" s="6">
        <v>56980</v>
      </c>
    </row>
    <row r="663" spans="4:4" x14ac:dyDescent="0.25">
      <c r="D663" s="6">
        <v>57024</v>
      </c>
    </row>
    <row r="664" spans="4:4" x14ac:dyDescent="0.25">
      <c r="D664" s="6">
        <v>57025</v>
      </c>
    </row>
    <row r="665" spans="4:4" x14ac:dyDescent="0.25">
      <c r="D665" s="6">
        <v>57070</v>
      </c>
    </row>
    <row r="666" spans="4:4" x14ac:dyDescent="0.25">
      <c r="D666" s="6">
        <v>57091</v>
      </c>
    </row>
    <row r="667" spans="4:4" x14ac:dyDescent="0.25">
      <c r="D667" s="6">
        <v>57101</v>
      </c>
    </row>
    <row r="668" spans="4:4" x14ac:dyDescent="0.25">
      <c r="D668" s="6">
        <v>57132</v>
      </c>
    </row>
    <row r="669" spans="4:4" x14ac:dyDescent="0.25">
      <c r="D669" s="6">
        <v>57230</v>
      </c>
    </row>
    <row r="670" spans="4:4" x14ac:dyDescent="0.25">
      <c r="D670" s="6">
        <v>57265</v>
      </c>
    </row>
    <row r="671" spans="4:4" x14ac:dyDescent="0.25">
      <c r="D671" s="6">
        <v>57286</v>
      </c>
    </row>
    <row r="672" spans="4:4" x14ac:dyDescent="0.25">
      <c r="D672" s="6">
        <v>57299</v>
      </c>
    </row>
    <row r="673" spans="4:4" x14ac:dyDescent="0.25">
      <c r="D673" s="6">
        <v>57339</v>
      </c>
    </row>
    <row r="674" spans="4:4" x14ac:dyDescent="0.25">
      <c r="D674" s="5">
        <v>57346</v>
      </c>
    </row>
    <row r="675" spans="4:4" x14ac:dyDescent="0.25">
      <c r="D675" s="5">
        <v>57409</v>
      </c>
    </row>
    <row r="676" spans="4:4" x14ac:dyDescent="0.25">
      <c r="D676" s="5">
        <v>57410</v>
      </c>
    </row>
    <row r="677" spans="4:4" x14ac:dyDescent="0.25">
      <c r="D677" s="5">
        <v>57455</v>
      </c>
    </row>
    <row r="678" spans="4:4" x14ac:dyDescent="0.25">
      <c r="D678" s="5">
        <v>57456</v>
      </c>
    </row>
    <row r="679" spans="4:4" x14ac:dyDescent="0.25">
      <c r="D679" s="5">
        <v>57466</v>
      </c>
    </row>
    <row r="680" spans="4:4" x14ac:dyDescent="0.25">
      <c r="D680" s="5">
        <v>57517</v>
      </c>
    </row>
    <row r="681" spans="4:4" x14ac:dyDescent="0.25">
      <c r="D681" s="5">
        <v>57595</v>
      </c>
    </row>
    <row r="682" spans="4:4" x14ac:dyDescent="0.25">
      <c r="D682" s="5">
        <v>57630</v>
      </c>
    </row>
    <row r="683" spans="4:4" x14ac:dyDescent="0.25">
      <c r="D683" s="5">
        <v>57651</v>
      </c>
    </row>
    <row r="684" spans="4:4" x14ac:dyDescent="0.25">
      <c r="D684" s="5">
        <v>57664</v>
      </c>
    </row>
    <row r="685" spans="4:4" x14ac:dyDescent="0.25">
      <c r="D685" s="5">
        <v>57704</v>
      </c>
    </row>
    <row r="686" spans="4:4" x14ac:dyDescent="0.25">
      <c r="D686" s="6">
        <v>57711</v>
      </c>
    </row>
    <row r="687" spans="4:4" x14ac:dyDescent="0.25">
      <c r="D687" s="6">
        <v>57766</v>
      </c>
    </row>
    <row r="688" spans="4:4" x14ac:dyDescent="0.25">
      <c r="D688" s="6">
        <v>57767</v>
      </c>
    </row>
    <row r="689" spans="4:4" x14ac:dyDescent="0.25">
      <c r="D689" s="6">
        <v>57812</v>
      </c>
    </row>
    <row r="690" spans="4:4" x14ac:dyDescent="0.25">
      <c r="D690" s="6">
        <v>57821</v>
      </c>
    </row>
    <row r="691" spans="4:4" x14ac:dyDescent="0.25">
      <c r="D691" s="6">
        <v>57831</v>
      </c>
    </row>
    <row r="692" spans="4:4" x14ac:dyDescent="0.25">
      <c r="D692" s="6">
        <v>57874</v>
      </c>
    </row>
    <row r="693" spans="4:4" x14ac:dyDescent="0.25">
      <c r="D693" s="6">
        <v>57960</v>
      </c>
    </row>
    <row r="694" spans="4:4" x14ac:dyDescent="0.25">
      <c r="D694" s="6">
        <v>57995</v>
      </c>
    </row>
    <row r="695" spans="4:4" x14ac:dyDescent="0.25">
      <c r="D695" s="6">
        <v>58016</v>
      </c>
    </row>
    <row r="696" spans="4:4" x14ac:dyDescent="0.25">
      <c r="D696" s="6">
        <v>58029</v>
      </c>
    </row>
    <row r="697" spans="4:4" x14ac:dyDescent="0.25">
      <c r="D697" s="6">
        <v>58069</v>
      </c>
    </row>
    <row r="698" spans="4:4" x14ac:dyDescent="0.25">
      <c r="D698" s="5">
        <v>58076</v>
      </c>
    </row>
    <row r="699" spans="4:4" x14ac:dyDescent="0.25">
      <c r="D699" s="5">
        <v>58116</v>
      </c>
    </row>
    <row r="700" spans="4:4" x14ac:dyDescent="0.25">
      <c r="D700" s="5">
        <v>58117</v>
      </c>
    </row>
    <row r="701" spans="4:4" x14ac:dyDescent="0.25">
      <c r="D701" s="5">
        <v>58162</v>
      </c>
    </row>
    <row r="702" spans="4:4" x14ac:dyDescent="0.25">
      <c r="D702" s="5">
        <v>58186</v>
      </c>
    </row>
    <row r="703" spans="4:4" x14ac:dyDescent="0.25">
      <c r="D703" s="5">
        <v>58196</v>
      </c>
    </row>
    <row r="704" spans="4:4" x14ac:dyDescent="0.25">
      <c r="D704" s="5">
        <v>58224</v>
      </c>
    </row>
    <row r="705" spans="4:4" x14ac:dyDescent="0.25">
      <c r="D705" s="5">
        <v>58325</v>
      </c>
    </row>
    <row r="706" spans="4:4" x14ac:dyDescent="0.25">
      <c r="D706" s="5">
        <v>58360</v>
      </c>
    </row>
    <row r="707" spans="4:4" x14ac:dyDescent="0.25">
      <c r="D707" s="5">
        <v>58381</v>
      </c>
    </row>
    <row r="708" spans="4:4" x14ac:dyDescent="0.25">
      <c r="D708" s="5">
        <v>58394</v>
      </c>
    </row>
    <row r="709" spans="4:4" x14ac:dyDescent="0.25">
      <c r="D709" s="5">
        <v>58434</v>
      </c>
    </row>
    <row r="710" spans="4:4" x14ac:dyDescent="0.25">
      <c r="D710" s="6">
        <v>58441</v>
      </c>
    </row>
    <row r="711" spans="4:4" x14ac:dyDescent="0.25">
      <c r="D711" s="6">
        <v>58501</v>
      </c>
    </row>
    <row r="712" spans="4:4" x14ac:dyDescent="0.25">
      <c r="D712" s="6">
        <v>58502</v>
      </c>
    </row>
    <row r="713" spans="4:4" x14ac:dyDescent="0.25">
      <c r="D713" s="6">
        <v>58547</v>
      </c>
    </row>
    <row r="714" spans="4:4" x14ac:dyDescent="0.25">
      <c r="D714" s="6">
        <v>58552</v>
      </c>
    </row>
    <row r="715" spans="4:4" x14ac:dyDescent="0.25">
      <c r="D715" s="6">
        <v>58562</v>
      </c>
    </row>
    <row r="716" spans="4:4" x14ac:dyDescent="0.25">
      <c r="D716" s="6">
        <v>58609</v>
      </c>
    </row>
    <row r="717" spans="4:4" x14ac:dyDescent="0.25">
      <c r="D717" s="6">
        <v>58691</v>
      </c>
    </row>
    <row r="718" spans="4:4" x14ac:dyDescent="0.25">
      <c r="D718" s="6">
        <v>58726</v>
      </c>
    </row>
    <row r="719" spans="4:4" x14ac:dyDescent="0.25">
      <c r="D719" s="6">
        <v>58747</v>
      </c>
    </row>
    <row r="720" spans="4:4" x14ac:dyDescent="0.25">
      <c r="D720" s="6">
        <v>58760</v>
      </c>
    </row>
    <row r="721" spans="4:4" x14ac:dyDescent="0.25">
      <c r="D721" s="6">
        <v>58800</v>
      </c>
    </row>
    <row r="722" spans="4:4" x14ac:dyDescent="0.25">
      <c r="D722" s="5">
        <v>58807</v>
      </c>
    </row>
    <row r="723" spans="4:4" x14ac:dyDescent="0.25">
      <c r="D723" s="5">
        <v>58858</v>
      </c>
    </row>
    <row r="724" spans="4:4" x14ac:dyDescent="0.25">
      <c r="D724" s="5">
        <v>58859</v>
      </c>
    </row>
    <row r="725" spans="4:4" x14ac:dyDescent="0.25">
      <c r="D725" s="5">
        <v>58904</v>
      </c>
    </row>
    <row r="726" spans="4:4" x14ac:dyDescent="0.25">
      <c r="D726" s="5">
        <v>58917</v>
      </c>
    </row>
    <row r="727" spans="4:4" x14ac:dyDescent="0.25">
      <c r="D727" s="5">
        <v>58927</v>
      </c>
    </row>
    <row r="728" spans="4:4" x14ac:dyDescent="0.25">
      <c r="D728" s="5">
        <v>58966</v>
      </c>
    </row>
    <row r="729" spans="4:4" x14ac:dyDescent="0.25">
      <c r="D729" s="5">
        <v>59056</v>
      </c>
    </row>
    <row r="730" spans="4:4" x14ac:dyDescent="0.25">
      <c r="D730" s="5">
        <v>59091</v>
      </c>
    </row>
    <row r="731" spans="4:4" x14ac:dyDescent="0.25">
      <c r="D731" s="5">
        <v>59112</v>
      </c>
    </row>
    <row r="732" spans="4:4" x14ac:dyDescent="0.25">
      <c r="D732" s="5">
        <v>59125</v>
      </c>
    </row>
    <row r="733" spans="4:4" x14ac:dyDescent="0.25">
      <c r="D733" s="5">
        <v>59165</v>
      </c>
    </row>
    <row r="734" spans="4:4" x14ac:dyDescent="0.25">
      <c r="D734" s="6">
        <v>59172</v>
      </c>
    </row>
    <row r="735" spans="4:4" x14ac:dyDescent="0.25">
      <c r="D735" s="6">
        <v>59208</v>
      </c>
    </row>
    <row r="736" spans="4:4" x14ac:dyDescent="0.25">
      <c r="D736" s="6">
        <v>59209</v>
      </c>
    </row>
    <row r="737" spans="4:4" x14ac:dyDescent="0.25">
      <c r="D737" s="6">
        <v>59254</v>
      </c>
    </row>
    <row r="738" spans="4:4" x14ac:dyDescent="0.25">
      <c r="D738" s="6">
        <v>59282</v>
      </c>
    </row>
    <row r="739" spans="4:4" x14ac:dyDescent="0.25">
      <c r="D739" s="6">
        <v>59292</v>
      </c>
    </row>
    <row r="740" spans="4:4" x14ac:dyDescent="0.25">
      <c r="D740" s="6">
        <v>59316</v>
      </c>
    </row>
    <row r="741" spans="4:4" x14ac:dyDescent="0.25">
      <c r="D741" s="6">
        <v>59421</v>
      </c>
    </row>
    <row r="742" spans="4:4" x14ac:dyDescent="0.25">
      <c r="D742" s="6">
        <v>59456</v>
      </c>
    </row>
    <row r="743" spans="4:4" x14ac:dyDescent="0.25">
      <c r="D743" s="6">
        <v>59477</v>
      </c>
    </row>
    <row r="744" spans="4:4" x14ac:dyDescent="0.25">
      <c r="D744" s="6">
        <v>59490</v>
      </c>
    </row>
    <row r="745" spans="4:4" x14ac:dyDescent="0.25">
      <c r="D745" s="6">
        <v>59530</v>
      </c>
    </row>
    <row r="746" spans="4:4" x14ac:dyDescent="0.25">
      <c r="D746" s="5">
        <v>59537</v>
      </c>
    </row>
    <row r="747" spans="4:4" x14ac:dyDescent="0.25">
      <c r="D747" s="5">
        <v>59593</v>
      </c>
    </row>
    <row r="748" spans="4:4" x14ac:dyDescent="0.25">
      <c r="D748" s="5">
        <v>59594</v>
      </c>
    </row>
    <row r="749" spans="4:4" x14ac:dyDescent="0.25">
      <c r="D749" s="5">
        <v>59639</v>
      </c>
    </row>
    <row r="750" spans="4:4" x14ac:dyDescent="0.25">
      <c r="D750" s="5">
        <v>59647</v>
      </c>
    </row>
    <row r="751" spans="4:4" x14ac:dyDescent="0.25">
      <c r="D751" s="5">
        <v>59657</v>
      </c>
    </row>
    <row r="752" spans="4:4" x14ac:dyDescent="0.25">
      <c r="D752" s="5">
        <v>59701</v>
      </c>
    </row>
    <row r="753" spans="4:4" x14ac:dyDescent="0.25">
      <c r="D753" s="5">
        <v>59786</v>
      </c>
    </row>
    <row r="754" spans="4:4" x14ac:dyDescent="0.25">
      <c r="D754" s="5">
        <v>59821</v>
      </c>
    </row>
    <row r="755" spans="4:4" x14ac:dyDescent="0.25">
      <c r="D755" s="5">
        <v>59842</v>
      </c>
    </row>
    <row r="756" spans="4:4" x14ac:dyDescent="0.25">
      <c r="D756" s="5">
        <v>59855</v>
      </c>
    </row>
    <row r="757" spans="4:4" x14ac:dyDescent="0.25">
      <c r="D757" s="5">
        <v>59895</v>
      </c>
    </row>
    <row r="758" spans="4:4" x14ac:dyDescent="0.25">
      <c r="D758" s="6">
        <v>59902</v>
      </c>
    </row>
    <row r="759" spans="4:4" x14ac:dyDescent="0.25">
      <c r="D759" s="6">
        <v>59950</v>
      </c>
    </row>
    <row r="760" spans="4:4" x14ac:dyDescent="0.25">
      <c r="D760" s="6">
        <v>59951</v>
      </c>
    </row>
    <row r="761" spans="4:4" x14ac:dyDescent="0.25">
      <c r="D761" s="6">
        <v>59996</v>
      </c>
    </row>
    <row r="762" spans="4:4" x14ac:dyDescent="0.25">
      <c r="D762" s="6">
        <v>60013</v>
      </c>
    </row>
    <row r="763" spans="4:4" x14ac:dyDescent="0.25">
      <c r="D763" s="6">
        <v>60023</v>
      </c>
    </row>
    <row r="764" spans="4:4" x14ac:dyDescent="0.25">
      <c r="D764" s="6">
        <v>60058</v>
      </c>
    </row>
    <row r="765" spans="4:4" x14ac:dyDescent="0.25">
      <c r="D765" s="6">
        <v>60152</v>
      </c>
    </row>
    <row r="766" spans="4:4" x14ac:dyDescent="0.25">
      <c r="D766" s="6">
        <v>60187</v>
      </c>
    </row>
    <row r="767" spans="4:4" x14ac:dyDescent="0.25">
      <c r="D767" s="6">
        <v>60208</v>
      </c>
    </row>
    <row r="768" spans="4:4" x14ac:dyDescent="0.25">
      <c r="D768" s="6">
        <v>60221</v>
      </c>
    </row>
    <row r="769" spans="4:4" x14ac:dyDescent="0.25">
      <c r="D769" s="6">
        <v>60261</v>
      </c>
    </row>
    <row r="770" spans="4:4" x14ac:dyDescent="0.25">
      <c r="D770" s="5">
        <v>60268</v>
      </c>
    </row>
    <row r="771" spans="4:4" x14ac:dyDescent="0.25">
      <c r="D771" s="5">
        <v>60307</v>
      </c>
    </row>
    <row r="772" spans="4:4" x14ac:dyDescent="0.25">
      <c r="D772" s="5">
        <v>60308</v>
      </c>
    </row>
    <row r="773" spans="4:4" x14ac:dyDescent="0.25">
      <c r="D773" s="5">
        <v>60353</v>
      </c>
    </row>
    <row r="774" spans="4:4" x14ac:dyDescent="0.25">
      <c r="D774" s="5">
        <v>60378</v>
      </c>
    </row>
    <row r="775" spans="4:4" x14ac:dyDescent="0.25">
      <c r="D775" s="5">
        <v>60388</v>
      </c>
    </row>
    <row r="776" spans="4:4" x14ac:dyDescent="0.25">
      <c r="D776" s="5">
        <v>60415</v>
      </c>
    </row>
    <row r="777" spans="4:4" x14ac:dyDescent="0.25">
      <c r="D777" s="5">
        <v>60517</v>
      </c>
    </row>
    <row r="778" spans="4:4" x14ac:dyDescent="0.25">
      <c r="D778" s="5">
        <v>60552</v>
      </c>
    </row>
    <row r="779" spans="4:4" x14ac:dyDescent="0.25">
      <c r="D779" s="5">
        <v>60573</v>
      </c>
    </row>
    <row r="780" spans="4:4" x14ac:dyDescent="0.25">
      <c r="D780" s="5">
        <v>60586</v>
      </c>
    </row>
    <row r="781" spans="4:4" x14ac:dyDescent="0.25">
      <c r="D781" s="5">
        <v>60626</v>
      </c>
    </row>
    <row r="782" spans="4:4" x14ac:dyDescent="0.25">
      <c r="D782" s="6">
        <v>60633</v>
      </c>
    </row>
    <row r="783" spans="4:4" x14ac:dyDescent="0.25">
      <c r="D783" s="6">
        <v>60685</v>
      </c>
    </row>
    <row r="784" spans="4:4" x14ac:dyDescent="0.25">
      <c r="D784" s="6">
        <v>60686</v>
      </c>
    </row>
    <row r="785" spans="4:4" x14ac:dyDescent="0.25">
      <c r="D785" s="6">
        <v>60731</v>
      </c>
    </row>
    <row r="786" spans="4:4" x14ac:dyDescent="0.25">
      <c r="D786" s="6">
        <v>60743</v>
      </c>
    </row>
    <row r="787" spans="4:4" x14ac:dyDescent="0.25">
      <c r="D787" s="6">
        <v>60753</v>
      </c>
    </row>
    <row r="788" spans="4:4" x14ac:dyDescent="0.25">
      <c r="D788" s="6">
        <v>60793</v>
      </c>
    </row>
    <row r="789" spans="4:4" x14ac:dyDescent="0.25">
      <c r="D789" s="6">
        <v>60882</v>
      </c>
    </row>
    <row r="790" spans="4:4" x14ac:dyDescent="0.25">
      <c r="D790" s="6">
        <v>60917</v>
      </c>
    </row>
    <row r="791" spans="4:4" x14ac:dyDescent="0.25">
      <c r="D791" s="6">
        <v>60938</v>
      </c>
    </row>
    <row r="792" spans="4:4" x14ac:dyDescent="0.25">
      <c r="D792" s="6">
        <v>60951</v>
      </c>
    </row>
    <row r="793" spans="4:4" x14ac:dyDescent="0.25">
      <c r="D793" s="6">
        <v>60991</v>
      </c>
    </row>
    <row r="794" spans="4:4" x14ac:dyDescent="0.25">
      <c r="D794" s="5">
        <v>60998</v>
      </c>
    </row>
    <row r="795" spans="4:4" x14ac:dyDescent="0.25">
      <c r="D795" s="5">
        <v>61042</v>
      </c>
    </row>
    <row r="796" spans="4:4" x14ac:dyDescent="0.25">
      <c r="D796" s="5">
        <v>61043</v>
      </c>
    </row>
    <row r="797" spans="4:4" x14ac:dyDescent="0.25">
      <c r="D797" s="5">
        <v>61088</v>
      </c>
    </row>
    <row r="798" spans="4:4" x14ac:dyDescent="0.25">
      <c r="D798" s="5">
        <v>61108</v>
      </c>
    </row>
    <row r="799" spans="4:4" x14ac:dyDescent="0.25">
      <c r="D799" s="5">
        <v>61118</v>
      </c>
    </row>
    <row r="800" spans="4:4" x14ac:dyDescent="0.25">
      <c r="D800" s="5">
        <v>61150</v>
      </c>
    </row>
    <row r="801" spans="4:4" x14ac:dyDescent="0.25">
      <c r="D801" s="5">
        <v>61247</v>
      </c>
    </row>
    <row r="802" spans="4:4" x14ac:dyDescent="0.25">
      <c r="D802" s="5">
        <v>61282</v>
      </c>
    </row>
    <row r="803" spans="4:4" x14ac:dyDescent="0.25">
      <c r="D803" s="5">
        <v>61303</v>
      </c>
    </row>
    <row r="804" spans="4:4" x14ac:dyDescent="0.25">
      <c r="D804" s="5">
        <v>61316</v>
      </c>
    </row>
    <row r="805" spans="4:4" x14ac:dyDescent="0.25">
      <c r="D805" s="5">
        <v>61356</v>
      </c>
    </row>
    <row r="806" spans="4:4" x14ac:dyDescent="0.25">
      <c r="D806" s="6">
        <v>61363</v>
      </c>
    </row>
    <row r="807" spans="4:4" x14ac:dyDescent="0.25">
      <c r="D807" s="6">
        <v>61427</v>
      </c>
    </row>
    <row r="808" spans="4:4" x14ac:dyDescent="0.25">
      <c r="D808" s="6">
        <v>61428</v>
      </c>
    </row>
    <row r="809" spans="4:4" x14ac:dyDescent="0.25">
      <c r="D809" s="6">
        <v>61473</v>
      </c>
    </row>
    <row r="810" spans="4:4" x14ac:dyDescent="0.25">
      <c r="D810" s="6">
        <v>61474</v>
      </c>
    </row>
    <row r="811" spans="4:4" x14ac:dyDescent="0.25">
      <c r="D811" s="6">
        <v>61484</v>
      </c>
    </row>
    <row r="812" spans="4:4" x14ac:dyDescent="0.25">
      <c r="D812" s="6">
        <v>61535</v>
      </c>
    </row>
    <row r="813" spans="4:4" x14ac:dyDescent="0.25">
      <c r="D813" s="6">
        <v>61613</v>
      </c>
    </row>
    <row r="814" spans="4:4" x14ac:dyDescent="0.25">
      <c r="D814" s="6">
        <v>61648</v>
      </c>
    </row>
    <row r="815" spans="4:4" x14ac:dyDescent="0.25">
      <c r="D815" s="6">
        <v>61669</v>
      </c>
    </row>
    <row r="816" spans="4:4" x14ac:dyDescent="0.25">
      <c r="D816" s="6">
        <v>61682</v>
      </c>
    </row>
    <row r="817" spans="4:4" x14ac:dyDescent="0.25">
      <c r="D817" s="6">
        <v>61722</v>
      </c>
    </row>
    <row r="818" spans="4:4" x14ac:dyDescent="0.25">
      <c r="D818" s="5">
        <v>61729</v>
      </c>
    </row>
    <row r="819" spans="4:4" x14ac:dyDescent="0.25">
      <c r="D819" s="5">
        <v>61784</v>
      </c>
    </row>
    <row r="820" spans="4:4" x14ac:dyDescent="0.25">
      <c r="D820" s="5">
        <v>61785</v>
      </c>
    </row>
    <row r="821" spans="4:4" x14ac:dyDescent="0.25">
      <c r="D821" s="5">
        <v>61830</v>
      </c>
    </row>
    <row r="822" spans="4:4" x14ac:dyDescent="0.25">
      <c r="D822" s="5">
        <v>61839</v>
      </c>
    </row>
    <row r="823" spans="4:4" x14ac:dyDescent="0.25">
      <c r="D823" s="5">
        <v>61849</v>
      </c>
    </row>
    <row r="824" spans="4:4" x14ac:dyDescent="0.25">
      <c r="D824" s="5">
        <v>61892</v>
      </c>
    </row>
    <row r="825" spans="4:4" x14ac:dyDescent="0.25">
      <c r="D825" s="5">
        <v>61978</v>
      </c>
    </row>
    <row r="826" spans="4:4" x14ac:dyDescent="0.25">
      <c r="D826" s="5">
        <v>62013</v>
      </c>
    </row>
    <row r="827" spans="4:4" x14ac:dyDescent="0.25">
      <c r="D827" s="5">
        <v>62034</v>
      </c>
    </row>
    <row r="828" spans="4:4" x14ac:dyDescent="0.25">
      <c r="D828" s="5">
        <v>62047</v>
      </c>
    </row>
    <row r="829" spans="4:4" x14ac:dyDescent="0.25">
      <c r="D829" s="5">
        <v>62087</v>
      </c>
    </row>
    <row r="830" spans="4:4" x14ac:dyDescent="0.25">
      <c r="D830" s="6">
        <v>62094</v>
      </c>
    </row>
    <row r="831" spans="4:4" x14ac:dyDescent="0.25">
      <c r="D831" s="6">
        <v>62134</v>
      </c>
    </row>
    <row r="832" spans="4:4" x14ac:dyDescent="0.25">
      <c r="D832" s="6">
        <v>62135</v>
      </c>
    </row>
    <row r="833" spans="4:4" x14ac:dyDescent="0.25">
      <c r="D833" s="6">
        <v>62180</v>
      </c>
    </row>
    <row r="834" spans="4:4" x14ac:dyDescent="0.25">
      <c r="D834" s="6">
        <v>62204</v>
      </c>
    </row>
    <row r="835" spans="4:4" x14ac:dyDescent="0.25">
      <c r="D835" s="6">
        <v>62214</v>
      </c>
    </row>
    <row r="836" spans="4:4" x14ac:dyDescent="0.25">
      <c r="D836" s="6">
        <v>62242</v>
      </c>
    </row>
    <row r="837" spans="4:4" x14ac:dyDescent="0.25">
      <c r="D837" s="6">
        <v>62343</v>
      </c>
    </row>
    <row r="838" spans="4:4" x14ac:dyDescent="0.25">
      <c r="D838" s="6">
        <v>62378</v>
      </c>
    </row>
    <row r="839" spans="4:4" x14ac:dyDescent="0.25">
      <c r="D839" s="6">
        <v>62399</v>
      </c>
    </row>
    <row r="840" spans="4:4" x14ac:dyDescent="0.25">
      <c r="D840" s="6">
        <v>62412</v>
      </c>
    </row>
    <row r="841" spans="4:4" x14ac:dyDescent="0.25">
      <c r="D841" s="6">
        <v>62452</v>
      </c>
    </row>
    <row r="842" spans="4:4" x14ac:dyDescent="0.25">
      <c r="D842" s="5">
        <v>62459</v>
      </c>
    </row>
    <row r="843" spans="4:4" x14ac:dyDescent="0.25">
      <c r="D843" s="5">
        <v>62519</v>
      </c>
    </row>
    <row r="844" spans="4:4" x14ac:dyDescent="0.25">
      <c r="D844" s="5">
        <v>62520</v>
      </c>
    </row>
    <row r="845" spans="4:4" x14ac:dyDescent="0.25">
      <c r="D845" s="5">
        <v>62565</v>
      </c>
    </row>
    <row r="846" spans="4:4" x14ac:dyDescent="0.25">
      <c r="D846" s="5">
        <v>62569</v>
      </c>
    </row>
    <row r="847" spans="4:4" x14ac:dyDescent="0.25">
      <c r="D847" s="5">
        <v>62579</v>
      </c>
    </row>
    <row r="848" spans="4:4" x14ac:dyDescent="0.25">
      <c r="D848" s="5">
        <v>62627</v>
      </c>
    </row>
    <row r="849" spans="4:4" x14ac:dyDescent="0.25">
      <c r="D849" s="5">
        <v>62708</v>
      </c>
    </row>
    <row r="850" spans="4:4" x14ac:dyDescent="0.25">
      <c r="D850" s="5">
        <v>62743</v>
      </c>
    </row>
    <row r="851" spans="4:4" x14ac:dyDescent="0.25">
      <c r="D851" s="5">
        <v>62764</v>
      </c>
    </row>
    <row r="852" spans="4:4" x14ac:dyDescent="0.25">
      <c r="D852" s="5">
        <v>62777</v>
      </c>
    </row>
    <row r="853" spans="4:4" x14ac:dyDescent="0.25">
      <c r="D853" s="5">
        <v>62817</v>
      </c>
    </row>
    <row r="854" spans="4:4" x14ac:dyDescent="0.25">
      <c r="D854" s="6">
        <v>62824</v>
      </c>
    </row>
    <row r="855" spans="4:4" x14ac:dyDescent="0.25">
      <c r="D855" s="6">
        <v>62876</v>
      </c>
    </row>
    <row r="856" spans="4:4" x14ac:dyDescent="0.25">
      <c r="D856" s="6">
        <v>62877</v>
      </c>
    </row>
    <row r="857" spans="4:4" x14ac:dyDescent="0.25">
      <c r="D857" s="6">
        <v>62922</v>
      </c>
    </row>
    <row r="858" spans="4:4" x14ac:dyDescent="0.25">
      <c r="D858" s="6">
        <v>62935</v>
      </c>
    </row>
    <row r="859" spans="4:4" x14ac:dyDescent="0.25">
      <c r="D859" s="6">
        <v>62945</v>
      </c>
    </row>
    <row r="860" spans="4:4" x14ac:dyDescent="0.25">
      <c r="D860" s="6">
        <v>62984</v>
      </c>
    </row>
    <row r="861" spans="4:4" x14ac:dyDescent="0.25">
      <c r="D861" s="6">
        <v>63074</v>
      </c>
    </row>
    <row r="862" spans="4:4" x14ac:dyDescent="0.25">
      <c r="D862" s="6">
        <v>63109</v>
      </c>
    </row>
    <row r="863" spans="4:4" x14ac:dyDescent="0.25">
      <c r="D863" s="6">
        <v>63130</v>
      </c>
    </row>
    <row r="864" spans="4:4" x14ac:dyDescent="0.25">
      <c r="D864" s="6">
        <v>63143</v>
      </c>
    </row>
    <row r="865" spans="4:4" x14ac:dyDescent="0.25">
      <c r="D865" s="6">
        <v>63183</v>
      </c>
    </row>
    <row r="866" spans="4:4" x14ac:dyDescent="0.25">
      <c r="D866" s="5">
        <v>63190</v>
      </c>
    </row>
    <row r="867" spans="4:4" x14ac:dyDescent="0.25">
      <c r="D867" s="5">
        <v>63226</v>
      </c>
    </row>
    <row r="868" spans="4:4" x14ac:dyDescent="0.25">
      <c r="D868" s="5">
        <v>63227</v>
      </c>
    </row>
    <row r="869" spans="4:4" x14ac:dyDescent="0.25">
      <c r="D869" s="5">
        <v>63272</v>
      </c>
    </row>
    <row r="870" spans="4:4" x14ac:dyDescent="0.25">
      <c r="D870" s="5">
        <v>63300</v>
      </c>
    </row>
    <row r="871" spans="4:4" x14ac:dyDescent="0.25">
      <c r="D871" s="5">
        <v>63310</v>
      </c>
    </row>
    <row r="872" spans="4:4" x14ac:dyDescent="0.25">
      <c r="D872" s="5">
        <v>63334</v>
      </c>
    </row>
    <row r="873" spans="4:4" x14ac:dyDescent="0.25">
      <c r="D873" s="5">
        <v>63439</v>
      </c>
    </row>
    <row r="874" spans="4:4" x14ac:dyDescent="0.25">
      <c r="D874" s="5">
        <v>63474</v>
      </c>
    </row>
    <row r="875" spans="4:4" x14ac:dyDescent="0.25">
      <c r="D875" s="5">
        <v>63495</v>
      </c>
    </row>
    <row r="876" spans="4:4" x14ac:dyDescent="0.25">
      <c r="D876" s="5">
        <v>63508</v>
      </c>
    </row>
    <row r="877" spans="4:4" x14ac:dyDescent="0.25">
      <c r="D877" s="5">
        <v>63548</v>
      </c>
    </row>
    <row r="878" spans="4:4" x14ac:dyDescent="0.25">
      <c r="D878" s="6">
        <v>63555</v>
      </c>
    </row>
    <row r="879" spans="4:4" x14ac:dyDescent="0.25">
      <c r="D879" s="6">
        <v>63611</v>
      </c>
    </row>
    <row r="880" spans="4:4" x14ac:dyDescent="0.25">
      <c r="D880" s="6">
        <v>63612</v>
      </c>
    </row>
    <row r="881" spans="4:4" x14ac:dyDescent="0.25">
      <c r="D881" s="6">
        <v>63657</v>
      </c>
    </row>
    <row r="882" spans="4:4" x14ac:dyDescent="0.25">
      <c r="D882" s="6">
        <v>63665</v>
      </c>
    </row>
    <row r="883" spans="4:4" x14ac:dyDescent="0.25">
      <c r="D883" s="6">
        <v>63675</v>
      </c>
    </row>
    <row r="884" spans="4:4" x14ac:dyDescent="0.25">
      <c r="D884" s="6">
        <v>63719</v>
      </c>
    </row>
    <row r="885" spans="4:4" x14ac:dyDescent="0.25">
      <c r="D885" s="6">
        <v>63804</v>
      </c>
    </row>
    <row r="886" spans="4:4" x14ac:dyDescent="0.25">
      <c r="D886" s="6">
        <v>63839</v>
      </c>
    </row>
    <row r="887" spans="4:4" x14ac:dyDescent="0.25">
      <c r="D887" s="6">
        <v>63860</v>
      </c>
    </row>
    <row r="888" spans="4:4" x14ac:dyDescent="0.25">
      <c r="D888" s="6">
        <v>63873</v>
      </c>
    </row>
    <row r="889" spans="4:4" x14ac:dyDescent="0.25">
      <c r="D889" s="6">
        <v>63913</v>
      </c>
    </row>
    <row r="890" spans="4:4" x14ac:dyDescent="0.25">
      <c r="D890" s="5">
        <v>63920</v>
      </c>
    </row>
    <row r="891" spans="4:4" x14ac:dyDescent="0.25">
      <c r="D891" s="5">
        <v>63968</v>
      </c>
    </row>
    <row r="892" spans="4:4" x14ac:dyDescent="0.25">
      <c r="D892" s="5">
        <v>63969</v>
      </c>
    </row>
    <row r="893" spans="4:4" x14ac:dyDescent="0.25">
      <c r="D893" s="5">
        <v>64014</v>
      </c>
    </row>
    <row r="894" spans="4:4" x14ac:dyDescent="0.25">
      <c r="D894" s="5">
        <v>64030</v>
      </c>
    </row>
    <row r="895" spans="4:4" x14ac:dyDescent="0.25">
      <c r="D895" s="5">
        <v>64040</v>
      </c>
    </row>
    <row r="896" spans="4:4" x14ac:dyDescent="0.25">
      <c r="D896" s="5">
        <v>64076</v>
      </c>
    </row>
    <row r="897" spans="4:4" x14ac:dyDescent="0.25">
      <c r="D897" s="5">
        <v>64169</v>
      </c>
    </row>
    <row r="898" spans="4:4" x14ac:dyDescent="0.25">
      <c r="D898" s="5">
        <v>64204</v>
      </c>
    </row>
    <row r="899" spans="4:4" x14ac:dyDescent="0.25">
      <c r="D899" s="5">
        <v>64225</v>
      </c>
    </row>
    <row r="900" spans="4:4" x14ac:dyDescent="0.25">
      <c r="D900" s="5">
        <v>64238</v>
      </c>
    </row>
    <row r="901" spans="4:4" x14ac:dyDescent="0.25">
      <c r="D901" s="5">
        <v>64278</v>
      </c>
    </row>
    <row r="902" spans="4:4" x14ac:dyDescent="0.25">
      <c r="D902" s="6">
        <v>64285</v>
      </c>
    </row>
    <row r="903" spans="4:4" x14ac:dyDescent="0.25">
      <c r="D903" s="6">
        <v>64346</v>
      </c>
    </row>
    <row r="904" spans="4:4" x14ac:dyDescent="0.25">
      <c r="D904" s="6">
        <v>64347</v>
      </c>
    </row>
    <row r="905" spans="4:4" x14ac:dyDescent="0.25">
      <c r="D905" s="6">
        <v>64392</v>
      </c>
    </row>
    <row r="906" spans="4:4" x14ac:dyDescent="0.25">
      <c r="D906" s="6">
        <v>64396</v>
      </c>
    </row>
    <row r="907" spans="4:4" x14ac:dyDescent="0.25">
      <c r="D907" s="6">
        <v>64406</v>
      </c>
    </row>
    <row r="908" spans="4:4" x14ac:dyDescent="0.25">
      <c r="D908" s="6">
        <v>64454</v>
      </c>
    </row>
    <row r="909" spans="4:4" x14ac:dyDescent="0.25">
      <c r="D909" s="6">
        <v>64535</v>
      </c>
    </row>
    <row r="910" spans="4:4" x14ac:dyDescent="0.25">
      <c r="D910" s="6">
        <v>64570</v>
      </c>
    </row>
    <row r="911" spans="4:4" x14ac:dyDescent="0.25">
      <c r="D911" s="6">
        <v>64591</v>
      </c>
    </row>
    <row r="912" spans="4:4" x14ac:dyDescent="0.25">
      <c r="D912" s="6">
        <v>64604</v>
      </c>
    </row>
    <row r="913" spans="4:4" x14ac:dyDescent="0.25">
      <c r="D913" s="6">
        <v>64644</v>
      </c>
    </row>
    <row r="914" spans="4:4" x14ac:dyDescent="0.25">
      <c r="D914" s="5">
        <v>64651</v>
      </c>
    </row>
    <row r="915" spans="4:4" x14ac:dyDescent="0.25">
      <c r="D915" s="5">
        <v>64703</v>
      </c>
    </row>
    <row r="916" spans="4:4" x14ac:dyDescent="0.25">
      <c r="D916" s="5">
        <v>64704</v>
      </c>
    </row>
    <row r="917" spans="4:4" x14ac:dyDescent="0.25">
      <c r="D917" s="5">
        <v>64749</v>
      </c>
    </row>
    <row r="918" spans="4:4" x14ac:dyDescent="0.25">
      <c r="D918" s="5">
        <v>64761</v>
      </c>
    </row>
    <row r="919" spans="4:4" x14ac:dyDescent="0.25">
      <c r="D919" s="5">
        <v>64771</v>
      </c>
    </row>
    <row r="920" spans="4:4" x14ac:dyDescent="0.25">
      <c r="D920" s="5">
        <v>64811</v>
      </c>
    </row>
    <row r="921" spans="4:4" x14ac:dyDescent="0.25">
      <c r="D921" s="5">
        <v>64900</v>
      </c>
    </row>
    <row r="922" spans="4:4" x14ac:dyDescent="0.25">
      <c r="D922" s="5">
        <v>64935</v>
      </c>
    </row>
    <row r="923" spans="4:4" x14ac:dyDescent="0.25">
      <c r="D923" s="5">
        <v>64956</v>
      </c>
    </row>
    <row r="924" spans="4:4" x14ac:dyDescent="0.25">
      <c r="D924" s="5">
        <v>64969</v>
      </c>
    </row>
    <row r="925" spans="4:4" x14ac:dyDescent="0.25">
      <c r="D925" s="5">
        <v>65009</v>
      </c>
    </row>
    <row r="926" spans="4:4" x14ac:dyDescent="0.25">
      <c r="D926" s="6">
        <v>65016</v>
      </c>
    </row>
    <row r="927" spans="4:4" x14ac:dyDescent="0.25">
      <c r="D927" s="6">
        <v>65060</v>
      </c>
    </row>
    <row r="928" spans="4:4" x14ac:dyDescent="0.25">
      <c r="D928" s="6">
        <v>65061</v>
      </c>
    </row>
    <row r="929" spans="4:4" x14ac:dyDescent="0.25">
      <c r="D929" s="6">
        <v>65106</v>
      </c>
    </row>
    <row r="930" spans="4:4" x14ac:dyDescent="0.25">
      <c r="D930" s="6">
        <v>65126</v>
      </c>
    </row>
    <row r="931" spans="4:4" x14ac:dyDescent="0.25">
      <c r="D931" s="6">
        <v>65136</v>
      </c>
    </row>
    <row r="932" spans="4:4" x14ac:dyDescent="0.25">
      <c r="D932" s="6">
        <v>65168</v>
      </c>
    </row>
    <row r="933" spans="4:4" x14ac:dyDescent="0.25">
      <c r="D933" s="6">
        <v>65265</v>
      </c>
    </row>
    <row r="934" spans="4:4" x14ac:dyDescent="0.25">
      <c r="D934" s="6">
        <v>65300</v>
      </c>
    </row>
    <row r="935" spans="4:4" x14ac:dyDescent="0.25">
      <c r="D935" s="6">
        <v>65321</v>
      </c>
    </row>
    <row r="936" spans="4:4" x14ac:dyDescent="0.25">
      <c r="D936" s="6">
        <v>65334</v>
      </c>
    </row>
    <row r="937" spans="4:4" x14ac:dyDescent="0.25">
      <c r="D937" s="6">
        <v>65374</v>
      </c>
    </row>
    <row r="938" spans="4:4" x14ac:dyDescent="0.25">
      <c r="D938" s="5">
        <v>65381</v>
      </c>
    </row>
    <row r="939" spans="4:4" x14ac:dyDescent="0.25">
      <c r="D939" s="5">
        <v>65445</v>
      </c>
    </row>
    <row r="940" spans="4:4" x14ac:dyDescent="0.25">
      <c r="D940" s="5">
        <v>65446</v>
      </c>
    </row>
    <row r="941" spans="4:4" x14ac:dyDescent="0.25">
      <c r="D941" s="5">
        <v>65491</v>
      </c>
    </row>
    <row r="942" spans="4:4" x14ac:dyDescent="0.25">
      <c r="D942" s="5">
        <v>65491</v>
      </c>
    </row>
    <row r="943" spans="4:4" x14ac:dyDescent="0.25">
      <c r="D943" s="5">
        <v>65501</v>
      </c>
    </row>
    <row r="944" spans="4:4" x14ac:dyDescent="0.25">
      <c r="D944" s="5">
        <v>65553</v>
      </c>
    </row>
    <row r="945" spans="4:4" x14ac:dyDescent="0.25">
      <c r="D945" s="5">
        <v>65630</v>
      </c>
    </row>
    <row r="946" spans="4:4" x14ac:dyDescent="0.25">
      <c r="D946" s="5">
        <v>65665</v>
      </c>
    </row>
    <row r="947" spans="4:4" x14ac:dyDescent="0.25">
      <c r="D947" s="5">
        <v>65686</v>
      </c>
    </row>
    <row r="948" spans="4:4" x14ac:dyDescent="0.25">
      <c r="D948" s="5">
        <v>65699</v>
      </c>
    </row>
    <row r="949" spans="4:4" x14ac:dyDescent="0.25">
      <c r="D949" s="5">
        <v>65739</v>
      </c>
    </row>
    <row r="950" spans="4:4" x14ac:dyDescent="0.25">
      <c r="D950" s="6">
        <v>65746</v>
      </c>
    </row>
    <row r="951" spans="4:4" x14ac:dyDescent="0.25">
      <c r="D951" s="6">
        <v>65795</v>
      </c>
    </row>
    <row r="952" spans="4:4" x14ac:dyDescent="0.25">
      <c r="D952" s="6">
        <v>65796</v>
      </c>
    </row>
    <row r="953" spans="4:4" x14ac:dyDescent="0.25">
      <c r="D953" s="6">
        <v>65841</v>
      </c>
    </row>
    <row r="954" spans="4:4" x14ac:dyDescent="0.25">
      <c r="D954" s="6">
        <v>65857</v>
      </c>
    </row>
    <row r="955" spans="4:4" x14ac:dyDescent="0.25">
      <c r="D955" s="6">
        <v>65867</v>
      </c>
    </row>
    <row r="956" spans="4:4" x14ac:dyDescent="0.25">
      <c r="D956" s="6">
        <v>65903</v>
      </c>
    </row>
    <row r="957" spans="4:4" x14ac:dyDescent="0.25">
      <c r="D957" s="6">
        <v>65996</v>
      </c>
    </row>
    <row r="958" spans="4:4" x14ac:dyDescent="0.25">
      <c r="D958" s="6">
        <v>66031</v>
      </c>
    </row>
    <row r="959" spans="4:4" x14ac:dyDescent="0.25">
      <c r="D959" s="6">
        <v>66052</v>
      </c>
    </row>
    <row r="960" spans="4:4" x14ac:dyDescent="0.25">
      <c r="D960" s="6">
        <v>66065</v>
      </c>
    </row>
    <row r="961" spans="4:4" x14ac:dyDescent="0.25">
      <c r="D961" s="6">
        <v>66105</v>
      </c>
    </row>
    <row r="962" spans="4:4" x14ac:dyDescent="0.25">
      <c r="D962" s="5">
        <v>66112</v>
      </c>
    </row>
    <row r="963" spans="4:4" x14ac:dyDescent="0.25">
      <c r="D963" s="5">
        <v>66152</v>
      </c>
    </row>
    <row r="964" spans="4:4" x14ac:dyDescent="0.25">
      <c r="D964" s="5">
        <v>66153</v>
      </c>
    </row>
    <row r="965" spans="4:4" x14ac:dyDescent="0.25">
      <c r="D965" s="5">
        <v>66198</v>
      </c>
    </row>
    <row r="966" spans="4:4" x14ac:dyDescent="0.25">
      <c r="D966" s="5">
        <v>66222</v>
      </c>
    </row>
    <row r="967" spans="4:4" x14ac:dyDescent="0.25">
      <c r="D967" s="5">
        <v>66232</v>
      </c>
    </row>
    <row r="968" spans="4:4" x14ac:dyDescent="0.25">
      <c r="D968" s="5">
        <v>66260</v>
      </c>
    </row>
    <row r="969" spans="4:4" x14ac:dyDescent="0.25">
      <c r="D969" s="5">
        <v>66361</v>
      </c>
    </row>
    <row r="970" spans="4:4" x14ac:dyDescent="0.25">
      <c r="D970" s="5">
        <v>66396</v>
      </c>
    </row>
    <row r="971" spans="4:4" x14ac:dyDescent="0.25">
      <c r="D971" s="5">
        <v>66417</v>
      </c>
    </row>
    <row r="972" spans="4:4" x14ac:dyDescent="0.25">
      <c r="D972" s="5">
        <v>66430</v>
      </c>
    </row>
    <row r="973" spans="4:4" x14ac:dyDescent="0.25">
      <c r="D973" s="5">
        <v>66470</v>
      </c>
    </row>
    <row r="974" spans="4:4" x14ac:dyDescent="0.25">
      <c r="D974" s="6">
        <v>66477</v>
      </c>
    </row>
    <row r="975" spans="4:4" x14ac:dyDescent="0.25">
      <c r="D975" s="6">
        <v>66537</v>
      </c>
    </row>
    <row r="976" spans="4:4" x14ac:dyDescent="0.25">
      <c r="D976" s="6">
        <v>66538</v>
      </c>
    </row>
    <row r="977" spans="4:4" x14ac:dyDescent="0.25">
      <c r="D977" s="6">
        <v>66583</v>
      </c>
    </row>
    <row r="978" spans="4:4" x14ac:dyDescent="0.25">
      <c r="D978" s="6">
        <v>66587</v>
      </c>
    </row>
    <row r="979" spans="4:4" x14ac:dyDescent="0.25">
      <c r="D979" s="6">
        <v>66597</v>
      </c>
    </row>
    <row r="980" spans="4:4" x14ac:dyDescent="0.25">
      <c r="D980" s="6">
        <v>66645</v>
      </c>
    </row>
    <row r="981" spans="4:4" x14ac:dyDescent="0.25">
      <c r="D981" s="6">
        <v>66726</v>
      </c>
    </row>
    <row r="982" spans="4:4" x14ac:dyDescent="0.25">
      <c r="D982" s="6">
        <v>66761</v>
      </c>
    </row>
    <row r="983" spans="4:4" x14ac:dyDescent="0.25">
      <c r="D983" s="6">
        <v>66782</v>
      </c>
    </row>
    <row r="984" spans="4:4" x14ac:dyDescent="0.25">
      <c r="D984" s="6">
        <v>66795</v>
      </c>
    </row>
    <row r="985" spans="4:4" x14ac:dyDescent="0.25">
      <c r="D985" s="6">
        <v>66835</v>
      </c>
    </row>
    <row r="986" spans="4:4" x14ac:dyDescent="0.25">
      <c r="D986" s="5">
        <v>66842</v>
      </c>
    </row>
    <row r="987" spans="4:4" x14ac:dyDescent="0.25">
      <c r="D987" s="5">
        <v>66887</v>
      </c>
    </row>
    <row r="988" spans="4:4" x14ac:dyDescent="0.25">
      <c r="D988" s="5">
        <v>66888</v>
      </c>
    </row>
    <row r="989" spans="4:4" x14ac:dyDescent="0.25">
      <c r="D989" s="5">
        <v>66933</v>
      </c>
    </row>
    <row r="990" spans="4:4" x14ac:dyDescent="0.25">
      <c r="D990" s="5">
        <v>66952</v>
      </c>
    </row>
    <row r="991" spans="4:4" x14ac:dyDescent="0.25">
      <c r="D991" s="5">
        <v>66962</v>
      </c>
    </row>
    <row r="992" spans="4:4" x14ac:dyDescent="0.25">
      <c r="D992" s="5">
        <v>66995</v>
      </c>
    </row>
    <row r="993" spans="4:4" x14ac:dyDescent="0.25">
      <c r="D993" s="5">
        <v>67091</v>
      </c>
    </row>
    <row r="994" spans="4:4" x14ac:dyDescent="0.25">
      <c r="D994" s="5">
        <v>67126</v>
      </c>
    </row>
    <row r="995" spans="4:4" x14ac:dyDescent="0.25">
      <c r="D995" s="5">
        <v>67147</v>
      </c>
    </row>
    <row r="996" spans="4:4" x14ac:dyDescent="0.25">
      <c r="D996" s="5">
        <v>67160</v>
      </c>
    </row>
    <row r="997" spans="4:4" x14ac:dyDescent="0.25">
      <c r="D997" s="5">
        <v>67200</v>
      </c>
    </row>
    <row r="998" spans="4:4" x14ac:dyDescent="0.25">
      <c r="D998" s="6">
        <v>67207</v>
      </c>
    </row>
    <row r="999" spans="4:4" x14ac:dyDescent="0.25">
      <c r="D999" s="6">
        <v>67244</v>
      </c>
    </row>
    <row r="1000" spans="4:4" x14ac:dyDescent="0.25">
      <c r="D1000" s="6">
        <v>67245</v>
      </c>
    </row>
    <row r="1001" spans="4:4" x14ac:dyDescent="0.25">
      <c r="D1001" s="6">
        <v>67290</v>
      </c>
    </row>
    <row r="1002" spans="4:4" x14ac:dyDescent="0.25">
      <c r="D1002" s="6">
        <v>67318</v>
      </c>
    </row>
    <row r="1003" spans="4:4" x14ac:dyDescent="0.25">
      <c r="D1003" s="6">
        <v>67328</v>
      </c>
    </row>
    <row r="1004" spans="4:4" x14ac:dyDescent="0.25">
      <c r="D1004" s="6">
        <v>67352</v>
      </c>
    </row>
    <row r="1005" spans="4:4" x14ac:dyDescent="0.25">
      <c r="D1005" s="6">
        <v>67457</v>
      </c>
    </row>
    <row r="1006" spans="4:4" x14ac:dyDescent="0.25">
      <c r="D1006" s="6">
        <v>67492</v>
      </c>
    </row>
    <row r="1007" spans="4:4" x14ac:dyDescent="0.25">
      <c r="D1007" s="6">
        <v>67513</v>
      </c>
    </row>
    <row r="1008" spans="4:4" x14ac:dyDescent="0.25">
      <c r="D1008" s="6">
        <v>67526</v>
      </c>
    </row>
    <row r="1009" spans="4:4" x14ac:dyDescent="0.25">
      <c r="D1009" s="6">
        <v>67566</v>
      </c>
    </row>
    <row r="1010" spans="4:4" x14ac:dyDescent="0.25">
      <c r="D1010" s="5">
        <v>67573</v>
      </c>
    </row>
    <row r="1011" spans="4:4" x14ac:dyDescent="0.25">
      <c r="D1011" s="5">
        <v>67629</v>
      </c>
    </row>
    <row r="1012" spans="4:4" x14ac:dyDescent="0.25">
      <c r="D1012" s="5">
        <v>67630</v>
      </c>
    </row>
    <row r="1013" spans="4:4" x14ac:dyDescent="0.25">
      <c r="D1013" s="5">
        <v>67675</v>
      </c>
    </row>
    <row r="1014" spans="4:4" x14ac:dyDescent="0.25">
      <c r="D1014" s="5">
        <v>67683</v>
      </c>
    </row>
    <row r="1015" spans="4:4" x14ac:dyDescent="0.25">
      <c r="D1015" s="5">
        <v>67693</v>
      </c>
    </row>
    <row r="1016" spans="4:4" x14ac:dyDescent="0.25">
      <c r="D1016" s="5">
        <v>67737</v>
      </c>
    </row>
    <row r="1017" spans="4:4" x14ac:dyDescent="0.25">
      <c r="D1017" s="5">
        <v>67822</v>
      </c>
    </row>
    <row r="1018" spans="4:4" x14ac:dyDescent="0.25">
      <c r="D1018" s="5">
        <v>67857</v>
      </c>
    </row>
    <row r="1019" spans="4:4" x14ac:dyDescent="0.25">
      <c r="D1019" s="5">
        <v>67878</v>
      </c>
    </row>
    <row r="1020" spans="4:4" x14ac:dyDescent="0.25">
      <c r="D1020" s="5">
        <v>67891</v>
      </c>
    </row>
    <row r="1021" spans="4:4" x14ac:dyDescent="0.25">
      <c r="D1021" s="5">
        <v>67931</v>
      </c>
    </row>
    <row r="1022" spans="4:4" x14ac:dyDescent="0.25">
      <c r="D1022" s="6">
        <v>67938</v>
      </c>
    </row>
    <row r="1023" spans="4:4" x14ac:dyDescent="0.25">
      <c r="D1023" s="6">
        <v>67979</v>
      </c>
    </row>
    <row r="1024" spans="4:4" x14ac:dyDescent="0.25">
      <c r="D1024" s="6">
        <v>67980</v>
      </c>
    </row>
    <row r="1025" spans="4:4" x14ac:dyDescent="0.25">
      <c r="D1025" s="6">
        <v>68025</v>
      </c>
    </row>
    <row r="1026" spans="4:4" x14ac:dyDescent="0.25">
      <c r="D1026" s="6">
        <v>68048</v>
      </c>
    </row>
    <row r="1027" spans="4:4" x14ac:dyDescent="0.25">
      <c r="D1027" s="6">
        <v>68058</v>
      </c>
    </row>
    <row r="1028" spans="4:4" x14ac:dyDescent="0.25">
      <c r="D1028" s="6">
        <v>68087</v>
      </c>
    </row>
    <row r="1029" spans="4:4" x14ac:dyDescent="0.25">
      <c r="D1029" s="6">
        <v>68187</v>
      </c>
    </row>
    <row r="1030" spans="4:4" x14ac:dyDescent="0.25">
      <c r="D1030" s="6">
        <v>68222</v>
      </c>
    </row>
    <row r="1031" spans="4:4" x14ac:dyDescent="0.25">
      <c r="D1031" s="6">
        <v>68243</v>
      </c>
    </row>
    <row r="1032" spans="4:4" x14ac:dyDescent="0.25">
      <c r="D1032" s="6">
        <v>68256</v>
      </c>
    </row>
    <row r="1033" spans="4:4" x14ac:dyDescent="0.25">
      <c r="D1033" s="6">
        <v>68296</v>
      </c>
    </row>
    <row r="1034" spans="4:4" x14ac:dyDescent="0.25">
      <c r="D1034" s="5">
        <v>68303</v>
      </c>
    </row>
    <row r="1035" spans="4:4" x14ac:dyDescent="0.25">
      <c r="D1035" s="5">
        <v>68364</v>
      </c>
    </row>
    <row r="1036" spans="4:4" x14ac:dyDescent="0.25">
      <c r="D1036" s="5">
        <v>68365</v>
      </c>
    </row>
    <row r="1037" spans="4:4" x14ac:dyDescent="0.25">
      <c r="D1037" s="5">
        <v>68410</v>
      </c>
    </row>
    <row r="1038" spans="4:4" x14ac:dyDescent="0.25">
      <c r="D1038" s="5">
        <v>68413</v>
      </c>
    </row>
    <row r="1039" spans="4:4" x14ac:dyDescent="0.25">
      <c r="D1039" s="5">
        <v>68423</v>
      </c>
    </row>
    <row r="1040" spans="4:4" x14ac:dyDescent="0.25">
      <c r="D1040" s="5">
        <v>68472</v>
      </c>
    </row>
    <row r="1041" spans="4:4" x14ac:dyDescent="0.25">
      <c r="D1041" s="5">
        <v>68552</v>
      </c>
    </row>
    <row r="1042" spans="4:4" x14ac:dyDescent="0.25">
      <c r="D1042" s="5">
        <v>68587</v>
      </c>
    </row>
    <row r="1043" spans="4:4" x14ac:dyDescent="0.25">
      <c r="D1043" s="5">
        <v>68608</v>
      </c>
    </row>
    <row r="1044" spans="4:4" x14ac:dyDescent="0.25">
      <c r="D1044" s="5">
        <v>68621</v>
      </c>
    </row>
    <row r="1045" spans="4:4" x14ac:dyDescent="0.25">
      <c r="D1045" s="5">
        <v>68661</v>
      </c>
    </row>
    <row r="1046" spans="4:4" x14ac:dyDescent="0.25">
      <c r="D1046" s="6">
        <v>68668</v>
      </c>
    </row>
    <row r="1047" spans="4:4" x14ac:dyDescent="0.25">
      <c r="D1047" s="6">
        <v>68721</v>
      </c>
    </row>
    <row r="1048" spans="4:4" x14ac:dyDescent="0.25">
      <c r="D1048" s="6">
        <v>68722</v>
      </c>
    </row>
    <row r="1049" spans="4:4" x14ac:dyDescent="0.25">
      <c r="D1049" s="6">
        <v>68767</v>
      </c>
    </row>
    <row r="1050" spans="4:4" x14ac:dyDescent="0.25">
      <c r="D1050" s="6">
        <v>68779</v>
      </c>
    </row>
    <row r="1051" spans="4:4" x14ac:dyDescent="0.25">
      <c r="D1051" s="6">
        <v>68789</v>
      </c>
    </row>
    <row r="1052" spans="4:4" x14ac:dyDescent="0.25">
      <c r="D1052" s="6">
        <v>68829</v>
      </c>
    </row>
    <row r="1053" spans="4:4" x14ac:dyDescent="0.25">
      <c r="D1053" s="6">
        <v>68918</v>
      </c>
    </row>
    <row r="1054" spans="4:4" x14ac:dyDescent="0.25">
      <c r="D1054" s="6">
        <v>68953</v>
      </c>
    </row>
    <row r="1055" spans="4:4" x14ac:dyDescent="0.25">
      <c r="D1055" s="6">
        <v>68974</v>
      </c>
    </row>
    <row r="1056" spans="4:4" x14ac:dyDescent="0.25">
      <c r="D1056" s="6">
        <v>68987</v>
      </c>
    </row>
    <row r="1057" spans="4:4" x14ac:dyDescent="0.25">
      <c r="D1057" s="6">
        <v>69027</v>
      </c>
    </row>
    <row r="1058" spans="4:4" x14ac:dyDescent="0.25">
      <c r="D1058" s="5">
        <v>69034</v>
      </c>
    </row>
    <row r="1059" spans="4:4" x14ac:dyDescent="0.25">
      <c r="D1059" s="5">
        <v>69078</v>
      </c>
    </row>
    <row r="1060" spans="4:4" x14ac:dyDescent="0.25">
      <c r="D1060" s="5">
        <v>69079</v>
      </c>
    </row>
    <row r="1061" spans="4:4" x14ac:dyDescent="0.25">
      <c r="D1061" s="5">
        <v>69124</v>
      </c>
    </row>
    <row r="1062" spans="4:4" x14ac:dyDescent="0.25">
      <c r="D1062" s="5">
        <v>69144</v>
      </c>
    </row>
    <row r="1063" spans="4:4" x14ac:dyDescent="0.25">
      <c r="D1063" s="5">
        <v>69154</v>
      </c>
    </row>
    <row r="1064" spans="4:4" x14ac:dyDescent="0.25">
      <c r="D1064" s="5">
        <v>69186</v>
      </c>
    </row>
    <row r="1065" spans="4:4" x14ac:dyDescent="0.25">
      <c r="D1065" s="5">
        <v>69283</v>
      </c>
    </row>
    <row r="1066" spans="4:4" x14ac:dyDescent="0.25">
      <c r="D1066" s="5">
        <v>69318</v>
      </c>
    </row>
    <row r="1067" spans="4:4" x14ac:dyDescent="0.25">
      <c r="D1067" s="5">
        <v>69339</v>
      </c>
    </row>
    <row r="1068" spans="4:4" x14ac:dyDescent="0.25">
      <c r="D1068" s="5">
        <v>69352</v>
      </c>
    </row>
    <row r="1069" spans="4:4" x14ac:dyDescent="0.25">
      <c r="D1069" s="5">
        <v>69392</v>
      </c>
    </row>
    <row r="1070" spans="4:4" x14ac:dyDescent="0.25">
      <c r="D1070" s="6">
        <v>69399</v>
      </c>
    </row>
    <row r="1071" spans="4:4" x14ac:dyDescent="0.25">
      <c r="D1071" s="6">
        <v>69456</v>
      </c>
    </row>
    <row r="1072" spans="4:4" x14ac:dyDescent="0.25">
      <c r="D1072" s="6">
        <v>69457</v>
      </c>
    </row>
    <row r="1073" spans="4:4" x14ac:dyDescent="0.25">
      <c r="D1073" s="6">
        <v>69502</v>
      </c>
    </row>
    <row r="1074" spans="4:4" x14ac:dyDescent="0.25">
      <c r="D1074" s="6">
        <v>69509</v>
      </c>
    </row>
    <row r="1075" spans="4:4" x14ac:dyDescent="0.25">
      <c r="D1075" s="6">
        <v>69519</v>
      </c>
    </row>
    <row r="1076" spans="4:4" x14ac:dyDescent="0.25">
      <c r="D1076" s="6">
        <v>69564</v>
      </c>
    </row>
    <row r="1077" spans="4:4" x14ac:dyDescent="0.25">
      <c r="D1077" s="6">
        <v>69648</v>
      </c>
    </row>
    <row r="1078" spans="4:4" x14ac:dyDescent="0.25">
      <c r="D1078" s="6">
        <v>69683</v>
      </c>
    </row>
    <row r="1079" spans="4:4" x14ac:dyDescent="0.25">
      <c r="D1079" s="6">
        <v>69704</v>
      </c>
    </row>
    <row r="1080" spans="4:4" x14ac:dyDescent="0.25">
      <c r="D1080" s="6">
        <v>69717</v>
      </c>
    </row>
    <row r="1081" spans="4:4" x14ac:dyDescent="0.25">
      <c r="D1081" s="6">
        <v>69757</v>
      </c>
    </row>
    <row r="1082" spans="4:4" x14ac:dyDescent="0.25">
      <c r="D1082" s="5">
        <v>69764</v>
      </c>
    </row>
    <row r="1083" spans="4:4" x14ac:dyDescent="0.25">
      <c r="D1083" s="5">
        <v>69813</v>
      </c>
    </row>
    <row r="1084" spans="4:4" x14ac:dyDescent="0.25">
      <c r="D1084" s="5">
        <v>69814</v>
      </c>
    </row>
    <row r="1085" spans="4:4" x14ac:dyDescent="0.25">
      <c r="D1085" s="5">
        <v>69859</v>
      </c>
    </row>
    <row r="1086" spans="4:4" x14ac:dyDescent="0.25">
      <c r="D1086" s="5">
        <v>69874</v>
      </c>
    </row>
    <row r="1087" spans="4:4" x14ac:dyDescent="0.25">
      <c r="D1087" s="5">
        <v>69884</v>
      </c>
    </row>
    <row r="1088" spans="4:4" x14ac:dyDescent="0.25">
      <c r="D1088" s="5">
        <v>69921</v>
      </c>
    </row>
    <row r="1089" spans="4:4" x14ac:dyDescent="0.25">
      <c r="D1089" s="5">
        <v>70013</v>
      </c>
    </row>
    <row r="1090" spans="4:4" x14ac:dyDescent="0.25">
      <c r="D1090" s="5">
        <v>70048</v>
      </c>
    </row>
    <row r="1091" spans="4:4" x14ac:dyDescent="0.25">
      <c r="D1091" s="5">
        <v>70069</v>
      </c>
    </row>
    <row r="1092" spans="4:4" x14ac:dyDescent="0.25">
      <c r="D1092" s="5">
        <v>70082</v>
      </c>
    </row>
    <row r="1093" spans="4:4" x14ac:dyDescent="0.25">
      <c r="D1093" s="5">
        <v>70122</v>
      </c>
    </row>
    <row r="1094" spans="4:4" x14ac:dyDescent="0.25">
      <c r="D1094" s="6">
        <v>70129</v>
      </c>
    </row>
    <row r="1095" spans="4:4" x14ac:dyDescent="0.25">
      <c r="D1095" s="6">
        <v>70170</v>
      </c>
    </row>
    <row r="1096" spans="4:4" x14ac:dyDescent="0.25">
      <c r="D1096" s="6">
        <v>70171</v>
      </c>
    </row>
    <row r="1097" spans="4:4" x14ac:dyDescent="0.25">
      <c r="D1097" s="6">
        <v>70216</v>
      </c>
    </row>
    <row r="1098" spans="4:4" x14ac:dyDescent="0.25">
      <c r="D1098" s="6">
        <v>70240</v>
      </c>
    </row>
    <row r="1099" spans="4:4" x14ac:dyDescent="0.25">
      <c r="D1099" s="6">
        <v>70250</v>
      </c>
    </row>
    <row r="1100" spans="4:4" x14ac:dyDescent="0.25">
      <c r="D1100" s="6">
        <v>70278</v>
      </c>
    </row>
    <row r="1101" spans="4:4" x14ac:dyDescent="0.25">
      <c r="D1101" s="6">
        <v>70379</v>
      </c>
    </row>
    <row r="1102" spans="4:4" x14ac:dyDescent="0.25">
      <c r="D1102" s="6">
        <v>70414</v>
      </c>
    </row>
    <row r="1103" spans="4:4" x14ac:dyDescent="0.25">
      <c r="D1103" s="6">
        <v>70435</v>
      </c>
    </row>
    <row r="1104" spans="4:4" x14ac:dyDescent="0.25">
      <c r="D1104" s="6">
        <v>70448</v>
      </c>
    </row>
    <row r="1105" spans="4:4" x14ac:dyDescent="0.25">
      <c r="D1105" s="6">
        <v>70488</v>
      </c>
    </row>
    <row r="1106" spans="4:4" x14ac:dyDescent="0.25">
      <c r="D1106" s="5">
        <v>70495</v>
      </c>
    </row>
    <row r="1107" spans="4:4" x14ac:dyDescent="0.25">
      <c r="D1107" s="5">
        <v>70548</v>
      </c>
    </row>
    <row r="1108" spans="4:4" x14ac:dyDescent="0.25">
      <c r="D1108" s="5">
        <v>70549</v>
      </c>
    </row>
    <row r="1109" spans="4:4" x14ac:dyDescent="0.25">
      <c r="D1109" s="5">
        <v>70594</v>
      </c>
    </row>
    <row r="1110" spans="4:4" x14ac:dyDescent="0.25">
      <c r="D1110" s="5">
        <v>70605</v>
      </c>
    </row>
    <row r="1111" spans="4:4" x14ac:dyDescent="0.25">
      <c r="D1111" s="5">
        <v>70615</v>
      </c>
    </row>
    <row r="1112" spans="4:4" x14ac:dyDescent="0.25">
      <c r="D1112" s="5">
        <v>70656</v>
      </c>
    </row>
    <row r="1113" spans="4:4" x14ac:dyDescent="0.25">
      <c r="D1113" s="5">
        <v>70744</v>
      </c>
    </row>
    <row r="1114" spans="4:4" x14ac:dyDescent="0.25">
      <c r="D1114" s="5">
        <v>70779</v>
      </c>
    </row>
    <row r="1115" spans="4:4" x14ac:dyDescent="0.25">
      <c r="D1115" s="5">
        <v>70800</v>
      </c>
    </row>
    <row r="1116" spans="4:4" x14ac:dyDescent="0.25">
      <c r="D1116" s="5">
        <v>70813</v>
      </c>
    </row>
    <row r="1117" spans="4:4" x14ac:dyDescent="0.25">
      <c r="D1117" s="5">
        <v>70853</v>
      </c>
    </row>
    <row r="1118" spans="4:4" x14ac:dyDescent="0.25">
      <c r="D1118" s="6">
        <v>70860</v>
      </c>
    </row>
    <row r="1119" spans="4:4" x14ac:dyDescent="0.25">
      <c r="D1119" s="6">
        <v>70905</v>
      </c>
    </row>
    <row r="1120" spans="4:4" x14ac:dyDescent="0.25">
      <c r="D1120" s="6">
        <v>70906</v>
      </c>
    </row>
    <row r="1121" spans="4:4" x14ac:dyDescent="0.25">
      <c r="D1121" s="6">
        <v>70951</v>
      </c>
    </row>
    <row r="1122" spans="4:4" x14ac:dyDescent="0.25">
      <c r="D1122" s="6">
        <v>70970</v>
      </c>
    </row>
    <row r="1123" spans="4:4" x14ac:dyDescent="0.25">
      <c r="D1123" s="6">
        <v>70980</v>
      </c>
    </row>
    <row r="1124" spans="4:4" x14ac:dyDescent="0.25">
      <c r="D1124" s="6">
        <v>71013</v>
      </c>
    </row>
    <row r="1125" spans="4:4" x14ac:dyDescent="0.25">
      <c r="D1125" s="6">
        <v>71109</v>
      </c>
    </row>
    <row r="1126" spans="4:4" x14ac:dyDescent="0.25">
      <c r="D1126" s="6">
        <v>71144</v>
      </c>
    </row>
    <row r="1127" spans="4:4" x14ac:dyDescent="0.25">
      <c r="D1127" s="6">
        <v>71165</v>
      </c>
    </row>
    <row r="1128" spans="4:4" x14ac:dyDescent="0.25">
      <c r="D1128" s="6">
        <v>71178</v>
      </c>
    </row>
    <row r="1129" spans="4:4" x14ac:dyDescent="0.25">
      <c r="D1129" s="6">
        <v>71218</v>
      </c>
    </row>
    <row r="1130" spans="4:4" x14ac:dyDescent="0.25">
      <c r="D1130" s="5">
        <v>71225</v>
      </c>
    </row>
    <row r="1131" spans="4:4" x14ac:dyDescent="0.25">
      <c r="D1131" s="5">
        <v>71290</v>
      </c>
    </row>
    <row r="1132" spans="4:4" x14ac:dyDescent="0.25">
      <c r="D1132" s="5">
        <v>71291</v>
      </c>
    </row>
    <row r="1133" spans="4:4" x14ac:dyDescent="0.25">
      <c r="D1133" s="5">
        <v>71335</v>
      </c>
    </row>
    <row r="1134" spans="4:4" x14ac:dyDescent="0.25">
      <c r="D1134" s="5">
        <v>71336</v>
      </c>
    </row>
    <row r="1135" spans="4:4" x14ac:dyDescent="0.25">
      <c r="D1135" s="5">
        <v>71345</v>
      </c>
    </row>
    <row r="1136" spans="4:4" x14ac:dyDescent="0.25">
      <c r="D1136" s="5">
        <v>71398</v>
      </c>
    </row>
    <row r="1137" spans="4:4" x14ac:dyDescent="0.25">
      <c r="D1137" s="5">
        <v>71474</v>
      </c>
    </row>
    <row r="1138" spans="4:4" x14ac:dyDescent="0.25">
      <c r="D1138" s="5">
        <v>71509</v>
      </c>
    </row>
    <row r="1139" spans="4:4" x14ac:dyDescent="0.25">
      <c r="D1139" s="5">
        <v>71530</v>
      </c>
    </row>
    <row r="1140" spans="4:4" x14ac:dyDescent="0.25">
      <c r="D1140" s="5">
        <v>71543</v>
      </c>
    </row>
    <row r="1141" spans="4:4" x14ac:dyDescent="0.25">
      <c r="D1141" s="5">
        <v>71583</v>
      </c>
    </row>
    <row r="1142" spans="4:4" x14ac:dyDescent="0.25">
      <c r="D1142" s="6">
        <v>71590</v>
      </c>
    </row>
    <row r="1143" spans="4:4" x14ac:dyDescent="0.25">
      <c r="D1143" s="6">
        <v>71647</v>
      </c>
    </row>
    <row r="1144" spans="4:4" x14ac:dyDescent="0.25">
      <c r="D1144" s="6">
        <v>71648</v>
      </c>
    </row>
    <row r="1145" spans="4:4" x14ac:dyDescent="0.25">
      <c r="D1145" s="6">
        <v>71693</v>
      </c>
    </row>
    <row r="1146" spans="4:4" x14ac:dyDescent="0.25">
      <c r="D1146" s="6">
        <v>71701</v>
      </c>
    </row>
    <row r="1147" spans="4:4" x14ac:dyDescent="0.25">
      <c r="D1147" s="6">
        <v>71711</v>
      </c>
    </row>
    <row r="1148" spans="4:4" x14ac:dyDescent="0.25">
      <c r="D1148" s="6">
        <v>71755</v>
      </c>
    </row>
    <row r="1149" spans="4:4" x14ac:dyDescent="0.25">
      <c r="D1149" s="6">
        <v>71840</v>
      </c>
    </row>
    <row r="1150" spans="4:4" x14ac:dyDescent="0.25">
      <c r="D1150" s="6">
        <v>71875</v>
      </c>
    </row>
    <row r="1151" spans="4:4" x14ac:dyDescent="0.25">
      <c r="D1151" s="6">
        <v>71896</v>
      </c>
    </row>
    <row r="1152" spans="4:4" x14ac:dyDescent="0.25">
      <c r="D1152" s="6">
        <v>71909</v>
      </c>
    </row>
    <row r="1153" spans="4:4" x14ac:dyDescent="0.25">
      <c r="D1153" s="6">
        <v>71949</v>
      </c>
    </row>
    <row r="1154" spans="4:4" x14ac:dyDescent="0.25">
      <c r="D1154" s="5">
        <v>71956</v>
      </c>
    </row>
    <row r="1155" spans="4:4" x14ac:dyDescent="0.25">
      <c r="D1155" s="5">
        <v>71997</v>
      </c>
    </row>
    <row r="1156" spans="4:4" x14ac:dyDescent="0.25">
      <c r="D1156" s="5">
        <v>71998</v>
      </c>
    </row>
    <row r="1157" spans="4:4" x14ac:dyDescent="0.25">
      <c r="D1157" s="5">
        <v>72043</v>
      </c>
    </row>
    <row r="1158" spans="4:4" x14ac:dyDescent="0.25">
      <c r="D1158" s="5">
        <v>72066</v>
      </c>
    </row>
    <row r="1159" spans="4:4" x14ac:dyDescent="0.25">
      <c r="D1159" s="5">
        <v>72076</v>
      </c>
    </row>
    <row r="1160" spans="4:4" x14ac:dyDescent="0.25">
      <c r="D1160" s="5">
        <v>72105</v>
      </c>
    </row>
    <row r="1161" spans="4:4" x14ac:dyDescent="0.25">
      <c r="D1161" s="5">
        <v>72205</v>
      </c>
    </row>
    <row r="1162" spans="4:4" x14ac:dyDescent="0.25">
      <c r="D1162" s="5">
        <v>72240</v>
      </c>
    </row>
    <row r="1163" spans="4:4" x14ac:dyDescent="0.25">
      <c r="D1163" s="5">
        <v>72261</v>
      </c>
    </row>
    <row r="1164" spans="4:4" x14ac:dyDescent="0.25">
      <c r="D1164" s="5">
        <v>72274</v>
      </c>
    </row>
    <row r="1165" spans="4:4" x14ac:dyDescent="0.25">
      <c r="D1165" s="5">
        <v>72314</v>
      </c>
    </row>
    <row r="1166" spans="4:4" x14ac:dyDescent="0.25">
      <c r="D1166" s="6">
        <v>72321</v>
      </c>
    </row>
    <row r="1167" spans="4:4" x14ac:dyDescent="0.25">
      <c r="D1167" s="6">
        <v>72382</v>
      </c>
    </row>
    <row r="1168" spans="4:4" x14ac:dyDescent="0.25">
      <c r="D1168" s="6">
        <v>72383</v>
      </c>
    </row>
    <row r="1169" spans="4:4" x14ac:dyDescent="0.25">
      <c r="D1169" s="6">
        <v>72428</v>
      </c>
    </row>
    <row r="1170" spans="4:4" x14ac:dyDescent="0.25">
      <c r="D1170" s="6">
        <v>72431</v>
      </c>
    </row>
    <row r="1171" spans="4:4" x14ac:dyDescent="0.25">
      <c r="D1171" s="6">
        <v>72441</v>
      </c>
    </row>
    <row r="1172" spans="4:4" x14ac:dyDescent="0.25">
      <c r="D1172" s="6">
        <v>72490</v>
      </c>
    </row>
    <row r="1173" spans="4:4" x14ac:dyDescent="0.25">
      <c r="D1173" s="6">
        <v>72570</v>
      </c>
    </row>
    <row r="1174" spans="4:4" x14ac:dyDescent="0.25">
      <c r="D1174" s="6">
        <v>72605</v>
      </c>
    </row>
    <row r="1175" spans="4:4" x14ac:dyDescent="0.25">
      <c r="D1175" s="6">
        <v>72626</v>
      </c>
    </row>
    <row r="1176" spans="4:4" x14ac:dyDescent="0.25">
      <c r="D1176" s="6">
        <v>72639</v>
      </c>
    </row>
    <row r="1177" spans="4:4" x14ac:dyDescent="0.25">
      <c r="D1177" s="6">
        <v>72679</v>
      </c>
    </row>
    <row r="1178" spans="4:4" x14ac:dyDescent="0.25">
      <c r="D1178" s="5">
        <v>72686</v>
      </c>
    </row>
    <row r="1179" spans="4:4" x14ac:dyDescent="0.25">
      <c r="D1179" s="5">
        <v>72739</v>
      </c>
    </row>
    <row r="1180" spans="4:4" x14ac:dyDescent="0.25">
      <c r="D1180" s="5">
        <v>72740</v>
      </c>
    </row>
    <row r="1181" spans="4:4" x14ac:dyDescent="0.25">
      <c r="D1181" s="5">
        <v>72785</v>
      </c>
    </row>
    <row r="1182" spans="4:4" x14ac:dyDescent="0.25">
      <c r="D1182" s="5">
        <v>72796</v>
      </c>
    </row>
    <row r="1183" spans="4:4" x14ac:dyDescent="0.25">
      <c r="D1183" s="5">
        <v>72806</v>
      </c>
    </row>
    <row r="1184" spans="4:4" x14ac:dyDescent="0.25">
      <c r="D1184" s="5">
        <v>72847</v>
      </c>
    </row>
    <row r="1185" spans="4:4" x14ac:dyDescent="0.25">
      <c r="D1185" s="5">
        <v>72935</v>
      </c>
    </row>
    <row r="1186" spans="4:4" x14ac:dyDescent="0.25">
      <c r="D1186" s="5">
        <v>72970</v>
      </c>
    </row>
    <row r="1187" spans="4:4" x14ac:dyDescent="0.25">
      <c r="D1187" s="5">
        <v>72991</v>
      </c>
    </row>
    <row r="1188" spans="4:4" x14ac:dyDescent="0.25">
      <c r="D1188" s="5">
        <v>73004</v>
      </c>
    </row>
    <row r="1189" spans="4:4" x14ac:dyDescent="0.25">
      <c r="D1189" s="5">
        <v>73044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</vt:lpstr>
      <vt:lpstr>Interpolação</vt:lpstr>
      <vt:lpstr>Exposição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Eduardo</dc:creator>
  <cp:lastModifiedBy>João Pedro Eduardo</cp:lastModifiedBy>
  <dcterms:created xsi:type="dcterms:W3CDTF">2023-05-09T01:09:25Z</dcterms:created>
  <dcterms:modified xsi:type="dcterms:W3CDTF">2023-07-31T15:56:31Z</dcterms:modified>
</cp:coreProperties>
</file>