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C:\Users\joao.caldas\Desktop\"/>
    </mc:Choice>
  </mc:AlternateContent>
  <xr:revisionPtr revIDLastSave="0" documentId="13_ncr:1_{AB77EF57-DE4E-4DE6-8361-ECF512613C06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Form Responses 1" sheetId="1" r:id="rId1"/>
    <sheet name="Sheet1" sheetId="2" r:id="rId2"/>
    <sheet name="Sheet2" sheetId="3" r:id="rId3"/>
  </sheets>
  <definedNames>
    <definedName name="_xlnm._FilterDatabase" localSheetId="0" hidden="1">'Form Responses 1'!$A$1:$L$63</definedName>
    <definedName name="_xlnm._FilterDatabase" localSheetId="1" hidden="1">Sheet1!$B$8:$M$41</definedName>
    <definedName name="_xlchart.v1.0" hidden="1">Sheet1!$K$9:$K$41</definedName>
    <definedName name="_xlchart.v1.1" hidden="1">Sheet1!$M$8</definedName>
    <definedName name="_xlchart.v1.2" hidden="1">Sheet1!$M$9:$M$41</definedName>
    <definedName name="_xlchart.v1.3" hidden="1">Sheet1!$K$9:$K$41</definedName>
  </definedNames>
  <calcPr calcId="191029"/>
</workbook>
</file>

<file path=xl/calcChain.xml><?xml version="1.0" encoding="utf-8"?>
<calcChain xmlns="http://schemas.openxmlformats.org/spreadsheetml/2006/main">
  <c r="D6" i="2" l="1"/>
  <c r="L6" i="2"/>
  <c r="L5" i="2" l="1"/>
  <c r="J2" i="2" l="1"/>
  <c r="D3" i="2"/>
  <c r="D48" i="2"/>
  <c r="D47" i="2"/>
  <c r="D46" i="2"/>
  <c r="D45" i="2"/>
  <c r="D44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9" i="2"/>
  <c r="D2" i="2"/>
  <c r="D7" i="2"/>
  <c r="S3" i="2"/>
  <c r="R2" i="2"/>
  <c r="P2" i="2"/>
  <c r="P4" i="2"/>
  <c r="R3" i="2"/>
  <c r="P3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5" i="2"/>
  <c r="P17" i="2"/>
  <c r="P15" i="2"/>
  <c r="P16" i="2"/>
  <c r="P11" i="2"/>
  <c r="P6" i="2"/>
  <c r="M32" i="2"/>
  <c r="M22" i="2"/>
  <c r="M33" i="2"/>
  <c r="M15" i="2"/>
  <c r="M34" i="2"/>
  <c r="M11" i="2"/>
  <c r="P7" i="2" s="1"/>
  <c r="M16" i="2"/>
  <c r="P12" i="2" s="1"/>
  <c r="M35" i="2"/>
  <c r="M17" i="2"/>
  <c r="P13" i="2" s="1"/>
  <c r="M23" i="2"/>
  <c r="M18" i="2"/>
  <c r="P14" i="2" s="1"/>
  <c r="M24" i="2"/>
  <c r="M25" i="2"/>
  <c r="M36" i="2"/>
  <c r="M19" i="2"/>
  <c r="M20" i="2"/>
  <c r="M37" i="2"/>
  <c r="M26" i="2"/>
  <c r="M38" i="2"/>
  <c r="M39" i="2"/>
  <c r="M40" i="2"/>
  <c r="M41" i="2"/>
  <c r="M12" i="2"/>
  <c r="P8" i="2" s="1"/>
  <c r="M27" i="2"/>
  <c r="M28" i="2"/>
  <c r="M13" i="2"/>
  <c r="P9" i="2" s="1"/>
  <c r="M9" i="2"/>
  <c r="P5" i="2" s="1"/>
  <c r="M29" i="2"/>
  <c r="M14" i="2"/>
  <c r="P10" i="2" s="1"/>
  <c r="M30" i="2"/>
  <c r="M31" i="2"/>
  <c r="M21" i="2"/>
  <c r="M10" i="2"/>
  <c r="E2" i="2"/>
  <c r="F2" i="2"/>
  <c r="G2" i="2"/>
  <c r="H2" i="2"/>
  <c r="I2" i="2"/>
  <c r="D4" i="2" l="1"/>
  <c r="D5" i="2"/>
</calcChain>
</file>

<file path=xl/sharedStrings.xml><?xml version="1.0" encoding="utf-8"?>
<sst xmlns="http://schemas.openxmlformats.org/spreadsheetml/2006/main" count="341" uniqueCount="106">
  <si>
    <t>Timestamp</t>
  </si>
  <si>
    <t>Nome</t>
  </si>
  <si>
    <t>Idade</t>
  </si>
  <si>
    <t xml:space="preserve">Onde se enquadra sua renda familiar mensal? (valor do salário mínimo: R$ 1.320)   </t>
  </si>
  <si>
    <t xml:space="preserve">Qual é o seu meio de transporte principal? </t>
  </si>
  <si>
    <t>Em uma escala de 1 a 5, classifique a satisfação com o seu meio de transporte principal. (1 - Insatisfeito, 2 - Pouco Satisfeito, 3 - Neutro, 4 - Satisfeito, 5 - Muito Satisfeito)</t>
  </si>
  <si>
    <t>Avalie seu nível de concordância com a afirmação: "O transporte público na sua região é confiável." (1 - Discordo Totalmente a 5 - Concordo Totalmente)</t>
  </si>
  <si>
    <t>Quantos quilômetros, em média, você percorre diariamente usando seu meio de transporte principal?</t>
  </si>
  <si>
    <t xml:space="preserve">Qual é o custo médio, por dia, do seu meio de transporte principal?
</t>
  </si>
  <si>
    <t>Em uma escala de 1 a 5, classifique o nível de acessibilidade do seu meio de transporte principal. (1 - Muito Inacessível a 5 - Muito Acessível)</t>
  </si>
  <si>
    <t>Avalie seu grau de preocupação com a sustentabilidade ambiental do seu meio de transporte. (1 - Não Preocupado a 5 - Extremamente Preocupado)</t>
  </si>
  <si>
    <t>Quantas horas, em média, você gasta por dia utilizando seu meio de transporte principal?</t>
  </si>
  <si>
    <t xml:space="preserve">Marcia </t>
  </si>
  <si>
    <t>acima de 15 salários mínimos</t>
  </si>
  <si>
    <t>carro</t>
  </si>
  <si>
    <t xml:space="preserve">Rodrigo </t>
  </si>
  <si>
    <t>entre 3 a 5 salários mínimos</t>
  </si>
  <si>
    <t xml:space="preserve">Leandro </t>
  </si>
  <si>
    <t xml:space="preserve">Kátia cristina </t>
  </si>
  <si>
    <t>entre 1 a 3 salários mínimos</t>
  </si>
  <si>
    <t>aplicativo</t>
  </si>
  <si>
    <t xml:space="preserve">João Vitor Diniz Ribeiro </t>
  </si>
  <si>
    <t>entre 5 a 15 salários mínimos</t>
  </si>
  <si>
    <t>Bruno</t>
  </si>
  <si>
    <t>Beatriz</t>
  </si>
  <si>
    <t xml:space="preserve">Ian </t>
  </si>
  <si>
    <t>metrô</t>
  </si>
  <si>
    <t>Geovanna</t>
  </si>
  <si>
    <t>até 1 salário mínimo</t>
  </si>
  <si>
    <t>ônibus</t>
  </si>
  <si>
    <t>Renato Nakasone Shiruo</t>
  </si>
  <si>
    <t>Emily Virginio da Rocha Brito</t>
  </si>
  <si>
    <t>-</t>
  </si>
  <si>
    <t xml:space="preserve">Sarah Levy Castex Aly Fernandes </t>
  </si>
  <si>
    <t>a pé</t>
  </si>
  <si>
    <t xml:space="preserve">Ana </t>
  </si>
  <si>
    <t>Leandro Viellas Saramago Pinheiro</t>
  </si>
  <si>
    <t>Eliane</t>
  </si>
  <si>
    <t>Matheus</t>
  </si>
  <si>
    <t>Marilia</t>
  </si>
  <si>
    <t xml:space="preserve">Pedro Sampaio </t>
  </si>
  <si>
    <t>Luiz</t>
  </si>
  <si>
    <t>Bernardo</t>
  </si>
  <si>
    <t>Michelle</t>
  </si>
  <si>
    <t xml:space="preserve">Gabriel Diniz </t>
  </si>
  <si>
    <t xml:space="preserve">Leonardo </t>
  </si>
  <si>
    <t xml:space="preserve">Gabriel </t>
  </si>
  <si>
    <t xml:space="preserve">Marcos Munhoz Claro </t>
  </si>
  <si>
    <t>Fabia junqueira</t>
  </si>
  <si>
    <t xml:space="preserve">Francine </t>
  </si>
  <si>
    <t>Rafaela</t>
  </si>
  <si>
    <t>Guilherme</t>
  </si>
  <si>
    <t>Simone</t>
  </si>
  <si>
    <t xml:space="preserve">Beatriz Potenza Moreira </t>
  </si>
  <si>
    <t>Henrique</t>
  </si>
  <si>
    <t>sabrina</t>
  </si>
  <si>
    <t>Fernanda</t>
  </si>
  <si>
    <t xml:space="preserve">Adalberto Rodrigues Sobreiro junior </t>
  </si>
  <si>
    <t xml:space="preserve">Marina </t>
  </si>
  <si>
    <t>Diogo Yamada Assis</t>
  </si>
  <si>
    <t>Luiza</t>
  </si>
  <si>
    <t>Claudia</t>
  </si>
  <si>
    <t>Nicolas</t>
  </si>
  <si>
    <t>Guilherme Oliveira Casagrande</t>
  </si>
  <si>
    <t>Loide</t>
  </si>
  <si>
    <t>Gabriel Forms</t>
  </si>
  <si>
    <t>Gabriel</t>
  </si>
  <si>
    <t>Ligia</t>
  </si>
  <si>
    <t xml:space="preserve">Davi Alexandre </t>
  </si>
  <si>
    <t>bicicleta</t>
  </si>
  <si>
    <t>Paula</t>
  </si>
  <si>
    <t xml:space="preserve">Gabriela Mascarenhas Mazaro Preto </t>
  </si>
  <si>
    <t>Ana roberta liette</t>
  </si>
  <si>
    <t xml:space="preserve">Litia Meira </t>
  </si>
  <si>
    <t>Cecília</t>
  </si>
  <si>
    <t>Pedro Henrique Lustosa</t>
  </si>
  <si>
    <t>Jacira Avelino dos Santos</t>
  </si>
  <si>
    <t xml:space="preserve">Rosimeire Barros </t>
  </si>
  <si>
    <t>Veronica Espinoza</t>
  </si>
  <si>
    <t>Davi Braga Vieira Costa</t>
  </si>
  <si>
    <t>Rachel Catherine Denucci Amaral</t>
  </si>
  <si>
    <t xml:space="preserve">Mônica da Silva </t>
  </si>
  <si>
    <t xml:space="preserve">Luiz Fernando Pereira Rodrigues </t>
  </si>
  <si>
    <t>Natália Aly Claro</t>
  </si>
  <si>
    <t>Quantidade</t>
  </si>
  <si>
    <t>moto</t>
  </si>
  <si>
    <t>preocupados com ambiente</t>
  </si>
  <si>
    <t>Porcentagem</t>
  </si>
  <si>
    <t>Não preocupados</t>
  </si>
  <si>
    <t>real/km</t>
  </si>
  <si>
    <t>media real/km</t>
  </si>
  <si>
    <t>Desvio padrão</t>
  </si>
  <si>
    <t>desvio padrao</t>
  </si>
  <si>
    <t>pouco satisfeitos</t>
  </si>
  <si>
    <t>satisfeitos</t>
  </si>
  <si>
    <t>pearson</t>
  </si>
  <si>
    <t>PDF</t>
  </si>
  <si>
    <t>26-35</t>
  </si>
  <si>
    <t>46-55</t>
  </si>
  <si>
    <t>36-45</t>
  </si>
  <si>
    <t>16-25</t>
  </si>
  <si>
    <t>media de preocupação</t>
  </si>
  <si>
    <t>56-65</t>
  </si>
  <si>
    <t>energy</t>
  </si>
  <si>
    <t>0,42 real/km</t>
  </si>
  <si>
    <t>dp de procupação: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</si>
</sst>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040C2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2" fontId="1" fillId="0" borderId="0" xfId="0" applyNumberFormat="1" applyFont="1" applyAlignment="1"/>
    <xf numFmtId="0" fontId="0" fillId="0" borderId="0" xfId="0" applyFont="1" applyAlignment="1">
      <alignment horizontal="center" vertical="center"/>
    </xf>
    <xf numFmtId="10" fontId="0" fillId="0" borderId="0" xfId="0" applyNumberFormat="1" applyFont="1" applyAlignment="1"/>
    <xf numFmtId="2" fontId="0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57% dos entrevistados</a:t>
            </a:r>
            <a:r>
              <a:rPr lang="en-US" sz="1200" baseline="0"/>
              <a:t> usam Carro como principal meio de transporte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AA-446B-A2E3-F24B760356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AA-446B-A2E3-F24B760356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AA-446B-A2E3-F24B760356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AA-446B-A2E3-F24B760356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5AA-446B-A2E3-F24B760356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5AA-446B-A2E3-F24B760356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5AA-446B-A2E3-F24B760356A6}"/>
              </c:ext>
            </c:extLst>
          </c:dPt>
          <c:dLbls>
            <c:dLbl>
              <c:idx val="4"/>
              <c:layout>
                <c:manualLayout>
                  <c:x val="-2.6540794343072004E-2"/>
                  <c:y val="3.977368844358311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AA-446B-A2E3-F24B760356A6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Sheet1!$D$1:$J$1</c:f>
              <c:strCache>
                <c:ptCount val="7"/>
                <c:pt idx="0">
                  <c:v>carro</c:v>
                </c:pt>
                <c:pt idx="1">
                  <c:v>aplicativo</c:v>
                </c:pt>
                <c:pt idx="2">
                  <c:v>metrô</c:v>
                </c:pt>
                <c:pt idx="3">
                  <c:v>ônibus</c:v>
                </c:pt>
                <c:pt idx="4">
                  <c:v>a pé</c:v>
                </c:pt>
                <c:pt idx="5">
                  <c:v>bicicleta</c:v>
                </c:pt>
                <c:pt idx="6">
                  <c:v>moto</c:v>
                </c:pt>
              </c:strCache>
            </c:strRef>
          </c:cat>
          <c:val>
            <c:numRef>
              <c:f>Sheet1!$D$2:$J$2</c:f>
              <c:numCache>
                <c:formatCode>General</c:formatCode>
                <c:ptCount val="7"/>
                <c:pt idx="0">
                  <c:v>35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5AA-446B-A2E3-F24B760356A6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cerca de 87% dos usuários de carro se mostram preocupados com a sustentabilidade de seu veículo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cerca de 87% dos usuários de carro se mostram preocupados com a sustentabilidade de seu veículo </a:t>
          </a:r>
        </a:p>
      </cx:txPr>
    </cx:title>
    <cx:plotArea>
      <cx:plotAreaRegion>
        <cx:series layoutId="clusteredColumn" uniqueId="{AA2D5528-BFE3-4802-A0D8-2B5CCABBBB98}">
          <cx:dataId val="0"/>
          <cx:layoutPr>
            <cx:binning intervalClosed="r">
              <cx:binSize val="1.5"/>
            </cx:binning>
          </cx:layoutPr>
          <cx:axisId val="1"/>
        </cx:series>
        <cx:series layoutId="paretoLine" ownerIdx="0" uniqueId="{BC7EF24F-248B-4143-B3D4-263118285B70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R$/km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R$/km</a:t>
          </a:r>
        </a:p>
      </cx:txPr>
    </cx:title>
    <cx:plotArea>
      <cx:plotAreaRegion>
        <cx:series layoutId="boxWhisker" uniqueId="{C8CFE68A-D7EC-40B5-ADA8-54A3EEDD8D5E}">
          <cx:tx>
            <cx:txData>
              <cx:f>_xlchart.v1.1</cx:f>
              <cx:v>real/km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/>
                  <a:cs typeface="Arial"/>
                </a:endParaRPr>
              </a:p>
            </cx:txPr>
            <cx:visibility seriesName="0" categoryName="0" value="1"/>
            <cx:dataLabelHidden idx="0"/>
            <cx:dataLabelHidden idx="29"/>
            <cx:dataLabelHidden idx="30"/>
            <cx:dataLabelHidden idx="31"/>
            <cx:dataLabelHidden idx="32"/>
            <cx:dataLabelHidden idx="36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8</xdr:col>
      <xdr:colOff>9527</xdr:colOff>
      <xdr:row>16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2E310-3B4D-48B6-B1BD-F64164559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0</xdr:row>
      <xdr:rowOff>142875</xdr:rowOff>
    </xdr:from>
    <xdr:to>
      <xdr:col>16</xdr:col>
      <xdr:colOff>285750</xdr:colOff>
      <xdr:row>17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A9119F1-3963-4678-B3C5-A95346F460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7350" y="142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428625</xdr:colOff>
      <xdr:row>0</xdr:row>
      <xdr:rowOff>76200</xdr:rowOff>
    </xdr:from>
    <xdr:to>
      <xdr:col>27</xdr:col>
      <xdr:colOff>180975</xdr:colOff>
      <xdr:row>22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9070E14-043B-4221-974B-0CF215465D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1825" y="76200"/>
              <a:ext cx="5848350" cy="358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A1FA"/>
      </a:accent1>
      <a:accent2>
        <a:srgbClr val="ED7D31"/>
      </a:accent2>
      <a:accent3>
        <a:srgbClr val="A5A5A5"/>
      </a:accent3>
      <a:accent4>
        <a:srgbClr val="FFC000"/>
      </a:accent4>
      <a:accent5>
        <a:srgbClr val="954F72"/>
      </a:accent5>
      <a:accent6>
        <a:srgbClr val="70AD47"/>
      </a:accent6>
      <a:hlink>
        <a:srgbClr val="0563C1"/>
      </a:hlink>
      <a:folHlink>
        <a:srgbClr val="D8D8D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63"/>
  <sheetViews>
    <sheetView topLeftCell="B1" workbookViewId="0">
      <pane ySplit="1" topLeftCell="A22" activePane="bottomLeft" state="frozen"/>
      <selection pane="bottomLeft" activeCell="E28" sqref="E28"/>
    </sheetView>
  </sheetViews>
  <sheetFormatPr defaultColWidth="12.5703125" defaultRowHeight="15.75" customHeight="1" x14ac:dyDescent="0.2"/>
  <cols>
    <col min="1" max="1" width="18.140625" bestFit="1" customWidth="1"/>
    <col min="2" max="2" width="32.5703125" bestFit="1" customWidth="1"/>
    <col min="3" max="3" width="5.42578125" bestFit="1" customWidth="1"/>
    <col min="4" max="4" width="71.85546875" bestFit="1" customWidth="1"/>
    <col min="5" max="5" width="37.42578125" bestFit="1" customWidth="1"/>
    <col min="6" max="6" width="148" bestFit="1" customWidth="1"/>
    <col min="7" max="7" width="130.7109375" bestFit="1" customWidth="1"/>
    <col min="8" max="8" width="86.85546875" bestFit="1" customWidth="1"/>
    <col min="9" max="9" width="58.140625" bestFit="1" customWidth="1"/>
    <col min="10" max="10" width="122.140625" bestFit="1" customWidth="1"/>
    <col min="11" max="11" width="127.85546875" bestFit="1" customWidth="1"/>
    <col min="12" max="12" width="77.28515625" bestFit="1" customWidth="1"/>
    <col min="13" max="18" width="18.8554687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>
        <v>45253.751270462963</v>
      </c>
      <c r="B2" s="3" t="s">
        <v>12</v>
      </c>
      <c r="C2" s="3">
        <v>20</v>
      </c>
      <c r="D2" s="3" t="s">
        <v>13</v>
      </c>
      <c r="E2" s="3" t="s">
        <v>14</v>
      </c>
      <c r="F2" s="3">
        <v>2</v>
      </c>
      <c r="G2" s="3">
        <v>2</v>
      </c>
      <c r="H2" s="4">
        <v>5</v>
      </c>
      <c r="I2" s="4">
        <v>40</v>
      </c>
      <c r="J2" s="4">
        <v>3</v>
      </c>
      <c r="K2" s="3">
        <v>1</v>
      </c>
      <c r="L2" s="3">
        <v>4</v>
      </c>
    </row>
    <row r="3" spans="1:12" x14ac:dyDescent="0.2">
      <c r="A3" s="2">
        <v>45253.752800335649</v>
      </c>
      <c r="B3" s="3" t="s">
        <v>15</v>
      </c>
      <c r="C3" s="3">
        <v>20</v>
      </c>
      <c r="D3" s="3" t="s">
        <v>16</v>
      </c>
      <c r="E3" s="3" t="s">
        <v>14</v>
      </c>
      <c r="F3" s="3">
        <v>5</v>
      </c>
      <c r="G3" s="3">
        <v>3</v>
      </c>
      <c r="H3" s="4">
        <v>30</v>
      </c>
      <c r="I3" s="4">
        <v>40</v>
      </c>
      <c r="J3" s="4">
        <v>4</v>
      </c>
      <c r="K3" s="3">
        <v>5</v>
      </c>
      <c r="L3" s="3">
        <v>2</v>
      </c>
    </row>
    <row r="4" spans="1:12" x14ac:dyDescent="0.2">
      <c r="A4" s="2">
        <v>45253.753426296294</v>
      </c>
      <c r="B4" s="3" t="s">
        <v>17</v>
      </c>
      <c r="C4" s="3">
        <v>48</v>
      </c>
      <c r="D4" s="3" t="s">
        <v>13</v>
      </c>
      <c r="E4" s="3" t="s">
        <v>14</v>
      </c>
      <c r="F4" s="3">
        <v>4</v>
      </c>
      <c r="G4" s="3">
        <v>3</v>
      </c>
      <c r="H4" s="4">
        <v>20</v>
      </c>
      <c r="I4" s="4">
        <v>50</v>
      </c>
      <c r="J4" s="4">
        <v>5</v>
      </c>
      <c r="K4" s="3">
        <v>3</v>
      </c>
      <c r="L4" s="3">
        <v>2</v>
      </c>
    </row>
    <row r="5" spans="1:12" x14ac:dyDescent="0.2">
      <c r="A5" s="2">
        <v>45253.754137534721</v>
      </c>
      <c r="B5" s="3" t="s">
        <v>18</v>
      </c>
      <c r="C5" s="3">
        <v>45</v>
      </c>
      <c r="D5" s="3" t="s">
        <v>19</v>
      </c>
      <c r="E5" s="3" t="s">
        <v>20</v>
      </c>
      <c r="F5" s="3">
        <v>4</v>
      </c>
      <c r="G5" s="3">
        <v>3</v>
      </c>
      <c r="H5" s="4">
        <v>1.5</v>
      </c>
      <c r="I5" s="4">
        <v>100</v>
      </c>
      <c r="J5" s="4">
        <v>5</v>
      </c>
      <c r="K5" s="3">
        <v>5</v>
      </c>
      <c r="L5" s="3">
        <v>1</v>
      </c>
    </row>
    <row r="6" spans="1:12" x14ac:dyDescent="0.2">
      <c r="A6" s="2">
        <v>45253.755521284722</v>
      </c>
      <c r="B6" s="3" t="s">
        <v>21</v>
      </c>
      <c r="C6" s="3">
        <v>21</v>
      </c>
      <c r="D6" s="3" t="s">
        <v>22</v>
      </c>
      <c r="E6" s="3" t="s">
        <v>14</v>
      </c>
      <c r="F6" s="3">
        <v>5</v>
      </c>
      <c r="G6" s="3">
        <v>3</v>
      </c>
      <c r="H6" s="4">
        <v>15</v>
      </c>
      <c r="I6" s="4">
        <v>3</v>
      </c>
      <c r="J6" s="4">
        <v>2</v>
      </c>
      <c r="K6" s="3">
        <v>3</v>
      </c>
      <c r="L6" s="3">
        <v>0.33</v>
      </c>
    </row>
    <row r="7" spans="1:12" x14ac:dyDescent="0.2">
      <c r="A7" s="2">
        <v>45253.756023576389</v>
      </c>
      <c r="B7" s="3" t="s">
        <v>23</v>
      </c>
      <c r="C7" s="3">
        <v>24</v>
      </c>
      <c r="D7" s="3" t="s">
        <v>13</v>
      </c>
      <c r="E7" s="3" t="s">
        <v>14</v>
      </c>
      <c r="F7" s="3">
        <v>3</v>
      </c>
      <c r="G7" s="3">
        <v>2</v>
      </c>
      <c r="H7" s="4">
        <v>20</v>
      </c>
      <c r="I7" s="4">
        <v>60</v>
      </c>
      <c r="J7" s="4">
        <v>2</v>
      </c>
      <c r="K7" s="3">
        <v>1</v>
      </c>
      <c r="L7" s="3">
        <v>1</v>
      </c>
    </row>
    <row r="8" spans="1:12" x14ac:dyDescent="0.2">
      <c r="A8" s="2">
        <v>45253.757365231482</v>
      </c>
      <c r="B8" s="3" t="s">
        <v>24</v>
      </c>
      <c r="C8" s="3">
        <v>19</v>
      </c>
      <c r="D8" s="3" t="s">
        <v>13</v>
      </c>
      <c r="E8" s="3" t="s">
        <v>14</v>
      </c>
      <c r="F8" s="3">
        <v>5</v>
      </c>
      <c r="G8" s="3">
        <v>5</v>
      </c>
      <c r="H8" s="4">
        <v>40</v>
      </c>
      <c r="I8" s="4">
        <v>17</v>
      </c>
      <c r="J8" s="4">
        <v>4</v>
      </c>
      <c r="K8" s="3">
        <v>4</v>
      </c>
      <c r="L8" s="3">
        <v>2</v>
      </c>
    </row>
    <row r="9" spans="1:12" x14ac:dyDescent="0.2">
      <c r="A9" s="2">
        <v>45253.75749773148</v>
      </c>
      <c r="B9" s="3" t="s">
        <v>25</v>
      </c>
      <c r="C9" s="3">
        <v>25</v>
      </c>
      <c r="D9" s="3" t="s">
        <v>13</v>
      </c>
      <c r="E9" s="3" t="s">
        <v>26</v>
      </c>
      <c r="F9" s="3">
        <v>2</v>
      </c>
      <c r="G9" s="3">
        <v>2</v>
      </c>
      <c r="H9" s="4">
        <v>10</v>
      </c>
      <c r="I9" s="4">
        <v>17</v>
      </c>
      <c r="J9" s="4">
        <v>3</v>
      </c>
      <c r="K9" s="3">
        <v>1</v>
      </c>
      <c r="L9" s="3">
        <v>2.5</v>
      </c>
    </row>
    <row r="10" spans="1:12" x14ac:dyDescent="0.2">
      <c r="A10" s="2">
        <v>45253.758165752311</v>
      </c>
      <c r="B10" s="3" t="s">
        <v>27</v>
      </c>
      <c r="C10" s="3">
        <v>18</v>
      </c>
      <c r="D10" s="3" t="s">
        <v>28</v>
      </c>
      <c r="E10" s="3" t="s">
        <v>29</v>
      </c>
      <c r="F10" s="3">
        <v>4</v>
      </c>
      <c r="G10" s="3">
        <v>3</v>
      </c>
      <c r="H10" s="4">
        <v>5</v>
      </c>
      <c r="I10" s="4">
        <v>10</v>
      </c>
      <c r="J10" s="4">
        <v>3</v>
      </c>
      <c r="K10" s="3">
        <v>4</v>
      </c>
      <c r="L10" s="3">
        <v>1</v>
      </c>
    </row>
    <row r="11" spans="1:12" x14ac:dyDescent="0.2">
      <c r="A11" s="2">
        <v>45253.758879097222</v>
      </c>
      <c r="B11" s="3" t="s">
        <v>30</v>
      </c>
      <c r="C11" s="3">
        <v>21</v>
      </c>
      <c r="D11" s="3" t="s">
        <v>22</v>
      </c>
      <c r="E11" s="3" t="s">
        <v>26</v>
      </c>
      <c r="F11" s="3">
        <v>3</v>
      </c>
      <c r="G11" s="3">
        <v>3</v>
      </c>
      <c r="H11" s="4">
        <v>25</v>
      </c>
      <c r="I11" s="4">
        <v>8.8000000000000007</v>
      </c>
      <c r="J11" s="4">
        <v>4</v>
      </c>
      <c r="K11" s="3">
        <v>5</v>
      </c>
      <c r="L11" s="3">
        <v>2</v>
      </c>
    </row>
    <row r="12" spans="1:12" x14ac:dyDescent="0.2">
      <c r="A12" s="2">
        <v>45253.761934814815</v>
      </c>
      <c r="B12" s="3" t="s">
        <v>31</v>
      </c>
      <c r="C12" s="3">
        <v>15</v>
      </c>
      <c r="D12" s="3" t="s">
        <v>16</v>
      </c>
      <c r="E12" s="3" t="s">
        <v>14</v>
      </c>
      <c r="F12" s="3">
        <v>4</v>
      </c>
      <c r="G12" s="3">
        <v>2</v>
      </c>
      <c r="H12" s="4" t="s">
        <v>32</v>
      </c>
      <c r="I12" s="4">
        <v>60</v>
      </c>
      <c r="J12" s="4">
        <v>2</v>
      </c>
      <c r="K12" s="3">
        <v>5</v>
      </c>
      <c r="L12" s="3">
        <v>4</v>
      </c>
    </row>
    <row r="13" spans="1:12" x14ac:dyDescent="0.2">
      <c r="A13" s="2">
        <v>45253.762750821756</v>
      </c>
      <c r="B13" s="3" t="s">
        <v>33</v>
      </c>
      <c r="C13" s="3">
        <v>25</v>
      </c>
      <c r="D13" s="3" t="s">
        <v>28</v>
      </c>
      <c r="E13" s="3" t="s">
        <v>34</v>
      </c>
      <c r="F13" s="3">
        <v>3</v>
      </c>
      <c r="G13" s="3">
        <v>3</v>
      </c>
      <c r="H13" s="4">
        <v>8</v>
      </c>
      <c r="I13" s="4">
        <v>0</v>
      </c>
      <c r="J13" s="4">
        <v>1</v>
      </c>
      <c r="K13" s="3">
        <v>5</v>
      </c>
      <c r="L13" s="3">
        <v>2</v>
      </c>
    </row>
    <row r="14" spans="1:12" x14ac:dyDescent="0.2">
      <c r="A14" s="2">
        <v>45253.764653611113</v>
      </c>
      <c r="B14" s="3" t="s">
        <v>35</v>
      </c>
      <c r="C14" s="3">
        <v>26</v>
      </c>
      <c r="D14" s="3" t="s">
        <v>19</v>
      </c>
      <c r="E14" s="3" t="s">
        <v>29</v>
      </c>
      <c r="F14" s="3">
        <v>3</v>
      </c>
      <c r="G14" s="3">
        <v>3</v>
      </c>
      <c r="H14" s="4">
        <v>0</v>
      </c>
      <c r="I14" s="4">
        <v>14</v>
      </c>
      <c r="J14" s="4">
        <v>4</v>
      </c>
      <c r="K14" s="3">
        <v>4</v>
      </c>
      <c r="L14" s="3">
        <v>2.5</v>
      </c>
    </row>
    <row r="15" spans="1:12" x14ac:dyDescent="0.2">
      <c r="A15" s="2">
        <v>45253.765434918983</v>
      </c>
      <c r="B15" s="3" t="s">
        <v>36</v>
      </c>
      <c r="C15" s="3">
        <v>17</v>
      </c>
      <c r="D15" s="3" t="s">
        <v>19</v>
      </c>
      <c r="E15" s="3" t="s">
        <v>29</v>
      </c>
      <c r="F15" s="3">
        <v>2</v>
      </c>
      <c r="G15" s="3">
        <v>3</v>
      </c>
      <c r="H15" s="4">
        <v>50</v>
      </c>
      <c r="I15" s="4">
        <v>10</v>
      </c>
      <c r="J15" s="4">
        <v>3</v>
      </c>
      <c r="K15" s="3">
        <v>5</v>
      </c>
      <c r="L15" s="3">
        <v>2</v>
      </c>
    </row>
    <row r="16" spans="1:12" x14ac:dyDescent="0.2">
      <c r="A16" s="2">
        <v>45253.765519710651</v>
      </c>
      <c r="B16" s="3" t="s">
        <v>37</v>
      </c>
      <c r="C16" s="3">
        <v>52</v>
      </c>
      <c r="D16" s="3" t="s">
        <v>22</v>
      </c>
      <c r="E16" s="3" t="s">
        <v>26</v>
      </c>
      <c r="F16" s="3">
        <v>2</v>
      </c>
      <c r="G16" s="3">
        <v>1</v>
      </c>
      <c r="H16" s="4">
        <v>50</v>
      </c>
      <c r="I16" s="4">
        <v>10</v>
      </c>
      <c r="J16" s="4">
        <v>3</v>
      </c>
      <c r="K16" s="3">
        <v>5</v>
      </c>
      <c r="L16" s="3">
        <v>2</v>
      </c>
    </row>
    <row r="17" spans="1:12" x14ac:dyDescent="0.2">
      <c r="A17" s="2">
        <v>45253.76628787037</v>
      </c>
      <c r="B17" s="3" t="s">
        <v>38</v>
      </c>
      <c r="C17" s="3">
        <v>29</v>
      </c>
      <c r="D17" s="3" t="s">
        <v>16</v>
      </c>
      <c r="E17" s="3" t="s">
        <v>14</v>
      </c>
      <c r="F17" s="3">
        <v>2</v>
      </c>
      <c r="G17" s="3">
        <v>2</v>
      </c>
      <c r="H17" s="4">
        <v>5</v>
      </c>
      <c r="I17" s="4">
        <v>25</v>
      </c>
      <c r="J17" s="4">
        <v>2</v>
      </c>
      <c r="K17" s="3">
        <v>2</v>
      </c>
      <c r="L17" s="3">
        <v>1</v>
      </c>
    </row>
    <row r="18" spans="1:12" x14ac:dyDescent="0.2">
      <c r="A18" s="2">
        <v>45253.771930127317</v>
      </c>
      <c r="B18" s="3" t="s">
        <v>39</v>
      </c>
      <c r="C18" s="3">
        <v>24</v>
      </c>
      <c r="D18" s="3" t="s">
        <v>22</v>
      </c>
      <c r="E18" s="3" t="s">
        <v>29</v>
      </c>
      <c r="F18" s="3">
        <v>4</v>
      </c>
      <c r="G18" s="3">
        <v>4</v>
      </c>
      <c r="H18" s="4">
        <v>14</v>
      </c>
      <c r="I18" s="4">
        <v>10.5</v>
      </c>
      <c r="J18" s="4">
        <v>3</v>
      </c>
      <c r="K18" s="3">
        <v>4</v>
      </c>
      <c r="L18" s="3">
        <v>2</v>
      </c>
    </row>
    <row r="19" spans="1:12" x14ac:dyDescent="0.2">
      <c r="A19" s="2">
        <v>45253.77207525463</v>
      </c>
      <c r="B19" s="3" t="s">
        <v>40</v>
      </c>
      <c r="C19" s="3">
        <v>21</v>
      </c>
      <c r="D19" s="3" t="s">
        <v>16</v>
      </c>
      <c r="E19" s="3" t="s">
        <v>29</v>
      </c>
      <c r="F19" s="3">
        <v>3</v>
      </c>
      <c r="G19" s="3">
        <v>4</v>
      </c>
      <c r="H19" s="4">
        <v>30</v>
      </c>
      <c r="I19" s="4">
        <v>11.5</v>
      </c>
      <c r="J19" s="4">
        <v>1</v>
      </c>
      <c r="K19" s="3">
        <v>2</v>
      </c>
      <c r="L19" s="3">
        <v>2</v>
      </c>
    </row>
    <row r="20" spans="1:12" x14ac:dyDescent="0.2">
      <c r="A20" s="2">
        <v>45253.775412291667</v>
      </c>
      <c r="B20" s="3" t="s">
        <v>41</v>
      </c>
      <c r="C20" s="3">
        <v>21</v>
      </c>
      <c r="D20" s="3" t="s">
        <v>13</v>
      </c>
      <c r="E20" s="3" t="s">
        <v>34</v>
      </c>
      <c r="F20" s="3">
        <v>3</v>
      </c>
      <c r="G20" s="3">
        <v>4</v>
      </c>
      <c r="H20" s="4">
        <v>1</v>
      </c>
      <c r="I20" s="4">
        <v>0</v>
      </c>
      <c r="J20" s="4">
        <v>5</v>
      </c>
      <c r="K20" s="3">
        <v>1</v>
      </c>
      <c r="L20" s="3">
        <v>1</v>
      </c>
    </row>
    <row r="21" spans="1:12" x14ac:dyDescent="0.2">
      <c r="A21" s="2">
        <v>45253.779294374996</v>
      </c>
      <c r="B21" s="3" t="s">
        <v>42</v>
      </c>
      <c r="C21" s="3">
        <v>21</v>
      </c>
      <c r="D21" s="3" t="s">
        <v>16</v>
      </c>
      <c r="E21" s="3" t="s">
        <v>26</v>
      </c>
      <c r="F21" s="3">
        <v>2</v>
      </c>
      <c r="G21" s="3">
        <v>4</v>
      </c>
      <c r="H21" s="4">
        <v>15</v>
      </c>
      <c r="I21" s="4">
        <v>6.6</v>
      </c>
      <c r="J21" s="4">
        <v>3</v>
      </c>
      <c r="K21" s="3">
        <v>3</v>
      </c>
      <c r="L21" s="3">
        <v>1</v>
      </c>
    </row>
    <row r="22" spans="1:12" x14ac:dyDescent="0.2">
      <c r="A22" s="2">
        <v>45253.781672673613</v>
      </c>
      <c r="B22" s="3" t="s">
        <v>43</v>
      </c>
      <c r="C22" s="3">
        <v>45</v>
      </c>
      <c r="D22" s="3" t="s">
        <v>22</v>
      </c>
      <c r="E22" s="3" t="s">
        <v>14</v>
      </c>
      <c r="F22" s="3">
        <v>3</v>
      </c>
      <c r="G22" s="3">
        <v>2</v>
      </c>
      <c r="H22" s="4">
        <v>30</v>
      </c>
      <c r="I22" s="4">
        <v>60</v>
      </c>
      <c r="J22" s="4">
        <v>3</v>
      </c>
      <c r="K22" s="3">
        <v>5</v>
      </c>
      <c r="L22" s="3">
        <v>3</v>
      </c>
    </row>
    <row r="23" spans="1:12" x14ac:dyDescent="0.2">
      <c r="A23" s="2">
        <v>45253.787409004624</v>
      </c>
      <c r="B23" s="3" t="s">
        <v>44</v>
      </c>
      <c r="C23" s="3">
        <v>24</v>
      </c>
      <c r="D23" s="3" t="s">
        <v>22</v>
      </c>
      <c r="E23" s="3" t="s">
        <v>26</v>
      </c>
      <c r="F23" s="3">
        <v>4</v>
      </c>
      <c r="G23" s="3">
        <v>4</v>
      </c>
      <c r="H23" s="4">
        <v>3</v>
      </c>
      <c r="I23" s="4">
        <v>8.8000000000000007</v>
      </c>
      <c r="J23" s="4">
        <v>2</v>
      </c>
      <c r="K23" s="3">
        <v>4</v>
      </c>
      <c r="L23" s="3">
        <v>0.66</v>
      </c>
    </row>
    <row r="24" spans="1:12" x14ac:dyDescent="0.2">
      <c r="A24" s="2">
        <v>45253.791021377314</v>
      </c>
      <c r="B24" s="3" t="s">
        <v>45</v>
      </c>
      <c r="C24" s="3">
        <v>25</v>
      </c>
      <c r="D24" s="3" t="s">
        <v>13</v>
      </c>
      <c r="E24" s="3" t="s">
        <v>26</v>
      </c>
      <c r="F24" s="3">
        <v>3</v>
      </c>
      <c r="G24" s="3">
        <v>2</v>
      </c>
      <c r="H24" s="4">
        <v>5</v>
      </c>
      <c r="I24" s="4">
        <v>10</v>
      </c>
      <c r="J24" s="4">
        <v>4</v>
      </c>
      <c r="K24" s="3">
        <v>1</v>
      </c>
      <c r="L24" s="3">
        <v>1</v>
      </c>
    </row>
    <row r="25" spans="1:12" x14ac:dyDescent="0.2">
      <c r="A25" s="2">
        <v>45253.796590960643</v>
      </c>
      <c r="B25" s="3" t="s">
        <v>46</v>
      </c>
      <c r="C25" s="3">
        <v>24</v>
      </c>
      <c r="D25" s="3" t="s">
        <v>13</v>
      </c>
      <c r="E25" s="3" t="s">
        <v>20</v>
      </c>
      <c r="F25" s="3">
        <v>3</v>
      </c>
      <c r="G25" s="3">
        <v>2</v>
      </c>
      <c r="H25" s="4">
        <v>7</v>
      </c>
      <c r="I25" s="4">
        <v>40</v>
      </c>
      <c r="J25" s="4">
        <v>5</v>
      </c>
      <c r="K25" s="3">
        <v>4</v>
      </c>
      <c r="L25" s="3">
        <v>1</v>
      </c>
    </row>
    <row r="26" spans="1:12" x14ac:dyDescent="0.2">
      <c r="A26" s="2">
        <v>45253.797779143519</v>
      </c>
      <c r="B26" s="3" t="s">
        <v>47</v>
      </c>
      <c r="C26" s="3">
        <v>65</v>
      </c>
      <c r="D26" s="3" t="s">
        <v>22</v>
      </c>
      <c r="E26" s="3" t="s">
        <v>14</v>
      </c>
      <c r="F26" s="3">
        <v>5</v>
      </c>
      <c r="G26" s="3">
        <v>3</v>
      </c>
      <c r="H26" s="4">
        <v>5</v>
      </c>
      <c r="I26" s="4">
        <v>8</v>
      </c>
      <c r="J26" s="4">
        <v>2</v>
      </c>
      <c r="K26" s="3">
        <v>3</v>
      </c>
      <c r="L26" s="3">
        <v>0.66</v>
      </c>
    </row>
    <row r="27" spans="1:12" x14ac:dyDescent="0.2">
      <c r="A27" s="2">
        <v>45253.827126655087</v>
      </c>
      <c r="B27" s="3" t="s">
        <v>48</v>
      </c>
      <c r="C27" s="3">
        <v>43</v>
      </c>
      <c r="D27" s="3" t="s">
        <v>16</v>
      </c>
      <c r="E27" s="3" t="s">
        <v>14</v>
      </c>
      <c r="F27" s="3">
        <v>3</v>
      </c>
      <c r="G27" s="3">
        <v>2</v>
      </c>
      <c r="H27" s="4">
        <v>3</v>
      </c>
      <c r="I27" s="4">
        <v>50</v>
      </c>
      <c r="J27" s="4">
        <v>2</v>
      </c>
      <c r="K27" s="3">
        <v>4</v>
      </c>
      <c r="L27" s="3">
        <v>4</v>
      </c>
    </row>
    <row r="28" spans="1:12" x14ac:dyDescent="0.2">
      <c r="A28" s="2">
        <v>45253.82898017361</v>
      </c>
      <c r="B28" s="3" t="s">
        <v>49</v>
      </c>
      <c r="C28" s="3">
        <v>44</v>
      </c>
      <c r="D28" s="3" t="s">
        <v>22</v>
      </c>
      <c r="E28" s="3" t="s">
        <v>14</v>
      </c>
      <c r="F28" s="3">
        <v>4</v>
      </c>
      <c r="G28" s="3">
        <v>1</v>
      </c>
      <c r="H28" s="4">
        <v>10</v>
      </c>
      <c r="I28" s="4">
        <v>10</v>
      </c>
      <c r="J28" s="4">
        <v>4</v>
      </c>
      <c r="K28" s="3">
        <v>1</v>
      </c>
      <c r="L28" s="3">
        <v>0.5</v>
      </c>
    </row>
    <row r="29" spans="1:12" x14ac:dyDescent="0.2">
      <c r="A29" s="2">
        <v>45253.836733900462</v>
      </c>
      <c r="B29" s="3" t="s">
        <v>50</v>
      </c>
      <c r="C29" s="3">
        <v>36</v>
      </c>
      <c r="D29" s="3" t="s">
        <v>13</v>
      </c>
      <c r="E29" s="3" t="s">
        <v>14</v>
      </c>
      <c r="F29" s="3">
        <v>3</v>
      </c>
      <c r="G29" s="3">
        <v>1</v>
      </c>
      <c r="H29" s="4">
        <v>10</v>
      </c>
      <c r="I29" s="4">
        <v>10</v>
      </c>
      <c r="J29" s="4">
        <v>1</v>
      </c>
      <c r="K29" s="3">
        <v>5</v>
      </c>
      <c r="L29" s="3">
        <v>2</v>
      </c>
    </row>
    <row r="30" spans="1:12" x14ac:dyDescent="0.2">
      <c r="A30" s="2">
        <v>45253.838723148147</v>
      </c>
      <c r="B30" s="3" t="s">
        <v>51</v>
      </c>
      <c r="C30" s="3">
        <v>21</v>
      </c>
      <c r="D30" s="3" t="s">
        <v>13</v>
      </c>
      <c r="E30" s="3" t="s">
        <v>26</v>
      </c>
      <c r="F30" s="3">
        <v>3</v>
      </c>
      <c r="G30" s="3">
        <v>5</v>
      </c>
      <c r="H30" s="4">
        <v>20</v>
      </c>
      <c r="I30" s="4">
        <v>8.8000000000000007</v>
      </c>
      <c r="J30" s="4">
        <v>4</v>
      </c>
      <c r="K30" s="3">
        <v>2</v>
      </c>
      <c r="L30" s="3">
        <v>2.25</v>
      </c>
    </row>
    <row r="31" spans="1:12" x14ac:dyDescent="0.2">
      <c r="A31" s="2">
        <v>45253.869449467587</v>
      </c>
      <c r="B31" s="3" t="s">
        <v>52</v>
      </c>
      <c r="C31" s="3">
        <v>48</v>
      </c>
      <c r="D31" s="3" t="s">
        <v>13</v>
      </c>
      <c r="E31" s="3" t="s">
        <v>14</v>
      </c>
      <c r="F31" s="3">
        <v>4</v>
      </c>
      <c r="G31" s="3">
        <v>3</v>
      </c>
      <c r="H31" s="4">
        <v>50</v>
      </c>
      <c r="I31" s="4">
        <v>10</v>
      </c>
      <c r="J31" s="4">
        <v>4</v>
      </c>
      <c r="K31" s="3">
        <v>4</v>
      </c>
      <c r="L31" s="3">
        <v>2</v>
      </c>
    </row>
    <row r="32" spans="1:12" x14ac:dyDescent="0.2">
      <c r="A32" s="2">
        <v>45253.886359571756</v>
      </c>
      <c r="B32" s="3" t="s">
        <v>53</v>
      </c>
      <c r="C32" s="3">
        <v>16</v>
      </c>
      <c r="D32" s="3" t="s">
        <v>16</v>
      </c>
      <c r="E32" s="3" t="s">
        <v>14</v>
      </c>
      <c r="F32" s="3">
        <v>4</v>
      </c>
      <c r="G32" s="3">
        <v>2</v>
      </c>
      <c r="H32" s="4">
        <v>625</v>
      </c>
      <c r="I32" s="4">
        <v>50</v>
      </c>
      <c r="J32" s="4">
        <v>3</v>
      </c>
      <c r="K32" s="3">
        <v>5</v>
      </c>
      <c r="L32" s="3">
        <v>7</v>
      </c>
    </row>
    <row r="33" spans="1:12" x14ac:dyDescent="0.2">
      <c r="A33" s="2">
        <v>45253.896442060184</v>
      </c>
      <c r="B33" s="3" t="s">
        <v>54</v>
      </c>
      <c r="C33" s="3">
        <v>25</v>
      </c>
      <c r="D33" s="3" t="s">
        <v>22</v>
      </c>
      <c r="E33" s="3" t="s">
        <v>29</v>
      </c>
      <c r="F33" s="3">
        <v>1</v>
      </c>
      <c r="G33" s="3">
        <v>4</v>
      </c>
      <c r="H33" s="4">
        <v>12</v>
      </c>
      <c r="I33" s="4">
        <v>20</v>
      </c>
      <c r="J33" s="4">
        <v>4</v>
      </c>
      <c r="K33" s="3">
        <v>4</v>
      </c>
      <c r="L33" s="3">
        <v>3</v>
      </c>
    </row>
    <row r="34" spans="1:12" x14ac:dyDescent="0.2">
      <c r="A34" s="2">
        <v>45253.905380150463</v>
      </c>
      <c r="B34" s="3" t="s">
        <v>55</v>
      </c>
      <c r="C34" s="3">
        <v>17</v>
      </c>
      <c r="D34" s="3" t="s">
        <v>19</v>
      </c>
      <c r="E34" s="3" t="s">
        <v>34</v>
      </c>
      <c r="F34" s="3">
        <v>3</v>
      </c>
      <c r="G34" s="3">
        <v>4</v>
      </c>
      <c r="H34" s="4">
        <v>15</v>
      </c>
      <c r="I34" s="4">
        <v>0</v>
      </c>
      <c r="J34" s="4">
        <v>3</v>
      </c>
      <c r="K34" s="3">
        <v>5</v>
      </c>
      <c r="L34" s="3">
        <v>0.5</v>
      </c>
    </row>
    <row r="35" spans="1:12" x14ac:dyDescent="0.2">
      <c r="A35" s="2">
        <v>45253.914951655097</v>
      </c>
      <c r="B35" s="3" t="s">
        <v>56</v>
      </c>
      <c r="C35" s="3">
        <v>42</v>
      </c>
      <c r="D35" s="3" t="s">
        <v>13</v>
      </c>
      <c r="E35" s="3" t="s">
        <v>26</v>
      </c>
      <c r="F35" s="3">
        <v>3</v>
      </c>
      <c r="G35" s="3">
        <v>3</v>
      </c>
      <c r="H35" s="4">
        <v>25</v>
      </c>
      <c r="I35" s="4">
        <v>10</v>
      </c>
      <c r="J35" s="4">
        <v>3</v>
      </c>
      <c r="K35" s="3">
        <v>4</v>
      </c>
      <c r="L35" s="3">
        <v>1.5</v>
      </c>
    </row>
    <row r="36" spans="1:12" x14ac:dyDescent="0.2">
      <c r="A36" s="2">
        <v>45253.91703783565</v>
      </c>
      <c r="B36" s="3" t="s">
        <v>57</v>
      </c>
      <c r="C36" s="3">
        <v>40</v>
      </c>
      <c r="D36" s="3" t="s">
        <v>13</v>
      </c>
      <c r="E36" s="3" t="s">
        <v>14</v>
      </c>
      <c r="F36" s="3">
        <v>5</v>
      </c>
      <c r="G36" s="3">
        <v>1</v>
      </c>
      <c r="H36" s="4">
        <v>5</v>
      </c>
      <c r="I36" s="4">
        <v>2</v>
      </c>
      <c r="J36" s="4">
        <v>3</v>
      </c>
      <c r="K36" s="3">
        <v>3</v>
      </c>
      <c r="L36" s="3">
        <v>1</v>
      </c>
    </row>
    <row r="37" spans="1:12" x14ac:dyDescent="0.2">
      <c r="A37" s="2">
        <v>45253.926765532407</v>
      </c>
      <c r="B37" s="3" t="s">
        <v>58</v>
      </c>
      <c r="C37" s="3">
        <v>19</v>
      </c>
      <c r="D37" s="3" t="s">
        <v>22</v>
      </c>
      <c r="E37" s="3" t="s">
        <v>26</v>
      </c>
      <c r="F37" s="3">
        <v>3</v>
      </c>
      <c r="G37" s="3">
        <v>4</v>
      </c>
      <c r="H37" s="4">
        <v>25</v>
      </c>
      <c r="I37" s="4">
        <v>6.6</v>
      </c>
      <c r="J37" s="4">
        <v>4</v>
      </c>
      <c r="K37" s="3">
        <v>3</v>
      </c>
      <c r="L37" s="3">
        <v>2.5</v>
      </c>
    </row>
    <row r="38" spans="1:12" x14ac:dyDescent="0.2">
      <c r="A38" s="2">
        <v>45254.142386122687</v>
      </c>
      <c r="B38" s="3" t="s">
        <v>59</v>
      </c>
      <c r="C38" s="3">
        <v>21</v>
      </c>
      <c r="D38" s="3" t="s">
        <v>22</v>
      </c>
      <c r="E38" s="3" t="s">
        <v>26</v>
      </c>
      <c r="F38" s="3">
        <v>3</v>
      </c>
      <c r="G38" s="3">
        <v>3</v>
      </c>
      <c r="H38" s="4">
        <v>30</v>
      </c>
      <c r="I38" s="4">
        <v>4.2</v>
      </c>
      <c r="J38" s="4">
        <v>3</v>
      </c>
      <c r="K38" s="3">
        <v>1</v>
      </c>
      <c r="L38" s="3">
        <v>2.5</v>
      </c>
    </row>
    <row r="39" spans="1:12" x14ac:dyDescent="0.2">
      <c r="A39" s="2">
        <v>45254.27529957176</v>
      </c>
      <c r="B39" s="3" t="s">
        <v>60</v>
      </c>
      <c r="C39" s="3">
        <v>31</v>
      </c>
      <c r="D39" s="3" t="s">
        <v>22</v>
      </c>
      <c r="E39" s="3" t="s">
        <v>20</v>
      </c>
      <c r="F39" s="3">
        <v>4</v>
      </c>
      <c r="G39" s="3">
        <v>4</v>
      </c>
      <c r="H39" s="4">
        <v>5</v>
      </c>
      <c r="I39" s="4">
        <v>15</v>
      </c>
      <c r="J39" s="4">
        <v>4</v>
      </c>
      <c r="K39" s="3">
        <v>2</v>
      </c>
      <c r="L39" s="3">
        <v>1.5</v>
      </c>
    </row>
    <row r="40" spans="1:12" x14ac:dyDescent="0.2">
      <c r="A40" s="2">
        <v>45254.28118917824</v>
      </c>
      <c r="B40" s="3" t="s">
        <v>61</v>
      </c>
      <c r="C40" s="3">
        <v>52</v>
      </c>
      <c r="D40" s="3" t="s">
        <v>13</v>
      </c>
      <c r="E40" s="3" t="s">
        <v>14</v>
      </c>
      <c r="F40" s="3">
        <v>3</v>
      </c>
      <c r="G40" s="3">
        <v>4</v>
      </c>
      <c r="H40" s="4">
        <v>10</v>
      </c>
      <c r="I40" s="4">
        <v>20</v>
      </c>
      <c r="J40" s="4">
        <v>5</v>
      </c>
      <c r="K40" s="3">
        <v>5</v>
      </c>
      <c r="L40" s="3">
        <v>0.66</v>
      </c>
    </row>
    <row r="41" spans="1:12" x14ac:dyDescent="0.2">
      <c r="A41" s="2">
        <v>45254.28663563657</v>
      </c>
      <c r="B41" s="3" t="s">
        <v>62</v>
      </c>
      <c r="C41" s="3">
        <v>33</v>
      </c>
      <c r="D41" s="3" t="s">
        <v>13</v>
      </c>
      <c r="E41" s="3" t="s">
        <v>14</v>
      </c>
      <c r="F41" s="3">
        <v>3</v>
      </c>
      <c r="G41" s="3">
        <v>3</v>
      </c>
      <c r="H41" s="4">
        <v>4</v>
      </c>
      <c r="I41" s="4">
        <v>2.5499999999999998</v>
      </c>
      <c r="J41" s="4">
        <v>4</v>
      </c>
      <c r="K41" s="3">
        <v>3</v>
      </c>
      <c r="L41" s="3">
        <v>0.66</v>
      </c>
    </row>
    <row r="42" spans="1:12" x14ac:dyDescent="0.2">
      <c r="A42" s="2">
        <v>45254.316119120369</v>
      </c>
      <c r="B42" s="3" t="s">
        <v>63</v>
      </c>
      <c r="C42" s="3">
        <v>21</v>
      </c>
      <c r="D42" s="3" t="s">
        <v>22</v>
      </c>
      <c r="E42" s="3" t="s">
        <v>34</v>
      </c>
      <c r="F42" s="3">
        <v>5</v>
      </c>
      <c r="G42" s="3">
        <v>4</v>
      </c>
      <c r="H42" s="4">
        <v>40</v>
      </c>
      <c r="I42" s="4">
        <v>8.8000000000000007</v>
      </c>
      <c r="J42" s="4">
        <v>5</v>
      </c>
      <c r="K42" s="3">
        <v>1</v>
      </c>
      <c r="L42" s="3">
        <v>2</v>
      </c>
    </row>
    <row r="43" spans="1:12" x14ac:dyDescent="0.2">
      <c r="A43" s="2">
        <v>45254.369277476857</v>
      </c>
      <c r="B43" s="3" t="s">
        <v>64</v>
      </c>
      <c r="C43" s="3">
        <v>58</v>
      </c>
      <c r="D43" s="3" t="s">
        <v>22</v>
      </c>
      <c r="E43" s="3" t="s">
        <v>14</v>
      </c>
      <c r="F43" s="3">
        <v>5</v>
      </c>
      <c r="G43" s="3">
        <v>5</v>
      </c>
      <c r="H43" s="4">
        <v>10</v>
      </c>
      <c r="I43" s="4">
        <v>5</v>
      </c>
      <c r="J43" s="4">
        <v>5</v>
      </c>
      <c r="K43" s="3">
        <v>2</v>
      </c>
      <c r="L43" s="3">
        <v>0.5</v>
      </c>
    </row>
    <row r="44" spans="1:12" x14ac:dyDescent="0.2">
      <c r="A44" s="2">
        <v>45254.40741748843</v>
      </c>
      <c r="B44" s="3" t="s">
        <v>65</v>
      </c>
      <c r="C44" s="3">
        <v>22</v>
      </c>
      <c r="D44" s="3" t="s">
        <v>16</v>
      </c>
      <c r="E44" s="3" t="s">
        <v>14</v>
      </c>
      <c r="F44" s="3">
        <v>4</v>
      </c>
      <c r="G44" s="3">
        <v>4</v>
      </c>
      <c r="H44" s="4">
        <v>2</v>
      </c>
      <c r="I44" s="4">
        <v>5</v>
      </c>
      <c r="J44" s="4">
        <v>4</v>
      </c>
      <c r="K44" s="3">
        <v>3</v>
      </c>
      <c r="L44" s="3">
        <v>2</v>
      </c>
    </row>
    <row r="45" spans="1:12" x14ac:dyDescent="0.2">
      <c r="A45" s="2">
        <v>45254.408053182866</v>
      </c>
      <c r="B45" s="3" t="s">
        <v>66</v>
      </c>
      <c r="C45" s="3">
        <v>22</v>
      </c>
      <c r="D45" s="3" t="s">
        <v>28</v>
      </c>
      <c r="E45" s="3" t="s">
        <v>14</v>
      </c>
      <c r="F45" s="3">
        <v>5</v>
      </c>
      <c r="G45" s="3">
        <v>5</v>
      </c>
      <c r="H45" s="4">
        <v>5</v>
      </c>
      <c r="I45" s="4">
        <v>3.19</v>
      </c>
      <c r="J45" s="4">
        <v>5</v>
      </c>
      <c r="K45" s="3">
        <v>3</v>
      </c>
      <c r="L45" s="3">
        <v>1</v>
      </c>
    </row>
    <row r="46" spans="1:12" x14ac:dyDescent="0.2">
      <c r="A46" s="2">
        <v>45254.412385439813</v>
      </c>
      <c r="B46" s="3" t="s">
        <v>67</v>
      </c>
      <c r="C46" s="3">
        <v>43</v>
      </c>
      <c r="D46" s="3" t="s">
        <v>13</v>
      </c>
      <c r="E46" s="3" t="s">
        <v>14</v>
      </c>
      <c r="F46" s="3">
        <v>5</v>
      </c>
      <c r="G46" s="3">
        <v>3</v>
      </c>
      <c r="H46" s="4">
        <v>10</v>
      </c>
      <c r="I46" s="4">
        <v>20</v>
      </c>
      <c r="J46" s="4">
        <v>5</v>
      </c>
      <c r="K46" s="3">
        <v>4</v>
      </c>
      <c r="L46" s="3">
        <v>1</v>
      </c>
    </row>
    <row r="47" spans="1:12" x14ac:dyDescent="0.2">
      <c r="A47" s="2">
        <v>45254.413288217591</v>
      </c>
      <c r="B47" s="3" t="s">
        <v>68</v>
      </c>
      <c r="C47" s="3">
        <v>21</v>
      </c>
      <c r="D47" s="3" t="s">
        <v>16</v>
      </c>
      <c r="E47" s="3" t="s">
        <v>69</v>
      </c>
      <c r="F47" s="3">
        <v>4</v>
      </c>
      <c r="G47" s="3">
        <v>4</v>
      </c>
      <c r="H47" s="4">
        <v>10</v>
      </c>
      <c r="I47" s="4">
        <v>0</v>
      </c>
      <c r="J47" s="4">
        <v>5</v>
      </c>
      <c r="K47" s="3">
        <v>5</v>
      </c>
      <c r="L47" s="3">
        <v>1</v>
      </c>
    </row>
    <row r="48" spans="1:12" x14ac:dyDescent="0.2">
      <c r="A48" s="2">
        <v>45254.414352789347</v>
      </c>
      <c r="B48" s="3" t="s">
        <v>70</v>
      </c>
      <c r="C48" s="3">
        <v>25</v>
      </c>
      <c r="D48" s="3" t="s">
        <v>22</v>
      </c>
      <c r="E48" s="3" t="s">
        <v>14</v>
      </c>
      <c r="F48" s="3">
        <v>5</v>
      </c>
      <c r="G48" s="3">
        <v>2</v>
      </c>
      <c r="H48" s="4">
        <v>1</v>
      </c>
      <c r="I48" s="4">
        <v>5</v>
      </c>
      <c r="J48" s="4">
        <v>3</v>
      </c>
      <c r="K48" s="3">
        <v>4</v>
      </c>
      <c r="L48" s="3">
        <v>0.08</v>
      </c>
    </row>
    <row r="49" spans="1:12" x14ac:dyDescent="0.2">
      <c r="A49" s="2">
        <v>45254.415118668985</v>
      </c>
      <c r="B49" s="3" t="s">
        <v>71</v>
      </c>
      <c r="C49" s="3">
        <v>46</v>
      </c>
      <c r="D49" s="3" t="s">
        <v>13</v>
      </c>
      <c r="E49" s="3" t="s">
        <v>14</v>
      </c>
      <c r="F49" s="3">
        <v>5</v>
      </c>
      <c r="G49" s="3">
        <v>4</v>
      </c>
      <c r="H49" s="4">
        <v>20</v>
      </c>
      <c r="I49" s="4">
        <v>20</v>
      </c>
      <c r="J49" s="4">
        <v>5</v>
      </c>
      <c r="K49" s="3">
        <v>3</v>
      </c>
      <c r="L49" s="3">
        <v>4</v>
      </c>
    </row>
    <row r="50" spans="1:12" x14ac:dyDescent="0.2">
      <c r="A50" s="2">
        <v>45254.416747928241</v>
      </c>
      <c r="B50" s="3" t="s">
        <v>72</v>
      </c>
      <c r="C50" s="3">
        <v>48</v>
      </c>
      <c r="D50" s="3" t="s">
        <v>22</v>
      </c>
      <c r="E50" s="3" t="s">
        <v>14</v>
      </c>
      <c r="F50" s="3">
        <v>2</v>
      </c>
      <c r="G50" s="3">
        <v>3</v>
      </c>
      <c r="H50" s="4">
        <v>20</v>
      </c>
      <c r="I50" s="4">
        <v>30</v>
      </c>
      <c r="J50" s="4">
        <v>4</v>
      </c>
      <c r="K50" s="3">
        <v>4</v>
      </c>
      <c r="L50" s="3">
        <v>2</v>
      </c>
    </row>
    <row r="51" spans="1:12" x14ac:dyDescent="0.2">
      <c r="A51" s="2">
        <v>45254.417755393515</v>
      </c>
      <c r="B51" s="3" t="s">
        <v>73</v>
      </c>
      <c r="C51" s="3">
        <v>43</v>
      </c>
      <c r="D51" s="3" t="s">
        <v>13</v>
      </c>
      <c r="E51" s="3" t="s">
        <v>14</v>
      </c>
      <c r="F51" s="3">
        <v>4</v>
      </c>
      <c r="G51" s="3">
        <v>3</v>
      </c>
      <c r="H51" s="4">
        <v>25</v>
      </c>
      <c r="I51" s="4">
        <v>80</v>
      </c>
      <c r="J51" s="4">
        <v>3</v>
      </c>
      <c r="K51" s="3">
        <v>5</v>
      </c>
      <c r="L51" s="3">
        <v>2</v>
      </c>
    </row>
    <row r="52" spans="1:12" x14ac:dyDescent="0.2">
      <c r="A52" s="2">
        <v>45254.426252546298</v>
      </c>
      <c r="B52" s="3" t="s">
        <v>74</v>
      </c>
      <c r="C52" s="3">
        <v>64</v>
      </c>
      <c r="D52" s="3" t="s">
        <v>22</v>
      </c>
      <c r="E52" s="3" t="s">
        <v>14</v>
      </c>
      <c r="F52" s="3">
        <v>4</v>
      </c>
      <c r="G52" s="3">
        <v>2</v>
      </c>
      <c r="H52" s="4">
        <v>0.8</v>
      </c>
      <c r="I52" s="4">
        <v>5</v>
      </c>
      <c r="J52" s="4">
        <v>4</v>
      </c>
      <c r="K52" s="3">
        <v>4</v>
      </c>
      <c r="L52" s="3">
        <v>0.5</v>
      </c>
    </row>
    <row r="53" spans="1:12" x14ac:dyDescent="0.2">
      <c r="A53" s="2">
        <v>45254.430927349538</v>
      </c>
      <c r="B53" s="3" t="s">
        <v>75</v>
      </c>
      <c r="C53" s="3">
        <v>18</v>
      </c>
      <c r="D53" s="3" t="s">
        <v>13</v>
      </c>
      <c r="E53" s="3" t="s">
        <v>14</v>
      </c>
      <c r="F53" s="3">
        <v>2</v>
      </c>
      <c r="G53" s="3">
        <v>1</v>
      </c>
      <c r="H53" s="4">
        <v>12.5</v>
      </c>
      <c r="I53" s="4">
        <v>7</v>
      </c>
      <c r="J53" s="4">
        <v>4</v>
      </c>
      <c r="K53" s="3">
        <v>3</v>
      </c>
      <c r="L53" s="3">
        <v>4</v>
      </c>
    </row>
    <row r="54" spans="1:12" x14ac:dyDescent="0.2">
      <c r="A54" s="2">
        <v>45254.432556215281</v>
      </c>
      <c r="B54" s="3" t="s">
        <v>76</v>
      </c>
      <c r="C54" s="3">
        <v>65</v>
      </c>
      <c r="D54" s="3" t="s">
        <v>13</v>
      </c>
      <c r="E54" s="3" t="s">
        <v>20</v>
      </c>
      <c r="F54" s="3">
        <v>4</v>
      </c>
      <c r="G54" s="3">
        <v>3</v>
      </c>
      <c r="H54" s="4" t="s">
        <v>32</v>
      </c>
      <c r="I54" s="4">
        <v>12</v>
      </c>
      <c r="J54" s="4">
        <v>4</v>
      </c>
      <c r="K54" s="3">
        <v>5</v>
      </c>
      <c r="L54" s="3">
        <v>1</v>
      </c>
    </row>
    <row r="55" spans="1:12" x14ac:dyDescent="0.2">
      <c r="A55" s="2">
        <v>45254.435877013893</v>
      </c>
      <c r="B55" s="3" t="s">
        <v>77</v>
      </c>
      <c r="C55" s="3">
        <v>54</v>
      </c>
      <c r="D55" s="3" t="s">
        <v>22</v>
      </c>
      <c r="E55" s="3" t="s">
        <v>14</v>
      </c>
      <c r="F55" s="3">
        <v>1</v>
      </c>
      <c r="G55" s="3">
        <v>3</v>
      </c>
      <c r="H55" s="4">
        <v>10</v>
      </c>
      <c r="I55" s="4">
        <v>30</v>
      </c>
      <c r="J55" s="4">
        <v>3</v>
      </c>
      <c r="K55" s="3">
        <v>5</v>
      </c>
      <c r="L55" s="3">
        <v>2</v>
      </c>
    </row>
    <row r="56" spans="1:12" x14ac:dyDescent="0.2">
      <c r="A56" s="2">
        <v>45254.437015717587</v>
      </c>
      <c r="B56" s="3" t="s">
        <v>78</v>
      </c>
      <c r="C56" s="3">
        <v>38</v>
      </c>
      <c r="D56" s="3" t="s">
        <v>22</v>
      </c>
      <c r="E56" s="3" t="s">
        <v>14</v>
      </c>
      <c r="F56" s="3">
        <v>4</v>
      </c>
      <c r="G56" s="3">
        <v>4</v>
      </c>
      <c r="H56" s="4">
        <v>10</v>
      </c>
      <c r="I56" s="4">
        <v>22</v>
      </c>
      <c r="J56" s="4">
        <v>5</v>
      </c>
      <c r="K56" s="3">
        <v>5</v>
      </c>
      <c r="L56" s="3">
        <v>1</v>
      </c>
    </row>
    <row r="57" spans="1:12" x14ac:dyDescent="0.2">
      <c r="A57" s="2">
        <v>45254.440025578704</v>
      </c>
      <c r="B57" s="3" t="s">
        <v>61</v>
      </c>
      <c r="C57" s="3">
        <v>59</v>
      </c>
      <c r="D57" s="3" t="s">
        <v>19</v>
      </c>
      <c r="E57" s="3" t="s">
        <v>14</v>
      </c>
      <c r="F57" s="3">
        <v>2</v>
      </c>
      <c r="G57" s="3">
        <v>3</v>
      </c>
      <c r="H57" s="4">
        <v>15</v>
      </c>
      <c r="I57" s="4">
        <v>70</v>
      </c>
      <c r="J57" s="4">
        <v>3</v>
      </c>
      <c r="K57" s="3">
        <v>5</v>
      </c>
      <c r="L57" s="3">
        <v>4</v>
      </c>
    </row>
    <row r="58" spans="1:12" x14ac:dyDescent="0.2">
      <c r="A58" s="2">
        <v>45254.470180706019</v>
      </c>
      <c r="B58" s="3" t="s">
        <v>79</v>
      </c>
      <c r="C58" s="3">
        <v>34</v>
      </c>
      <c r="D58" s="3" t="s">
        <v>19</v>
      </c>
      <c r="E58" s="3" t="s">
        <v>69</v>
      </c>
      <c r="F58" s="3">
        <v>3</v>
      </c>
      <c r="G58" s="3">
        <v>3</v>
      </c>
      <c r="H58" s="4">
        <v>5</v>
      </c>
      <c r="I58" s="4">
        <v>2.5</v>
      </c>
      <c r="J58" s="4">
        <v>4</v>
      </c>
      <c r="K58" s="3">
        <v>1</v>
      </c>
      <c r="L58" s="3">
        <v>1.5</v>
      </c>
    </row>
    <row r="59" spans="1:12" x14ac:dyDescent="0.2">
      <c r="A59" s="2">
        <v>45254.572632731477</v>
      </c>
      <c r="B59" s="3" t="s">
        <v>80</v>
      </c>
      <c r="C59" s="3">
        <v>21</v>
      </c>
      <c r="D59" s="3" t="s">
        <v>22</v>
      </c>
      <c r="E59" s="3" t="s">
        <v>85</v>
      </c>
      <c r="F59" s="3">
        <v>3</v>
      </c>
      <c r="G59" s="3">
        <v>3</v>
      </c>
      <c r="H59" s="4">
        <v>5</v>
      </c>
      <c r="I59" s="4">
        <v>3</v>
      </c>
      <c r="J59" s="4">
        <v>2</v>
      </c>
      <c r="K59" s="3">
        <v>2</v>
      </c>
      <c r="L59" s="3">
        <v>0.66</v>
      </c>
    </row>
    <row r="60" spans="1:12" x14ac:dyDescent="0.2">
      <c r="A60" s="2">
        <v>45254.614303425929</v>
      </c>
      <c r="B60" s="3" t="s">
        <v>81</v>
      </c>
      <c r="C60" s="3">
        <v>58</v>
      </c>
      <c r="D60" s="3" t="s">
        <v>22</v>
      </c>
      <c r="E60" s="3" t="s">
        <v>14</v>
      </c>
      <c r="F60" s="3">
        <v>5</v>
      </c>
      <c r="G60" s="3">
        <v>3</v>
      </c>
      <c r="H60" s="4">
        <v>12</v>
      </c>
      <c r="I60" s="4" t="s">
        <v>32</v>
      </c>
      <c r="J60" s="4">
        <v>5</v>
      </c>
      <c r="K60" s="3">
        <v>5</v>
      </c>
      <c r="L60" s="3">
        <v>1</v>
      </c>
    </row>
    <row r="61" spans="1:12" x14ac:dyDescent="0.2">
      <c r="A61" s="2">
        <v>45254.753935092594</v>
      </c>
      <c r="B61" s="3" t="s">
        <v>82</v>
      </c>
      <c r="C61" s="3">
        <v>23</v>
      </c>
      <c r="D61" s="3" t="s">
        <v>19</v>
      </c>
      <c r="E61" s="3" t="s">
        <v>14</v>
      </c>
      <c r="F61" s="3">
        <v>4</v>
      </c>
      <c r="G61" s="3">
        <v>2</v>
      </c>
      <c r="H61" s="4">
        <v>8</v>
      </c>
      <c r="I61" s="4">
        <v>20</v>
      </c>
      <c r="J61" s="4">
        <v>3</v>
      </c>
      <c r="K61" s="3">
        <v>5</v>
      </c>
      <c r="L61" s="3">
        <v>2</v>
      </c>
    </row>
    <row r="62" spans="1:12" x14ac:dyDescent="0.2">
      <c r="A62" s="2">
        <v>45256.859950196755</v>
      </c>
      <c r="B62" s="3" t="s">
        <v>83</v>
      </c>
      <c r="C62" s="3">
        <v>38</v>
      </c>
      <c r="D62" s="3" t="s">
        <v>13</v>
      </c>
      <c r="E62" s="3" t="s">
        <v>14</v>
      </c>
      <c r="F62" s="3">
        <v>4</v>
      </c>
      <c r="G62" s="3">
        <v>4</v>
      </c>
      <c r="H62" s="4">
        <v>7.5</v>
      </c>
      <c r="I62" s="4">
        <v>7.5</v>
      </c>
      <c r="J62" s="4">
        <v>3</v>
      </c>
      <c r="K62" s="3">
        <v>4</v>
      </c>
      <c r="L62" s="3">
        <v>1</v>
      </c>
    </row>
    <row r="63" spans="1:12" x14ac:dyDescent="0.2">
      <c r="A63" s="2">
        <v>45257.419461782411</v>
      </c>
      <c r="B63" s="3" t="s">
        <v>61</v>
      </c>
      <c r="C63" s="3">
        <v>55</v>
      </c>
      <c r="D63" s="3" t="s">
        <v>16</v>
      </c>
      <c r="E63" s="3" t="s">
        <v>14</v>
      </c>
      <c r="F63" s="3">
        <v>3</v>
      </c>
      <c r="G63" s="3">
        <v>3</v>
      </c>
      <c r="H63" s="4">
        <v>40</v>
      </c>
      <c r="I63" s="4">
        <v>300</v>
      </c>
      <c r="J63" s="4">
        <v>3</v>
      </c>
      <c r="K63" s="3">
        <v>5</v>
      </c>
      <c r="L63" s="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8C61-8C14-42B1-9B6B-4434F5282873}">
  <dimension ref="A1:S48"/>
  <sheetViews>
    <sheetView tabSelected="1" topLeftCell="C1" workbookViewId="0">
      <selection activeCell="L3" sqref="L3"/>
    </sheetView>
  </sheetViews>
  <sheetFormatPr defaultRowHeight="12.75" x14ac:dyDescent="0.2"/>
  <cols>
    <col min="3" max="3" width="12.28515625" customWidth="1"/>
    <col min="4" max="4" width="16.85546875" customWidth="1"/>
    <col min="5" max="5" width="10.7109375" customWidth="1"/>
    <col min="12" max="12" width="21" customWidth="1"/>
    <col min="18" max="18" width="12.7109375" customWidth="1"/>
  </cols>
  <sheetData>
    <row r="1" spans="1:19" x14ac:dyDescent="0.2">
      <c r="D1" s="5" t="s">
        <v>14</v>
      </c>
      <c r="E1" s="5" t="s">
        <v>20</v>
      </c>
      <c r="F1" s="5" t="s">
        <v>26</v>
      </c>
      <c r="G1" s="5" t="s">
        <v>29</v>
      </c>
      <c r="H1" s="5" t="s">
        <v>34</v>
      </c>
      <c r="I1" s="5" t="s">
        <v>69</v>
      </c>
      <c r="J1" s="5" t="s">
        <v>85</v>
      </c>
      <c r="L1" s="5" t="s">
        <v>103</v>
      </c>
      <c r="P1" t="s">
        <v>93</v>
      </c>
      <c r="R1" t="s">
        <v>94</v>
      </c>
    </row>
    <row r="2" spans="1:19" ht="15" x14ac:dyDescent="0.2">
      <c r="C2" t="s">
        <v>84</v>
      </c>
      <c r="D2">
        <f>COUNTIF('Form Responses 1'!$E$2:$E$63,"="&amp;D1)</f>
        <v>35</v>
      </c>
      <c r="E2">
        <f>COUNTIF('Form Responses 1'!$E$2:$E$63,"="&amp;'Form Responses 1'!E5)</f>
        <v>4</v>
      </c>
      <c r="F2">
        <f>COUNTIF('Form Responses 1'!$E$2:$E$63,"="&amp;F1)</f>
        <v>10</v>
      </c>
      <c r="G2">
        <f>COUNTIF('Form Responses 1'!$E$2:$E$63,"="&amp;G1)</f>
        <v>6</v>
      </c>
      <c r="H2">
        <f>COUNTIF('Form Responses 1'!$E$2:$E$63,"="&amp;H1)</f>
        <v>4</v>
      </c>
      <c r="I2">
        <f>COUNTIF('Form Responses 1'!$E$2:$E$63,"="&amp;I1)</f>
        <v>2</v>
      </c>
      <c r="J2">
        <f>COUNTIF('Form Responses 1'!$E$2:$E$63,"="&amp;J1)</f>
        <v>1</v>
      </c>
      <c r="L2" s="8" t="s">
        <v>104</v>
      </c>
      <c r="N2" t="s">
        <v>90</v>
      </c>
      <c r="P2" s="7">
        <f>(SUMIFS(M9:M41,F9:F41,1)  +  SUMIFS(M9:M41,F9:F41,2) + SUMIFS(M9:M41,F9:F41,3))/COUNT(P5:P17)</f>
        <v>4.2716025641025643</v>
      </c>
      <c r="Q2" s="3"/>
      <c r="R2" s="7">
        <f>(SUMIFS(M9:M41,F9:F41,4) + SUMIFS(M9:M41,F9:F41,5))/COUNT(R5:R24)</f>
        <v>1.7263166666666667</v>
      </c>
      <c r="S2" s="3"/>
    </row>
    <row r="3" spans="1:19" x14ac:dyDescent="0.2">
      <c r="A3" s="9" t="s">
        <v>86</v>
      </c>
      <c r="B3" s="9"/>
      <c r="C3" s="9"/>
      <c r="D3">
        <f>COUNTIF(K9:K41,"&gt;="&amp;3)</f>
        <v>28</v>
      </c>
      <c r="N3" t="s">
        <v>92</v>
      </c>
      <c r="P3">
        <f>_xlfn.STDEV.S(P5:P17)</f>
        <v>4.4494373403848941</v>
      </c>
      <c r="Q3" s="3"/>
      <c r="R3">
        <f>_xlfn.STDEV.S(R5:R24)</f>
        <v>1.6337068297450299</v>
      </c>
      <c r="S3" s="3">
        <f>_xlfn.STDEV.S(M9:M41)</f>
        <v>3.2563565045721772</v>
      </c>
    </row>
    <row r="4" spans="1:19" x14ac:dyDescent="0.2">
      <c r="A4" s="9" t="s">
        <v>88</v>
      </c>
      <c r="B4" s="9"/>
      <c r="C4" s="9"/>
      <c r="D4">
        <f>D2-D3</f>
        <v>7</v>
      </c>
      <c r="L4" t="s">
        <v>105</v>
      </c>
      <c r="N4" t="s">
        <v>95</v>
      </c>
      <c r="P4" s="7">
        <f>PEARSON(M9:M41,F9:F41)</f>
        <v>-0.33847641953859692</v>
      </c>
      <c r="Q4" s="3"/>
      <c r="S4" s="3"/>
    </row>
    <row r="5" spans="1:19" x14ac:dyDescent="0.2">
      <c r="C5" t="s">
        <v>87</v>
      </c>
      <c r="D5" s="6">
        <f>D3/D2</f>
        <v>0.8</v>
      </c>
      <c r="L5">
        <f>_xlfn.STDEV.S(K9:K41)</f>
        <v>1.2665570127975552</v>
      </c>
      <c r="P5" s="7">
        <f>M9</f>
        <v>3</v>
      </c>
      <c r="Q5" s="3"/>
      <c r="R5" s="7">
        <f>M22</f>
        <v>2.5</v>
      </c>
      <c r="S5" s="3"/>
    </row>
    <row r="6" spans="1:19" x14ac:dyDescent="0.2">
      <c r="C6" t="s">
        <v>90</v>
      </c>
      <c r="D6" s="7">
        <f>SUMIF(M9:M41,"&gt;"&amp;0)/D2</f>
        <v>2.573061904761905</v>
      </c>
      <c r="L6">
        <f>AVERAGE(K9:K41)</f>
        <v>3.6666666666666665</v>
      </c>
      <c r="P6" s="7">
        <f t="shared" ref="P6" si="0">M10</f>
        <v>8</v>
      </c>
      <c r="Q6" s="3"/>
      <c r="R6" s="7">
        <f t="shared" ref="R6:R24" si="1">M23</f>
        <v>1</v>
      </c>
      <c r="S6" s="3"/>
    </row>
    <row r="7" spans="1:19" x14ac:dyDescent="0.2">
      <c r="C7" t="s">
        <v>91</v>
      </c>
      <c r="D7">
        <f>_xlfn.STDEV.S(M9:M41)</f>
        <v>3.2563565045721772</v>
      </c>
      <c r="P7" s="7">
        <f t="shared" ref="P7:P14" si="2">M11</f>
        <v>5</v>
      </c>
      <c r="Q7" s="3"/>
      <c r="R7" s="7">
        <f t="shared" si="1"/>
        <v>0.2</v>
      </c>
      <c r="S7" s="3"/>
    </row>
    <row r="8" spans="1:19" x14ac:dyDescent="0.2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3" t="s">
        <v>89</v>
      </c>
      <c r="N8" s="3" t="s">
        <v>96</v>
      </c>
      <c r="P8" s="7">
        <f t="shared" si="2"/>
        <v>1.5</v>
      </c>
      <c r="Q8" s="3"/>
      <c r="R8" s="7">
        <f t="shared" si="1"/>
        <v>0.08</v>
      </c>
      <c r="S8" s="3"/>
    </row>
    <row r="9" spans="1:19" x14ac:dyDescent="0.2">
      <c r="B9" s="3" t="s">
        <v>77</v>
      </c>
      <c r="C9" s="3">
        <v>54</v>
      </c>
      <c r="D9" s="3" t="s">
        <v>22</v>
      </c>
      <c r="E9" s="3" t="s">
        <v>14</v>
      </c>
      <c r="F9" s="3">
        <v>1</v>
      </c>
      <c r="G9" s="3">
        <v>3</v>
      </c>
      <c r="H9" s="4">
        <v>10</v>
      </c>
      <c r="I9" s="4">
        <v>30</v>
      </c>
      <c r="J9" s="4">
        <v>3</v>
      </c>
      <c r="K9" s="3">
        <v>5</v>
      </c>
      <c r="L9" s="3">
        <v>2</v>
      </c>
      <c r="M9" s="7">
        <f t="shared" ref="M9:M41" si="3">I9/H9</f>
        <v>3</v>
      </c>
      <c r="N9" s="7">
        <f>1/($D$7*SQRT(2*PI()))*EXP(-((M9-$D$6)^2)/(2*$D$7^2))</f>
        <v>0.12146340317655363</v>
      </c>
      <c r="P9" s="7">
        <f t="shared" si="2"/>
        <v>0.56000000000000005</v>
      </c>
      <c r="Q9" s="3"/>
      <c r="R9" s="7">
        <f t="shared" si="1"/>
        <v>2.5</v>
      </c>
      <c r="S9" s="3"/>
    </row>
    <row r="10" spans="1:19" x14ac:dyDescent="0.2">
      <c r="B10" s="3" t="s">
        <v>12</v>
      </c>
      <c r="C10" s="3">
        <v>20</v>
      </c>
      <c r="D10" s="3" t="s">
        <v>13</v>
      </c>
      <c r="E10" s="3" t="s">
        <v>14</v>
      </c>
      <c r="F10" s="3">
        <v>2</v>
      </c>
      <c r="G10" s="3">
        <v>2</v>
      </c>
      <c r="H10" s="4">
        <v>5</v>
      </c>
      <c r="I10" s="4">
        <v>40</v>
      </c>
      <c r="J10" s="4">
        <v>3</v>
      </c>
      <c r="K10" s="3">
        <v>1</v>
      </c>
      <c r="L10" s="3">
        <v>4</v>
      </c>
      <c r="M10" s="7">
        <f t="shared" si="3"/>
        <v>8</v>
      </c>
      <c r="N10" s="7">
        <f t="shared" ref="N10:N41" si="4">1/($D$7*SQRT(2*PI()))*EXP(-((M10-$D$6)^2)/(2*$D$7^2))</f>
        <v>3.055364850429448E-2</v>
      </c>
      <c r="P10" s="7">
        <f t="shared" si="2"/>
        <v>4.666666666666667</v>
      </c>
      <c r="Q10" s="3"/>
      <c r="R10" s="7">
        <f t="shared" si="1"/>
        <v>3.2</v>
      </c>
      <c r="S10" s="3"/>
    </row>
    <row r="11" spans="1:19" x14ac:dyDescent="0.2">
      <c r="B11" s="3" t="s">
        <v>38</v>
      </c>
      <c r="C11" s="3">
        <v>29</v>
      </c>
      <c r="D11" s="3" t="s">
        <v>16</v>
      </c>
      <c r="E11" s="3" t="s">
        <v>14</v>
      </c>
      <c r="F11" s="3">
        <v>2</v>
      </c>
      <c r="G11" s="3">
        <v>2</v>
      </c>
      <c r="H11" s="4">
        <v>5</v>
      </c>
      <c r="I11" s="4">
        <v>25</v>
      </c>
      <c r="J11" s="4">
        <v>2</v>
      </c>
      <c r="K11" s="3">
        <v>2</v>
      </c>
      <c r="L11" s="3">
        <v>1</v>
      </c>
      <c r="M11" s="7">
        <f t="shared" si="3"/>
        <v>5</v>
      </c>
      <c r="N11" s="7">
        <f t="shared" si="4"/>
        <v>9.2802850260182729E-2</v>
      </c>
      <c r="P11" s="7">
        <f t="shared" si="2"/>
        <v>3</v>
      </c>
      <c r="Q11" s="3"/>
      <c r="R11" s="7">
        <f t="shared" si="1"/>
        <v>6.25</v>
      </c>
      <c r="S11" s="3"/>
    </row>
    <row r="12" spans="1:19" x14ac:dyDescent="0.2">
      <c r="B12" s="3" t="s">
        <v>72</v>
      </c>
      <c r="C12" s="3">
        <v>48</v>
      </c>
      <c r="D12" s="3" t="s">
        <v>22</v>
      </c>
      <c r="E12" s="3" t="s">
        <v>14</v>
      </c>
      <c r="F12" s="3">
        <v>2</v>
      </c>
      <c r="G12" s="3">
        <v>3</v>
      </c>
      <c r="H12" s="4">
        <v>20</v>
      </c>
      <c r="I12" s="4">
        <v>30</v>
      </c>
      <c r="J12" s="4">
        <v>4</v>
      </c>
      <c r="K12" s="3">
        <v>4</v>
      </c>
      <c r="L12" s="3">
        <v>2</v>
      </c>
      <c r="M12" s="7">
        <f t="shared" si="3"/>
        <v>1.5</v>
      </c>
      <c r="N12" s="7">
        <f t="shared" si="4"/>
        <v>0.11603749055222029</v>
      </c>
      <c r="P12" s="7">
        <f t="shared" si="2"/>
        <v>2</v>
      </c>
      <c r="Q12" s="3"/>
      <c r="R12" s="7">
        <f t="shared" si="1"/>
        <v>2.2000000000000002</v>
      </c>
      <c r="S12" s="3"/>
    </row>
    <row r="13" spans="1:19" x14ac:dyDescent="0.2">
      <c r="B13" s="3" t="s">
        <v>75</v>
      </c>
      <c r="C13" s="3">
        <v>18</v>
      </c>
      <c r="D13" s="3" t="s">
        <v>13</v>
      </c>
      <c r="E13" s="3" t="s">
        <v>14</v>
      </c>
      <c r="F13" s="3">
        <v>2</v>
      </c>
      <c r="G13" s="3">
        <v>1</v>
      </c>
      <c r="H13" s="4">
        <v>12.5</v>
      </c>
      <c r="I13" s="4">
        <v>7</v>
      </c>
      <c r="J13" s="4">
        <v>4</v>
      </c>
      <c r="K13" s="3">
        <v>3</v>
      </c>
      <c r="L13" s="3">
        <v>4</v>
      </c>
      <c r="M13" s="7">
        <f t="shared" si="3"/>
        <v>0.56000000000000005</v>
      </c>
      <c r="N13" s="7">
        <f t="shared" si="4"/>
        <v>0.10120271147154891</v>
      </c>
      <c r="P13" s="7">
        <f t="shared" si="2"/>
        <v>16.666666666666668</v>
      </c>
      <c r="Q13" s="3"/>
      <c r="R13" s="7">
        <f t="shared" si="1"/>
        <v>2.5</v>
      </c>
      <c r="S13" s="3"/>
    </row>
    <row r="14" spans="1:19" x14ac:dyDescent="0.2">
      <c r="B14" s="3" t="s">
        <v>61</v>
      </c>
      <c r="C14" s="3">
        <v>59</v>
      </c>
      <c r="D14" s="3" t="s">
        <v>19</v>
      </c>
      <c r="E14" s="3" t="s">
        <v>14</v>
      </c>
      <c r="F14" s="3">
        <v>2</v>
      </c>
      <c r="G14" s="3">
        <v>3</v>
      </c>
      <c r="H14" s="4">
        <v>15</v>
      </c>
      <c r="I14" s="4">
        <v>70</v>
      </c>
      <c r="J14" s="4">
        <v>3</v>
      </c>
      <c r="K14" s="3">
        <v>5</v>
      </c>
      <c r="L14" s="3">
        <v>4</v>
      </c>
      <c r="M14" s="7">
        <f t="shared" si="3"/>
        <v>4.666666666666667</v>
      </c>
      <c r="N14" s="7">
        <f t="shared" si="4"/>
        <v>9.9636564744361666E-2</v>
      </c>
      <c r="P14" s="7">
        <f t="shared" si="2"/>
        <v>1</v>
      </c>
      <c r="Q14" s="3"/>
      <c r="R14" s="7">
        <f t="shared" si="1"/>
        <v>1</v>
      </c>
      <c r="S14" s="3"/>
    </row>
    <row r="15" spans="1:19" x14ac:dyDescent="0.2">
      <c r="B15" s="3" t="s">
        <v>23</v>
      </c>
      <c r="C15" s="3">
        <v>24</v>
      </c>
      <c r="D15" s="3" t="s">
        <v>13</v>
      </c>
      <c r="E15" s="3" t="s">
        <v>14</v>
      </c>
      <c r="F15" s="3">
        <v>3</v>
      </c>
      <c r="G15" s="3">
        <v>2</v>
      </c>
      <c r="H15" s="4">
        <v>20</v>
      </c>
      <c r="I15" s="4">
        <v>60</v>
      </c>
      <c r="J15" s="4">
        <v>2</v>
      </c>
      <c r="K15" s="3">
        <v>1</v>
      </c>
      <c r="L15" s="3">
        <v>1</v>
      </c>
      <c r="M15" s="7">
        <f t="shared" si="3"/>
        <v>3</v>
      </c>
      <c r="N15" s="7">
        <f t="shared" si="4"/>
        <v>0.12146340317655363</v>
      </c>
      <c r="P15" s="7">
        <f t="shared" ref="P15:P17" si="5">M19</f>
        <v>2</v>
      </c>
      <c r="R15" s="7">
        <f t="shared" si="1"/>
        <v>1.3333333333333333</v>
      </c>
      <c r="S15" s="3"/>
    </row>
    <row r="16" spans="1:19" x14ac:dyDescent="0.2">
      <c r="B16" s="3" t="s">
        <v>43</v>
      </c>
      <c r="C16" s="3">
        <v>45</v>
      </c>
      <c r="D16" s="3" t="s">
        <v>22</v>
      </c>
      <c r="E16" s="3" t="s">
        <v>14</v>
      </c>
      <c r="F16" s="3">
        <v>3</v>
      </c>
      <c r="G16" s="3">
        <v>2</v>
      </c>
      <c r="H16" s="4">
        <v>30</v>
      </c>
      <c r="I16" s="4">
        <v>60</v>
      </c>
      <c r="J16" s="4">
        <v>3</v>
      </c>
      <c r="K16" s="3">
        <v>5</v>
      </c>
      <c r="L16" s="3">
        <v>3</v>
      </c>
      <c r="M16" s="7">
        <f t="shared" si="3"/>
        <v>2</v>
      </c>
      <c r="N16" s="7">
        <f t="shared" si="4"/>
        <v>0.12062938170328637</v>
      </c>
      <c r="P16" s="7">
        <f t="shared" si="5"/>
        <v>0.63749999999999996</v>
      </c>
      <c r="R16" s="7">
        <f t="shared" si="1"/>
        <v>0.2</v>
      </c>
      <c r="S16" s="3"/>
    </row>
    <row r="17" spans="2:19" x14ac:dyDescent="0.2">
      <c r="B17" s="3" t="s">
        <v>48</v>
      </c>
      <c r="C17" s="3">
        <v>43</v>
      </c>
      <c r="D17" s="3" t="s">
        <v>16</v>
      </c>
      <c r="E17" s="3" t="s">
        <v>14</v>
      </c>
      <c r="F17" s="3">
        <v>3</v>
      </c>
      <c r="G17" s="3">
        <v>2</v>
      </c>
      <c r="H17" s="4">
        <v>3</v>
      </c>
      <c r="I17" s="4">
        <v>50</v>
      </c>
      <c r="J17" s="4">
        <v>2</v>
      </c>
      <c r="K17" s="3">
        <v>4</v>
      </c>
      <c r="L17" s="3">
        <v>4</v>
      </c>
      <c r="M17" s="7">
        <f t="shared" si="3"/>
        <v>16.666666666666668</v>
      </c>
      <c r="N17" s="7">
        <f t="shared" si="4"/>
        <v>1.0486056353182721E-5</v>
      </c>
      <c r="P17" s="7">
        <f t="shared" si="5"/>
        <v>7.5</v>
      </c>
      <c r="R17" s="7">
        <f t="shared" si="1"/>
        <v>0.42499999999999999</v>
      </c>
      <c r="S17" s="3"/>
    </row>
    <row r="18" spans="2:19" x14ac:dyDescent="0.2">
      <c r="B18" s="3" t="s">
        <v>50</v>
      </c>
      <c r="C18" s="3">
        <v>36</v>
      </c>
      <c r="D18" s="3" t="s">
        <v>13</v>
      </c>
      <c r="E18" s="3" t="s">
        <v>14</v>
      </c>
      <c r="F18" s="3">
        <v>3</v>
      </c>
      <c r="G18" s="3">
        <v>1</v>
      </c>
      <c r="H18" s="4">
        <v>10</v>
      </c>
      <c r="I18" s="4">
        <v>10</v>
      </c>
      <c r="J18" s="4">
        <v>1</v>
      </c>
      <c r="K18" s="3">
        <v>5</v>
      </c>
      <c r="L18" s="3">
        <v>2</v>
      </c>
      <c r="M18" s="7">
        <f t="shared" si="3"/>
        <v>1</v>
      </c>
      <c r="N18" s="7">
        <f t="shared" si="4"/>
        <v>0.10901957542315753</v>
      </c>
      <c r="R18" s="7">
        <f t="shared" si="1"/>
        <v>1.6</v>
      </c>
      <c r="S18" s="3"/>
    </row>
    <row r="19" spans="2:19" x14ac:dyDescent="0.2">
      <c r="B19" s="3" t="s">
        <v>61</v>
      </c>
      <c r="C19" s="3">
        <v>52</v>
      </c>
      <c r="D19" s="3" t="s">
        <v>13</v>
      </c>
      <c r="E19" s="3" t="s">
        <v>14</v>
      </c>
      <c r="F19" s="3">
        <v>3</v>
      </c>
      <c r="G19" s="3">
        <v>4</v>
      </c>
      <c r="H19" s="4">
        <v>10</v>
      </c>
      <c r="I19" s="4">
        <v>20</v>
      </c>
      <c r="J19" s="4">
        <v>5</v>
      </c>
      <c r="K19" s="3">
        <v>5</v>
      </c>
      <c r="L19" s="3">
        <v>0.66</v>
      </c>
      <c r="M19" s="7">
        <f t="shared" si="3"/>
        <v>2</v>
      </c>
      <c r="N19" s="7">
        <f t="shared" si="4"/>
        <v>0.12062938170328637</v>
      </c>
      <c r="R19" s="7">
        <f t="shared" si="1"/>
        <v>0.4</v>
      </c>
      <c r="S19" s="3"/>
    </row>
    <row r="20" spans="2:19" x14ac:dyDescent="0.2">
      <c r="B20" s="3" t="s">
        <v>62</v>
      </c>
      <c r="C20" s="3">
        <v>33</v>
      </c>
      <c r="D20" s="3" t="s">
        <v>13</v>
      </c>
      <c r="E20" s="3" t="s">
        <v>14</v>
      </c>
      <c r="F20" s="3">
        <v>3</v>
      </c>
      <c r="G20" s="3">
        <v>3</v>
      </c>
      <c r="H20" s="4">
        <v>4</v>
      </c>
      <c r="I20" s="4">
        <v>2.5499999999999998</v>
      </c>
      <c r="J20" s="4">
        <v>4</v>
      </c>
      <c r="K20" s="3">
        <v>3</v>
      </c>
      <c r="L20" s="3">
        <v>0.66</v>
      </c>
      <c r="M20" s="7">
        <f t="shared" si="3"/>
        <v>0.63749999999999996</v>
      </c>
      <c r="N20" s="7">
        <f t="shared" si="4"/>
        <v>0.1026736104123456</v>
      </c>
      <c r="R20" s="7">
        <f t="shared" si="1"/>
        <v>0.5</v>
      </c>
      <c r="S20" s="3"/>
    </row>
    <row r="21" spans="2:19" x14ac:dyDescent="0.2">
      <c r="B21" s="3" t="s">
        <v>61</v>
      </c>
      <c r="C21" s="3">
        <v>55</v>
      </c>
      <c r="D21" s="3" t="s">
        <v>16</v>
      </c>
      <c r="E21" s="3" t="s">
        <v>14</v>
      </c>
      <c r="F21" s="3">
        <v>3</v>
      </c>
      <c r="G21" s="3">
        <v>3</v>
      </c>
      <c r="H21" s="4">
        <v>40</v>
      </c>
      <c r="I21" s="4">
        <v>300</v>
      </c>
      <c r="J21" s="4">
        <v>3</v>
      </c>
      <c r="K21" s="3">
        <v>5</v>
      </c>
      <c r="L21" s="3">
        <v>12</v>
      </c>
      <c r="M21" s="7">
        <f t="shared" si="3"/>
        <v>7.5</v>
      </c>
      <c r="N21" s="7">
        <f t="shared" si="4"/>
        <v>3.9001123785329987E-2</v>
      </c>
      <c r="R21" s="7">
        <f t="shared" si="1"/>
        <v>0.63800000000000001</v>
      </c>
    </row>
    <row r="22" spans="2:19" x14ac:dyDescent="0.2">
      <c r="B22" s="3" t="s">
        <v>17</v>
      </c>
      <c r="C22" s="3">
        <v>48</v>
      </c>
      <c r="D22" s="3" t="s">
        <v>13</v>
      </c>
      <c r="E22" s="3" t="s">
        <v>14</v>
      </c>
      <c r="F22" s="3">
        <v>4</v>
      </c>
      <c r="G22" s="3">
        <v>3</v>
      </c>
      <c r="H22" s="4">
        <v>20</v>
      </c>
      <c r="I22" s="4">
        <v>50</v>
      </c>
      <c r="J22" s="4">
        <v>5</v>
      </c>
      <c r="K22" s="3">
        <v>3</v>
      </c>
      <c r="L22" s="3">
        <v>2</v>
      </c>
      <c r="M22" s="7">
        <f t="shared" si="3"/>
        <v>2.5</v>
      </c>
      <c r="N22" s="7">
        <f t="shared" si="4"/>
        <v>0.12248102367712566</v>
      </c>
      <c r="R22" s="7">
        <f t="shared" si="1"/>
        <v>2</v>
      </c>
    </row>
    <row r="23" spans="2:19" x14ac:dyDescent="0.2">
      <c r="B23" s="3" t="s">
        <v>49</v>
      </c>
      <c r="C23" s="3">
        <v>44</v>
      </c>
      <c r="D23" s="3" t="s">
        <v>22</v>
      </c>
      <c r="E23" s="3" t="s">
        <v>14</v>
      </c>
      <c r="F23" s="3">
        <v>4</v>
      </c>
      <c r="G23" s="3">
        <v>1</v>
      </c>
      <c r="H23" s="4">
        <v>10</v>
      </c>
      <c r="I23" s="4">
        <v>10</v>
      </c>
      <c r="J23" s="4">
        <v>4</v>
      </c>
      <c r="K23" s="3">
        <v>1</v>
      </c>
      <c r="L23" s="3">
        <v>0.5</v>
      </c>
      <c r="M23" s="7">
        <f t="shared" si="3"/>
        <v>1</v>
      </c>
      <c r="N23" s="7">
        <f t="shared" si="4"/>
        <v>0.10901957542315753</v>
      </c>
      <c r="R23" s="7">
        <f t="shared" si="1"/>
        <v>5</v>
      </c>
    </row>
    <row r="24" spans="2:19" x14ac:dyDescent="0.2">
      <c r="B24" s="3" t="s">
        <v>52</v>
      </c>
      <c r="C24" s="3">
        <v>48</v>
      </c>
      <c r="D24" s="3" t="s">
        <v>13</v>
      </c>
      <c r="E24" s="3" t="s">
        <v>14</v>
      </c>
      <c r="F24" s="3">
        <v>4</v>
      </c>
      <c r="G24" s="3">
        <v>3</v>
      </c>
      <c r="H24" s="4">
        <v>50</v>
      </c>
      <c r="I24" s="4">
        <v>10</v>
      </c>
      <c r="J24" s="4">
        <v>4</v>
      </c>
      <c r="K24" s="3">
        <v>4</v>
      </c>
      <c r="L24" s="3">
        <v>2</v>
      </c>
      <c r="M24" s="7">
        <f t="shared" si="3"/>
        <v>0.2</v>
      </c>
      <c r="N24" s="7">
        <f t="shared" si="4"/>
        <v>9.3941410774106379E-2</v>
      </c>
      <c r="R24" s="7">
        <f t="shared" si="1"/>
        <v>1</v>
      </c>
    </row>
    <row r="25" spans="2:19" x14ac:dyDescent="0.2">
      <c r="B25" s="3" t="s">
        <v>53</v>
      </c>
      <c r="C25" s="3">
        <v>16</v>
      </c>
      <c r="D25" s="3" t="s">
        <v>16</v>
      </c>
      <c r="E25" s="3" t="s">
        <v>14</v>
      </c>
      <c r="F25" s="3">
        <v>4</v>
      </c>
      <c r="G25" s="3">
        <v>2</v>
      </c>
      <c r="H25" s="4">
        <v>625</v>
      </c>
      <c r="I25" s="4">
        <v>50</v>
      </c>
      <c r="J25" s="4">
        <v>3</v>
      </c>
      <c r="K25" s="3">
        <v>5</v>
      </c>
      <c r="L25" s="3">
        <v>7</v>
      </c>
      <c r="M25" s="7">
        <f t="shared" si="3"/>
        <v>0.08</v>
      </c>
      <c r="N25" s="7">
        <f t="shared" si="4"/>
        <v>9.1390105878501965E-2</v>
      </c>
    </row>
    <row r="26" spans="2:19" x14ac:dyDescent="0.2">
      <c r="B26" s="3" t="s">
        <v>65</v>
      </c>
      <c r="C26" s="3">
        <v>22</v>
      </c>
      <c r="D26" s="3" t="s">
        <v>16</v>
      </c>
      <c r="E26" s="3" t="s">
        <v>14</v>
      </c>
      <c r="F26" s="3">
        <v>4</v>
      </c>
      <c r="G26" s="3">
        <v>4</v>
      </c>
      <c r="H26" s="4">
        <v>2</v>
      </c>
      <c r="I26" s="4">
        <v>5</v>
      </c>
      <c r="J26" s="4">
        <v>4</v>
      </c>
      <c r="K26" s="3">
        <v>3</v>
      </c>
      <c r="L26" s="3">
        <v>2</v>
      </c>
      <c r="M26" s="7">
        <f t="shared" si="3"/>
        <v>2.5</v>
      </c>
      <c r="N26" s="7">
        <f t="shared" si="4"/>
        <v>0.12248102367712566</v>
      </c>
    </row>
    <row r="27" spans="2:19" x14ac:dyDescent="0.2">
      <c r="B27" s="3" t="s">
        <v>73</v>
      </c>
      <c r="C27" s="3">
        <v>43</v>
      </c>
      <c r="D27" s="3" t="s">
        <v>13</v>
      </c>
      <c r="E27" s="3" t="s">
        <v>14</v>
      </c>
      <c r="F27" s="3">
        <v>4</v>
      </c>
      <c r="G27" s="3">
        <v>3</v>
      </c>
      <c r="H27" s="4">
        <v>25</v>
      </c>
      <c r="I27" s="4">
        <v>80</v>
      </c>
      <c r="J27" s="4">
        <v>3</v>
      </c>
      <c r="K27" s="3">
        <v>5</v>
      </c>
      <c r="L27" s="3">
        <v>2</v>
      </c>
      <c r="M27" s="7">
        <f t="shared" si="3"/>
        <v>3.2</v>
      </c>
      <c r="N27" s="7">
        <f t="shared" si="4"/>
        <v>0.1202622046440044</v>
      </c>
    </row>
    <row r="28" spans="2:19" x14ac:dyDescent="0.2">
      <c r="B28" s="3" t="s">
        <v>74</v>
      </c>
      <c r="C28" s="3">
        <v>64</v>
      </c>
      <c r="D28" s="3" t="s">
        <v>22</v>
      </c>
      <c r="E28" s="3" t="s">
        <v>14</v>
      </c>
      <c r="F28" s="3">
        <v>4</v>
      </c>
      <c r="G28" s="3">
        <v>2</v>
      </c>
      <c r="H28" s="4">
        <v>0.8</v>
      </c>
      <c r="I28" s="4">
        <v>5</v>
      </c>
      <c r="J28" s="4">
        <v>4</v>
      </c>
      <c r="K28" s="3">
        <v>4</v>
      </c>
      <c r="L28" s="3">
        <v>0.5</v>
      </c>
      <c r="M28" s="7">
        <f t="shared" si="3"/>
        <v>6.25</v>
      </c>
      <c r="N28" s="7">
        <f t="shared" si="4"/>
        <v>6.4761411479437703E-2</v>
      </c>
    </row>
    <row r="29" spans="2:19" x14ac:dyDescent="0.2">
      <c r="B29" s="3" t="s">
        <v>78</v>
      </c>
      <c r="C29" s="3">
        <v>38</v>
      </c>
      <c r="D29" s="3" t="s">
        <v>22</v>
      </c>
      <c r="E29" s="3" t="s">
        <v>14</v>
      </c>
      <c r="F29" s="3">
        <v>4</v>
      </c>
      <c r="G29" s="3">
        <v>4</v>
      </c>
      <c r="H29" s="4">
        <v>10</v>
      </c>
      <c r="I29" s="4">
        <v>22</v>
      </c>
      <c r="J29" s="4">
        <v>5</v>
      </c>
      <c r="K29" s="3">
        <v>5</v>
      </c>
      <c r="L29" s="3">
        <v>1</v>
      </c>
      <c r="M29" s="7">
        <f t="shared" si="3"/>
        <v>2.2000000000000002</v>
      </c>
      <c r="N29" s="7">
        <f t="shared" si="4"/>
        <v>0.12171050719839464</v>
      </c>
    </row>
    <row r="30" spans="2:19" x14ac:dyDescent="0.2">
      <c r="B30" s="3" t="s">
        <v>82</v>
      </c>
      <c r="C30" s="3">
        <v>23</v>
      </c>
      <c r="D30" s="3" t="s">
        <v>19</v>
      </c>
      <c r="E30" s="3" t="s">
        <v>14</v>
      </c>
      <c r="F30" s="3">
        <v>4</v>
      </c>
      <c r="G30" s="3">
        <v>2</v>
      </c>
      <c r="H30" s="4">
        <v>8</v>
      </c>
      <c r="I30" s="4">
        <v>20</v>
      </c>
      <c r="J30" s="4">
        <v>3</v>
      </c>
      <c r="K30" s="3">
        <v>5</v>
      </c>
      <c r="L30" s="3">
        <v>2</v>
      </c>
      <c r="M30" s="7">
        <f t="shared" si="3"/>
        <v>2.5</v>
      </c>
      <c r="N30" s="7">
        <f t="shared" si="4"/>
        <v>0.12248102367712566</v>
      </c>
    </row>
    <row r="31" spans="2:19" x14ac:dyDescent="0.2">
      <c r="B31" s="3" t="s">
        <v>83</v>
      </c>
      <c r="C31" s="3">
        <v>38</v>
      </c>
      <c r="D31" s="3" t="s">
        <v>13</v>
      </c>
      <c r="E31" s="3" t="s">
        <v>14</v>
      </c>
      <c r="F31" s="3">
        <v>4</v>
      </c>
      <c r="G31" s="3">
        <v>4</v>
      </c>
      <c r="H31" s="4">
        <v>7.5</v>
      </c>
      <c r="I31" s="4">
        <v>7.5</v>
      </c>
      <c r="J31" s="4">
        <v>3</v>
      </c>
      <c r="K31" s="3">
        <v>4</v>
      </c>
      <c r="L31" s="3">
        <v>1</v>
      </c>
      <c r="M31" s="7">
        <f t="shared" si="3"/>
        <v>1</v>
      </c>
      <c r="N31" s="7">
        <f t="shared" si="4"/>
        <v>0.10901957542315753</v>
      </c>
    </row>
    <row r="32" spans="2:19" x14ac:dyDescent="0.2">
      <c r="B32" s="3" t="s">
        <v>15</v>
      </c>
      <c r="C32" s="3">
        <v>20</v>
      </c>
      <c r="D32" s="3" t="s">
        <v>16</v>
      </c>
      <c r="E32" s="3" t="s">
        <v>14</v>
      </c>
      <c r="F32" s="3">
        <v>5</v>
      </c>
      <c r="G32" s="3">
        <v>3</v>
      </c>
      <c r="H32" s="4">
        <v>30</v>
      </c>
      <c r="I32" s="4">
        <v>40</v>
      </c>
      <c r="J32" s="4">
        <v>4</v>
      </c>
      <c r="K32" s="3">
        <v>5</v>
      </c>
      <c r="L32" s="3">
        <v>2</v>
      </c>
      <c r="M32" s="7">
        <f t="shared" si="3"/>
        <v>1.3333333333333333</v>
      </c>
      <c r="N32" s="7">
        <f t="shared" si="4"/>
        <v>0.11394747914378114</v>
      </c>
    </row>
    <row r="33" spans="2:14" x14ac:dyDescent="0.2">
      <c r="B33" s="3" t="s">
        <v>21</v>
      </c>
      <c r="C33" s="3">
        <v>21</v>
      </c>
      <c r="D33" s="3" t="s">
        <v>22</v>
      </c>
      <c r="E33" s="3" t="s">
        <v>14</v>
      </c>
      <c r="F33" s="3">
        <v>5</v>
      </c>
      <c r="G33" s="3">
        <v>3</v>
      </c>
      <c r="H33" s="4">
        <v>15</v>
      </c>
      <c r="I33" s="4">
        <v>3</v>
      </c>
      <c r="J33" s="4">
        <v>2</v>
      </c>
      <c r="K33" s="3">
        <v>3</v>
      </c>
      <c r="L33" s="3">
        <v>0.33</v>
      </c>
      <c r="M33" s="7">
        <f t="shared" si="3"/>
        <v>0.2</v>
      </c>
      <c r="N33" s="7">
        <f t="shared" si="4"/>
        <v>9.3941410774106379E-2</v>
      </c>
    </row>
    <row r="34" spans="2:14" x14ac:dyDescent="0.2">
      <c r="B34" s="3" t="s">
        <v>24</v>
      </c>
      <c r="C34" s="3">
        <v>19</v>
      </c>
      <c r="D34" s="3" t="s">
        <v>13</v>
      </c>
      <c r="E34" s="3" t="s">
        <v>14</v>
      </c>
      <c r="F34" s="3">
        <v>5</v>
      </c>
      <c r="G34" s="3">
        <v>5</v>
      </c>
      <c r="H34" s="4">
        <v>40</v>
      </c>
      <c r="I34" s="4">
        <v>17</v>
      </c>
      <c r="J34" s="4">
        <v>4</v>
      </c>
      <c r="K34" s="3">
        <v>4</v>
      </c>
      <c r="L34" s="3">
        <v>2</v>
      </c>
      <c r="M34" s="7">
        <f t="shared" si="3"/>
        <v>0.42499999999999999</v>
      </c>
      <c r="N34" s="7">
        <f t="shared" si="4"/>
        <v>9.8557237146594326E-2</v>
      </c>
    </row>
    <row r="35" spans="2:14" x14ac:dyDescent="0.2">
      <c r="B35" s="3" t="s">
        <v>47</v>
      </c>
      <c r="C35" s="3">
        <v>65</v>
      </c>
      <c r="D35" s="3" t="s">
        <v>22</v>
      </c>
      <c r="E35" s="3" t="s">
        <v>14</v>
      </c>
      <c r="F35" s="3">
        <v>5</v>
      </c>
      <c r="G35" s="3">
        <v>3</v>
      </c>
      <c r="H35" s="4">
        <v>5</v>
      </c>
      <c r="I35" s="4">
        <v>8</v>
      </c>
      <c r="J35" s="4">
        <v>2</v>
      </c>
      <c r="K35" s="3">
        <v>3</v>
      </c>
      <c r="L35" s="3">
        <v>0.66</v>
      </c>
      <c r="M35" s="7">
        <f t="shared" si="3"/>
        <v>1.6</v>
      </c>
      <c r="N35" s="7">
        <f t="shared" si="4"/>
        <v>0.11716244017799313</v>
      </c>
    </row>
    <row r="36" spans="2:14" x14ac:dyDescent="0.2">
      <c r="B36" s="3" t="s">
        <v>57</v>
      </c>
      <c r="C36" s="3">
        <v>40</v>
      </c>
      <c r="D36" s="3" t="s">
        <v>13</v>
      </c>
      <c r="E36" s="3" t="s">
        <v>14</v>
      </c>
      <c r="F36" s="3">
        <v>5</v>
      </c>
      <c r="G36" s="3">
        <v>1</v>
      </c>
      <c r="H36" s="4">
        <v>5</v>
      </c>
      <c r="I36" s="4">
        <v>2</v>
      </c>
      <c r="J36" s="4">
        <v>3</v>
      </c>
      <c r="K36" s="3">
        <v>3</v>
      </c>
      <c r="L36" s="3">
        <v>1</v>
      </c>
      <c r="M36" s="7">
        <f t="shared" si="3"/>
        <v>0.4</v>
      </c>
      <c r="N36" s="7">
        <f t="shared" si="4"/>
        <v>9.8056481661039266E-2</v>
      </c>
    </row>
    <row r="37" spans="2:14" x14ac:dyDescent="0.2">
      <c r="B37" s="3" t="s">
        <v>64</v>
      </c>
      <c r="C37" s="3">
        <v>58</v>
      </c>
      <c r="D37" s="3" t="s">
        <v>22</v>
      </c>
      <c r="E37" s="3" t="s">
        <v>14</v>
      </c>
      <c r="F37" s="3">
        <v>5</v>
      </c>
      <c r="G37" s="3">
        <v>5</v>
      </c>
      <c r="H37" s="4">
        <v>10</v>
      </c>
      <c r="I37" s="4">
        <v>5</v>
      </c>
      <c r="J37" s="4">
        <v>5</v>
      </c>
      <c r="K37" s="3">
        <v>2</v>
      </c>
      <c r="L37" s="3">
        <v>0.5</v>
      </c>
      <c r="M37" s="7">
        <f t="shared" si="3"/>
        <v>0.5</v>
      </c>
      <c r="N37" s="7">
        <f t="shared" si="4"/>
        <v>0.10003951475731641</v>
      </c>
    </row>
    <row r="38" spans="2:14" x14ac:dyDescent="0.2">
      <c r="B38" s="3" t="s">
        <v>66</v>
      </c>
      <c r="C38" s="3">
        <v>22</v>
      </c>
      <c r="D38" s="3" t="s">
        <v>28</v>
      </c>
      <c r="E38" s="3" t="s">
        <v>14</v>
      </c>
      <c r="F38" s="3">
        <v>5</v>
      </c>
      <c r="G38" s="3">
        <v>5</v>
      </c>
      <c r="H38" s="4">
        <v>5</v>
      </c>
      <c r="I38" s="4">
        <v>3.19</v>
      </c>
      <c r="J38" s="4">
        <v>5</v>
      </c>
      <c r="K38" s="3">
        <v>3</v>
      </c>
      <c r="L38" s="3">
        <v>1</v>
      </c>
      <c r="M38" s="7">
        <f t="shared" si="3"/>
        <v>0.63800000000000001</v>
      </c>
      <c r="N38" s="7">
        <f t="shared" si="4"/>
        <v>0.10268298032908531</v>
      </c>
    </row>
    <row r="39" spans="2:14" x14ac:dyDescent="0.2">
      <c r="B39" s="3" t="s">
        <v>67</v>
      </c>
      <c r="C39" s="3">
        <v>43</v>
      </c>
      <c r="D39" s="3" t="s">
        <v>13</v>
      </c>
      <c r="E39" s="3" t="s">
        <v>14</v>
      </c>
      <c r="F39" s="3">
        <v>5</v>
      </c>
      <c r="G39" s="3">
        <v>3</v>
      </c>
      <c r="H39" s="4">
        <v>10</v>
      </c>
      <c r="I39" s="4">
        <v>20</v>
      </c>
      <c r="J39" s="4">
        <v>5</v>
      </c>
      <c r="K39" s="3">
        <v>4</v>
      </c>
      <c r="L39" s="3">
        <v>1</v>
      </c>
      <c r="M39" s="7">
        <f t="shared" si="3"/>
        <v>2</v>
      </c>
      <c r="N39" s="7">
        <f t="shared" si="4"/>
        <v>0.12062938170328637</v>
      </c>
    </row>
    <row r="40" spans="2:14" x14ac:dyDescent="0.2">
      <c r="B40" s="3" t="s">
        <v>70</v>
      </c>
      <c r="C40" s="3">
        <v>25</v>
      </c>
      <c r="D40" s="3" t="s">
        <v>22</v>
      </c>
      <c r="E40" s="3" t="s">
        <v>14</v>
      </c>
      <c r="F40" s="3">
        <v>5</v>
      </c>
      <c r="G40" s="3">
        <v>2</v>
      </c>
      <c r="H40" s="4">
        <v>1</v>
      </c>
      <c r="I40" s="4">
        <v>5</v>
      </c>
      <c r="J40" s="4">
        <v>3</v>
      </c>
      <c r="K40" s="3">
        <v>4</v>
      </c>
      <c r="L40" s="3">
        <v>0.08</v>
      </c>
      <c r="M40" s="7">
        <f t="shared" si="3"/>
        <v>5</v>
      </c>
      <c r="N40" s="7">
        <f t="shared" si="4"/>
        <v>9.2802850260182729E-2</v>
      </c>
    </row>
    <row r="41" spans="2:14" x14ac:dyDescent="0.2">
      <c r="B41" s="3" t="s">
        <v>71</v>
      </c>
      <c r="C41" s="3">
        <v>46</v>
      </c>
      <c r="D41" s="3" t="s">
        <v>13</v>
      </c>
      <c r="E41" s="3" t="s">
        <v>14</v>
      </c>
      <c r="F41" s="3">
        <v>5</v>
      </c>
      <c r="G41" s="3">
        <v>4</v>
      </c>
      <c r="H41" s="4">
        <v>20</v>
      </c>
      <c r="I41" s="4">
        <v>20</v>
      </c>
      <c r="J41" s="4">
        <v>5</v>
      </c>
      <c r="K41" s="3">
        <v>3</v>
      </c>
      <c r="L41" s="3">
        <v>4</v>
      </c>
      <c r="M41" s="7">
        <f t="shared" si="3"/>
        <v>1</v>
      </c>
      <c r="N41" s="7">
        <f t="shared" si="4"/>
        <v>0.10901957542315753</v>
      </c>
    </row>
    <row r="43" spans="2:14" x14ac:dyDescent="0.2">
      <c r="D43" s="3" t="s">
        <v>101</v>
      </c>
      <c r="F43" t="s">
        <v>89</v>
      </c>
    </row>
    <row r="44" spans="2:14" x14ac:dyDescent="0.2">
      <c r="C44" t="s">
        <v>100</v>
      </c>
      <c r="D44">
        <f>(SUMIF($C$9:$C$41,"&gt;="&amp;16,$K$9:$K$41) - SUMIF($C$9:$C$41,"&gt;"&amp;25,$K$9:$K$41))/(COUNTIF($C$9:$C$41,"&gt;="&amp;16) - COUNTIF($C$9:$C$41,"&gt;"&amp;25) )</f>
        <v>3.3636363636363638</v>
      </c>
    </row>
    <row r="45" spans="2:14" x14ac:dyDescent="0.2">
      <c r="C45" t="s">
        <v>97</v>
      </c>
      <c r="D45">
        <f>(SUMIF($C$9:$C$41,"&gt;="&amp;26,$K$9:$K$41) - SUMIF($C$9:$C$41,"&gt;"&amp;35,$K$9:$K$41))/(COUNTIF($C$9:$C$41,"&gt;="&amp;26) - COUNTIF($C$9:$C$41,"&gt;"&amp;35) )</f>
        <v>2.5</v>
      </c>
    </row>
    <row r="46" spans="2:14" x14ac:dyDescent="0.2">
      <c r="C46" t="s">
        <v>99</v>
      </c>
      <c r="D46">
        <f>(SUMIF($C$9:$C$41,"&gt;="&amp;36,$K$9:$K$41) - SUMIF($C$9:$C$41,"&gt;"&amp;45,$K$9:$K$41))/(COUNTIF($C$9:$C$41,"&gt;="&amp;36) - COUNTIF($C$9:$C$41,"&gt;"&amp;45) )</f>
        <v>4</v>
      </c>
    </row>
    <row r="47" spans="2:14" x14ac:dyDescent="0.2">
      <c r="C47" t="s">
        <v>98</v>
      </c>
      <c r="D47">
        <f>(SUMIF($C$9:$C$41,"&gt;="&amp;46,$K$9:$K$41) - SUMIF($C$9:$C$41,"&gt;"&amp;55,$K$9:$K$41))/(COUNTIF($C$9:$C$41,"&gt;="&amp;46) - COUNTIF($C$9:$C$41,"&gt;"&amp;55) )</f>
        <v>4.1428571428571432</v>
      </c>
    </row>
    <row r="48" spans="2:14" x14ac:dyDescent="0.2">
      <c r="C48" t="s">
        <v>102</v>
      </c>
      <c r="D48">
        <f>(SUMIF($C$9:$C$41,"&gt;="&amp;56,$K$9:$K$41) - SUMIF($C$9:$C$41,"&gt;"&amp;65,$K$9:$K$41))/(COUNTIF($C$9:$C$41,"&gt;="&amp;56) - COUNTIF($C$9:$C$41,"&gt;"&amp;65) )</f>
        <v>3.5</v>
      </c>
    </row>
  </sheetData>
  <mergeCells count="2">
    <mergeCell ref="A3:C3"/>
    <mergeCell ref="A4:C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A95A6-97C9-44E3-BD8E-3426793C6911}">
  <dimension ref="A1"/>
  <sheetViews>
    <sheetView showGridLines="0" showRowColHeaders="0" workbookViewId="0">
      <selection activeCell="L25" sqref="L2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 EVANGELISTA CALDAS</dc:creator>
  <cp:lastModifiedBy>JOAO PEDRO EVANGELISTA CALDAS</cp:lastModifiedBy>
  <dcterms:created xsi:type="dcterms:W3CDTF">2023-12-01T21:28:35Z</dcterms:created>
  <dcterms:modified xsi:type="dcterms:W3CDTF">2023-12-08T12:26:59Z</dcterms:modified>
</cp:coreProperties>
</file>