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estudos DATAS\"/>
    </mc:Choice>
  </mc:AlternateContent>
  <xr:revisionPtr revIDLastSave="0" documentId="13_ncr:1_{71645128-5C08-4B10-9DDF-94BCBE1B09E8}" xr6:coauthVersionLast="45" xr6:coauthVersionMax="45" xr10:uidLastSave="{00000000-0000-0000-0000-000000000000}"/>
  <bookViews>
    <workbookView xWindow="-120" yWindow="-120" windowWidth="20730" windowHeight="11160" tabRatio="80" xr2:uid="{5130ACE1-36C9-4BB6-8CDC-FBFC689ED1EB}"/>
  </bookViews>
  <sheets>
    <sheet name="APP" sheetId="1" r:id="rId1"/>
    <sheet name="TABELA DE APOIO" sheetId="2" r:id="rId2"/>
  </sheets>
  <definedNames>
    <definedName name="APORTE">APP!$D$15</definedName>
    <definedName name="PATRIMONIO">APP!$D$18</definedName>
    <definedName name="PERIODO">APP!$D$16</definedName>
    <definedName name="RENDIMENTO_CARTEIRA">APP!$D$10</definedName>
    <definedName name="SALARIO">APP!$D$9</definedName>
    <definedName name="SUGESTAO_INVESTIMENTO">APP!$D$11</definedName>
    <definedName name="sugestao_ivestimento">#REF!</definedName>
    <definedName name="TAXA_MENSAL">APP!$D$17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5" i="1"/>
  <c r="D35" i="1" s="1"/>
  <c r="C36" i="1"/>
  <c r="D36" i="1" s="1"/>
  <c r="C38" i="1"/>
  <c r="D38" i="1" s="1"/>
  <c r="C39" i="1"/>
  <c r="D39" i="1" s="1"/>
  <c r="C34" i="1"/>
  <c r="D34" i="1" s="1"/>
  <c r="H7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D11" i="1"/>
  <c r="D18" i="1"/>
  <c r="D19" i="1" s="1"/>
  <c r="C24" i="1"/>
  <c r="D24" i="1" s="1"/>
  <c r="C25" i="1"/>
  <c r="D25" i="1" s="1"/>
  <c r="C26" i="1"/>
  <c r="D26" i="1" s="1"/>
  <c r="C27" i="1"/>
  <c r="D27" i="1" s="1"/>
  <c r="C23" i="1"/>
  <c r="D23" i="1" s="1"/>
  <c r="D40" i="1" l="1"/>
</calcChain>
</file>

<file path=xl/sharedStrings.xml><?xml version="1.0" encoding="utf-8"?>
<sst xmlns="http://schemas.openxmlformats.org/spreadsheetml/2006/main" count="71" uniqueCount="35">
  <si>
    <t xml:space="preserve">QUANTO INVESTIR POR MÊS? </t>
  </si>
  <si>
    <t xml:space="preserve">POR QUANTOS ANOS? </t>
  </si>
  <si>
    <t xml:space="preserve">PATRIMÔNIO ACUMULADO? </t>
  </si>
  <si>
    <t xml:space="preserve">DIVIDENDOS MENSAIS? </t>
  </si>
  <si>
    <t xml:space="preserve">INVESTIMENTO MENSAL </t>
  </si>
  <si>
    <t xml:space="preserve">QUANTO EM 2 ANOS? </t>
  </si>
  <si>
    <t xml:space="preserve">QUANTO EM 5 ANOS? </t>
  </si>
  <si>
    <t xml:space="preserve">QUANTO EM 10 ANOS? </t>
  </si>
  <si>
    <t xml:space="preserve">QUANTO EM 20 ANOS? </t>
  </si>
  <si>
    <t xml:space="preserve">QUANTO EM 30 ANOS? </t>
  </si>
  <si>
    <t xml:space="preserve">CENÁRIOS </t>
  </si>
  <si>
    <t>DIVIDENDO</t>
  </si>
  <si>
    <t>CONFIGURAÇÕES</t>
  </si>
  <si>
    <t xml:space="preserve">RENDIMENTO CARTEIRA </t>
  </si>
  <si>
    <t>SALÁRIO</t>
  </si>
  <si>
    <t xml:space="preserve">SUGESTÃO DE INVESTIMENTO </t>
  </si>
  <si>
    <t xml:space="preserve">PERFIL </t>
  </si>
  <si>
    <t>MODERADO</t>
  </si>
  <si>
    <t>AGRESSIVO</t>
  </si>
  <si>
    <t xml:space="preserve">VALOR A SER INVESTIDO POR MÊS </t>
  </si>
  <si>
    <t>TIPO DE FII</t>
  </si>
  <si>
    <t xml:space="preserve">PERCENTUAL SUGERIDO </t>
  </si>
  <si>
    <t>VALORES</t>
  </si>
  <si>
    <t>PERFIL</t>
  </si>
  <si>
    <t xml:space="preserve">TIJOLO </t>
  </si>
  <si>
    <t>PAPEL</t>
  </si>
  <si>
    <t xml:space="preserve">HÍBRIDOS </t>
  </si>
  <si>
    <t xml:space="preserve">DESENVOLVIMENTO </t>
  </si>
  <si>
    <t xml:space="preserve">HOTELARIAS </t>
  </si>
  <si>
    <t>FOFs</t>
  </si>
  <si>
    <t>CHAVE</t>
  </si>
  <si>
    <t>CONSERVADOR</t>
  </si>
  <si>
    <t xml:space="preserve">MODERADO-TIJOLO </t>
  </si>
  <si>
    <t>%</t>
  </si>
  <si>
    <t>TAXA DE RENDIMENTO MENSAL?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</si>
</sst>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 Historic"/>
      <family val="2"/>
    </font>
    <font>
      <sz val="11"/>
      <color theme="1"/>
      <name val="Segoe UI Historic"/>
      <family val="2"/>
    </font>
    <font>
      <b/>
      <sz val="11"/>
      <color theme="1"/>
      <name val="Segoe UI Historic"/>
      <family val="2"/>
    </font>
    <font>
      <b/>
      <sz val="12"/>
      <color theme="1"/>
      <name val="Segoe UI Historic"/>
      <family val="2"/>
    </font>
    <font>
      <b/>
      <sz val="18"/>
      <color theme="0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3" fillId="0" borderId="0" xfId="0" applyFont="1"/>
    <xf numFmtId="164" fontId="5" fillId="0" borderId="8" xfId="1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0" xfId="0" applyFont="1"/>
    <xf numFmtId="164" fontId="6" fillId="0" borderId="8" xfId="1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0" fontId="6" fillId="0" borderId="8" xfId="2" applyNumberFormat="1" applyFont="1" applyBorder="1" applyAlignment="1">
      <alignment horizontal="center" vertical="center"/>
    </xf>
    <xf numFmtId="8" fontId="6" fillId="4" borderId="8" xfId="1" applyNumberFormat="1" applyFont="1" applyFill="1" applyBorder="1" applyAlignment="1">
      <alignment horizontal="center" vertical="center"/>
    </xf>
    <xf numFmtId="164" fontId="6" fillId="4" borderId="10" xfId="1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left" indent="3"/>
    </xf>
    <xf numFmtId="8" fontId="6" fillId="4" borderId="13" xfId="0" applyNumberFormat="1" applyFont="1" applyFill="1" applyBorder="1" applyAlignment="1">
      <alignment horizontal="center" vertical="center"/>
    </xf>
    <xf numFmtId="8" fontId="5" fillId="4" borderId="6" xfId="0" applyNumberFormat="1" applyFont="1" applyFill="1" applyBorder="1"/>
    <xf numFmtId="49" fontId="4" fillId="4" borderId="7" xfId="0" applyNumberFormat="1" applyFont="1" applyFill="1" applyBorder="1" applyAlignment="1">
      <alignment horizontal="left" indent="3"/>
    </xf>
    <xf numFmtId="8" fontId="6" fillId="4" borderId="14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left" indent="3"/>
    </xf>
    <xf numFmtId="8" fontId="6" fillId="4" borderId="15" xfId="0" applyNumberFormat="1" applyFont="1" applyFill="1" applyBorder="1" applyAlignment="1">
      <alignment horizontal="center" vertical="center"/>
    </xf>
    <xf numFmtId="8" fontId="5" fillId="4" borderId="16" xfId="0" applyNumberFormat="1" applyFont="1" applyFill="1" applyBorder="1"/>
    <xf numFmtId="49" fontId="3" fillId="2" borderId="0" xfId="3" applyNumberFormat="1" applyBorder="1" applyAlignment="1">
      <alignment horizontal="left" indent="3"/>
    </xf>
    <xf numFmtId="0" fontId="3" fillId="2" borderId="0" xfId="3"/>
    <xf numFmtId="164" fontId="0" fillId="0" borderId="0" xfId="0" applyNumberFormat="1"/>
    <xf numFmtId="0" fontId="0" fillId="4" borderId="0" xfId="0" applyFill="1"/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4" borderId="0" xfId="0" applyNumberFormat="1" applyFont="1" applyFill="1"/>
    <xf numFmtId="9" fontId="0" fillId="0" borderId="0" xfId="2" applyFont="1"/>
    <xf numFmtId="49" fontId="2" fillId="4" borderId="0" xfId="0" applyNumberFormat="1" applyFont="1" applyFill="1" applyAlignment="1">
      <alignment horizontal="center" vertical="center"/>
    </xf>
    <xf numFmtId="0" fontId="0" fillId="0" borderId="11" xfId="0" applyBorder="1"/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49" fontId="4" fillId="6" borderId="7" xfId="0" applyNumberFormat="1" applyFont="1" applyFill="1" applyBorder="1" applyAlignment="1">
      <alignment horizontal="left" indent="3"/>
    </xf>
    <xf numFmtId="49" fontId="4" fillId="6" borderId="14" xfId="0" applyNumberFormat="1" applyFont="1" applyFill="1" applyBorder="1" applyAlignment="1">
      <alignment horizontal="left" indent="3"/>
    </xf>
    <xf numFmtId="0" fontId="8" fillId="5" borderId="17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49" fontId="7" fillId="6" borderId="7" xfId="0" applyNumberFormat="1" applyFont="1" applyFill="1" applyBorder="1" applyAlignment="1">
      <alignment horizontal="left" indent="3"/>
    </xf>
    <xf numFmtId="49" fontId="7" fillId="6" borderId="14" xfId="0" applyNumberFormat="1" applyFont="1" applyFill="1" applyBorder="1" applyAlignment="1">
      <alignment horizontal="left" indent="3"/>
    </xf>
    <xf numFmtId="49" fontId="7" fillId="6" borderId="9" xfId="0" applyNumberFormat="1" applyFont="1" applyFill="1" applyBorder="1" applyAlignment="1">
      <alignment horizontal="left" indent="3"/>
    </xf>
    <xf numFmtId="49" fontId="7" fillId="6" borderId="15" xfId="0" applyNumberFormat="1" applyFont="1" applyFill="1" applyBorder="1" applyAlignment="1">
      <alignment horizontal="left" indent="3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9" fontId="4" fillId="6" borderId="9" xfId="0" applyNumberFormat="1" applyFont="1" applyFill="1" applyBorder="1" applyAlignment="1">
      <alignment horizontal="left" indent="3"/>
    </xf>
    <xf numFmtId="49" fontId="4" fillId="6" borderId="15" xfId="0" applyNumberFormat="1" applyFont="1" applyFill="1" applyBorder="1" applyAlignment="1">
      <alignment horizontal="left" indent="3"/>
    </xf>
  </cellXfs>
  <cellStyles count="4">
    <cellStyle name="Ênfase2" xfId="3" builtinId="33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2-411A-AB4C-8A456B49EF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2-411A-AB4C-8A456B49EF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C2-411A-AB4C-8A456B49EF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C2-411A-AB4C-8A456B49EF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C2-411A-AB4C-8A456B49EFF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C2-411A-AB4C-8A456B49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 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9-4E6D-BD08-8EC64B1B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0</xdr:row>
      <xdr:rowOff>57150</xdr:rowOff>
    </xdr:from>
    <xdr:to>
      <xdr:col>3</xdr:col>
      <xdr:colOff>844020</xdr:colOff>
      <xdr:row>5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8D9143-369C-4A38-9330-799798CAB3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01" t="36003" r="5988" b="41395"/>
        <a:stretch/>
      </xdr:blipFill>
      <xdr:spPr>
        <a:xfrm>
          <a:off x="600075" y="57150"/>
          <a:ext cx="7654925" cy="952500"/>
        </a:xfrm>
        <a:prstGeom prst="rect">
          <a:avLst/>
        </a:prstGeom>
      </xdr:spPr>
    </xdr:pic>
    <xdr:clientData/>
  </xdr:twoCellAnchor>
  <xdr:twoCellAnchor>
    <xdr:from>
      <xdr:col>0</xdr:col>
      <xdr:colOff>535782</xdr:colOff>
      <xdr:row>41</xdr:row>
      <xdr:rowOff>71437</xdr:rowOff>
    </xdr:from>
    <xdr:to>
      <xdr:col>4</xdr:col>
      <xdr:colOff>71437</xdr:colOff>
      <xdr:row>61</xdr:row>
      <xdr:rowOff>154780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FA6EB0-2D41-45BD-A12B-3F08C108E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E60F-C493-4379-A344-4BF60485AFE9}">
  <dimension ref="A1:XFC63"/>
  <sheetViews>
    <sheetView showGridLines="0" tabSelected="1" zoomScale="89" zoomScaleNormal="89" workbookViewId="0">
      <selection activeCell="A64" sqref="A64:XFD1048576"/>
    </sheetView>
  </sheetViews>
  <sheetFormatPr defaultColWidth="0" defaultRowHeight="15" zeroHeight="1" x14ac:dyDescent="0.25"/>
  <cols>
    <col min="1" max="1" width="9.140625" customWidth="1"/>
    <col min="2" max="2" width="56.5703125" customWidth="1"/>
    <col min="3" max="3" width="45.42578125" customWidth="1"/>
    <col min="4" max="4" width="16.85546875" bestFit="1" customWidth="1"/>
    <col min="5" max="5" width="3.42578125" customWidth="1"/>
    <col min="6" max="6" width="2.7109375" hidden="1" customWidth="1"/>
    <col min="7" max="7" width="6.140625" hidden="1" customWidth="1"/>
    <col min="8" max="8" width="1.28515625" hidden="1" customWidth="1"/>
    <col min="9" max="9" width="3.140625" hidden="1" customWidth="1"/>
    <col min="10" max="16383" width="9.140625" hidden="1"/>
    <col min="16384" max="16384" width="2.85546875" hidden="1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ht="15.75" thickBot="1" x14ac:dyDescent="0.3"/>
    <row r="7" spans="2:4" ht="15" customHeight="1" x14ac:dyDescent="0.25">
      <c r="B7" s="45" t="s">
        <v>12</v>
      </c>
      <c r="C7" s="46"/>
      <c r="D7" s="47"/>
    </row>
    <row r="8" spans="2:4" ht="15.75" customHeight="1" x14ac:dyDescent="0.25">
      <c r="B8" s="48"/>
      <c r="C8" s="49"/>
      <c r="D8" s="50"/>
    </row>
    <row r="9" spans="2:4" ht="17.25" x14ac:dyDescent="0.3">
      <c r="B9" s="43" t="s">
        <v>14</v>
      </c>
      <c r="C9" s="44"/>
      <c r="D9" s="3">
        <v>5000</v>
      </c>
    </row>
    <row r="10" spans="2:4" ht="17.25" x14ac:dyDescent="0.3">
      <c r="B10" s="43" t="s">
        <v>13</v>
      </c>
      <c r="C10" s="44"/>
      <c r="D10" s="4">
        <v>8.8999999999999999E-3</v>
      </c>
    </row>
    <row r="11" spans="2:4" ht="18" thickBot="1" x14ac:dyDescent="0.35">
      <c r="B11" s="61" t="s">
        <v>15</v>
      </c>
      <c r="C11" s="62"/>
      <c r="D11" s="5">
        <f>SALARIO*0.3</f>
        <v>1500</v>
      </c>
    </row>
    <row r="12" spans="2:4" ht="17.25" thickBot="1" x14ac:dyDescent="0.35">
      <c r="B12" s="6"/>
      <c r="C12" s="6"/>
      <c r="D12" s="6"/>
    </row>
    <row r="13" spans="2:4" ht="15" customHeight="1" x14ac:dyDescent="0.25">
      <c r="B13" s="55" t="s">
        <v>4</v>
      </c>
      <c r="C13" s="56"/>
      <c r="D13" s="57"/>
    </row>
    <row r="14" spans="2:4" ht="15" customHeight="1" x14ac:dyDescent="0.25">
      <c r="B14" s="58"/>
      <c r="C14" s="59"/>
      <c r="D14" s="60"/>
    </row>
    <row r="15" spans="2:4" ht="17.25" x14ac:dyDescent="0.3">
      <c r="B15" s="43" t="s">
        <v>0</v>
      </c>
      <c r="C15" s="44"/>
      <c r="D15" s="7">
        <v>600</v>
      </c>
    </row>
    <row r="16" spans="2:4" ht="17.25" x14ac:dyDescent="0.3">
      <c r="B16" s="43" t="s">
        <v>1</v>
      </c>
      <c r="C16" s="44"/>
      <c r="D16" s="8">
        <v>5</v>
      </c>
    </row>
    <row r="17" spans="1:4" ht="17.25" x14ac:dyDescent="0.3">
      <c r="B17" s="43" t="s">
        <v>34</v>
      </c>
      <c r="C17" s="44"/>
      <c r="D17" s="9">
        <v>1.0789999999999999E-2</v>
      </c>
    </row>
    <row r="18" spans="1:4" ht="17.25" x14ac:dyDescent="0.3">
      <c r="B18" s="51" t="s">
        <v>2</v>
      </c>
      <c r="C18" s="52"/>
      <c r="D18" s="10">
        <f>FV(TAXA_MENSAL,PERIODO*12,APORTE*-1)</f>
        <v>50266.148399092584</v>
      </c>
    </row>
    <row r="19" spans="1:4" ht="18" thickBot="1" x14ac:dyDescent="0.35">
      <c r="B19" s="53" t="s">
        <v>3</v>
      </c>
      <c r="C19" s="54"/>
      <c r="D19" s="11">
        <f>PATRIMONIO*RENDIMENTO_CARTEIRA</f>
        <v>447.368720751924</v>
      </c>
    </row>
    <row r="20" spans="1:4" ht="17.25" thickBot="1" x14ac:dyDescent="0.35">
      <c r="B20" s="6"/>
      <c r="C20" s="6"/>
      <c r="D20" s="6"/>
    </row>
    <row r="21" spans="1:4" ht="15" customHeight="1" x14ac:dyDescent="0.25">
      <c r="B21" s="37" t="s">
        <v>10</v>
      </c>
      <c r="C21" s="38"/>
      <c r="D21" s="41" t="s">
        <v>11</v>
      </c>
    </row>
    <row r="22" spans="1:4" ht="15" customHeight="1" x14ac:dyDescent="0.25">
      <c r="B22" s="39"/>
      <c r="C22" s="40"/>
      <c r="D22" s="42"/>
    </row>
    <row r="23" spans="1:4" ht="17.25" x14ac:dyDescent="0.3">
      <c r="A23" s="2">
        <v>2</v>
      </c>
      <c r="B23" s="12" t="s">
        <v>5</v>
      </c>
      <c r="C23" s="13">
        <f>FV($D$17,$A23*12,$D$15*-1)</f>
        <v>16336.57637858713</v>
      </c>
      <c r="D23" s="14">
        <f>C23*RENDIMENTO_CARTEIRA</f>
        <v>145.39552976942545</v>
      </c>
    </row>
    <row r="24" spans="1:4" ht="17.25" x14ac:dyDescent="0.3">
      <c r="A24" s="2">
        <v>5</v>
      </c>
      <c r="B24" s="15" t="s">
        <v>6</v>
      </c>
      <c r="C24" s="16">
        <f>FV($D$17,$A24*12,$D$15*-1)</f>
        <v>50266.148399092584</v>
      </c>
      <c r="D24" s="14">
        <f>C24*RENDIMENTO_CARTEIRA</f>
        <v>447.368720751924</v>
      </c>
    </row>
    <row r="25" spans="1:4" ht="17.25" x14ac:dyDescent="0.3">
      <c r="A25" s="2">
        <v>10</v>
      </c>
      <c r="B25" s="15" t="s">
        <v>7</v>
      </c>
      <c r="C25" s="16">
        <f>FV($D$17,$A25*12,$D$15*-1)</f>
        <v>145970.52751810331</v>
      </c>
      <c r="D25" s="14">
        <f>C25*RENDIMENTO_CARTEIRA</f>
        <v>1299.1376949111195</v>
      </c>
    </row>
    <row r="26" spans="1:4" ht="17.25" x14ac:dyDescent="0.3">
      <c r="A26" s="2">
        <v>20</v>
      </c>
      <c r="B26" s="15" t="s">
        <v>8</v>
      </c>
      <c r="C26" s="16">
        <f>FV($D$17,$A26*12,$D$15*-1)</f>
        <v>675119.04005824833</v>
      </c>
      <c r="D26" s="14">
        <f>C26*RENDIMENTO_CARTEIRA</f>
        <v>6008.5594565184101</v>
      </c>
    </row>
    <row r="27" spans="1:4" ht="18" thickBot="1" x14ac:dyDescent="0.35">
      <c r="A27" s="2">
        <v>30</v>
      </c>
      <c r="B27" s="17" t="s">
        <v>9</v>
      </c>
      <c r="C27" s="18">
        <f>FV($D$17,$A27*12,$D$15*-1)</f>
        <v>2593301.7930028285</v>
      </c>
      <c r="D27" s="19">
        <f>C27*RENDIMENTO_CARTEIRA</f>
        <v>23080.385957725175</v>
      </c>
    </row>
    <row r="28" spans="1:4" x14ac:dyDescent="0.25"/>
    <row r="29" spans="1:4" x14ac:dyDescent="0.25"/>
    <row r="30" spans="1:4" x14ac:dyDescent="0.25">
      <c r="B30" s="20" t="s">
        <v>16</v>
      </c>
      <c r="C30" s="21" t="s">
        <v>17</v>
      </c>
      <c r="D30" s="21"/>
    </row>
    <row r="31" spans="1:4" x14ac:dyDescent="0.25">
      <c r="B31" s="27" t="s">
        <v>19</v>
      </c>
      <c r="C31" s="25">
        <v>500</v>
      </c>
      <c r="D31" s="23"/>
    </row>
    <row r="32" spans="1:4" x14ac:dyDescent="0.25"/>
    <row r="33" spans="2:4" x14ac:dyDescent="0.25">
      <c r="B33" s="29" t="s">
        <v>20</v>
      </c>
      <c r="C33" s="29" t="s">
        <v>21</v>
      </c>
      <c r="D33" s="29" t="s">
        <v>22</v>
      </c>
    </row>
    <row r="34" spans="2:4" x14ac:dyDescent="0.25">
      <c r="B34" s="26" t="s">
        <v>25</v>
      </c>
      <c r="C34" s="33">
        <f>VLOOKUP($C$30&amp;"-"&amp;B34,'TABELA DE APOIO'!$A$4:$D$22,4,FALSE)</f>
        <v>0.32</v>
      </c>
      <c r="D34" s="22">
        <f>C34*$C$31</f>
        <v>160</v>
      </c>
    </row>
    <row r="35" spans="2:4" x14ac:dyDescent="0.25">
      <c r="B35" s="26" t="s">
        <v>24</v>
      </c>
      <c r="C35" s="33">
        <f>VLOOKUP($C$30&amp;"-"&amp;B35,'TABELA DE APOIO'!$A$4:$D$22,4,FALSE)</f>
        <v>0.35</v>
      </c>
      <c r="D35" s="22">
        <f t="shared" ref="D35:D39" si="0">C35*$C$31</f>
        <v>175</v>
      </c>
    </row>
    <row r="36" spans="2:4" x14ac:dyDescent="0.25">
      <c r="B36" s="26" t="s">
        <v>26</v>
      </c>
      <c r="C36" s="33">
        <f>VLOOKUP($C$30&amp;"-"&amp;B36,'TABELA DE APOIO'!$A$4:$D$22,4,FALSE)</f>
        <v>0.08</v>
      </c>
      <c r="D36" s="22">
        <f t="shared" si="0"/>
        <v>40</v>
      </c>
    </row>
    <row r="37" spans="2:4" x14ac:dyDescent="0.25">
      <c r="B37" s="26" t="s">
        <v>29</v>
      </c>
      <c r="C37" s="33">
        <f>VLOOKUP($C$30&amp;"-"&amp;B37,'TABELA DE APOIO'!$A$4:$D$22,4,FALSE)</f>
        <v>0.05</v>
      </c>
      <c r="D37" s="22">
        <f t="shared" si="0"/>
        <v>25</v>
      </c>
    </row>
    <row r="38" spans="2:4" x14ac:dyDescent="0.25">
      <c r="B38" s="26" t="s">
        <v>27</v>
      </c>
      <c r="C38" s="33">
        <f>VLOOKUP($C$30&amp;"-"&amp;B38,'TABELA DE APOIO'!$A$4:$D$22,4,FALSE)</f>
        <v>0.1</v>
      </c>
      <c r="D38" s="22">
        <f t="shared" si="0"/>
        <v>50</v>
      </c>
    </row>
    <row r="39" spans="2:4" x14ac:dyDescent="0.25">
      <c r="B39" s="26" t="s">
        <v>28</v>
      </c>
      <c r="C39" s="33">
        <f>VLOOKUP($C$30&amp;"-"&amp;B39,'TABELA DE APOIO'!$A$4:$D$22,4,FALSE)</f>
        <v>0.1</v>
      </c>
      <c r="D39" s="22">
        <f t="shared" si="0"/>
        <v>50</v>
      </c>
    </row>
    <row r="40" spans="2:4" x14ac:dyDescent="0.25">
      <c r="B40" s="23"/>
      <c r="C40" s="23"/>
      <c r="D40" s="24">
        <f>SUM(D34:D39)</f>
        <v>500</v>
      </c>
    </row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</sheetData>
  <mergeCells count="12">
    <mergeCell ref="B7:D8"/>
    <mergeCell ref="B18:C18"/>
    <mergeCell ref="B19:C19"/>
    <mergeCell ref="B13:D14"/>
    <mergeCell ref="B9:C9"/>
    <mergeCell ref="B10:C10"/>
    <mergeCell ref="B11:C11"/>
    <mergeCell ref="B21:C22"/>
    <mergeCell ref="D21:D22"/>
    <mergeCell ref="B15:C15"/>
    <mergeCell ref="B16:C16"/>
    <mergeCell ref="B17:C17"/>
  </mergeCells>
  <dataValidations count="1">
    <dataValidation type="list" allowBlank="1" showInputMessage="1" showErrorMessage="1" sqref="C30" xr:uid="{00BC7302-AF01-45F5-AC34-F31434ECE84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7E65-9A29-47F2-BE53-18C3452284B9}">
  <dimension ref="A4:H22"/>
  <sheetViews>
    <sheetView topLeftCell="A4" workbookViewId="0">
      <selection activeCell="G15" sqref="G15"/>
    </sheetView>
  </sheetViews>
  <sheetFormatPr defaultRowHeight="15" x14ac:dyDescent="0.25"/>
  <cols>
    <col min="1" max="1" width="34.28515625" bestFit="1" customWidth="1"/>
    <col min="2" max="2" width="14.7109375" bestFit="1" customWidth="1"/>
    <col min="3" max="3" width="19.42578125" bestFit="1" customWidth="1"/>
    <col min="4" max="4" width="23" bestFit="1" customWidth="1"/>
    <col min="7" max="7" width="19" bestFit="1" customWidth="1"/>
  </cols>
  <sheetData>
    <row r="4" spans="1:8" x14ac:dyDescent="0.25">
      <c r="A4" t="s">
        <v>30</v>
      </c>
      <c r="B4" t="s">
        <v>23</v>
      </c>
      <c r="C4" s="29" t="s">
        <v>20</v>
      </c>
      <c r="D4" s="29" t="s">
        <v>21</v>
      </c>
    </row>
    <row r="5" spans="1:8" x14ac:dyDescent="0.25">
      <c r="A5" t="str">
        <f>B5&amp;"-"&amp;C5</f>
        <v>AGRESSIVO-PAPEL</v>
      </c>
      <c r="B5" t="s">
        <v>18</v>
      </c>
      <c r="C5" s="26" t="s">
        <v>25</v>
      </c>
      <c r="D5" s="33">
        <v>0.5</v>
      </c>
    </row>
    <row r="6" spans="1:8" x14ac:dyDescent="0.25">
      <c r="A6" t="str">
        <f t="shared" ref="A6:A22" si="0">B6&amp;"-"&amp;C6</f>
        <v xml:space="preserve">AGRESSIVO-TIJOLO </v>
      </c>
      <c r="B6" t="s">
        <v>18</v>
      </c>
      <c r="C6" s="26" t="s">
        <v>24</v>
      </c>
      <c r="D6" s="33">
        <v>0.1</v>
      </c>
      <c r="H6" s="36" t="s">
        <v>33</v>
      </c>
    </row>
    <row r="7" spans="1:8" x14ac:dyDescent="0.25">
      <c r="A7" t="str">
        <f t="shared" si="0"/>
        <v xml:space="preserve">AGRESSIVO-HÍBRIDOS </v>
      </c>
      <c r="B7" t="s">
        <v>18</v>
      </c>
      <c r="C7" s="26" t="s">
        <v>26</v>
      </c>
      <c r="D7" s="33">
        <v>0.05</v>
      </c>
      <c r="G7" t="s">
        <v>32</v>
      </c>
      <c r="H7" s="28">
        <f>VLOOKUP(G7,$A$4:$D$22,4,FALSE)</f>
        <v>0.35</v>
      </c>
    </row>
    <row r="8" spans="1:8" x14ac:dyDescent="0.25">
      <c r="A8" t="str">
        <f t="shared" si="0"/>
        <v>AGRESSIVO-FOFs</v>
      </c>
      <c r="B8" t="s">
        <v>18</v>
      </c>
      <c r="C8" s="26" t="s">
        <v>29</v>
      </c>
      <c r="D8" s="33">
        <v>0.05</v>
      </c>
    </row>
    <row r="9" spans="1:8" x14ac:dyDescent="0.25">
      <c r="A9" t="str">
        <f t="shared" si="0"/>
        <v xml:space="preserve">AGRESSIVO-DESENVOLVIMENTO </v>
      </c>
      <c r="B9" t="s">
        <v>18</v>
      </c>
      <c r="C9" s="26" t="s">
        <v>27</v>
      </c>
      <c r="D9" s="33">
        <v>0.2</v>
      </c>
    </row>
    <row r="10" spans="1:8" ht="15.75" thickBot="1" x14ac:dyDescent="0.3">
      <c r="A10" s="30" t="str">
        <f t="shared" si="0"/>
        <v xml:space="preserve">AGRESSIVO-HOTELARIAS </v>
      </c>
      <c r="B10" s="30" t="s">
        <v>18</v>
      </c>
      <c r="C10" s="31" t="s">
        <v>28</v>
      </c>
      <c r="D10" s="34">
        <v>0.1</v>
      </c>
    </row>
    <row r="11" spans="1:8" x14ac:dyDescent="0.25">
      <c r="A11" s="1" t="str">
        <f t="shared" si="0"/>
        <v>MODERADO-PAPEL</v>
      </c>
      <c r="B11" s="1" t="s">
        <v>17</v>
      </c>
      <c r="C11" s="32" t="s">
        <v>25</v>
      </c>
      <c r="D11" s="35">
        <v>0.32</v>
      </c>
    </row>
    <row r="12" spans="1:8" x14ac:dyDescent="0.25">
      <c r="A12" t="str">
        <f t="shared" si="0"/>
        <v xml:space="preserve">MODERADO-TIJOLO </v>
      </c>
      <c r="B12" t="s">
        <v>17</v>
      </c>
      <c r="C12" s="26" t="s">
        <v>24</v>
      </c>
      <c r="D12" s="35">
        <v>0.35</v>
      </c>
    </row>
    <row r="13" spans="1:8" x14ac:dyDescent="0.25">
      <c r="A13" t="str">
        <f t="shared" si="0"/>
        <v xml:space="preserve">MODERADO-HÍBRIDOS </v>
      </c>
      <c r="B13" t="s">
        <v>17</v>
      </c>
      <c r="C13" s="26" t="s">
        <v>26</v>
      </c>
      <c r="D13" s="35">
        <v>0.08</v>
      </c>
    </row>
    <row r="14" spans="1:8" x14ac:dyDescent="0.25">
      <c r="A14" t="str">
        <f t="shared" si="0"/>
        <v>MODERADO-FOFs</v>
      </c>
      <c r="B14" t="s">
        <v>17</v>
      </c>
      <c r="C14" s="26" t="s">
        <v>29</v>
      </c>
      <c r="D14" s="35">
        <v>0.05</v>
      </c>
    </row>
    <row r="15" spans="1:8" x14ac:dyDescent="0.25">
      <c r="A15" t="str">
        <f t="shared" si="0"/>
        <v xml:space="preserve">MODERADO-DESENVOLVIMENTO </v>
      </c>
      <c r="B15" t="s">
        <v>17</v>
      </c>
      <c r="C15" s="26" t="s">
        <v>27</v>
      </c>
      <c r="D15" s="35">
        <v>0.1</v>
      </c>
    </row>
    <row r="16" spans="1:8" ht="15.75" thickBot="1" x14ac:dyDescent="0.3">
      <c r="A16" s="30" t="str">
        <f t="shared" si="0"/>
        <v xml:space="preserve">MODERADO-HOTELARIAS </v>
      </c>
      <c r="B16" s="30" t="s">
        <v>17</v>
      </c>
      <c r="C16" s="31" t="s">
        <v>28</v>
      </c>
      <c r="D16" s="34">
        <v>0.1</v>
      </c>
    </row>
    <row r="17" spans="1:4" x14ac:dyDescent="0.25">
      <c r="A17" t="str">
        <f t="shared" si="0"/>
        <v>CONSERVADOR-PAPEL</v>
      </c>
      <c r="B17" t="s">
        <v>31</v>
      </c>
      <c r="C17" s="26" t="s">
        <v>25</v>
      </c>
      <c r="D17" s="33">
        <v>0.3</v>
      </c>
    </row>
    <row r="18" spans="1:4" x14ac:dyDescent="0.25">
      <c r="A18" t="str">
        <f t="shared" si="0"/>
        <v xml:space="preserve">CONSERVADOR-TIJOLO </v>
      </c>
      <c r="B18" t="s">
        <v>31</v>
      </c>
      <c r="C18" s="26" t="s">
        <v>24</v>
      </c>
      <c r="D18" s="33">
        <v>0.5</v>
      </c>
    </row>
    <row r="19" spans="1:4" x14ac:dyDescent="0.25">
      <c r="A19" t="str">
        <f t="shared" si="0"/>
        <v xml:space="preserve">CONSERVADOR-HÍBRIDOS </v>
      </c>
      <c r="B19" t="s">
        <v>31</v>
      </c>
      <c r="C19" s="26" t="s">
        <v>26</v>
      </c>
      <c r="D19" s="33">
        <v>0.1</v>
      </c>
    </row>
    <row r="20" spans="1:4" x14ac:dyDescent="0.25">
      <c r="A20" t="str">
        <f t="shared" si="0"/>
        <v>CONSERVADOR-FOFs</v>
      </c>
      <c r="B20" t="s">
        <v>31</v>
      </c>
      <c r="C20" s="26" t="s">
        <v>29</v>
      </c>
      <c r="D20" s="33">
        <v>0.1</v>
      </c>
    </row>
    <row r="21" spans="1:4" x14ac:dyDescent="0.25">
      <c r="A21" t="str">
        <f t="shared" si="0"/>
        <v xml:space="preserve">CONSERVADOR-DESENVOLVIMENTO </v>
      </c>
      <c r="B21" t="s">
        <v>31</v>
      </c>
      <c r="C21" s="26" t="s">
        <v>27</v>
      </c>
      <c r="D21" s="33">
        <v>0</v>
      </c>
    </row>
    <row r="22" spans="1:4" ht="15.75" thickBot="1" x14ac:dyDescent="0.3">
      <c r="A22" t="str">
        <f t="shared" si="0"/>
        <v xml:space="preserve">CONSERVADOR-HOTELARIAS </v>
      </c>
      <c r="B22" t="s">
        <v>31</v>
      </c>
      <c r="C22" s="26" t="s">
        <v>28</v>
      </c>
      <c r="D22" s="3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APOIO</vt:lpstr>
      <vt:lpstr>APORTE</vt:lpstr>
      <vt:lpstr>PATRIMONIO</vt:lpstr>
      <vt:lpstr>PERIODO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2025-09-23T18:39:07Z</dcterms:created>
  <dcterms:modified xsi:type="dcterms:W3CDTF">2025-09-25T14:15:48Z</dcterms:modified>
</cp:coreProperties>
</file>