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isReis\Desktop\uni\1º ano 2 semestre\MATCP EXCEL\"/>
    </mc:Choice>
  </mc:AlternateContent>
  <xr:revisionPtr revIDLastSave="0" documentId="13_ncr:1_{CEF10198-4BB2-4ABA-A2A6-A0FFAE2FFAE0}" xr6:coauthVersionLast="47" xr6:coauthVersionMax="47" xr10:uidLastSave="{00000000-0000-0000-0000-000000000000}"/>
  <bookViews>
    <workbookView xWindow="-108" yWindow="-108" windowWidth="23256" windowHeight="12720" activeTab="3" xr2:uid="{1E5E0ABD-001E-45FB-94C7-CF401A2A9C9E}"/>
  </bookViews>
  <sheets>
    <sheet name="EXERCICIO 5" sheetId="1" r:id="rId1"/>
    <sheet name="Exercicio 7" sheetId="2" r:id="rId2"/>
    <sheet name="exercicio 11" sheetId="3" r:id="rId3"/>
    <sheet name="EXERCICIO 1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6" i="4" l="1"/>
  <c r="F15" i="4"/>
  <c r="E13" i="4"/>
  <c r="N13" i="4"/>
  <c r="L5" i="4"/>
  <c r="H8" i="4"/>
  <c r="D8" i="4"/>
  <c r="N4" i="4"/>
  <c r="F16" i="3"/>
  <c r="F15" i="3"/>
  <c r="D13" i="3"/>
  <c r="L11" i="3"/>
  <c r="G8" i="3"/>
  <c r="C8" i="3"/>
  <c r="G7" i="3"/>
  <c r="C7" i="3"/>
  <c r="L8" i="3"/>
  <c r="N5" i="3"/>
  <c r="C40" i="2"/>
  <c r="C39" i="2"/>
  <c r="D35" i="2"/>
  <c r="C38" i="2"/>
  <c r="D33" i="2"/>
  <c r="D18" i="2"/>
  <c r="D17" i="2"/>
  <c r="D15" i="2"/>
  <c r="E10" i="2"/>
  <c r="D36" i="1"/>
  <c r="O17" i="1"/>
  <c r="I23" i="1"/>
  <c r="E26" i="1" s="1"/>
  <c r="D22" i="1"/>
  <c r="D21" i="1"/>
  <c r="S13" i="1"/>
  <c r="S9" i="1"/>
  <c r="S10" i="1"/>
  <c r="S11" i="1"/>
  <c r="S12" i="1"/>
  <c r="S8" i="1"/>
  <c r="O16" i="1"/>
  <c r="R13" i="1"/>
  <c r="R9" i="1"/>
  <c r="R10" i="1"/>
  <c r="R11" i="1"/>
  <c r="R12" i="1"/>
  <c r="R8" i="1"/>
  <c r="P9" i="1"/>
  <c r="P10" i="1"/>
  <c r="P11" i="1"/>
  <c r="P12" i="1"/>
  <c r="P8" i="1"/>
  <c r="Q13" i="1"/>
  <c r="M12" i="1"/>
  <c r="M11" i="1"/>
  <c r="M10" i="1"/>
  <c r="M9" i="1"/>
  <c r="M8" i="1"/>
  <c r="E27" i="1" l="1"/>
</calcChain>
</file>

<file path=xl/sharedStrings.xml><?xml version="1.0" encoding="utf-8"?>
<sst xmlns="http://schemas.openxmlformats.org/spreadsheetml/2006/main" count="126" uniqueCount="102">
  <si>
    <t>Peso(gramas)</t>
  </si>
  <si>
    <t>Frequencia</t>
  </si>
  <si>
    <t>[130, 135[</t>
  </si>
  <si>
    <t>[135, 140[</t>
  </si>
  <si>
    <t>[140, 145[</t>
  </si>
  <si>
    <t>[145, 150[</t>
  </si>
  <si>
    <t>[150, 155[</t>
  </si>
  <si>
    <t>Total</t>
  </si>
  <si>
    <t>peso medio=</t>
  </si>
  <si>
    <t>classes</t>
  </si>
  <si>
    <t>fi</t>
  </si>
  <si>
    <t>xi</t>
  </si>
  <si>
    <t>(xi-media)^2*fi</t>
  </si>
  <si>
    <t>xi*fi</t>
  </si>
  <si>
    <t>Media =</t>
  </si>
  <si>
    <t>desvio padrao=</t>
  </si>
  <si>
    <t>raiz quadrad((xi- media) ^2 * fi)/(n-1)</t>
  </si>
  <si>
    <t>delta = zc* desvio padrao/raiz de n</t>
  </si>
  <si>
    <t xml:space="preserve">zc= </t>
  </si>
  <si>
    <t>alfa=</t>
  </si>
  <si>
    <t>alfa =</t>
  </si>
  <si>
    <t>(1- alfa )*100%</t>
  </si>
  <si>
    <t>alfa = 100-99%</t>
  </si>
  <si>
    <t>igual a 1%</t>
  </si>
  <si>
    <t>zc= inversa da distribuição normal (1-alfa/2)</t>
  </si>
  <si>
    <t xml:space="preserve">delta= </t>
  </si>
  <si>
    <t xml:space="preserve">media-delta </t>
  </si>
  <si>
    <t>media+delta</t>
  </si>
  <si>
    <t>IC =]145,397 , 147,703[</t>
  </si>
  <si>
    <t>a)</t>
  </si>
  <si>
    <t>grau de confiança 99%</t>
  </si>
  <si>
    <t>nivel de significancia = 100-99 = 1%</t>
  </si>
  <si>
    <t>n = (zc*desvio padrao/delta)^2)</t>
  </si>
  <si>
    <t>b)</t>
  </si>
  <si>
    <t>n= (zc* desvio padrao/delta)^2</t>
  </si>
  <si>
    <t>n=</t>
  </si>
  <si>
    <t>aproximadamente 134 latas</t>
  </si>
  <si>
    <t>n&gt;= 134</t>
  </si>
  <si>
    <t xml:space="preserve">variancia </t>
  </si>
  <si>
    <t>s^2 = 4</t>
  </si>
  <si>
    <t xml:space="preserve">desvio padrao </t>
  </si>
  <si>
    <t xml:space="preserve">intervalo de confiança </t>
  </si>
  <si>
    <t>nivel de significancia</t>
  </si>
  <si>
    <t>zc = Inv Norm (1- alfa/2)</t>
  </si>
  <si>
    <t>zc=</t>
  </si>
  <si>
    <t xml:space="preserve">delta = </t>
  </si>
  <si>
    <t>s =</t>
  </si>
  <si>
    <t>N =</t>
  </si>
  <si>
    <t>MEDIA - DELTA =</t>
  </si>
  <si>
    <t>MEDIA + DELTA =</t>
  </si>
  <si>
    <t xml:space="preserve">MEDIA = </t>
  </si>
  <si>
    <t>IC = ]18,25 ; 19,35[</t>
  </si>
  <si>
    <t>i)</t>
  </si>
  <si>
    <t>ii)</t>
  </si>
  <si>
    <t>aumentar o nivel de confiança = aumentar o zc = aumentar o delta = aumentar o intervalo</t>
  </si>
  <si>
    <t>diminuir o n = aumentar o delta = aumentar o intervalo</t>
  </si>
  <si>
    <t>c)</t>
  </si>
  <si>
    <t>n =?</t>
  </si>
  <si>
    <t>intervalo de confiança=</t>
  </si>
  <si>
    <t>nivel de significancia=</t>
  </si>
  <si>
    <t>N=</t>
  </si>
  <si>
    <t>amplitude = 2 delta</t>
  </si>
  <si>
    <t>delta = amplitude /2</t>
  </si>
  <si>
    <t>Resposta:</t>
  </si>
  <si>
    <t>A</t>
  </si>
  <si>
    <t>B</t>
  </si>
  <si>
    <t>X</t>
  </si>
  <si>
    <t xml:space="preserve">IC 98 para diferenca de porporções </t>
  </si>
  <si>
    <t>IC =] (pa -pb)- delta ; (pa-pb) + delta[</t>
  </si>
  <si>
    <t>X = nº de peças defeituosas em n = 100</t>
  </si>
  <si>
    <t>delta = zc * RAIZ((pa*qa/na) + (pb*qb/nb))</t>
  </si>
  <si>
    <t>Intervalo de confiança =</t>
  </si>
  <si>
    <t>nivel de significancia =</t>
  </si>
  <si>
    <t>zc = INV S Norm(1-alfa/2)</t>
  </si>
  <si>
    <t>PA</t>
  </si>
  <si>
    <t>PB</t>
  </si>
  <si>
    <t>qa</t>
  </si>
  <si>
    <t>qb</t>
  </si>
  <si>
    <t>PA*QA</t>
  </si>
  <si>
    <t>PB*QB</t>
  </si>
  <si>
    <t>PA-PB=</t>
  </si>
  <si>
    <t>(PA-PB) + DELTA</t>
  </si>
  <si>
    <t>(PA-PB) - DELTA</t>
  </si>
  <si>
    <t>IC = ] -0,057 ; 0,177 [</t>
  </si>
  <si>
    <t>Como o intervalo apresenta extremos de sinais contrários, com 98% de confiança podemos dizer que uma linha não está a gerar uma maior proporção de defeitos que a outra.</t>
  </si>
  <si>
    <t>r:</t>
  </si>
  <si>
    <t>s=</t>
  </si>
  <si>
    <t xml:space="preserve">s= </t>
  </si>
  <si>
    <t>T - tempo de execução para remoção do virus</t>
  </si>
  <si>
    <t>T=</t>
  </si>
  <si>
    <t>~N( ; )</t>
  </si>
  <si>
    <t>IC = ](Ea -Eb)-delta ; (Ea-Eb) + delta[</t>
  </si>
  <si>
    <t>delta = zc * raiz (delta a^2/na) +(deltaB^2 + deltab)</t>
  </si>
  <si>
    <t>delta a^2/na =</t>
  </si>
  <si>
    <t>delta</t>
  </si>
  <si>
    <t>delta b^2/nb =</t>
  </si>
  <si>
    <t>media a - media b =</t>
  </si>
  <si>
    <t>diferença media - delta=</t>
  </si>
  <si>
    <t>diferença media + delta=</t>
  </si>
  <si>
    <t>IC = ] 1,337 ; 2,463 [</t>
  </si>
  <si>
    <t>R:</t>
  </si>
  <si>
    <t>Como o intervalo apresenta extremos de sinal postivo, com 95% de confiança podemos dizer que o tempo médio de execução na remoção de um vírus informático quando utilizado o programa antivírus A é superior ao tempo médio de execução na remoção de um vírus informático quando utilizado o programa antivírus B.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</si>
</sst>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9" fontId="0" fillId="0" borderId="0" xfId="0" applyNumberFormat="1"/>
    <xf numFmtId="0" fontId="0" fillId="0" borderId="0" xfId="0" applyAlignment="1"/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46027-D64D-4AE9-B6BB-A7433638E15B}">
  <dimension ref="B3:U39"/>
  <sheetViews>
    <sheetView topLeftCell="A16" zoomScale="90" workbookViewId="0">
      <selection activeCell="I23" sqref="I23"/>
    </sheetView>
  </sheetViews>
  <sheetFormatPr defaultRowHeight="14.4" x14ac:dyDescent="0.3"/>
  <cols>
    <col min="3" max="3" width="15.109375" customWidth="1"/>
    <col min="4" max="4" width="18.77734375" customWidth="1"/>
    <col min="14" max="14" width="15.21875" customWidth="1"/>
    <col min="18" max="18" width="16.77734375" customWidth="1"/>
    <col min="19" max="19" width="15.33203125" customWidth="1"/>
  </cols>
  <sheetData>
    <row r="3" spans="2:19" x14ac:dyDescent="0.3">
      <c r="B3" t="s">
        <v>29</v>
      </c>
    </row>
    <row r="5" spans="2:19" x14ac:dyDescent="0.3">
      <c r="C5" s="1" t="s">
        <v>0</v>
      </c>
      <c r="D5" s="1" t="s">
        <v>2</v>
      </c>
      <c r="E5" s="1" t="s">
        <v>3</v>
      </c>
      <c r="F5" s="1" t="s">
        <v>4</v>
      </c>
      <c r="G5" s="1" t="s">
        <v>5</v>
      </c>
      <c r="H5" s="1" t="s">
        <v>6</v>
      </c>
      <c r="I5" s="1" t="s">
        <v>7</v>
      </c>
    </row>
    <row r="6" spans="2:19" x14ac:dyDescent="0.3">
      <c r="C6" s="1" t="s">
        <v>1</v>
      </c>
      <c r="D6" s="1">
        <v>1</v>
      </c>
      <c r="E6" s="1">
        <v>5</v>
      </c>
      <c r="F6" s="1">
        <v>30</v>
      </c>
      <c r="G6" s="1">
        <v>40</v>
      </c>
      <c r="H6" s="1">
        <v>24</v>
      </c>
      <c r="I6" s="1">
        <v>100</v>
      </c>
    </row>
    <row r="7" spans="2:19" x14ac:dyDescent="0.3">
      <c r="M7" s="2" t="s">
        <v>9</v>
      </c>
      <c r="N7" s="2"/>
      <c r="O7" s="2"/>
      <c r="P7" s="2" t="s">
        <v>11</v>
      </c>
      <c r="Q7" s="2" t="s">
        <v>10</v>
      </c>
      <c r="R7" s="2" t="s">
        <v>13</v>
      </c>
      <c r="S7" s="2" t="s">
        <v>12</v>
      </c>
    </row>
    <row r="8" spans="2:19" x14ac:dyDescent="0.3">
      <c r="M8" s="2" t="str">
        <f>D5</f>
        <v>[130, 135[</v>
      </c>
      <c r="N8" s="2">
        <v>130</v>
      </c>
      <c r="O8" s="2">
        <v>135</v>
      </c>
      <c r="P8" s="2">
        <f>(O8+N8)/2</f>
        <v>132.5</v>
      </c>
      <c r="Q8" s="2">
        <v>1</v>
      </c>
      <c r="R8" s="2">
        <f>P8*Q8</f>
        <v>132.5</v>
      </c>
      <c r="S8" s="2">
        <f>(P8-$O$16)^2*Q8</f>
        <v>197.40250000000032</v>
      </c>
    </row>
    <row r="9" spans="2:19" x14ac:dyDescent="0.3">
      <c r="E9" t="s">
        <v>20</v>
      </c>
      <c r="M9" s="2" t="str">
        <f>E5</f>
        <v>[135, 140[</v>
      </c>
      <c r="N9" s="2">
        <v>135</v>
      </c>
      <c r="O9" s="2">
        <v>140</v>
      </c>
      <c r="P9" s="2">
        <f t="shared" ref="P9:P12" si="0">(O9+N9)/2</f>
        <v>137.5</v>
      </c>
      <c r="Q9" s="2">
        <v>5</v>
      </c>
      <c r="R9" s="2">
        <f t="shared" ref="R9:R12" si="1">P9*Q9</f>
        <v>687.5</v>
      </c>
      <c r="S9" s="2">
        <f t="shared" ref="S9:S12" si="2">(P9-$O$16)^2*Q9</f>
        <v>409.51250000000101</v>
      </c>
    </row>
    <row r="10" spans="2:19" x14ac:dyDescent="0.3">
      <c r="M10" s="2" t="str">
        <f>F5</f>
        <v>[140, 145[</v>
      </c>
      <c r="N10" s="2">
        <v>140</v>
      </c>
      <c r="O10" s="2">
        <v>145</v>
      </c>
      <c r="P10" s="2">
        <f t="shared" si="0"/>
        <v>142.5</v>
      </c>
      <c r="Q10" s="2">
        <v>30</v>
      </c>
      <c r="R10" s="2">
        <f t="shared" si="1"/>
        <v>4275</v>
      </c>
      <c r="S10" s="2">
        <f t="shared" si="2"/>
        <v>492.07500000000277</v>
      </c>
    </row>
    <row r="11" spans="2:19" x14ac:dyDescent="0.3">
      <c r="C11" t="s">
        <v>8</v>
      </c>
      <c r="D11">
        <v>150</v>
      </c>
      <c r="M11" s="2" t="str">
        <f>G5</f>
        <v>[145, 150[</v>
      </c>
      <c r="N11" s="2">
        <v>145</v>
      </c>
      <c r="O11" s="2">
        <v>150</v>
      </c>
      <c r="P11" s="2">
        <f t="shared" si="0"/>
        <v>147.5</v>
      </c>
      <c r="Q11" s="2">
        <v>40</v>
      </c>
      <c r="R11" s="2">
        <f t="shared" si="1"/>
        <v>5900</v>
      </c>
      <c r="S11" s="2">
        <f t="shared" si="2"/>
        <v>36.099999999999135</v>
      </c>
    </row>
    <row r="12" spans="2:19" x14ac:dyDescent="0.3">
      <c r="M12" s="2" t="str">
        <f>H5</f>
        <v>[150, 155[</v>
      </c>
      <c r="N12" s="2">
        <v>150</v>
      </c>
      <c r="O12" s="2">
        <v>155</v>
      </c>
      <c r="P12" s="2">
        <f t="shared" si="0"/>
        <v>152.5</v>
      </c>
      <c r="Q12" s="2">
        <v>24</v>
      </c>
      <c r="R12" s="2">
        <f t="shared" si="1"/>
        <v>3660</v>
      </c>
      <c r="S12" s="2">
        <f t="shared" si="2"/>
        <v>849.65999999999667</v>
      </c>
    </row>
    <row r="13" spans="2:19" x14ac:dyDescent="0.3">
      <c r="M13" s="2"/>
      <c r="N13" s="2"/>
      <c r="O13" s="2"/>
      <c r="P13" s="2" t="s">
        <v>7</v>
      </c>
      <c r="Q13" s="2">
        <f>SUM(Q8:Q12)</f>
        <v>100</v>
      </c>
      <c r="R13" s="2">
        <f>SUM(R8:R12)</f>
        <v>14655</v>
      </c>
      <c r="S13" s="2">
        <f>SUM(S8:S12)</f>
        <v>1984.75</v>
      </c>
    </row>
    <row r="14" spans="2:19" x14ac:dyDescent="0.3">
      <c r="C14" t="s">
        <v>21</v>
      </c>
    </row>
    <row r="15" spans="2:19" x14ac:dyDescent="0.3">
      <c r="C15" t="s">
        <v>22</v>
      </c>
      <c r="D15" t="s">
        <v>23</v>
      </c>
    </row>
    <row r="16" spans="2:19" x14ac:dyDescent="0.3">
      <c r="N16" t="s">
        <v>14</v>
      </c>
      <c r="O16">
        <f>R13/Q13</f>
        <v>146.55000000000001</v>
      </c>
    </row>
    <row r="17" spans="3:21" x14ac:dyDescent="0.3">
      <c r="N17" t="s">
        <v>15</v>
      </c>
      <c r="O17">
        <f>SQRT(S13/(Q13-1))</f>
        <v>4.4774970461162562</v>
      </c>
      <c r="R17" s="3" t="s">
        <v>16</v>
      </c>
      <c r="S17" s="3"/>
      <c r="T17" s="3"/>
      <c r="U17" s="3"/>
    </row>
    <row r="20" spans="3:21" x14ac:dyDescent="0.3">
      <c r="C20" s="3" t="s">
        <v>17</v>
      </c>
      <c r="D20" s="3"/>
      <c r="E20" s="3"/>
      <c r="F20" s="3"/>
      <c r="H20" s="3" t="s">
        <v>32</v>
      </c>
      <c r="I20" s="3"/>
      <c r="J20" s="3"/>
      <c r="K20" s="3"/>
      <c r="M20" s="4" t="s">
        <v>30</v>
      </c>
      <c r="N20" s="4"/>
      <c r="O20" s="4"/>
    </row>
    <row r="21" spans="3:21" x14ac:dyDescent="0.3">
      <c r="C21" t="s">
        <v>19</v>
      </c>
      <c r="D21">
        <f>1%</f>
        <v>0.01</v>
      </c>
      <c r="M21" s="3" t="s">
        <v>31</v>
      </c>
      <c r="N21" s="3"/>
      <c r="O21" s="3"/>
    </row>
    <row r="22" spans="3:21" x14ac:dyDescent="0.3">
      <c r="C22" t="s">
        <v>18</v>
      </c>
      <c r="D22">
        <f>_xlfn.NORM.S.INV(1-D21/2)</f>
        <v>2.5758293035488999</v>
      </c>
    </row>
    <row r="23" spans="3:21" x14ac:dyDescent="0.3">
      <c r="C23" s="3" t="s">
        <v>24</v>
      </c>
      <c r="D23" s="3"/>
      <c r="E23" s="3"/>
      <c r="F23" s="3"/>
      <c r="H23" t="s">
        <v>25</v>
      </c>
      <c r="I23">
        <f>D22*O17/SQRT(Q13)</f>
        <v>1.1533268097939893</v>
      </c>
    </row>
    <row r="26" spans="3:21" x14ac:dyDescent="0.3">
      <c r="D26" t="s">
        <v>26</v>
      </c>
      <c r="E26">
        <f>O16-I23</f>
        <v>145.39667319020603</v>
      </c>
    </row>
    <row r="27" spans="3:21" x14ac:dyDescent="0.3">
      <c r="D27" t="s">
        <v>27</v>
      </c>
      <c r="E27">
        <f>O16+I23</f>
        <v>147.70332680979399</v>
      </c>
    </row>
    <row r="29" spans="3:21" x14ac:dyDescent="0.3">
      <c r="D29" s="4" t="s">
        <v>28</v>
      </c>
      <c r="E29" s="4"/>
    </row>
    <row r="31" spans="3:21" x14ac:dyDescent="0.3">
      <c r="C31" t="s">
        <v>33</v>
      </c>
    </row>
    <row r="32" spans="3:21" x14ac:dyDescent="0.3">
      <c r="C32" s="3" t="s">
        <v>34</v>
      </c>
      <c r="D32" s="3"/>
      <c r="E32" s="3"/>
    </row>
    <row r="34" spans="3:5" x14ac:dyDescent="0.3">
      <c r="C34" t="s">
        <v>35</v>
      </c>
    </row>
    <row r="36" spans="3:5" x14ac:dyDescent="0.3">
      <c r="D36">
        <f>(D22*O17)^2</f>
        <v>133.01627301895806</v>
      </c>
    </row>
    <row r="37" spans="3:5" x14ac:dyDescent="0.3">
      <c r="D37" s="3" t="s">
        <v>36</v>
      </c>
      <c r="E37" s="3"/>
    </row>
    <row r="39" spans="3:5" x14ac:dyDescent="0.3">
      <c r="D39" t="s">
        <v>37</v>
      </c>
    </row>
  </sheetData>
  <mergeCells count="9">
    <mergeCell ref="C32:E32"/>
    <mergeCell ref="D37:E37"/>
    <mergeCell ref="R17:U17"/>
    <mergeCell ref="C20:F20"/>
    <mergeCell ref="C23:F23"/>
    <mergeCell ref="D29:E29"/>
    <mergeCell ref="M20:O20"/>
    <mergeCell ref="M21:O21"/>
    <mergeCell ref="H20:K2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A04949-49DD-481D-8592-DD7F892BF779}">
  <dimension ref="B3:J40"/>
  <sheetViews>
    <sheetView workbookViewId="0">
      <selection activeCell="B41" sqref="B41"/>
    </sheetView>
  </sheetViews>
  <sheetFormatPr defaultRowHeight="14.4" x14ac:dyDescent="0.3"/>
  <cols>
    <col min="3" max="3" width="24.21875" customWidth="1"/>
  </cols>
  <sheetData>
    <row r="3" spans="2:7" x14ac:dyDescent="0.3">
      <c r="B3" t="s">
        <v>29</v>
      </c>
    </row>
    <row r="5" spans="2:7" x14ac:dyDescent="0.3">
      <c r="C5" t="s">
        <v>47</v>
      </c>
      <c r="D5">
        <v>36</v>
      </c>
      <c r="F5" t="s">
        <v>50</v>
      </c>
      <c r="G5">
        <v>18.8</v>
      </c>
    </row>
    <row r="6" spans="2:7" x14ac:dyDescent="0.3">
      <c r="C6" t="s">
        <v>38</v>
      </c>
      <c r="D6" t="s">
        <v>39</v>
      </c>
    </row>
    <row r="7" spans="2:7" x14ac:dyDescent="0.3">
      <c r="C7" t="s">
        <v>40</v>
      </c>
      <c r="D7" t="s">
        <v>46</v>
      </c>
      <c r="E7">
        <v>2</v>
      </c>
    </row>
    <row r="8" spans="2:7" x14ac:dyDescent="0.3">
      <c r="C8" t="s">
        <v>41</v>
      </c>
      <c r="D8" s="5">
        <v>0.9</v>
      </c>
    </row>
    <row r="9" spans="2:7" x14ac:dyDescent="0.3">
      <c r="C9" t="s">
        <v>42</v>
      </c>
      <c r="D9" t="s">
        <v>20</v>
      </c>
      <c r="E9" s="5">
        <v>0.1</v>
      </c>
    </row>
    <row r="10" spans="2:7" x14ac:dyDescent="0.3">
      <c r="C10" t="s">
        <v>43</v>
      </c>
      <c r="D10" t="s">
        <v>44</v>
      </c>
      <c r="E10">
        <f>_xlfn.NORM.S.INV(1-(E9/2))</f>
        <v>1.6448536269514715</v>
      </c>
    </row>
    <row r="13" spans="2:7" x14ac:dyDescent="0.3">
      <c r="C13" s="3" t="s">
        <v>17</v>
      </c>
      <c r="D13" s="3"/>
      <c r="E13" s="3"/>
      <c r="F13" s="3"/>
    </row>
    <row r="15" spans="2:7" x14ac:dyDescent="0.3">
      <c r="C15" t="s">
        <v>45</v>
      </c>
      <c r="D15">
        <f>E10*E7/SQRT(D5)</f>
        <v>0.54828454231715718</v>
      </c>
    </row>
    <row r="17" spans="2:10" x14ac:dyDescent="0.3">
      <c r="C17" t="s">
        <v>48</v>
      </c>
      <c r="D17">
        <f>G5-D15</f>
        <v>18.251715457682842</v>
      </c>
    </row>
    <row r="18" spans="2:10" x14ac:dyDescent="0.3">
      <c r="C18" t="s">
        <v>49</v>
      </c>
      <c r="D18">
        <f>G5+D15</f>
        <v>19.34828454231716</v>
      </c>
    </row>
    <row r="20" spans="2:10" x14ac:dyDescent="0.3">
      <c r="C20" t="s">
        <v>51</v>
      </c>
    </row>
    <row r="24" spans="2:10" x14ac:dyDescent="0.3">
      <c r="B24" t="s">
        <v>33</v>
      </c>
    </row>
    <row r="25" spans="2:10" x14ac:dyDescent="0.3">
      <c r="B25" t="s">
        <v>52</v>
      </c>
      <c r="C25" s="3" t="s">
        <v>55</v>
      </c>
      <c r="D25" s="3"/>
      <c r="E25" s="3"/>
      <c r="F25" s="3"/>
      <c r="G25" s="3"/>
      <c r="H25" s="3"/>
      <c r="I25" s="3"/>
    </row>
    <row r="26" spans="2:10" x14ac:dyDescent="0.3">
      <c r="B26" t="s">
        <v>53</v>
      </c>
      <c r="C26" s="3" t="s">
        <v>54</v>
      </c>
      <c r="D26" s="3"/>
      <c r="E26" s="3"/>
      <c r="F26" s="3"/>
      <c r="G26" s="3"/>
      <c r="H26" s="3"/>
      <c r="I26" s="3"/>
      <c r="J26" s="3"/>
    </row>
    <row r="30" spans="2:10" x14ac:dyDescent="0.3">
      <c r="B30" t="s">
        <v>56</v>
      </c>
    </row>
    <row r="31" spans="2:10" x14ac:dyDescent="0.3">
      <c r="C31" t="s">
        <v>57</v>
      </c>
    </row>
    <row r="32" spans="2:10" x14ac:dyDescent="0.3">
      <c r="C32" t="s">
        <v>58</v>
      </c>
      <c r="D32" s="5">
        <v>0.95</v>
      </c>
    </row>
    <row r="33" spans="2:5" x14ac:dyDescent="0.3">
      <c r="C33" t="s">
        <v>59</v>
      </c>
      <c r="D33" s="5">
        <f>1-D32</f>
        <v>5.0000000000000044E-2</v>
      </c>
    </row>
    <row r="34" spans="2:5" x14ac:dyDescent="0.3">
      <c r="C34" t="s">
        <v>61</v>
      </c>
      <c r="D34">
        <v>0.5</v>
      </c>
    </row>
    <row r="35" spans="2:5" x14ac:dyDescent="0.3">
      <c r="C35" t="s">
        <v>62</v>
      </c>
      <c r="D35">
        <f>D34/2</f>
        <v>0.25</v>
      </c>
    </row>
    <row r="36" spans="2:5" x14ac:dyDescent="0.3">
      <c r="C36" s="3" t="s">
        <v>34</v>
      </c>
      <c r="D36" s="3"/>
      <c r="E36" s="3"/>
    </row>
    <row r="38" spans="2:5" x14ac:dyDescent="0.3">
      <c r="B38" t="s">
        <v>44</v>
      </c>
      <c r="C38">
        <f>_xlfn.NORM.S.INV(1-D33/2)</f>
        <v>1.9599639845400536</v>
      </c>
    </row>
    <row r="39" spans="2:5" x14ac:dyDescent="0.3">
      <c r="B39" t="s">
        <v>60</v>
      </c>
      <c r="C39">
        <f>(C38*E7/D35)^2</f>
        <v>245.85336452442391</v>
      </c>
    </row>
    <row r="40" spans="2:5" x14ac:dyDescent="0.3">
      <c r="B40" t="s">
        <v>63</v>
      </c>
      <c r="C40">
        <f>CEILING(C39,1)</f>
        <v>246</v>
      </c>
    </row>
  </sheetData>
  <mergeCells count="4">
    <mergeCell ref="C13:F13"/>
    <mergeCell ref="C26:J26"/>
    <mergeCell ref="C25:I25"/>
    <mergeCell ref="C36:E3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8B244-F199-416C-97AD-E2D6E06A965C}">
  <dimension ref="B2:U21"/>
  <sheetViews>
    <sheetView workbookViewId="0">
      <selection activeCell="L8" sqref="L8"/>
    </sheetView>
  </sheetViews>
  <sheetFormatPr defaultRowHeight="14.4" x14ac:dyDescent="0.3"/>
  <sheetData>
    <row r="2" spans="2:14" x14ac:dyDescent="0.3">
      <c r="B2" t="s">
        <v>29</v>
      </c>
      <c r="E2" s="3" t="s">
        <v>69</v>
      </c>
      <c r="F2" s="3"/>
      <c r="G2" s="3"/>
      <c r="H2" s="3"/>
      <c r="I2" s="3"/>
      <c r="J2" s="3"/>
      <c r="K2" s="3" t="s">
        <v>67</v>
      </c>
      <c r="L2" s="3"/>
      <c r="M2" s="3"/>
      <c r="N2" s="3"/>
    </row>
    <row r="3" spans="2:14" x14ac:dyDescent="0.3">
      <c r="C3" t="s">
        <v>64</v>
      </c>
      <c r="G3" t="s">
        <v>65</v>
      </c>
    </row>
    <row r="4" spans="2:14" x14ac:dyDescent="0.3">
      <c r="B4" t="s">
        <v>35</v>
      </c>
      <c r="C4">
        <v>100</v>
      </c>
      <c r="F4" t="s">
        <v>35</v>
      </c>
      <c r="G4">
        <v>100</v>
      </c>
      <c r="K4" s="3" t="s">
        <v>71</v>
      </c>
      <c r="L4" s="3"/>
      <c r="M4" s="3"/>
      <c r="N4" s="5">
        <v>0.98</v>
      </c>
    </row>
    <row r="5" spans="2:14" x14ac:dyDescent="0.3">
      <c r="B5" t="s">
        <v>66</v>
      </c>
      <c r="C5">
        <v>18</v>
      </c>
      <c r="F5" t="s">
        <v>66</v>
      </c>
      <c r="G5">
        <v>12</v>
      </c>
      <c r="K5" s="3" t="s">
        <v>72</v>
      </c>
      <c r="L5" s="3"/>
      <c r="M5" s="3"/>
      <c r="N5" s="5">
        <f>1-N4</f>
        <v>2.0000000000000018E-2</v>
      </c>
    </row>
    <row r="6" spans="2:14" x14ac:dyDescent="0.3">
      <c r="B6" t="s">
        <v>74</v>
      </c>
      <c r="C6">
        <v>0.18</v>
      </c>
      <c r="F6" t="s">
        <v>75</v>
      </c>
      <c r="G6">
        <v>0.12</v>
      </c>
    </row>
    <row r="7" spans="2:14" x14ac:dyDescent="0.3">
      <c r="B7" t="s">
        <v>76</v>
      </c>
      <c r="C7">
        <f>1-C6</f>
        <v>0.82000000000000006</v>
      </c>
      <c r="F7" t="s">
        <v>77</v>
      </c>
      <c r="G7">
        <f>1-G6</f>
        <v>0.88</v>
      </c>
      <c r="K7" s="3" t="s">
        <v>73</v>
      </c>
      <c r="L7" s="3"/>
      <c r="M7" s="3"/>
    </row>
    <row r="8" spans="2:14" x14ac:dyDescent="0.3">
      <c r="B8" s="6" t="s">
        <v>78</v>
      </c>
      <c r="C8" s="6">
        <f>C6*C7</f>
        <v>0.14760000000000001</v>
      </c>
      <c r="D8" s="6"/>
      <c r="E8" s="6"/>
      <c r="F8" t="s">
        <v>79</v>
      </c>
      <c r="G8">
        <f>G6*G7</f>
        <v>0.1056</v>
      </c>
      <c r="K8" t="s">
        <v>18</v>
      </c>
      <c r="L8">
        <f>_xlfn.NORM.S.INV(1-N5/2)</f>
        <v>2.3263478740408408</v>
      </c>
    </row>
    <row r="10" spans="2:14" x14ac:dyDescent="0.3">
      <c r="C10" s="3" t="s">
        <v>70</v>
      </c>
      <c r="D10" s="3"/>
      <c r="E10" s="3"/>
      <c r="F10" s="3"/>
      <c r="G10" s="3"/>
    </row>
    <row r="11" spans="2:14" x14ac:dyDescent="0.3">
      <c r="K11" t="s">
        <v>45</v>
      </c>
      <c r="L11">
        <f>L8*SQRT(C8/100 +G8/100)</f>
        <v>0.11705945796658034</v>
      </c>
    </row>
    <row r="12" spans="2:14" x14ac:dyDescent="0.3">
      <c r="B12" s="3" t="s">
        <v>68</v>
      </c>
      <c r="C12" s="3"/>
      <c r="D12" s="3"/>
      <c r="E12" s="3"/>
      <c r="F12" s="3"/>
    </row>
    <row r="13" spans="2:14" x14ac:dyDescent="0.3">
      <c r="C13" t="s">
        <v>80</v>
      </c>
      <c r="D13">
        <f>C6-G6</f>
        <v>0.06</v>
      </c>
    </row>
    <row r="15" spans="2:14" x14ac:dyDescent="0.3">
      <c r="C15" s="3" t="s">
        <v>82</v>
      </c>
      <c r="D15" s="3"/>
      <c r="E15" s="3"/>
      <c r="F15">
        <f>D13-L11</f>
        <v>-5.7059457966580338E-2</v>
      </c>
    </row>
    <row r="16" spans="2:14" x14ac:dyDescent="0.3">
      <c r="C16" s="3" t="s">
        <v>81</v>
      </c>
      <c r="D16" s="3"/>
      <c r="E16" s="3"/>
      <c r="F16">
        <f>D13+L11</f>
        <v>0.17705945796658035</v>
      </c>
    </row>
    <row r="19" spans="3:21" x14ac:dyDescent="0.3">
      <c r="C19" t="s">
        <v>83</v>
      </c>
    </row>
    <row r="21" spans="3:21" x14ac:dyDescent="0.3">
      <c r="D21" t="s">
        <v>85</v>
      </c>
      <c r="E21" s="3" t="s">
        <v>84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</row>
  </sheetData>
  <mergeCells count="10">
    <mergeCell ref="C15:E15"/>
    <mergeCell ref="C16:E16"/>
    <mergeCell ref="E21:U21"/>
    <mergeCell ref="B12:F12"/>
    <mergeCell ref="E2:J2"/>
    <mergeCell ref="C10:G10"/>
    <mergeCell ref="K4:M4"/>
    <mergeCell ref="K5:M5"/>
    <mergeCell ref="K7:M7"/>
    <mergeCell ref="K2:N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1663A-C348-4C8E-A253-3AD9BD2C21AD}">
  <dimension ref="A1:S23"/>
  <sheetViews>
    <sheetView tabSelected="1" workbookViewId="0">
      <selection activeCell="K20" sqref="K20"/>
    </sheetView>
  </sheetViews>
  <sheetFormatPr defaultRowHeight="14.4" x14ac:dyDescent="0.3"/>
  <sheetData>
    <row r="1" spans="1:19" x14ac:dyDescent="0.3">
      <c r="E1" s="3" t="s">
        <v>88</v>
      </c>
      <c r="F1" s="3"/>
      <c r="G1" s="3"/>
      <c r="H1" s="3"/>
      <c r="I1" s="3"/>
      <c r="J1" t="s">
        <v>90</v>
      </c>
    </row>
    <row r="2" spans="1:19" x14ac:dyDescent="0.3">
      <c r="B2" t="s">
        <v>64</v>
      </c>
      <c r="G2" t="s">
        <v>65</v>
      </c>
    </row>
    <row r="3" spans="1:19" x14ac:dyDescent="0.3">
      <c r="B3" t="s">
        <v>35</v>
      </c>
      <c r="C3">
        <v>40</v>
      </c>
      <c r="G3" t="s">
        <v>35</v>
      </c>
      <c r="H3">
        <v>30</v>
      </c>
      <c r="K3" s="3" t="s">
        <v>71</v>
      </c>
      <c r="L3" s="3"/>
      <c r="M3" s="3"/>
      <c r="N3" s="5">
        <v>0.95</v>
      </c>
    </row>
    <row r="4" spans="1:19" x14ac:dyDescent="0.3">
      <c r="B4" t="s">
        <v>89</v>
      </c>
      <c r="C4">
        <v>5.2</v>
      </c>
      <c r="G4" t="s">
        <v>89</v>
      </c>
      <c r="H4">
        <v>3.3</v>
      </c>
      <c r="J4" t="s">
        <v>19</v>
      </c>
      <c r="K4" s="3" t="s">
        <v>59</v>
      </c>
      <c r="L4" s="3"/>
      <c r="M4" s="3"/>
      <c r="N4" s="5">
        <f>1-N3</f>
        <v>5.0000000000000044E-2</v>
      </c>
    </row>
    <row r="5" spans="1:19" x14ac:dyDescent="0.3">
      <c r="A5" t="s">
        <v>94</v>
      </c>
      <c r="B5" t="s">
        <v>86</v>
      </c>
      <c r="C5">
        <v>1.3</v>
      </c>
      <c r="F5" t="s">
        <v>94</v>
      </c>
      <c r="G5" t="s">
        <v>87</v>
      </c>
      <c r="H5">
        <v>1.1000000000000001</v>
      </c>
      <c r="K5" t="s">
        <v>44</v>
      </c>
      <c r="L5">
        <f>_xlfn.NORM.S.INV(1-N4/2)</f>
        <v>1.9599639845400536</v>
      </c>
    </row>
    <row r="8" spans="1:19" x14ac:dyDescent="0.3">
      <c r="B8" s="3" t="s">
        <v>93</v>
      </c>
      <c r="C8" s="3"/>
      <c r="D8">
        <f>C5^2/C3</f>
        <v>4.2250000000000003E-2</v>
      </c>
      <c r="F8" s="3" t="s">
        <v>95</v>
      </c>
      <c r="G8" s="3"/>
      <c r="H8">
        <f>H5^2/H3</f>
        <v>4.0333333333333339E-2</v>
      </c>
      <c r="K8" s="3" t="s">
        <v>91</v>
      </c>
      <c r="L8" s="3"/>
      <c r="M8" s="3"/>
      <c r="N8" s="3"/>
      <c r="O8" s="3"/>
      <c r="P8" s="3"/>
      <c r="Q8" s="3"/>
      <c r="R8" s="3"/>
      <c r="S8" s="3"/>
    </row>
    <row r="10" spans="1:19" x14ac:dyDescent="0.3">
      <c r="M10" t="s">
        <v>92</v>
      </c>
    </row>
    <row r="13" spans="1:19" x14ac:dyDescent="0.3">
      <c r="C13" s="3" t="s">
        <v>96</v>
      </c>
      <c r="D13" s="3"/>
      <c r="E13">
        <f>C4-H4</f>
        <v>1.9000000000000004</v>
      </c>
      <c r="M13" t="s">
        <v>45</v>
      </c>
      <c r="N13">
        <f>L5*SQRT(D8+H8)</f>
        <v>0.56324104455877189</v>
      </c>
    </row>
    <row r="15" spans="1:19" x14ac:dyDescent="0.3">
      <c r="C15" s="3" t="s">
        <v>97</v>
      </c>
      <c r="D15" s="3"/>
      <c r="E15" s="3"/>
      <c r="F15">
        <f>E13-N13</f>
        <v>1.3367589554412285</v>
      </c>
    </row>
    <row r="16" spans="1:19" x14ac:dyDescent="0.3">
      <c r="C16" s="3" t="s">
        <v>98</v>
      </c>
      <c r="D16" s="3"/>
      <c r="E16" s="3"/>
      <c r="F16">
        <f>E13+N13</f>
        <v>2.4632410445587722</v>
      </c>
    </row>
    <row r="19" spans="3:17" x14ac:dyDescent="0.3">
      <c r="C19" s="3" t="s">
        <v>99</v>
      </c>
      <c r="D19" s="3"/>
      <c r="E19" s="3"/>
    </row>
    <row r="22" spans="3:17" x14ac:dyDescent="0.3">
      <c r="D22" s="8" t="s">
        <v>100</v>
      </c>
      <c r="E22" s="7" t="s">
        <v>101</v>
      </c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</row>
    <row r="23" spans="3:17" x14ac:dyDescent="0.3">
      <c r="D23" s="8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</row>
  </sheetData>
  <mergeCells count="12">
    <mergeCell ref="C13:D13"/>
    <mergeCell ref="C15:E15"/>
    <mergeCell ref="C16:E16"/>
    <mergeCell ref="C19:E19"/>
    <mergeCell ref="E22:Q23"/>
    <mergeCell ref="D22:D23"/>
    <mergeCell ref="K3:M3"/>
    <mergeCell ref="K4:M4"/>
    <mergeCell ref="E1:I1"/>
    <mergeCell ref="K8:S8"/>
    <mergeCell ref="B8:C8"/>
    <mergeCell ref="F8:G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4</vt:i4>
      </vt:variant>
    </vt:vector>
  </HeadingPairs>
  <TitlesOfParts>
    <vt:vector size="4" baseType="lpstr">
      <vt:lpstr>EXERCICIO 5</vt:lpstr>
      <vt:lpstr>Exercicio 7</vt:lpstr>
      <vt:lpstr>exercicio 11</vt:lpstr>
      <vt:lpstr>EXERCICIO 14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LuisReis</dc:creator>
  <cp:lastModifiedBy>LuisReis</cp:lastModifiedBy>
  <dcterms:created xsi:type="dcterms:W3CDTF">2023-04-27T07:27:28Z</dcterms:created>
  <dcterms:modified xsi:type="dcterms:W3CDTF">2023-05-04T08:30:21Z</dcterms:modified>
</cp:coreProperties>
</file>