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221121_isep_ipp_pt/Documents/"/>
    </mc:Choice>
  </mc:AlternateContent>
  <xr:revisionPtr revIDLastSave="0" documentId="8_{AF76E99E-BA16-40D9-931E-E5CBD805B646}" xr6:coauthVersionLast="47" xr6:coauthVersionMax="47" xr10:uidLastSave="{00000000-0000-0000-0000-000000000000}"/>
  <bookViews>
    <workbookView xWindow="-120" yWindow="-120" windowWidth="29040" windowHeight="15720" firstSheet="1" activeTab="1" xr2:uid="{74947DCD-8E90-804B-974A-89111B2E949B}"/>
  </bookViews>
  <sheets>
    <sheet name="Dados" sheetId="1" r:id="rId1"/>
    <sheet name="EX_1" sheetId="2" r:id="rId2"/>
    <sheet name="EX_2" sheetId="3" r:id="rId3"/>
    <sheet name="EX_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2" l="1"/>
  <c r="C56" i="2"/>
  <c r="B34" i="2" a="1"/>
  <c r="B34" i="2" s="1"/>
  <c r="C34" i="2" a="1"/>
  <c r="C34" i="2" s="1"/>
  <c r="D34" i="2" a="1"/>
  <c r="D34" i="2" s="1"/>
  <c r="D4" i="2" a="1"/>
  <c r="D4" i="2" s="1"/>
  <c r="B4" i="2" a="1"/>
  <c r="B4" i="2" s="1"/>
  <c r="C4" i="2" a="1"/>
  <c r="C4" i="2" s="1"/>
  <c r="C5" i="2" a="1"/>
  <c r="C5" i="2" s="1"/>
  <c r="D33" i="2" a="1"/>
  <c r="D33" i="2" s="1"/>
  <c r="C33" i="2" a="1"/>
  <c r="C33" i="2" s="1"/>
  <c r="B33" i="2" a="1"/>
  <c r="B33" i="2" s="1"/>
  <c r="D32" i="2" a="1"/>
  <c r="D32" i="2" s="1"/>
  <c r="C32" i="2" a="1"/>
  <c r="C32" i="2" s="1"/>
  <c r="B32" i="2" a="1"/>
  <c r="B32" i="2" s="1"/>
  <c r="D31" i="2" a="1"/>
  <c r="D31" i="2" s="1"/>
  <c r="C31" i="2" a="1"/>
  <c r="C31" i="2" s="1"/>
  <c r="B31" i="2" a="1"/>
  <c r="B31" i="2" s="1"/>
  <c r="D30" i="2" a="1"/>
  <c r="D30" i="2" s="1"/>
  <c r="C30" i="2" a="1"/>
  <c r="C30" i="2" s="1"/>
  <c r="B30" i="2" a="1"/>
  <c r="B30" i="2" s="1"/>
  <c r="D29" i="2" a="1"/>
  <c r="D29" i="2" s="1"/>
  <c r="C29" i="2" a="1"/>
  <c r="C29" i="2" s="1"/>
  <c r="B29" i="2" a="1"/>
  <c r="B29" i="2" s="1"/>
  <c r="D28" i="2" a="1"/>
  <c r="D28" i="2" s="1"/>
  <c r="C28" i="2" a="1"/>
  <c r="C28" i="2" s="1"/>
  <c r="B28" i="2" a="1"/>
  <c r="B28" i="2" s="1"/>
  <c r="D27" i="2" a="1"/>
  <c r="D27" i="2" s="1"/>
  <c r="C27" i="2" a="1"/>
  <c r="C27" i="2" s="1"/>
  <c r="B27" i="2" a="1"/>
  <c r="B27" i="2" s="1"/>
  <c r="D26" i="2" a="1"/>
  <c r="D26" i="2" s="1"/>
  <c r="C26" i="2" a="1"/>
  <c r="C26" i="2" s="1"/>
  <c r="B26" i="2" a="1"/>
  <c r="B26" i="2" s="1"/>
  <c r="D25" i="2" a="1"/>
  <c r="D25" i="2" s="1"/>
  <c r="C25" i="2" a="1"/>
  <c r="C25" i="2" s="1"/>
  <c r="B25" i="2" a="1"/>
  <c r="B25" i="2" s="1"/>
  <c r="D24" i="2" a="1"/>
  <c r="D24" i="2" s="1"/>
  <c r="C24" i="2" a="1"/>
  <c r="C24" i="2" s="1"/>
  <c r="B24" i="2" a="1"/>
  <c r="B24" i="2" s="1"/>
  <c r="D23" i="2" a="1"/>
  <c r="D23" i="2" s="1"/>
  <c r="C23" i="2" a="1"/>
  <c r="C23" i="2" s="1"/>
  <c r="B23" i="2" a="1"/>
  <c r="B23" i="2" s="1"/>
  <c r="D22" i="2" a="1"/>
  <c r="D22" i="2" s="1"/>
  <c r="C22" i="2" a="1"/>
  <c r="C22" i="2" s="1"/>
  <c r="N26" i="2" s="1"/>
  <c r="B22" i="2" a="1"/>
  <c r="B22" i="2" s="1"/>
  <c r="D21" i="2" a="1"/>
  <c r="D21" i="2" s="1"/>
  <c r="U26" i="2" s="1"/>
  <c r="C21" i="2" a="1"/>
  <c r="C21" i="2" s="1"/>
  <c r="B21" i="2" a="1"/>
  <c r="B21" i="2" s="1"/>
  <c r="D20" i="2" a="1"/>
  <c r="D20" i="2" s="1"/>
  <c r="C20" i="2" a="1"/>
  <c r="C20" i="2" s="1"/>
  <c r="B20" i="2" a="1"/>
  <c r="B20" i="2" s="1"/>
  <c r="D19" i="2" a="1"/>
  <c r="D19" i="2" s="1"/>
  <c r="C19" i="2" a="1"/>
  <c r="C19" i="2" s="1"/>
  <c r="B19" i="2" a="1"/>
  <c r="B19" i="2" s="1"/>
  <c r="D18" i="2" a="1"/>
  <c r="D18" i="2" s="1"/>
  <c r="C18" i="2" a="1"/>
  <c r="C18" i="2" s="1"/>
  <c r="B18" i="2" a="1"/>
  <c r="B18" i="2" s="1"/>
  <c r="D17" i="2" a="1"/>
  <c r="D17" i="2" s="1"/>
  <c r="C17" i="2" a="1"/>
  <c r="C17" i="2" s="1"/>
  <c r="B17" i="2" a="1"/>
  <c r="B17" i="2" s="1"/>
  <c r="D16" i="2" a="1"/>
  <c r="D16" i="2" s="1"/>
  <c r="C16" i="2" a="1"/>
  <c r="C16" i="2" s="1"/>
  <c r="B16" i="2" a="1"/>
  <c r="B16" i="2" s="1"/>
  <c r="D15" i="2" a="1"/>
  <c r="D15" i="2" s="1"/>
  <c r="C15" i="2" a="1"/>
  <c r="C15" i="2" s="1"/>
  <c r="B15" i="2" a="1"/>
  <c r="B15" i="2" s="1"/>
  <c r="D14" i="2" a="1"/>
  <c r="D14" i="2" s="1"/>
  <c r="C14" i="2" a="1"/>
  <c r="C14" i="2" s="1"/>
  <c r="B14" i="2" a="1"/>
  <c r="B14" i="2" s="1"/>
  <c r="D13" i="2" a="1"/>
  <c r="D13" i="2" s="1"/>
  <c r="C13" i="2" a="1"/>
  <c r="C13" i="2" s="1"/>
  <c r="B13" i="2" a="1"/>
  <c r="B13" i="2" s="1"/>
  <c r="D12" i="2" a="1"/>
  <c r="D12" i="2" s="1"/>
  <c r="C12" i="2" a="1"/>
  <c r="C12" i="2" s="1"/>
  <c r="B12" i="2" a="1"/>
  <c r="B12" i="2" s="1"/>
  <c r="D11" i="2" a="1"/>
  <c r="D11" i="2" s="1"/>
  <c r="C11" i="2" a="1"/>
  <c r="C11" i="2" s="1"/>
  <c r="B11" i="2" a="1"/>
  <c r="B11" i="2" s="1"/>
  <c r="D10" i="2" a="1"/>
  <c r="D10" i="2" s="1"/>
  <c r="C10" i="2" a="1"/>
  <c r="C10" i="2" s="1"/>
  <c r="B10" i="2" a="1"/>
  <c r="B10" i="2" s="1"/>
  <c r="D9" i="2" a="1"/>
  <c r="D9" i="2" s="1"/>
  <c r="C9" i="2" a="1"/>
  <c r="C9" i="2" s="1"/>
  <c r="B9" i="2" a="1"/>
  <c r="B9" i="2" s="1"/>
  <c r="D8" i="2" a="1"/>
  <c r="D8" i="2" s="1"/>
  <c r="C8" i="2" a="1"/>
  <c r="C8" i="2" s="1"/>
  <c r="B8" i="2" a="1"/>
  <c r="B8" i="2" s="1"/>
  <c r="D7" i="2" a="1"/>
  <c r="D7" i="2" s="1"/>
  <c r="C7" i="2" a="1"/>
  <c r="C7" i="2" s="1"/>
  <c r="B7" i="2" a="1"/>
  <c r="B7" i="2" s="1"/>
  <c r="D6" i="2" a="1"/>
  <c r="D6" i="2" s="1"/>
  <c r="C6" i="2" a="1"/>
  <c r="C6" i="2" s="1"/>
  <c r="B6" i="2" a="1"/>
  <c r="B6" i="2" s="1"/>
  <c r="D5" i="2" a="1"/>
  <c r="D5" i="2" s="1"/>
  <c r="B5" i="2" a="1"/>
  <c r="B5" i="2" s="1"/>
  <c r="P61" i="3"/>
  <c r="AA58" i="3"/>
  <c r="AB60" i="3" s="1"/>
  <c r="AA59" i="3"/>
  <c r="AA55" i="3"/>
  <c r="AA54" i="3"/>
  <c r="AA56" i="3" s="1"/>
  <c r="G27" i="2" l="1"/>
  <c r="G26" i="2"/>
  <c r="U27" i="2"/>
  <c r="Y30" i="2" s="1"/>
  <c r="U30" i="2" s="1"/>
  <c r="N27" i="2"/>
  <c r="Q30" i="2" s="1"/>
  <c r="L39" i="3"/>
  <c r="L26" i="3"/>
  <c r="M8" i="4"/>
  <c r="L11" i="3"/>
  <c r="W141" i="4"/>
  <c r="W140" i="4"/>
  <c r="AA140" i="4"/>
  <c r="N149" i="4" s="1"/>
  <c r="AA141" i="4"/>
  <c r="W126" i="4"/>
  <c r="W125" i="4"/>
  <c r="AA125" i="4"/>
  <c r="AA126" i="4"/>
  <c r="C29" i="4"/>
  <c r="S90" i="4"/>
  <c r="S89" i="4"/>
  <c r="S85" i="4"/>
  <c r="S84" i="4"/>
  <c r="M79" i="4"/>
  <c r="M74" i="4"/>
  <c r="S91" i="4"/>
  <c r="E95" i="4" s="1"/>
  <c r="S86" i="4"/>
  <c r="D95" i="4" s="1"/>
  <c r="F95" i="4"/>
  <c r="C95" i="4"/>
  <c r="S56" i="4"/>
  <c r="S55" i="4"/>
  <c r="S51" i="4"/>
  <c r="S50" i="4"/>
  <c r="M45" i="4"/>
  <c r="M40" i="4"/>
  <c r="C61" i="4" s="1"/>
  <c r="F61" i="4"/>
  <c r="S24" i="4"/>
  <c r="S19" i="4"/>
  <c r="S23" i="4"/>
  <c r="S18" i="4"/>
  <c r="S20" i="4" s="1"/>
  <c r="D29" i="4" s="1"/>
  <c r="M13" i="4"/>
  <c r="F29" i="4" s="1"/>
  <c r="L51" i="2" l="1"/>
  <c r="O51" i="2" s="1"/>
  <c r="N30" i="2"/>
  <c r="J30" i="2"/>
  <c r="N134" i="4"/>
  <c r="S25" i="4"/>
  <c r="E29" i="4" s="1"/>
  <c r="P29" i="4" s="1"/>
  <c r="P95" i="4"/>
  <c r="P97" i="4" s="1"/>
  <c r="G95" i="4"/>
  <c r="S52" i="4"/>
  <c r="D61" i="4" s="1"/>
  <c r="G29" i="4"/>
  <c r="S57" i="4"/>
  <c r="E61" i="4" s="1"/>
  <c r="K56" i="2" l="1"/>
  <c r="K59" i="2"/>
  <c r="K57" i="2"/>
  <c r="K58" i="2"/>
  <c r="D51" i="2"/>
  <c r="G30" i="2"/>
  <c r="P31" i="4"/>
  <c r="W109" i="4" s="1"/>
  <c r="AA109" i="4" s="1"/>
  <c r="W108" i="4"/>
  <c r="AA108" i="4" s="1"/>
  <c r="N117" i="4" s="1"/>
  <c r="P61" i="4"/>
  <c r="P63" i="4" s="1"/>
  <c r="G61" i="4"/>
  <c r="C58" i="2" l="1"/>
  <c r="C57" i="2"/>
  <c r="C5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tc={48C77B66-5295-49F5-9ED6-C43B02C509A3}</author>
    <author>tc={884F5B16-8519-4ED8-B13F-AE693B0E4622}</author>
    <author>tc={94B64E67-F6A9-47CD-AFAD-948EC5588927}</author>
  </authors>
  <commentList>
    <comment ref="B3" authorId="0" shapeId="0" xr:uid="{48C77B66-5295-49F5-9ED6-C43B02C509A3}">
      <text>
        <t>[Threaded comment]
Your version of Excel allows you to read this threaded comment; however, any edits to it will get removed if the file is opened in a newer version of Excel. Learn more: https://go.microsoft.com/fwlink/?linkid=870924
Comment:
    f1(x)-estabelecimento 1</t>
      </text>
    </comment>
    <comment ref="C3" authorId="1" shapeId="0" xr:uid="{884F5B16-8519-4ED8-B13F-AE693B0E4622}">
      <text>
        <t>[Threaded comment]
Your version of Excel allows you to read this threaded comment; however, any edits to it will get removed if the file is opened in a newer version of Excel. Learn more: https://go.microsoft.com/fwlink/?linkid=870924
Comment:
    f2(x)-estabelecimento 2</t>
      </text>
    </comment>
    <comment ref="D3" authorId="2" shapeId="0" xr:uid="{94B64E67-F6A9-47CD-AFAD-948EC5588927}">
      <text>
        <t>[Threaded comment]
Your version of Excel allows you to read this threaded comment; however, any edits to it will get removed if the file is opened in a newer version of Excel. Learn more: https://go.microsoft.com/fwlink/?linkid=870924
Comment:
    f3(x)-estabelecimento 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<sst xmlns="http://schemas.openxmlformats.org/spreadsheetml/2006/main" count="252" uniqueCount="200">
  <si>
    <t xml:space="preserve"> </t>
  </si>
  <si>
    <t>Tabela 1- tempo de espera de um cliente para ser atendido num estabelecimento, em minutos</t>
  </si>
  <si>
    <t>Estabelecimento</t>
  </si>
  <si>
    <t>a</t>
  </si>
  <si>
    <t>b</t>
  </si>
  <si>
    <t>h</t>
  </si>
  <si>
    <t>Função densidade de probabilidade</t>
  </si>
  <si>
    <t>Estab1</t>
  </si>
  <si>
    <t>f(x)</t>
  </si>
  <si>
    <t>Estab2</t>
  </si>
  <si>
    <t>Estab3</t>
  </si>
  <si>
    <t>Tabela 2- valor realizado por um vendedor na venda de um apartamento em milhares de euros</t>
  </si>
  <si>
    <t>Média</t>
  </si>
  <si>
    <t>Desvio padrão</t>
  </si>
  <si>
    <t>distribuição</t>
  </si>
  <si>
    <t>normal</t>
  </si>
  <si>
    <t>Tabela 3 - Comissão (em milhares de euros) por apartamento vendido</t>
  </si>
  <si>
    <t>Valor máximo (vendas)</t>
  </si>
  <si>
    <t>&lt;200</t>
  </si>
  <si>
    <t>200-250</t>
  </si>
  <si>
    <t>250 -350</t>
  </si>
  <si>
    <t>&gt;350</t>
  </si>
  <si>
    <t>1.a)</t>
  </si>
  <si>
    <t>X = v.a tempo de espera de um cliente para ser atendido num estabelecimento, em minutos</t>
  </si>
  <si>
    <t>x</t>
  </si>
  <si>
    <t>f1(x)</t>
  </si>
  <si>
    <t>f2(x)</t>
  </si>
  <si>
    <t>f3(x)</t>
  </si>
  <si>
    <t>A1_1 ; 1&lt;x&lt;6</t>
  </si>
  <si>
    <t>(B15*(6-1))/2</t>
  </si>
  <si>
    <r>
      <t>A1_2; 4</t>
    </r>
    <r>
      <rPr>
        <sz val="12"/>
        <color theme="1"/>
        <rFont val="Calibri"/>
        <family val="2"/>
      </rPr>
      <t>≤x≤9,</t>
    </r>
    <r>
      <rPr>
        <sz val="12"/>
        <color theme="1"/>
        <rFont val="Calibri"/>
        <family val="2"/>
        <scheme val="minor"/>
      </rPr>
      <t>5</t>
    </r>
  </si>
  <si>
    <t>(C22*(9,5-4))/2</t>
  </si>
  <si>
    <t>A1_3; 4≤x≤9</t>
  </si>
  <si>
    <t>(D21*(9-4))/2</t>
  </si>
  <si>
    <t>A2_1; 6≤x≤10</t>
  </si>
  <si>
    <t>((10-6)*(B15+B23))/2</t>
  </si>
  <si>
    <t>A2_2; 9,5≤x≤10</t>
  </si>
  <si>
    <t>((10-9,5)*(C22+C23))/2</t>
  </si>
  <si>
    <t>A2_3; 9≤x≤10</t>
  </si>
  <si>
    <t>((10-9)*(D21+D23))/2</t>
  </si>
  <si>
    <t>AT_1=P(X≤10)</t>
  </si>
  <si>
    <t>AT_1; 1≤x≤10</t>
  </si>
  <si>
    <t>G27+G26</t>
  </si>
  <si>
    <t>AT_2=P(X≤10)</t>
  </si>
  <si>
    <t>AT_2; 4≤x≤10</t>
  </si>
  <si>
    <t>N27+N26</t>
  </si>
  <si>
    <t>AT_3=P(X≤10)</t>
  </si>
  <si>
    <t>AT_3; 4≤x≤10</t>
  </si>
  <si>
    <t>U27+U26</t>
  </si>
  <si>
    <t>P(X≤10) = "probabilidade de ser atendido antes de serem cumpridos 10 minutos"</t>
  </si>
  <si>
    <t>A1_i = Area 1(area do triangulo) e intervalo de calculo</t>
  </si>
  <si>
    <t>AT_i = area total(A1+A2) e intervalo de calculo</t>
  </si>
  <si>
    <t>A2_i = Area2(area de um trapezio) e intervalo de calculo</t>
  </si>
  <si>
    <t>i = número de estabelecimentos</t>
  </si>
  <si>
    <t xml:space="preserve">Para a realização da tabela foram usados 3 funções </t>
  </si>
  <si>
    <t>f1 (x)</t>
  </si>
  <si>
    <t>IFS($A4&lt;1;0;(1&lt;=$A4)*($A4&lt;6);0,04*($A4-1);(6&lt;=$A4)*($A4&lt;11);-0,04*($A4-11);$A4&gt;=11;0)</t>
  </si>
  <si>
    <t>f2 (x)</t>
  </si>
  <si>
    <t>IFS($A4&lt;4;0;(4&lt;=$A4)*($A4&lt;9,5);((2*(2/11))/(15-4))*($A4-4);(9,5&lt;=$A4)*($A4&lt;15);-((2*(2/11))/(15-4))*($A4-15);$A4&gt;=15;0)</t>
  </si>
  <si>
    <t>f3 (x)</t>
  </si>
  <si>
    <t>IFS($A4&lt;4;0;(4&lt;=$A4)*($A4&lt;9);0,04*($A4-4);(9&lt;=$A4)*($A4&lt;14);-0,04*($A4-14);$A4&gt;=14;0)</t>
  </si>
  <si>
    <t>R:. O cliente do estbelecimento 1 tem maior probabilidade de ser atentido em menos de 10 minutos, com uma probabilidade de 98,00%.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</si>
  <si>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</si>
  <si>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Utilizando a distribuição binomial</t>
  </si>
  <si>
    <t>b)</t>
  </si>
  <si>
    <t>n-"número de clientes que se deslocaram a um estabelecimento"</t>
  </si>
  <si>
    <t>X1-"v.a tempo de espera de um cliente para ser atendido num estabelecimento, em minutos no estabelecimento 1"</t>
  </si>
  <si>
    <t>p-"propabilidade de apresentar queixa"</t>
  </si>
  <si>
    <t>X2-"v.a tempo de espera de um cliente para ser atendido num estabelecimento, em minutos no estabelecimento 2"</t>
  </si>
  <si>
    <t>P(X&gt;10)-"probabilidade de ser atendido depois de 10min "</t>
  </si>
  <si>
    <r>
      <t>P(X</t>
    </r>
    <r>
      <rPr>
        <sz val="12"/>
        <color theme="1"/>
        <rFont val="Calibri"/>
        <family val="2"/>
      </rPr>
      <t>≥</t>
    </r>
    <r>
      <rPr>
        <sz val="12"/>
        <color theme="1"/>
        <rFont val="Calibri"/>
        <family val="2"/>
        <scheme val="minor"/>
      </rPr>
      <t>3)-" probabilidade de pelo menos 3 terem apresentado uma reclamação"</t>
    </r>
  </si>
  <si>
    <t>F1(10)</t>
  </si>
  <si>
    <t>P(X&gt;10)</t>
  </si>
  <si>
    <t>F2(10)</t>
  </si>
  <si>
    <t>n</t>
  </si>
  <si>
    <t>P(X&gt;10) = 1 - P(X&lt;=10)</t>
  </si>
  <si>
    <t>P(X≥3)=1-P(X&lt;3)=P(X=0)+P(X=1)+P(X=2)</t>
  </si>
  <si>
    <t>P(X1&lt;3)=</t>
  </si>
  <si>
    <t>ARRED(DISTR.BINOM(2;12;D53;VERDADEIRO);4)</t>
  </si>
  <si>
    <t>P(X2&lt;3)=</t>
  </si>
  <si>
    <t>ARRED(DISTR.BINOM(2;12;L53;VERDADEIRO);4)</t>
  </si>
  <si>
    <t>P(X1=2)=</t>
  </si>
  <si>
    <t>ARRED(DIST.BINOM.INTERVALO(12;D53;2);4)</t>
  </si>
  <si>
    <t>P(X2=2)=</t>
  </si>
  <si>
    <t>ARRED(DIST.BINOM.INTERVALO(12;L53;2);4)</t>
  </si>
  <si>
    <t>P(X1=1)=</t>
  </si>
  <si>
    <t>ARRED(DIST.BINOM.INTERVALO(12;D53;1);4)</t>
  </si>
  <si>
    <t>P(X2=1)=</t>
  </si>
  <si>
    <t>ARRED(DIST.BINOM.INTERVALO(12;L53;1);4)</t>
  </si>
  <si>
    <t>P(X1=0)=</t>
  </si>
  <si>
    <t>ARRED(DIST.BINOM.INTERVALO(12;D53;0);4)</t>
  </si>
  <si>
    <t>P(X2=0)=</t>
  </si>
  <si>
    <t>ARRED(DIST.BINOM.INTERVALO(12;L53;0);4)</t>
  </si>
  <si>
    <t>R:. A probailidade de pelo menos 3 terem apresentado reclamação no estabelecimento 1 é de :99,85%</t>
  </si>
  <si>
    <t>R:. A probailidade de pelo menos 3 terem apresentado reclamação no estabelecimento 2 é de :7,03%</t>
  </si>
  <si>
    <t>a)</t>
  </si>
  <si>
    <t>Estab1-"v.a O valor, em milhares de euros, que um vendedor realiza na venda de um apartamento, no apartamento 1"</t>
  </si>
  <si>
    <r>
      <rPr>
        <sz val="12"/>
        <color theme="1"/>
        <rFont val="Calibri"/>
        <family val="2"/>
      </rPr>
      <t>µ-"</t>
    </r>
    <r>
      <rPr>
        <sz val="12"/>
        <color theme="1"/>
        <rFont val="Calibri"/>
        <family val="2"/>
        <scheme val="minor"/>
      </rPr>
      <t>media"</t>
    </r>
  </si>
  <si>
    <t>𝜎-"desvioi padrão"</t>
  </si>
  <si>
    <t>P(Estab1&gt;310)</t>
  </si>
  <si>
    <t>1-ROUND(NORM.DIST($S$8;Dados!$C$14;Dados!$D$14;TRUE);4)</t>
  </si>
  <si>
    <t>Estab2-"v.a O valor, em milhares de euros, que um vendedor realiza na venda de um apartamento, no apartamento 2"</t>
  </si>
  <si>
    <t>P(Estab2&gt;310)</t>
  </si>
  <si>
    <t>1-ROUND(NORM.DIST($S$8;Dados!$C$15;Dados!$D$15;TRUE);4)</t>
  </si>
  <si>
    <t>Estab3-"v.a O valor, em milhares de euros, que um vendedor realiza na venda de um apartamento, no apartamento 3"</t>
  </si>
  <si>
    <t>P(Estab3&gt;310)</t>
  </si>
  <si>
    <t>1-ROUND(NORM.DIST($S$8;Dados!$C$16;Dados!$D$16;TRUE);4)</t>
  </si>
  <si>
    <t>A probabilidade do estb2 vender mais que o estab 3 é: P(Estab2&gt;Estab3)=P(Estab2-Estab3&gt;0)=P(Estab2-Estab3≤0)</t>
  </si>
  <si>
    <t>µ2</t>
  </si>
  <si>
    <t>µ3</t>
  </si>
  <si>
    <t>10(µ2 - µ3)</t>
  </si>
  <si>
    <t>(AA54-AA55)*10</t>
  </si>
  <si>
    <t>σ2^2</t>
  </si>
  <si>
    <t>σ3^2</t>
  </si>
  <si>
    <t>10(σ2^2 +σ3^2)</t>
  </si>
  <si>
    <t>10*(AA58+AA59)</t>
  </si>
  <si>
    <t>P(Y&gt;0)</t>
  </si>
  <si>
    <t>1-NORM.DIST(0;AA56;AB60;TRUE)</t>
  </si>
  <si>
    <t>R:.O estabelecimento 2 tem a maior probabilidade de o vendedor ter realizado uma venda superior a 310mil euros, pois a probabilidade excede os 50%</t>
  </si>
  <si>
    <t>USO da tabela 2 ( distribuição normal) e da tabela 3 ( distribuição discreta)</t>
  </si>
  <si>
    <t xml:space="preserve">P(Estab1&lt;200)  </t>
  </si>
  <si>
    <t>ROUND(NORM.DIST(200;Dados!$C$14;Dados!$D$14;TRUE);4)</t>
  </si>
  <si>
    <t xml:space="preserve">P(Estab1&lt;350)  </t>
  </si>
  <si>
    <t>1-ROUND(NORM.DIST(350;Dados!$C$14;Dados!$D$14;TRUE);4)</t>
  </si>
  <si>
    <t xml:space="preserve">P(Estab1&lt;250)  </t>
  </si>
  <si>
    <t>ROUND(NORM.DIST(250;Dados!$C$14;Dados!$D$14;TRUE);4)</t>
  </si>
  <si>
    <t xml:space="preserve">P(Estab1&lt;=200) </t>
  </si>
  <si>
    <t xml:space="preserve">P(Estab1&lt;250)  - P(Estab1&lt;=200) </t>
  </si>
  <si>
    <t>S18-S19</t>
  </si>
  <si>
    <t>ROUND(NORM.DIST(350;Dados!$C$14;Dados!$D$14;TRUE);4)</t>
  </si>
  <si>
    <t xml:space="preserve">P(Estab1&lt;350)  - P(Estab1&lt;=250) </t>
  </si>
  <si>
    <t>S23-S24</t>
  </si>
  <si>
    <t>X1: "v.a Comissão (em milhares de euros) por apartamento vendido, para o estabelecimento 1"</t>
  </si>
  <si>
    <t>X1</t>
  </si>
  <si>
    <t>total</t>
  </si>
  <si>
    <t>f(X1)</t>
  </si>
  <si>
    <t>E(X1)</t>
  </si>
  <si>
    <t>ROUND(SUM(C29*C28;D29*D28;E29*E28;F29*F28);4)</t>
  </si>
  <si>
    <t>V(X1)</t>
  </si>
  <si>
    <t>ROUND(SUM(C29*(C28^2);D29*(D28^2);E29*(E28^2);F29*(F28^2))-(P29^2);4)</t>
  </si>
  <si>
    <t xml:space="preserve">P(Estab2&lt;200)  </t>
  </si>
  <si>
    <t>ROUND(NORM.DIST(200;Dados!$C$15;Dados!$D$15;TRUE);4)</t>
  </si>
  <si>
    <t xml:space="preserve">P(Estab2&lt;350)  </t>
  </si>
  <si>
    <t>1-ROUND(NORM.DIST(350;Dados!$C$15;Dados!$D$15;TRUE);4)</t>
  </si>
  <si>
    <t xml:space="preserve">P(Estab2&lt;250)  </t>
  </si>
  <si>
    <t>ROUND(NORM.DIST(250;Dados!$C$15;Dados!$D$15;TRUE);4)</t>
  </si>
  <si>
    <t xml:space="preserve">P(Estab2&lt;=200) </t>
  </si>
  <si>
    <t xml:space="preserve">P(Estab2&lt;250)  - P(Estab2&lt;=200) </t>
  </si>
  <si>
    <t>S50-S51</t>
  </si>
  <si>
    <t>ROUND(NORM.DIST(350;Dados!$C$15;Dados!$D$15;TRUE);4)</t>
  </si>
  <si>
    <t xml:space="preserve">P(Estab2&lt;350)  - P(Estab2&lt;=250) </t>
  </si>
  <si>
    <t>S55-S56</t>
  </si>
  <si>
    <t>X2: "v.a Comissão (em milhares de euros) por apartamento vendido, para o estabelecimento 2"</t>
  </si>
  <si>
    <t>X2</t>
  </si>
  <si>
    <t>f(X2)</t>
  </si>
  <si>
    <t>E(X2)</t>
  </si>
  <si>
    <t>ROUND(SUM(C61*C60;D61*D60;E61*E60;F61*F60);4)</t>
  </si>
  <si>
    <t>V(X2)</t>
  </si>
  <si>
    <t>ROUND(SUM(C61*(C60^2);D61*(D60^2);E61*(E60^2);F61*(F60^2))-(P61^2);4)</t>
  </si>
  <si>
    <t xml:space="preserve">P(Estab3&lt;200)  </t>
  </si>
  <si>
    <t>ROUND(NORM.DIST(200;Dados!$C$16;Dados!$D$16;TRUE);4)</t>
  </si>
  <si>
    <t xml:space="preserve">P(Estab3&lt;350)  </t>
  </si>
  <si>
    <t>1-ROUND(NORM.DIST(350;Dados!$C$16;Dados!$D$16;TRUE);4)</t>
  </si>
  <si>
    <t xml:space="preserve">P(Estab3&lt;250)  </t>
  </si>
  <si>
    <t>ROUND(NORM.DIST(250;Dados!$C$16;Dados!$D$16;TRUE);4)</t>
  </si>
  <si>
    <t xml:space="preserve">P(Estab3&lt;=200) </t>
  </si>
  <si>
    <t xml:space="preserve">P(Estab3&lt;250)  - P(Estab3&lt;=200) </t>
  </si>
  <si>
    <t>S84-S85</t>
  </si>
  <si>
    <t xml:space="preserve">P(Estab3&lt;350)  - P(Estab3&lt;=250) </t>
  </si>
  <si>
    <t>S89-S90</t>
  </si>
  <si>
    <t>X3: "v.a Comissão (em milhares de euros) por apartamento vendido, para o estabelecimento 3"</t>
  </si>
  <si>
    <t>X3</t>
  </si>
  <si>
    <t>f(X3)</t>
  </si>
  <si>
    <t>E(X3)</t>
  </si>
  <si>
    <t>ROUND(SUM(C95*C94;D95*D94;E95*E94;F95*F94);4)</t>
  </si>
  <si>
    <t>V(X3)</t>
  </si>
  <si>
    <t>ROUND(SUM(C95*(C94^2);D95*(D94^2);E95*(E94^2);F95*(F94^2))-(P95^2);4)</t>
  </si>
  <si>
    <t>R:. O estabelecimento 2 mostra os valores de comissão mais aliciantes visto que tem o maior valor esperado e a menor variância, ou seja , E(X2) &gt; E(X3) &gt; E(X1) e V(X2) &lt; V(X1) &lt; V(X3)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</si>
  <si>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</si>
  <si>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Teorema do limite central</t>
  </si>
  <si>
    <t>T40_1:"valor de comissões total,num grupo aleatório de 40 vendedores,  no estabelecimento 1"</t>
  </si>
  <si>
    <t>n * E(X1)</t>
  </si>
  <si>
    <t>T108*W108</t>
  </si>
  <si>
    <t>n * V(X1)</t>
  </si>
  <si>
    <t>T108*W109</t>
  </si>
  <si>
    <t>P(T40_1 &gt; 200)</t>
  </si>
  <si>
    <t>1-ROUND(NORM.DIST(200;AA108;AA109;TRUE);4)</t>
  </si>
  <si>
    <t>T40_2:"valor de comissões total,num grupo aleatório de 40 vendedores,  no estabelecimento 2"</t>
  </si>
  <si>
    <t>n * E(X2)</t>
  </si>
  <si>
    <t>T125*W125</t>
  </si>
  <si>
    <t>n * V(X2)</t>
  </si>
  <si>
    <t>T125*W126</t>
  </si>
  <si>
    <t>1-ROUND(NORM.DIST(200;AA125;AA126;TRUE);4)</t>
  </si>
  <si>
    <t>T40_3:"valor de comissões total, num grupo aleatório de 40 vendedores, no estabelecimento 3"</t>
  </si>
  <si>
    <t>n * E(X3)</t>
  </si>
  <si>
    <t>T140*W140</t>
  </si>
  <si>
    <t>n * V(X3)</t>
  </si>
  <si>
    <t>T140*W141</t>
  </si>
  <si>
    <t>1-ROUND(NORM.DIST(200;AA140;AA141;TRUE);4)</t>
  </si>
  <si>
    <t>R:. O grupo do estabelecimento 2 tem uma maior probabilidade de ultrapassar um valor de comissão total superior a 200 mil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</si>
</sst>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%"/>
    <numFmt numFmtId="165" formatCode="0.000"/>
    <numFmt numFmtId="166" formatCode="0.0000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sz val="12"/>
      <color rgb="FFFFFFFF"/>
      <name val="Calibri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5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2" fontId="2" fillId="0" borderId="5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16" fontId="2" fillId="0" borderId="3" xfId="0" applyNumberFormat="1" applyFont="1" applyBorder="1" applyAlignment="1">
      <alignment horizontal="center" vertical="center" wrapText="1"/>
    </xf>
    <xf numFmtId="0" fontId="4" fillId="0" borderId="0" xfId="0" applyFont="1"/>
    <xf numFmtId="12" fontId="1" fillId="0" borderId="0" xfId="0" applyNumberFormat="1" applyFont="1"/>
    <xf numFmtId="0" fontId="0" fillId="0" borderId="8" xfId="0" applyBorder="1"/>
    <xf numFmtId="0" fontId="0" fillId="0" borderId="0" xfId="1" applyNumberFormat="1" applyFont="1"/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3" xfId="0" applyBorder="1"/>
    <xf numFmtId="0" fontId="2" fillId="3" borderId="13" xfId="0" applyFont="1" applyFill="1" applyBorder="1" applyAlignment="1">
      <alignment horizontal="center" wrapText="1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31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66" fontId="2" fillId="0" borderId="5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13" xfId="0" applyFill="1" applyBorder="1" applyAlignment="1">
      <alignment vertical="center"/>
    </xf>
    <xf numFmtId="165" fontId="0" fillId="0" borderId="13" xfId="0" applyNumberFormat="1" applyBorder="1" applyAlignment="1">
      <alignment horizontal="center" vertical="center"/>
    </xf>
    <xf numFmtId="166" fontId="0" fillId="0" borderId="13" xfId="0" applyNumberFormat="1" applyBorder="1" applyAlignment="1">
      <alignment horizontal="center" vertical="center"/>
    </xf>
    <xf numFmtId="10" fontId="0" fillId="0" borderId="13" xfId="1" applyNumberFormat="1" applyFont="1" applyBorder="1" applyAlignment="1">
      <alignment horizontal="center" vertical="center"/>
    </xf>
    <xf numFmtId="166" fontId="0" fillId="0" borderId="29" xfId="0" applyNumberFormat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1" fillId="0" borderId="0" xfId="0" applyNumberFormat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9" fontId="0" fillId="0" borderId="13" xfId="1" applyFont="1" applyBorder="1" applyAlignment="1">
      <alignment horizontal="center" vertical="center"/>
    </xf>
    <xf numFmtId="10" fontId="0" fillId="0" borderId="13" xfId="0" applyNumberFormat="1" applyBorder="1" applyAlignment="1">
      <alignment horizontal="center" vertical="center"/>
    </xf>
    <xf numFmtId="10" fontId="0" fillId="2" borderId="13" xfId="1" applyNumberFormat="1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8" fillId="0" borderId="13" xfId="0" applyFont="1" applyBorder="1" applyAlignment="1">
      <alignment horizontal="center" wrapText="1"/>
    </xf>
    <xf numFmtId="0" fontId="0" fillId="3" borderId="28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29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22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0" fillId="0" borderId="24" xfId="0" quotePrefix="1" applyBorder="1" applyAlignment="1">
      <alignment horizontal="center"/>
    </xf>
    <xf numFmtId="0" fontId="0" fillId="0" borderId="25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26" xfId="0" quotePrefix="1" applyBorder="1" applyAlignment="1">
      <alignment horizontal="center"/>
    </xf>
    <xf numFmtId="0" fontId="0" fillId="0" borderId="27" xfId="0" quotePrefix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f2(x)-</a:t>
            </a:r>
            <a:r>
              <a:rPr lang="en-US" sz="1400" b="0" i="0" u="none" strike="noStrike" baseline="0">
                <a:effectLst/>
              </a:rPr>
              <a:t>Estabelecimento2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1"/>
          <c:order val="0"/>
          <c:tx>
            <c:strRef>
              <c:f>EX_1!$C$3</c:f>
              <c:strCache>
                <c:ptCount val="1"/>
                <c:pt idx="0">
                  <c:v>f2(x)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EX_1!$A$4:$A$34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16</c:v>
                </c:pt>
              </c:numCache>
            </c:numRef>
          </c:cat>
          <c:val>
            <c:numRef>
              <c:f>EX_1!$C$4:$C$34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1.6528925619834711E-2</c:v>
                </c:pt>
                <c:pt idx="9">
                  <c:v>3.3057851239669422E-2</c:v>
                </c:pt>
                <c:pt idx="10">
                  <c:v>4.9586776859504134E-2</c:v>
                </c:pt>
                <c:pt idx="11">
                  <c:v>6.6115702479338845E-2</c:v>
                </c:pt>
                <c:pt idx="12">
                  <c:v>8.2644628099173556E-2</c:v>
                </c:pt>
                <c:pt idx="13">
                  <c:v>9.9173553719008267E-2</c:v>
                </c:pt>
                <c:pt idx="14">
                  <c:v>0.11570247933884298</c:v>
                </c:pt>
                <c:pt idx="15">
                  <c:v>0.13223140495867769</c:v>
                </c:pt>
                <c:pt idx="16">
                  <c:v>0.1487603305785124</c:v>
                </c:pt>
                <c:pt idx="17">
                  <c:v>0.16528925619834711</c:v>
                </c:pt>
                <c:pt idx="18">
                  <c:v>0.18181818181818182</c:v>
                </c:pt>
                <c:pt idx="19">
                  <c:v>0.16528925619834711</c:v>
                </c:pt>
                <c:pt idx="20">
                  <c:v>0.1487603305785124</c:v>
                </c:pt>
                <c:pt idx="21">
                  <c:v>0.13223140495867769</c:v>
                </c:pt>
                <c:pt idx="22">
                  <c:v>0.11570247933884298</c:v>
                </c:pt>
                <c:pt idx="23">
                  <c:v>9.9173553719008267E-2</c:v>
                </c:pt>
                <c:pt idx="24">
                  <c:v>8.2644628099173556E-2</c:v>
                </c:pt>
                <c:pt idx="25">
                  <c:v>6.6115702479338845E-2</c:v>
                </c:pt>
                <c:pt idx="26">
                  <c:v>4.9586776859504134E-2</c:v>
                </c:pt>
                <c:pt idx="27">
                  <c:v>3.3057851239669422E-2</c:v>
                </c:pt>
                <c:pt idx="28">
                  <c:v>1.6528925619834711E-2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0A-4385-A018-02477934FC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763807"/>
        <c:axId val="1811777247"/>
      </c:lineChart>
      <c:catAx>
        <c:axId val="1811763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77247"/>
        <c:crosses val="autoZero"/>
        <c:auto val="1"/>
        <c:lblAlgn val="ctr"/>
        <c:lblOffset val="100"/>
        <c:noMultiLvlLbl val="0"/>
      </c:catAx>
      <c:valAx>
        <c:axId val="1811777247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763807"/>
        <c:crosses val="autoZero"/>
        <c:crossBetween val="between"/>
        <c:majorUnit val="5.000000000000001E-2"/>
        <c:minorUnit val="1.0000000000000002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f3(x)-</a:t>
            </a:r>
            <a:r>
              <a:rPr lang="en-US" sz="1400" b="0" i="0" u="none" strike="noStrike" baseline="0">
                <a:effectLst/>
              </a:rPr>
              <a:t>Estabelecimento3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EX_1!$D$3</c:f>
              <c:strCache>
                <c:ptCount val="1"/>
                <c:pt idx="0">
                  <c:v>f3(x)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EX_1!$A$4:$A$34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16</c:v>
                </c:pt>
              </c:numCache>
            </c:numRef>
          </c:cat>
          <c:val>
            <c:numRef>
              <c:f>EX_1!$D$4:$D$34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0.02</c:v>
                </c:pt>
                <c:pt idx="9">
                  <c:v>0.04</c:v>
                </c:pt>
                <c:pt idx="10">
                  <c:v>0.06</c:v>
                </c:pt>
                <c:pt idx="11">
                  <c:v>0.08</c:v>
                </c:pt>
                <c:pt idx="12">
                  <c:v>0.1</c:v>
                </c:pt>
                <c:pt idx="13">
                  <c:v>0.12</c:v>
                </c:pt>
                <c:pt idx="14">
                  <c:v>0.14000000000000001</c:v>
                </c:pt>
                <c:pt idx="15">
                  <c:v>0.16</c:v>
                </c:pt>
                <c:pt idx="16">
                  <c:v>0.18</c:v>
                </c:pt>
                <c:pt idx="17">
                  <c:v>0.2</c:v>
                </c:pt>
                <c:pt idx="18">
                  <c:v>0.18</c:v>
                </c:pt>
                <c:pt idx="19">
                  <c:v>0.16</c:v>
                </c:pt>
                <c:pt idx="20">
                  <c:v>0.14000000000000001</c:v>
                </c:pt>
                <c:pt idx="21">
                  <c:v>0.12</c:v>
                </c:pt>
                <c:pt idx="22">
                  <c:v>0.1</c:v>
                </c:pt>
                <c:pt idx="23">
                  <c:v>0.08</c:v>
                </c:pt>
                <c:pt idx="24">
                  <c:v>0.06</c:v>
                </c:pt>
                <c:pt idx="25">
                  <c:v>0.04</c:v>
                </c:pt>
                <c:pt idx="26">
                  <c:v>0.02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8-4E2D-84AD-8EF703B88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8439375"/>
        <c:axId val="1708436975"/>
      </c:lineChart>
      <c:catAx>
        <c:axId val="1708439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36975"/>
        <c:crosses val="autoZero"/>
        <c:auto val="1"/>
        <c:lblAlgn val="ctr"/>
        <c:lblOffset val="100"/>
        <c:noMultiLvlLbl val="0"/>
      </c:catAx>
      <c:valAx>
        <c:axId val="1708436975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439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f1(x)-Estabelecimento1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EX_1!$B$3</c:f>
              <c:strCache>
                <c:ptCount val="1"/>
                <c:pt idx="0">
                  <c:v>f1(x)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EX_1!$A$4:$A$34</c:f>
              <c:numCache>
                <c:formatCode>General</c:formatCode>
                <c:ptCount val="31"/>
                <c:pt idx="0">
                  <c:v>0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  <c:pt idx="20">
                  <c:v>10.5</c:v>
                </c:pt>
                <c:pt idx="21">
                  <c:v>11</c:v>
                </c:pt>
                <c:pt idx="22">
                  <c:v>11.5</c:v>
                </c:pt>
                <c:pt idx="23">
                  <c:v>12</c:v>
                </c:pt>
                <c:pt idx="24">
                  <c:v>12.5</c:v>
                </c:pt>
                <c:pt idx="25">
                  <c:v>13</c:v>
                </c:pt>
                <c:pt idx="26">
                  <c:v>13.5</c:v>
                </c:pt>
                <c:pt idx="27">
                  <c:v>14</c:v>
                </c:pt>
                <c:pt idx="28">
                  <c:v>14.5</c:v>
                </c:pt>
                <c:pt idx="29">
                  <c:v>15</c:v>
                </c:pt>
                <c:pt idx="30">
                  <c:v>16</c:v>
                </c:pt>
              </c:numCache>
            </c:numRef>
          </c:cat>
          <c:val>
            <c:numRef>
              <c:f>EX_1!$B$4:$B$34</c:f>
              <c:numCache>
                <c:formatCode>General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0.04</c:v>
                </c:pt>
                <c:pt idx="4">
                  <c:v>0.06</c:v>
                </c:pt>
                <c:pt idx="5">
                  <c:v>0.08</c:v>
                </c:pt>
                <c:pt idx="6">
                  <c:v>0.1</c:v>
                </c:pt>
                <c:pt idx="7">
                  <c:v>0.12</c:v>
                </c:pt>
                <c:pt idx="8">
                  <c:v>0.14000000000000001</c:v>
                </c:pt>
                <c:pt idx="9">
                  <c:v>0.16</c:v>
                </c:pt>
                <c:pt idx="10">
                  <c:v>0.18</c:v>
                </c:pt>
                <c:pt idx="11">
                  <c:v>0.2</c:v>
                </c:pt>
                <c:pt idx="12">
                  <c:v>0.18</c:v>
                </c:pt>
                <c:pt idx="13">
                  <c:v>0.16</c:v>
                </c:pt>
                <c:pt idx="14">
                  <c:v>0.14000000000000001</c:v>
                </c:pt>
                <c:pt idx="15">
                  <c:v>0.12</c:v>
                </c:pt>
                <c:pt idx="16">
                  <c:v>0.1</c:v>
                </c:pt>
                <c:pt idx="17">
                  <c:v>0.08</c:v>
                </c:pt>
                <c:pt idx="18">
                  <c:v>0.06</c:v>
                </c:pt>
                <c:pt idx="19">
                  <c:v>0.04</c:v>
                </c:pt>
                <c:pt idx="20">
                  <c:v>0.02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6-40D3-9F95-1C1E21CEEA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8892303"/>
        <c:axId val="1468893263"/>
      </c:lineChart>
      <c:catAx>
        <c:axId val="146889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93263"/>
        <c:crosses val="autoZero"/>
        <c:auto val="1"/>
        <c:lblAlgn val="ctr"/>
        <c:lblOffset val="100"/>
        <c:noMultiLvlLbl val="0"/>
      </c:catAx>
      <c:valAx>
        <c:axId val="1468893263"/>
        <c:scaling>
          <c:orientation val="minMax"/>
          <c:max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8923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3</xdr:row>
      <xdr:rowOff>0</xdr:rowOff>
    </xdr:from>
    <xdr:ext cx="4914900" cy="28194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E05ED95-0EC1-FA4F-A85D-22665A07248E}"/>
                </a:ext>
              </a:extLst>
            </xdr:cNvPr>
            <xdr:cNvSpPr txBox="1"/>
          </xdr:nvSpPr>
          <xdr:spPr>
            <a:xfrm>
              <a:off x="7378700" y="622300"/>
              <a:ext cx="4914900" cy="281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f(</a:t>
              </a:r>
              <a:r>
                <a:rPr lang="pt-PT" sz="1600"/>
                <a:t>x)=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pt-PT" sz="16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0           ,        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&lt;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</m:e>
                        <m:e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h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)    ,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𝑎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h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𝑎</m:t>
                              </m:r>
                            </m:den>
                          </m:f>
                          <m:d>
                            <m:d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𝑏</m:t>
                              </m:r>
                            </m:e>
                          </m:d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,   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𝑎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𝑏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𝑏</m:t>
                          </m:r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   0           ,   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𝑏</m:t>
                          </m:r>
                        </m:e>
                      </m:eqAr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E05ED95-0EC1-FA4F-A85D-22665A07248E}"/>
                </a:ext>
              </a:extLst>
            </xdr:cNvPr>
            <xdr:cNvSpPr txBox="1"/>
          </xdr:nvSpPr>
          <xdr:spPr>
            <a:xfrm>
              <a:off x="7378700" y="622300"/>
              <a:ext cx="4914900" cy="28194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f(</a:t>
              </a:r>
              <a:r>
                <a:rPr lang="pt-PT" sz="1600"/>
                <a:t>x)=</a:t>
              </a:r>
              <a:r>
                <a:rPr lang="pt-PT" sz="1600" i="0">
                  <a:latin typeface="Cambria Math" panose="02040503050406030204" pitchFamily="18" charset="0"/>
                </a:rPr>
                <a:t>{█(</a:t>
              </a:r>
              <a:r>
                <a:rPr lang="pt-PT" sz="1600" b="0" i="0">
                  <a:latin typeface="Cambria Math" panose="02040503050406030204" pitchFamily="18" charset="0"/>
                </a:rPr>
                <a:t>0           ,        𝑥&lt;𝑎@2ℎ/(𝑏−𝑎)(𝑥−𝑎)    ,    𝑎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≤𝑥&lt;(𝑎+𝑏)/2@</a:t>
              </a:r>
              <a:r>
                <a:rPr lang="pt-PT" sz="1600" b="0" i="0">
                  <a:latin typeface="Cambria Math" panose="02040503050406030204" pitchFamily="18" charset="0"/>
                </a:rPr>
                <a:t>−2ℎ/(𝑏−𝑎) (𝑥−𝑏)  ,   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(𝑎+𝑏)/2≤𝑥&lt;𝑏@</a:t>
              </a:r>
              <a:r>
                <a:rPr lang="pt-PT" sz="1600" b="0" i="0">
                  <a:latin typeface="Cambria Math" panose="02040503050406030204" pitchFamily="18" charset="0"/>
                </a:rPr>
                <a:t>    0           ,           𝑥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≥𝑏)┤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671232</xdr:colOff>
      <xdr:row>17</xdr:row>
      <xdr:rowOff>91140</xdr:rowOff>
    </xdr:from>
    <xdr:ext cx="3457575" cy="13811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1EEB624-9ED8-451E-A344-6D0BFFD003D3}"/>
                </a:ext>
              </a:extLst>
            </xdr:cNvPr>
            <xdr:cNvSpPr txBox="1"/>
          </xdr:nvSpPr>
          <xdr:spPr>
            <a:xfrm>
              <a:off x="4537261" y="3609787"/>
              <a:ext cx="3457575" cy="138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f1(</a:t>
              </a:r>
              <a:r>
                <a:rPr lang="pt-PT" sz="1600"/>
                <a:t>x)=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pt-PT" sz="16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0           ,        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&lt;1</m:t>
                          </m:r>
                        </m:e>
                        <m:e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2∗0,2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11−1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−1)    ,    1≤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1+11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2∗0,2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11−1</m:t>
                              </m:r>
                            </m:den>
                          </m:f>
                          <m:d>
                            <m:d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−11</m:t>
                              </m:r>
                            </m:e>
                          </m:d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,   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1+11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&lt;11</m:t>
                          </m:r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   0           ,   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≥11</m:t>
                          </m:r>
                        </m:e>
                      </m:eqAr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9" name="CaixaDeTexto 8">
              <a:extLst>
                <a:ext uri="{FF2B5EF4-FFF2-40B4-BE49-F238E27FC236}">
                  <a16:creationId xmlns:a16="http://schemas.microsoft.com/office/drawing/2014/main" id="{81EEB624-9ED8-451E-A344-6D0BFFD003D3}"/>
                </a:ext>
              </a:extLst>
            </xdr:cNvPr>
            <xdr:cNvSpPr txBox="1"/>
          </xdr:nvSpPr>
          <xdr:spPr>
            <a:xfrm>
              <a:off x="4537261" y="3609787"/>
              <a:ext cx="3457575" cy="13811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f1(</a:t>
              </a:r>
              <a:r>
                <a:rPr lang="pt-PT" sz="1600"/>
                <a:t>x)=</a:t>
              </a:r>
              <a:r>
                <a:rPr lang="pt-PT" sz="1600" i="0">
                  <a:latin typeface="Cambria Math" panose="02040503050406030204" pitchFamily="18" charset="0"/>
                </a:rPr>
                <a:t>{█(</a:t>
              </a:r>
              <a:r>
                <a:rPr lang="pt-PT" sz="1600" b="0" i="0">
                  <a:latin typeface="Cambria Math" panose="02040503050406030204" pitchFamily="18" charset="0"/>
                </a:rPr>
                <a:t>0           ,        𝑥&lt;1@(2∗0,2)/(11−1)(𝑥−1)    ,    1≤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𝑥&lt;(1+11)/2@</a:t>
              </a:r>
              <a:r>
                <a:rPr lang="pt-PT" sz="1600" b="0" i="0">
                  <a:latin typeface="Cambria Math" panose="02040503050406030204" pitchFamily="18" charset="0"/>
                </a:rPr>
                <a:t>−(2∗0,2)/(11−1) (𝑥−11)  ,   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(1+11)/2≤𝑥&lt;11@</a:t>
              </a:r>
              <a:r>
                <a:rPr lang="pt-PT" sz="1600" b="0" i="0">
                  <a:latin typeface="Cambria Math" panose="02040503050406030204" pitchFamily="18" charset="0"/>
                </a:rPr>
                <a:t>    0           ,           𝑥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≥11)┤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169056</xdr:colOff>
      <xdr:row>17</xdr:row>
      <xdr:rowOff>77971</xdr:rowOff>
    </xdr:from>
    <xdr:ext cx="4403448" cy="142996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5CD4FF5-714E-46CC-BFA6-45F7BFA4BFB7}"/>
                </a:ext>
              </a:extLst>
            </xdr:cNvPr>
            <xdr:cNvSpPr txBox="1"/>
          </xdr:nvSpPr>
          <xdr:spPr>
            <a:xfrm>
              <a:off x="10635350" y="3506971"/>
              <a:ext cx="4403448" cy="1429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f2(</a:t>
              </a:r>
              <a:r>
                <a:rPr lang="pt-PT" sz="1600"/>
                <a:t>x)=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pt-PT" sz="16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0           ,        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&lt;4</m:t>
                          </m:r>
                        </m:e>
                        <m:e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2∗(2/11)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15−4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−4)    ,    4≤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4+15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2∗(2/11)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15−4</m:t>
                              </m:r>
                            </m:den>
                          </m:f>
                          <m:d>
                            <m:d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−15</m:t>
                              </m:r>
                            </m:e>
                          </m:d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,   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4+15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&lt;15</m:t>
                          </m:r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   0           ,   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≥15</m:t>
                          </m:r>
                        </m:e>
                      </m:eqAr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5CD4FF5-714E-46CC-BFA6-45F7BFA4BFB7}"/>
                </a:ext>
              </a:extLst>
            </xdr:cNvPr>
            <xdr:cNvSpPr txBox="1"/>
          </xdr:nvSpPr>
          <xdr:spPr>
            <a:xfrm>
              <a:off x="10635350" y="3506971"/>
              <a:ext cx="4403448" cy="142996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f2(</a:t>
              </a:r>
              <a:r>
                <a:rPr lang="pt-PT" sz="1600"/>
                <a:t>x)=</a:t>
              </a:r>
              <a:r>
                <a:rPr lang="pt-PT" sz="1600" i="0">
                  <a:latin typeface="Cambria Math" panose="02040503050406030204" pitchFamily="18" charset="0"/>
                </a:rPr>
                <a:t>{█(</a:t>
              </a:r>
              <a:r>
                <a:rPr lang="pt-PT" sz="1600" b="0" i="0">
                  <a:latin typeface="Cambria Math" panose="02040503050406030204" pitchFamily="18" charset="0"/>
                </a:rPr>
                <a:t>0           ,        𝑥&lt;4@(2∗(2/11))/(15−4)(𝑥−4)    ,    4≤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𝑥&lt;(4+15)/2@</a:t>
              </a:r>
              <a:r>
                <a:rPr lang="pt-PT" sz="1600" b="0" i="0">
                  <a:latin typeface="Cambria Math" panose="02040503050406030204" pitchFamily="18" charset="0"/>
                </a:rPr>
                <a:t>−(2∗(2/11))/(15−4) (𝑥−15)  ,   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(4+15)/2≤𝑥&lt;15@</a:t>
              </a:r>
              <a:r>
                <a:rPr lang="pt-PT" sz="1600" b="0" i="0">
                  <a:latin typeface="Cambria Math" panose="02040503050406030204" pitchFamily="18" charset="0"/>
                </a:rPr>
                <a:t>    0           ,           𝑥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≥15)┤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320487</xdr:colOff>
      <xdr:row>17</xdr:row>
      <xdr:rowOff>94503</xdr:rowOff>
    </xdr:from>
    <xdr:ext cx="3638550" cy="14478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0">
              <a:extLst>
                <a:ext uri="{FF2B5EF4-FFF2-40B4-BE49-F238E27FC236}">
                  <a16:creationId xmlns:a16="http://schemas.microsoft.com/office/drawing/2014/main" id="{9812ED69-9A83-4699-880E-7F6A5E4A04AF}"/>
                </a:ext>
              </a:extLst>
            </xdr:cNvPr>
            <xdr:cNvSpPr txBox="1"/>
          </xdr:nvSpPr>
          <xdr:spPr>
            <a:xfrm>
              <a:off x="16199222" y="3523503"/>
              <a:ext cx="3638550" cy="1447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f3(</a:t>
              </a:r>
              <a:r>
                <a:rPr lang="pt-PT" sz="1600"/>
                <a:t>x)=</a:t>
              </a:r>
              <a14:m>
                <m:oMath xmlns:m="http://schemas.openxmlformats.org/officeDocument/2006/math">
                  <m:d>
                    <m:dPr>
                      <m:begChr m:val="{"/>
                      <m:endChr m:val=""/>
                      <m:ctrlPr>
                        <a:rPr lang="pt-PT" sz="16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pt-PT" sz="160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0           ,        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&lt;4</m:t>
                          </m:r>
                        </m:e>
                        <m:e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2∗0,2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14−4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(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−4)    ,   4≤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4+14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−</m:t>
                          </m:r>
                          <m:f>
                            <m:fPr>
                              <m:ctrlPr>
                                <a:rPr lang="pt-PT" sz="1600" i="1">
                                  <a:latin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2∗0,2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14−4</m:t>
                              </m:r>
                            </m:den>
                          </m:f>
                          <m:d>
                            <m:d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  <m:r>
                                <a:rPr lang="pt-PT" sz="1600" b="0" i="1">
                                  <a:latin typeface="Cambria Math" panose="02040503050406030204" pitchFamily="18" charset="0"/>
                                </a:rPr>
                                <m:t>−14</m:t>
                              </m:r>
                            </m:e>
                          </m:d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,   </m:t>
                          </m:r>
                          <m:f>
                            <m:fPr>
                              <m:ctrlP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4+14</m:t>
                              </m:r>
                            </m:num>
                            <m:den>
                              <m:r>
                                <a:rPr lang="pt-PT" sz="1600" b="0" i="1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  <m:t>2</m:t>
                              </m:r>
                            </m:den>
                          </m:f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≤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&lt;14</m:t>
                          </m:r>
                        </m:e>
                        <m:e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    0           ,           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</a:rPr>
                            <m:t>𝑥</m:t>
                          </m:r>
                          <m:r>
                            <a:rPr lang="pt-PT" sz="1600" b="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≥14</m:t>
                          </m:r>
                        </m:e>
                      </m:eqArr>
                    </m:e>
                  </m:d>
                </m:oMath>
              </a14:m>
              <a:endParaRPr lang="pt-PT" sz="1100"/>
            </a:p>
          </xdr:txBody>
        </xdr:sp>
      </mc:Choice>
      <mc:Fallback xmlns="">
        <xdr:sp macro="" textlink="">
          <xdr:nvSpPr>
            <xdr:cNvPr id="14" name="CaixaDeTexto 10">
              <a:extLst>
                <a:ext uri="{FF2B5EF4-FFF2-40B4-BE49-F238E27FC236}">
                  <a16:creationId xmlns:a16="http://schemas.microsoft.com/office/drawing/2014/main" id="{9812ED69-9A83-4699-880E-7F6A5E4A04AF}"/>
                </a:ext>
              </a:extLst>
            </xdr:cNvPr>
            <xdr:cNvSpPr txBox="1"/>
          </xdr:nvSpPr>
          <xdr:spPr>
            <a:xfrm>
              <a:off x="16199222" y="3523503"/>
              <a:ext cx="3638550" cy="14478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algn="ctr"/>
              <a:r>
                <a:rPr lang="pt-PT" sz="1400"/>
                <a:t>f3(</a:t>
              </a:r>
              <a:r>
                <a:rPr lang="pt-PT" sz="1600"/>
                <a:t>x)=</a:t>
              </a:r>
              <a:r>
                <a:rPr lang="pt-PT" sz="1600" i="0">
                  <a:latin typeface="Cambria Math" panose="02040503050406030204" pitchFamily="18" charset="0"/>
                </a:rPr>
                <a:t>{█(</a:t>
              </a:r>
              <a:r>
                <a:rPr lang="pt-PT" sz="1600" b="0" i="0">
                  <a:latin typeface="Cambria Math" panose="02040503050406030204" pitchFamily="18" charset="0"/>
                </a:rPr>
                <a:t>0           ,        𝑥&lt;4@(2∗0,2)/(14−4)(𝑥−4)    ,   4≤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𝑥&lt;(4+14)/2@</a:t>
              </a:r>
              <a:r>
                <a:rPr lang="pt-PT" sz="1600" b="0" i="0">
                  <a:latin typeface="Cambria Math" panose="02040503050406030204" pitchFamily="18" charset="0"/>
                </a:rPr>
                <a:t>−(2∗0,2)/(14−4) (𝑥−14)  ,   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(4+14)/2≤𝑥&lt;14@</a:t>
              </a:r>
              <a:r>
                <a:rPr lang="pt-PT" sz="1600" b="0" i="0">
                  <a:latin typeface="Cambria Math" panose="02040503050406030204" pitchFamily="18" charset="0"/>
                </a:rPr>
                <a:t>    0           ,           𝑥</a:t>
              </a:r>
              <a:r>
                <a:rPr lang="pt-PT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≥14)┤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11</xdr:col>
      <xdr:colOff>667480</xdr:colOff>
      <xdr:row>3</xdr:row>
      <xdr:rowOff>11207</xdr:rowOff>
    </xdr:from>
    <xdr:to>
      <xdr:col>17</xdr:col>
      <xdr:colOff>672353</xdr:colOff>
      <xdr:row>16</xdr:row>
      <xdr:rowOff>0</xdr:rowOff>
    </xdr:to>
    <xdr:graphicFrame macro="">
      <xdr:nvGraphicFramePr>
        <xdr:cNvPr id="16" name="Gráfico 15">
          <a:extLst>
            <a:ext uri="{FF2B5EF4-FFF2-40B4-BE49-F238E27FC236}">
              <a16:creationId xmlns:a16="http://schemas.microsoft.com/office/drawing/2014/main" id="{40029560-9C0E-05F6-AC2C-460B3AD87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1950</xdr:colOff>
      <xdr:row>2</xdr:row>
      <xdr:rowOff>189672</xdr:rowOff>
    </xdr:from>
    <xdr:to>
      <xdr:col>25</xdr:col>
      <xdr:colOff>0</xdr:colOff>
      <xdr:row>16</xdr:row>
      <xdr:rowOff>0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A12B8072-3E4D-C412-99D7-C97808EB67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11204</xdr:colOff>
      <xdr:row>2</xdr:row>
      <xdr:rowOff>186018</xdr:rowOff>
    </xdr:from>
    <xdr:to>
      <xdr:col>11</xdr:col>
      <xdr:colOff>-1</xdr:colOff>
      <xdr:row>16</xdr:row>
      <xdr:rowOff>11205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D6FFC273-A97D-EE6B-93D7-76FACDA20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350692</xdr:colOff>
      <xdr:row>9</xdr:row>
      <xdr:rowOff>129887</xdr:rowOff>
    </xdr:from>
    <xdr:ext cx="4279035" cy="4704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aixaDeTexto 1">
              <a:extLst>
                <a:ext uri="{FF2B5EF4-FFF2-40B4-BE49-F238E27FC236}">
                  <a16:creationId xmlns:a16="http://schemas.microsoft.com/office/drawing/2014/main" id="{9FA20906-6647-476E-A299-DE864CA49A70}"/>
                </a:ext>
              </a:extLst>
            </xdr:cNvPr>
            <xdr:cNvSpPr txBox="1"/>
          </xdr:nvSpPr>
          <xdr:spPr>
            <a:xfrm>
              <a:off x="1008783" y="2011796"/>
              <a:ext cx="4279035" cy="47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1&gt;310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310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−2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58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70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0,2288</a:t>
              </a: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9FA20906-6647-476E-A299-DE864CA49A70}"/>
                </a:ext>
              </a:extLst>
            </xdr:cNvPr>
            <xdr:cNvSpPr txBox="1"/>
          </xdr:nvSpPr>
          <xdr:spPr>
            <a:xfrm>
              <a:off x="1008783" y="2011796"/>
              <a:ext cx="4279035" cy="47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_((Estab1&gt;310)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310</a:t>
              </a:r>
              <a:r>
                <a:rPr lang="pt-PT" sz="1800" i="0">
                  <a:latin typeface="Cambria Math" panose="02040503050406030204" pitchFamily="18" charset="0"/>
                </a:rPr>
                <a:t>−2</a:t>
              </a:r>
              <a:r>
                <a:rPr lang="pt-PT" sz="1800" b="0" i="0">
                  <a:latin typeface="Cambria Math" panose="02040503050406030204" pitchFamily="18" charset="0"/>
                </a:rPr>
                <a:t>58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70)</a:t>
              </a:r>
              <a:r>
                <a:rPr lang="pt-PT" sz="1800"/>
                <a:t>= 0,2288</a:t>
              </a:r>
            </a:p>
          </xdr:txBody>
        </xdr:sp>
      </mc:Fallback>
    </mc:AlternateContent>
    <xdr:clientData/>
  </xdr:oneCellAnchor>
  <xdr:oneCellAnchor>
    <xdr:from>
      <xdr:col>1</xdr:col>
      <xdr:colOff>460871</xdr:colOff>
      <xdr:row>37</xdr:row>
      <xdr:rowOff>128895</xdr:rowOff>
    </xdr:from>
    <xdr:ext cx="4245552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aixaDeTexto 3">
              <a:extLst>
                <a:ext uri="{FF2B5EF4-FFF2-40B4-BE49-F238E27FC236}">
                  <a16:creationId xmlns:a16="http://schemas.microsoft.com/office/drawing/2014/main" id="{41439E59-C890-408A-8E6A-98CC4CF9C8D7}"/>
                </a:ext>
              </a:extLst>
            </xdr:cNvPr>
            <xdr:cNvSpPr txBox="1"/>
          </xdr:nvSpPr>
          <xdr:spPr>
            <a:xfrm>
              <a:off x="1123085" y="7812395"/>
              <a:ext cx="4245552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3&gt;310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310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339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6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0,68</a:t>
              </a:r>
            </a:p>
          </xdr:txBody>
        </xdr:sp>
      </mc:Choice>
      <mc:Fallback xmlns="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41439E59-C890-408A-8E6A-98CC4CF9C8D7}"/>
                </a:ext>
              </a:extLst>
            </xdr:cNvPr>
            <xdr:cNvSpPr txBox="1"/>
          </xdr:nvSpPr>
          <xdr:spPr>
            <a:xfrm>
              <a:off x="1123085" y="7812395"/>
              <a:ext cx="4245552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_((Estab3&gt;310)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310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339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62)</a:t>
              </a:r>
              <a:r>
                <a:rPr lang="pt-PT" sz="1800"/>
                <a:t>= 0,68</a:t>
              </a:r>
            </a:p>
          </xdr:txBody>
        </xdr:sp>
      </mc:Fallback>
    </mc:AlternateContent>
    <xdr:clientData/>
  </xdr:oneCellAnchor>
  <xdr:oneCellAnchor>
    <xdr:from>
      <xdr:col>10</xdr:col>
      <xdr:colOff>657225</xdr:colOff>
      <xdr:row>6</xdr:row>
      <xdr:rowOff>0</xdr:rowOff>
    </xdr:from>
    <xdr:ext cx="1228726" cy="42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4">
              <a:extLst>
                <a:ext uri="{FF2B5EF4-FFF2-40B4-BE49-F238E27FC236}">
                  <a16:creationId xmlns:a16="http://schemas.microsoft.com/office/drawing/2014/main" id="{959F1667-B65C-45EE-96AE-631B4B90EE5D}"/>
                </a:ext>
              </a:extLst>
            </xdr:cNvPr>
            <xdr:cNvSpPr txBox="1"/>
          </xdr:nvSpPr>
          <xdr:spPr>
            <a:xfrm>
              <a:off x="7515225" y="400050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pt-PT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PT" sz="16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959F1667-B65C-45EE-96AE-631B4B90EE5D}"/>
                </a:ext>
              </a:extLst>
            </xdr:cNvPr>
            <xdr:cNvSpPr txBox="1"/>
          </xdr:nvSpPr>
          <xdr:spPr>
            <a:xfrm>
              <a:off x="7515225" y="400050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600" i="0">
                  <a:latin typeface="Cambria Math" panose="02040503050406030204" pitchFamily="18" charset="0"/>
                </a:rPr>
                <a:t>𝑧=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600" i="0">
                  <a:latin typeface="Cambria Math" panose="02040503050406030204" pitchFamily="18" charset="0"/>
                </a:rPr>
                <a:t>𝑥−𝜇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600" i="0">
                  <a:latin typeface="Cambria Math" panose="02040503050406030204" pitchFamily="18" charset="0"/>
                </a:rPr>
                <a:t>𝜎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</xdr:col>
      <xdr:colOff>108856</xdr:colOff>
      <xdr:row>58</xdr:row>
      <xdr:rowOff>92075</xdr:rowOff>
    </xdr:from>
    <xdr:ext cx="8155215" cy="6223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3" name="CaixaDeTexto 8">
              <a:extLst>
                <a:ext uri="{FF2B5EF4-FFF2-40B4-BE49-F238E27FC236}">
                  <a16:creationId xmlns:a16="http://schemas.microsoft.com/office/drawing/2014/main" id="{109299D6-A198-4ABA-5254-58E5745FE9AE}"/>
                </a:ext>
              </a:extLst>
            </xdr:cNvPr>
            <xdr:cNvSpPr txBox="1"/>
          </xdr:nvSpPr>
          <xdr:spPr>
            <a:xfrm>
              <a:off x="771070" y="12275004"/>
              <a:ext cx="815521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pt-PT" sz="18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Estab</m:t>
                        </m:r>
                        <m:r>
                          <a:rPr lang="pt-PT" sz="18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2−</m:t>
                        </m:r>
                        <m:r>
                          <m:rPr>
                            <m:sty m:val="p"/>
                          </m:rPr>
                          <a:rPr lang="pt-PT" sz="1800" b="0" i="0">
                            <a:latin typeface="Cambria Math" panose="02040503050406030204" pitchFamily="18" charset="0"/>
                          </a:rPr>
                          <m:t>Estab</m:t>
                        </m:r>
                        <m:r>
                          <a:rPr lang="pt-PT" sz="1800" b="0" i="0">
                            <a:latin typeface="Cambria Math" panose="02040503050406030204" pitchFamily="18" charset="0"/>
                          </a:rPr>
                          <m:t>3&gt;0</m:t>
                        </m:r>
                      </m:e>
                    </m:d>
                    <m:r>
                      <a:rPr lang="pt-PT" sz="18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Y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&gt;0</m:t>
                        </m:r>
                      </m:e>
                    </m:d>
                    <m:r>
                      <a:rPr lang="pt-PT" sz="1800" i="0">
                        <a:latin typeface="Cambria Math" panose="02040503050406030204" pitchFamily="18" charset="0"/>
                      </a:rPr>
                      <m:t>=1−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Y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≤0</m:t>
                        </m:r>
                      </m:e>
                    </m:d>
                    <m:r>
                      <a:rPr lang="pt-PT" sz="1800" i="0">
                        <a:latin typeface="Cambria Math" panose="02040503050406030204" pitchFamily="18" charset="0"/>
                      </a:rPr>
                      <m:t>=1−</m:t>
                    </m:r>
                    <m:r>
                      <a:rPr lang="pt-PT" sz="1800" i="0">
                        <a:latin typeface="Cambria Math" panose="02040503050406030204" pitchFamily="18" charset="0"/>
                      </a:rPr>
                      <m:t>𝛷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pt-PT" sz="1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800" i="0">
                                <a:latin typeface="Cambria Math" panose="02040503050406030204" pitchFamily="18" charset="0"/>
                              </a:rPr>
                              <m:t>0−63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8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800" b="0" i="0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  <m:t>66530</m:t>
                                </m:r>
                              </m:e>
                            </m:rad>
                          </m:den>
                        </m:f>
                      </m:e>
                    </m:d>
                    <m:r>
                      <a:rPr lang="pt-PT" sz="1800" i="0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44" name="CaixaDeTexto 8">
              <a:extLst>
                <a:ext uri="{FF2B5EF4-FFF2-40B4-BE49-F238E27FC236}">
                  <a16:creationId xmlns:a16="http://schemas.microsoft.com/office/drawing/2014/main" id="{109299D6-A198-4ABA-5254-58E5745FE9AE}"/>
                </a:ext>
              </a:extLst>
            </xdr:cNvPr>
            <xdr:cNvSpPr txBox="1"/>
          </xdr:nvSpPr>
          <xdr:spPr>
            <a:xfrm>
              <a:off x="771070" y="12275004"/>
              <a:ext cx="8155215" cy="6223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Estab2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Estab3&gt;0)</a:t>
              </a:r>
              <a:r>
                <a:rPr lang="pt-PT" sz="1800" i="0">
                  <a:latin typeface="Cambria Math" panose="02040503050406030204" pitchFamily="18" charset="0"/>
                </a:rPr>
                <a:t>=𝑃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Y</a:t>
              </a:r>
              <a:r>
                <a:rPr lang="pt-PT" sz="1800" i="0">
                  <a:latin typeface="Cambria Math" panose="02040503050406030204" pitchFamily="18" charset="0"/>
                </a:rPr>
                <a:t>&gt;0)=1−𝑃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Y</a:t>
              </a:r>
              <a:r>
                <a:rPr lang="pt-PT" sz="1800" i="0">
                  <a:latin typeface="Cambria Math" panose="02040503050406030204" pitchFamily="18" charset="0"/>
                </a:rPr>
                <a:t>≤0)=1−𝛷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((</a:t>
              </a:r>
              <a:r>
                <a:rPr lang="pt-PT" sz="1800" i="0">
                  <a:latin typeface="Cambria Math" panose="02040503050406030204" pitchFamily="18" charset="0"/>
                </a:rPr>
                <a:t>0−63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)/√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66530)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577271</xdr:colOff>
      <xdr:row>53</xdr:row>
      <xdr:rowOff>741</xdr:rowOff>
    </xdr:from>
    <xdr:ext cx="14420274" cy="7772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9">
              <a:extLst>
                <a:ext uri="{FF2B5EF4-FFF2-40B4-BE49-F238E27FC236}">
                  <a16:creationId xmlns:a16="http://schemas.microsoft.com/office/drawing/2014/main" id="{B513D308-BCDB-AC13-F7E5-7221A95219B2}"/>
                </a:ext>
              </a:extLst>
            </xdr:cNvPr>
            <xdr:cNvSpPr txBox="1"/>
          </xdr:nvSpPr>
          <xdr:spPr>
            <a:xfrm>
              <a:off x="1235362" y="11188286"/>
              <a:ext cx="14420274" cy="777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836967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sty m:val="p"/>
                            <m:brk/>
                            <m:aln/>
                          </m:rPr>
                          <a:rPr kumimoji="0" lang="pt-PT" sz="18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srgbClr val="836967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i</m:t>
                        </m:r>
                        <m:r>
                          <a:rPr kumimoji="0" lang="pt-PT" sz="1800" b="0" i="0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40</m:t>
                        </m:r>
                      </m:sup>
                      <m:e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𝐸𝑠𝑡𝑎𝑏</m:t>
                        </m:r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2−</m:t>
                        </m:r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𝐸𝑠𝑡𝑎𝑏</m:t>
                        </m:r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3 ~</m:t>
                        </m:r>
                      </m:e>
                    </m:nary>
                    <m:r>
                      <m:rPr>
                        <m:sty m:val="p"/>
                      </m:rP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N</m:t>
                    </m:r>
                    <m: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10 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×(</m:t>
                    </m:r>
                    <m:r>
                      <m:rPr>
                        <m:sty m:val="p"/>
                      </m:rPr>
                      <a:rPr kumimoji="0" lang="el-GR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μ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2</m:t>
                    </m:r>
                    <m: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−</m:t>
                    </m:r>
                    <m:r>
                      <m:rPr>
                        <m:sty m:val="p"/>
                      </m:rPr>
                      <a:rPr kumimoji="0" lang="el-GR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μ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3</m:t>
                    </m:r>
                    <m: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);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10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×(</m:t>
                    </m:r>
                    <m:sSup>
                      <m:sSupPr>
                        <m:ctrlPr>
                          <a:rPr kumimoji="0" lang="el-GR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kumimoji="0" lang="el-GR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kumimoji="0" lang="el-GR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𝜎</m:t>
                            </m:r>
                            <m:r>
                              <a:rPr kumimoji="0" lang="pt-PT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e>
                          <m:sup>
                            <m:r>
                              <a:rPr kumimoji="0" lang="pt-PT" sz="18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+</m:t>
                        </m:r>
                        <m:r>
                          <a:rPr kumimoji="0" lang="el-GR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𝜎</m:t>
                        </m:r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3</m:t>
                        </m:r>
                      </m:e>
                      <m:sup>
                        <m:r>
                          <a:rPr kumimoji="0" lang="pt-PT" sz="18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kumimoji="0" lang="pt-PT" sz="18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)</m:t>
                    </m:r>
                    <m: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</m:t>
                    </m:r>
                    <m:r>
                      <m:rPr>
                        <m:nor/>
                      </m:rPr>
                      <a:rPr kumimoji="0" lang="pt-PT" sz="1800" b="0" i="0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a:rPr lang="pt-PT" sz="1800" i="0">
                        <a:latin typeface="Cambria Math" panose="02040503050406030204" pitchFamily="18" charset="0"/>
                      </a:rPr>
                      <m:t>=</m:t>
                    </m:r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2−</m:t>
                    </m:r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3~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10</m:t>
                        </m:r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402−339</m:t>
                        </m:r>
                        <m:r>
                          <a:rPr lang="pt-PT" sz="1800" b="0" i="0">
                            <a:latin typeface="Cambria Math" panose="02040503050406030204" pitchFamily="18" charset="0"/>
                          </a:rPr>
                          <m:t>)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,10</m:t>
                        </m:r>
                        <m:d>
                          <m:dPr>
                            <m:ctrlPr>
                              <a:rPr lang="pt-PT" sz="18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pt-PT" sz="1800" i="0">
                                <a:latin typeface="Cambria Math" panose="02040503050406030204" pitchFamily="18" charset="0"/>
                              </a:rPr>
                              <m:t>62</m:t>
                            </m:r>
                            <m:r>
                              <a:rPr lang="pt-PT" sz="1800" b="0" i="0">
                                <a:latin typeface="Cambria Math" panose="02040503050406030204" pitchFamily="18" charset="0"/>
                              </a:rPr>
                              <m:t>^2</m:t>
                            </m:r>
                            <m:r>
                              <a:rPr lang="pt-PT" sz="1800" i="0">
                                <a:latin typeface="Cambria Math" panose="02040503050406030204" pitchFamily="18" charset="0"/>
                              </a:rPr>
                              <m:t>+53</m:t>
                            </m:r>
                            <m:r>
                              <a:rPr lang="pt-PT" sz="1800" b="0" i="0">
                                <a:latin typeface="Cambria Math" panose="02040503050406030204" pitchFamily="18" charset="0"/>
                              </a:rPr>
                              <m:t>^2</m:t>
                            </m:r>
                          </m:e>
                        </m:d>
                      </m:e>
                    </m:d>
                    <m:r>
                      <a:rPr lang="pt-PT" sz="1800" i="0">
                        <a:latin typeface="Cambria Math" panose="02040503050406030204" pitchFamily="18" charset="0"/>
                      </a:rPr>
                      <m:t>⇔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pt-PT" sz="1800" i="0">
                        <a:latin typeface="Cambria Math" panose="02040503050406030204" pitchFamily="18" charset="0"/>
                      </a:rPr>
                      <m:t>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63,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66530</m:t>
                        </m:r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289" name="CaixaDeTexto 9">
              <a:extLst>
                <a:ext uri="{FF2B5EF4-FFF2-40B4-BE49-F238E27FC236}">
                  <a16:creationId xmlns:a16="http://schemas.microsoft.com/office/drawing/2014/main" id="{B513D308-BCDB-AC13-F7E5-7221A95219B2}"/>
                </a:ext>
              </a:extLst>
            </xdr:cNvPr>
            <xdr:cNvSpPr txBox="1"/>
          </xdr:nvSpPr>
          <xdr:spPr>
            <a:xfrm>
              <a:off x="1235362" y="11188286"/>
              <a:ext cx="14420274" cy="7772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800" i="0">
                  <a:latin typeface="Cambria Math" panose="02040503050406030204" pitchFamily="18" charset="0"/>
                </a:rPr>
                <a:t>𝑌</a:t>
              </a:r>
              <a:r>
                <a:rPr lang="pt-PT" sz="1800" b="0" i="0">
                  <a:latin typeface="Cambria Math" panose="02040503050406030204" pitchFamily="18" charset="0"/>
                </a:rPr>
                <a:t>=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^40▒〖𝐸𝑠𝑡𝑎𝑏2−𝐸𝑠𝑡𝑎𝑏3 ~〗 N(10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×(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μ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2−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μ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3);10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×(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〖〖𝜎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2+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3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〗^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)" "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Estab2−Estab3~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10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402−339</a:t>
              </a:r>
              <a:r>
                <a:rPr lang="pt-PT" sz="1800" b="0" i="0">
                  <a:latin typeface="Cambria Math" panose="02040503050406030204" pitchFamily="18" charset="0"/>
                </a:rPr>
                <a:t>)</a:t>
              </a:r>
              <a:r>
                <a:rPr lang="pt-PT" sz="1800" i="0">
                  <a:latin typeface="Cambria Math" panose="02040503050406030204" pitchFamily="18" charset="0"/>
                </a:rPr>
                <a:t>,10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62</a:t>
              </a:r>
              <a:r>
                <a:rPr lang="pt-PT" sz="1800" b="0" i="0">
                  <a:latin typeface="Cambria Math" panose="02040503050406030204" pitchFamily="18" charset="0"/>
                </a:rPr>
                <a:t>^2</a:t>
              </a:r>
              <a:r>
                <a:rPr lang="pt-PT" sz="1800" i="0">
                  <a:latin typeface="Cambria Math" panose="02040503050406030204" pitchFamily="18" charset="0"/>
                </a:rPr>
                <a:t>+53</a:t>
              </a:r>
              <a:r>
                <a:rPr lang="pt-PT" sz="1800" b="0" i="0">
                  <a:latin typeface="Cambria Math" panose="02040503050406030204" pitchFamily="18" charset="0"/>
                </a:rPr>
                <a:t>^2))</a:t>
              </a:r>
              <a:r>
                <a:rPr lang="pt-PT" sz="1800" i="0">
                  <a:latin typeface="Cambria Math" panose="02040503050406030204" pitchFamily="18" charset="0"/>
                </a:rPr>
                <a:t>⇔𝑌~𝑁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63,</a:t>
              </a:r>
              <a:r>
                <a:rPr lang="pt-PT" sz="1800" b="0" i="0">
                  <a:latin typeface="Cambria Math" panose="02040503050406030204" pitchFamily="18" charset="0"/>
                </a:rPr>
                <a:t>66530)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436336</xdr:colOff>
      <xdr:row>1</xdr:row>
      <xdr:rowOff>65315</xdr:rowOff>
    </xdr:from>
    <xdr:ext cx="209179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aixaDeTexto 10">
              <a:extLst>
                <a:ext uri="{FF2B5EF4-FFF2-40B4-BE49-F238E27FC236}">
                  <a16:creationId xmlns:a16="http://schemas.microsoft.com/office/drawing/2014/main" id="{F86C4D43-7B58-4768-AE88-9D8C0F605660}"/>
                </a:ext>
              </a:extLst>
            </xdr:cNvPr>
            <xdr:cNvSpPr txBox="1"/>
          </xdr:nvSpPr>
          <xdr:spPr>
            <a:xfrm>
              <a:off x="1098550" y="36467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1~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258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70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86C4D43-7B58-4768-AE88-9D8C0F605660}"/>
                </a:ext>
              </a:extLst>
            </xdr:cNvPr>
            <xdr:cNvSpPr txBox="1"/>
          </xdr:nvSpPr>
          <xdr:spPr>
            <a:xfrm>
              <a:off x="1098550" y="36467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Estab1~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258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70^2 )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409575</xdr:colOff>
      <xdr:row>16</xdr:row>
      <xdr:rowOff>38554</xdr:rowOff>
    </xdr:from>
    <xdr:ext cx="209179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aixaDeTexto 11">
              <a:extLst>
                <a:ext uri="{FF2B5EF4-FFF2-40B4-BE49-F238E27FC236}">
                  <a16:creationId xmlns:a16="http://schemas.microsoft.com/office/drawing/2014/main" id="{E8F7AB5C-74EE-4A3F-BFB1-9E1A8D02D197}"/>
                </a:ext>
              </a:extLst>
            </xdr:cNvPr>
            <xdr:cNvSpPr txBox="1"/>
          </xdr:nvSpPr>
          <xdr:spPr>
            <a:xfrm>
              <a:off x="1071789" y="3431268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2~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402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53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8F7AB5C-74EE-4A3F-BFB1-9E1A8D02D197}"/>
                </a:ext>
              </a:extLst>
            </xdr:cNvPr>
            <xdr:cNvSpPr txBox="1"/>
          </xdr:nvSpPr>
          <xdr:spPr>
            <a:xfrm>
              <a:off x="1071789" y="3431268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Estab2~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402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53^2 )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400503</xdr:colOff>
      <xdr:row>29</xdr:row>
      <xdr:rowOff>56696</xdr:rowOff>
    </xdr:from>
    <xdr:ext cx="209179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aixaDeTexto 12">
              <a:extLst>
                <a:ext uri="{FF2B5EF4-FFF2-40B4-BE49-F238E27FC236}">
                  <a16:creationId xmlns:a16="http://schemas.microsoft.com/office/drawing/2014/main" id="{1FD30828-215F-4851-9F7A-D92FF6F40915}"/>
                </a:ext>
              </a:extLst>
            </xdr:cNvPr>
            <xdr:cNvSpPr txBox="1"/>
          </xdr:nvSpPr>
          <xdr:spPr>
            <a:xfrm>
              <a:off x="1062717" y="6152696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3~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339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62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D30828-215F-4851-9F7A-D92FF6F40915}"/>
                </a:ext>
              </a:extLst>
            </xdr:cNvPr>
            <xdr:cNvSpPr txBox="1"/>
          </xdr:nvSpPr>
          <xdr:spPr>
            <a:xfrm>
              <a:off x="1062717" y="6152696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Estab3~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339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62^2 )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350692</xdr:colOff>
      <xdr:row>24</xdr:row>
      <xdr:rowOff>129887</xdr:rowOff>
    </xdr:from>
    <xdr:ext cx="4279035" cy="4704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aixaDeTexto 1">
              <a:extLst>
                <a:ext uri="{FF2B5EF4-FFF2-40B4-BE49-F238E27FC236}">
                  <a16:creationId xmlns:a16="http://schemas.microsoft.com/office/drawing/2014/main" id="{56B7E90D-CB6C-4EFB-B468-7E6E6D310929}"/>
                </a:ext>
              </a:extLst>
            </xdr:cNvPr>
            <xdr:cNvSpPr txBox="1"/>
          </xdr:nvSpPr>
          <xdr:spPr>
            <a:xfrm>
              <a:off x="1008783" y="2011796"/>
              <a:ext cx="4279035" cy="47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2&gt;310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310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402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53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0,9587</a:t>
              </a:r>
            </a:p>
            <a:p>
              <a:endParaRPr lang="pt-PT" sz="1800"/>
            </a:p>
          </xdr:txBody>
        </xdr:sp>
      </mc:Choice>
      <mc:Fallback xmlns="">
        <xdr:sp macro="" textlink="">
          <xdr:nvSpPr>
            <xdr:cNvPr id="6" name="CaixaDeTexto 1">
              <a:extLst>
                <a:ext uri="{FF2B5EF4-FFF2-40B4-BE49-F238E27FC236}">
                  <a16:creationId xmlns:a16="http://schemas.microsoft.com/office/drawing/2014/main" id="{56B7E90D-CB6C-4EFB-B468-7E6E6D310929}"/>
                </a:ext>
              </a:extLst>
            </xdr:cNvPr>
            <xdr:cNvSpPr txBox="1"/>
          </xdr:nvSpPr>
          <xdr:spPr>
            <a:xfrm>
              <a:off x="1008783" y="2011796"/>
              <a:ext cx="4279035" cy="4704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_((Estab2&gt;310)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310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402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53)</a:t>
              </a:r>
              <a:r>
                <a:rPr lang="pt-PT" sz="1800"/>
                <a:t>= 0,9587</a:t>
              </a:r>
            </a:p>
            <a:p>
              <a:endParaRPr lang="pt-PT" sz="1800"/>
            </a:p>
          </xdr:txBody>
        </xdr:sp>
      </mc:Fallback>
    </mc:AlternateContent>
    <xdr:clientData/>
  </xdr:oneCellAnchor>
  <xdr:oneCellAnchor>
    <xdr:from>
      <xdr:col>10</xdr:col>
      <xdr:colOff>657225</xdr:colOff>
      <xdr:row>21</xdr:row>
      <xdr:rowOff>0</xdr:rowOff>
    </xdr:from>
    <xdr:ext cx="1228726" cy="42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CaixaDeTexto 4">
              <a:extLst>
                <a:ext uri="{FF2B5EF4-FFF2-40B4-BE49-F238E27FC236}">
                  <a16:creationId xmlns:a16="http://schemas.microsoft.com/office/drawing/2014/main" id="{F58B5803-8809-49DE-ADFC-277B0C805321}"/>
                </a:ext>
              </a:extLst>
            </xdr:cNvPr>
            <xdr:cNvSpPr txBox="1"/>
          </xdr:nvSpPr>
          <xdr:spPr>
            <a:xfrm>
              <a:off x="7723043" y="1281545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pt-PT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PT" sz="16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7" name="CaixaDeTexto 4">
              <a:extLst>
                <a:ext uri="{FF2B5EF4-FFF2-40B4-BE49-F238E27FC236}">
                  <a16:creationId xmlns:a16="http://schemas.microsoft.com/office/drawing/2014/main" id="{F58B5803-8809-49DE-ADFC-277B0C805321}"/>
                </a:ext>
              </a:extLst>
            </xdr:cNvPr>
            <xdr:cNvSpPr txBox="1"/>
          </xdr:nvSpPr>
          <xdr:spPr>
            <a:xfrm>
              <a:off x="7723043" y="1281545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600" i="0">
                  <a:latin typeface="Cambria Math" panose="02040503050406030204" pitchFamily="18" charset="0"/>
                </a:rPr>
                <a:t>𝑧=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600" i="0">
                  <a:latin typeface="Cambria Math" panose="02040503050406030204" pitchFamily="18" charset="0"/>
                </a:rPr>
                <a:t>𝑥−𝜇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600" i="0">
                  <a:latin typeface="Cambria Math" panose="02040503050406030204" pitchFamily="18" charset="0"/>
                </a:rPr>
                <a:t>𝜎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10</xdr:col>
      <xdr:colOff>657225</xdr:colOff>
      <xdr:row>34</xdr:row>
      <xdr:rowOff>0</xdr:rowOff>
    </xdr:from>
    <xdr:ext cx="1228726" cy="4217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CaixaDeTexto 4">
              <a:extLst>
                <a:ext uri="{FF2B5EF4-FFF2-40B4-BE49-F238E27FC236}">
                  <a16:creationId xmlns:a16="http://schemas.microsoft.com/office/drawing/2014/main" id="{B97BC752-F3EC-45DF-8295-9C242860B00F}"/>
                </a:ext>
              </a:extLst>
            </xdr:cNvPr>
            <xdr:cNvSpPr txBox="1"/>
          </xdr:nvSpPr>
          <xdr:spPr>
            <a:xfrm>
              <a:off x="7751082" y="4390571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pt-PT" sz="1600" i="0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6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𝑥</m:t>
                        </m:r>
                        <m:r>
                          <a:rPr lang="pt-PT" sz="1600" i="0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𝜇</m:t>
                        </m:r>
                      </m:num>
                      <m:den>
                        <m:r>
                          <a:rPr lang="pt-PT" sz="1600" i="1">
                            <a:latin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pt-PT" sz="1600"/>
            </a:p>
          </xdr:txBody>
        </xdr:sp>
      </mc:Choice>
      <mc:Fallback xmlns="">
        <xdr:sp macro="" textlink="">
          <xdr:nvSpPr>
            <xdr:cNvPr id="9" name="CaixaDeTexto 4">
              <a:extLst>
                <a:ext uri="{FF2B5EF4-FFF2-40B4-BE49-F238E27FC236}">
                  <a16:creationId xmlns:a16="http://schemas.microsoft.com/office/drawing/2014/main" id="{B97BC752-F3EC-45DF-8295-9C242860B00F}"/>
                </a:ext>
              </a:extLst>
            </xdr:cNvPr>
            <xdr:cNvSpPr txBox="1"/>
          </xdr:nvSpPr>
          <xdr:spPr>
            <a:xfrm>
              <a:off x="7751082" y="4390571"/>
              <a:ext cx="1228726" cy="4217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sz="1600" i="0">
                  <a:latin typeface="Cambria Math" panose="02040503050406030204" pitchFamily="18" charset="0"/>
                </a:rPr>
                <a:t>𝑧=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600" i="0">
                  <a:latin typeface="Cambria Math" panose="02040503050406030204" pitchFamily="18" charset="0"/>
                </a:rPr>
                <a:t>𝑥−𝜇</a:t>
              </a:r>
              <a:r>
                <a:rPr lang="pt-PT" sz="16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600" i="0">
                  <a:latin typeface="Cambria Math" panose="02040503050406030204" pitchFamily="18" charset="0"/>
                </a:rPr>
                <a:t>𝜎</a:t>
              </a:r>
              <a:endParaRPr lang="pt-PT" sz="1600"/>
            </a:p>
          </xdr:txBody>
        </xdr:sp>
      </mc:Fallback>
    </mc:AlternateContent>
    <xdr:clientData/>
  </xdr:oneCellAnchor>
  <xdr:oneCellAnchor>
    <xdr:from>
      <xdr:col>1</xdr:col>
      <xdr:colOff>435427</xdr:colOff>
      <xdr:row>45</xdr:row>
      <xdr:rowOff>181428</xdr:rowOff>
    </xdr:from>
    <xdr:ext cx="9679215" cy="4082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9" name="TextBox 2">
              <a:extLst>
                <a:ext uri="{FF2B5EF4-FFF2-40B4-BE49-F238E27FC236}">
                  <a16:creationId xmlns:a16="http://schemas.microsoft.com/office/drawing/2014/main" id="{195ACE54-37E4-4878-9B4F-76D40BFC660D}"/>
                </a:ext>
              </a:extLst>
            </xdr:cNvPr>
            <xdr:cNvSpPr txBox="1"/>
          </xdr:nvSpPr>
          <xdr:spPr>
            <a:xfrm>
              <a:off x="1097641" y="9570357"/>
              <a:ext cx="9679215" cy="408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>
                    <a:rPr lang="pt-PT" sz="18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 </m:t>
                  </m:r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Estab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2~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μ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2,</m:t>
                      </m:r>
                      <m:sSup>
                        <m:sSup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e>
                        <m:sup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d>
                </m:oMath>
              </a14:m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e  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Estab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3~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𝑁</m:t>
                  </m:r>
                  <m:d>
                    <m:dPr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μ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3,</m:t>
                      </m:r>
                      <m:sSup>
                        <m:sSup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𝜎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e>
                        <m:sup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e>
                  </m:d>
                </m:oMath>
              </a14:m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então Y = Estab2 - Estab3 ~ N(</a:t>
              </a:r>
              <a14:m>
                <m:oMath xmlns:m="http://schemas.openxmlformats.org/officeDocument/2006/math"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μ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2−</m:t>
                  </m:r>
                  <m:r>
                    <m:rPr>
                      <m:sty m:val="p"/>
                    </m:rPr>
                    <a:rPr kumimoji="0" lang="el-GR" sz="18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μ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sysClr val="windowText" lastClr="000000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3,</m:t>
                  </m:r>
                  <m:sSup>
                    <m:sSupPr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𝜎</m:t>
                      </m:r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e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sSup>
                    <m:sSupPr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 </m:t>
                      </m:r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𝜎</m:t>
                      </m:r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e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ysClr val="windowText" lastClr="000000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pt-PT" sz="1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endParaRPr lang="pt-PT" sz="18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95ACE54-37E4-4878-9B4F-76D40BFC660D}"/>
                </a:ext>
              </a:extLst>
            </xdr:cNvPr>
            <xdr:cNvSpPr txBox="1"/>
          </xdr:nvSpPr>
          <xdr:spPr>
            <a:xfrm>
              <a:off x="1097641" y="9570357"/>
              <a:ext cx="9679215" cy="4082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pt-PT" sz="1800" b="0" i="0">
                  <a:latin typeface="Cambria Math" panose="02040503050406030204" pitchFamily="18" charset="0"/>
                </a:rPr>
                <a:t>𝐶𝑜𝑚𝑜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Estab2~𝑁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μ2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,〖𝜎2〗^2 )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e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Estab3~𝑁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μ3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,〖𝜎3〗^2 )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então Y = Estab2 - Estab3 ~ N(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μ2−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μ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3,〖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𝜎2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〗^2 〖+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𝜎3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〗^2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pt-PT" sz="1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endParaRPr lang="pt-PT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09179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CaixaDeTexto 10">
              <a:extLst>
                <a:ext uri="{FF2B5EF4-FFF2-40B4-BE49-F238E27FC236}">
                  <a16:creationId xmlns:a16="http://schemas.microsoft.com/office/drawing/2014/main" id="{98CB630C-47A7-4E54-9595-CC5263A55AEA}"/>
                </a:ext>
              </a:extLst>
            </xdr:cNvPr>
            <xdr:cNvSpPr txBox="1"/>
          </xdr:nvSpPr>
          <xdr:spPr>
            <a:xfrm>
              <a:off x="1313793" y="49267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1~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258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70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5" name="CaixaDeTexto 10">
              <a:extLst>
                <a:ext uri="{FF2B5EF4-FFF2-40B4-BE49-F238E27FC236}">
                  <a16:creationId xmlns:a16="http://schemas.microsoft.com/office/drawing/2014/main" id="{98CB630C-47A7-4E54-9595-CC5263A55AEA}"/>
                </a:ext>
              </a:extLst>
            </xdr:cNvPr>
            <xdr:cNvSpPr txBox="1"/>
          </xdr:nvSpPr>
          <xdr:spPr>
            <a:xfrm>
              <a:off x="1313793" y="49267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Estab1~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258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70^2 )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216832</xdr:colOff>
      <xdr:row>33</xdr:row>
      <xdr:rowOff>93009</xdr:rowOff>
    </xdr:from>
    <xdr:ext cx="209179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aixaDeTexto 11">
              <a:extLst>
                <a:ext uri="{FF2B5EF4-FFF2-40B4-BE49-F238E27FC236}">
                  <a16:creationId xmlns:a16="http://schemas.microsoft.com/office/drawing/2014/main" id="{0D8E5472-2F40-4AD4-BA45-E43CF6FCE432}"/>
                </a:ext>
              </a:extLst>
            </xdr:cNvPr>
            <xdr:cNvSpPr txBox="1"/>
          </xdr:nvSpPr>
          <xdr:spPr>
            <a:xfrm>
              <a:off x="873729" y="686999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2~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402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53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6" name="CaixaDeTexto 11">
              <a:extLst>
                <a:ext uri="{FF2B5EF4-FFF2-40B4-BE49-F238E27FC236}">
                  <a16:creationId xmlns:a16="http://schemas.microsoft.com/office/drawing/2014/main" id="{0D8E5472-2F40-4AD4-BA45-E43CF6FCE432}"/>
                </a:ext>
              </a:extLst>
            </xdr:cNvPr>
            <xdr:cNvSpPr txBox="1"/>
          </xdr:nvSpPr>
          <xdr:spPr>
            <a:xfrm>
              <a:off x="873729" y="6869992"/>
              <a:ext cx="209179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Estab2~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402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53^2 )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273706</xdr:colOff>
      <xdr:row>67</xdr:row>
      <xdr:rowOff>0</xdr:rowOff>
    </xdr:from>
    <xdr:ext cx="2091791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CaixaDeTexto 12">
              <a:extLst>
                <a:ext uri="{FF2B5EF4-FFF2-40B4-BE49-F238E27FC236}">
                  <a16:creationId xmlns:a16="http://schemas.microsoft.com/office/drawing/2014/main" id="{CED56A55-41D0-48F1-B8D6-E14EF1716F9A}"/>
                </a:ext>
              </a:extLst>
            </xdr:cNvPr>
            <xdr:cNvSpPr txBox="1"/>
          </xdr:nvSpPr>
          <xdr:spPr>
            <a:xfrm>
              <a:off x="930603" y="13663448"/>
              <a:ext cx="2091791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800" b="0" i="0">
                        <a:latin typeface="Cambria Math" panose="02040503050406030204" pitchFamily="18" charset="0"/>
                      </a:rPr>
                      <m:t>Estab</m:t>
                    </m:r>
                    <m:r>
                      <a:rPr lang="pt-PT" sz="1800" b="0" i="0">
                        <a:latin typeface="Cambria Math" panose="02040503050406030204" pitchFamily="18" charset="0"/>
                      </a:rPr>
                      <m:t>3~</m:t>
                    </m:r>
                    <m:r>
                      <a:rPr lang="pt-PT" sz="1800" i="1">
                        <a:latin typeface="Cambria Math" panose="02040503050406030204" pitchFamily="18" charset="0"/>
                      </a:rPr>
                      <m:t>𝑁</m:t>
                    </m:r>
                    <m:d>
                      <m:dPr>
                        <m:ctrlPr>
                          <a:rPr lang="pt-PT" sz="18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  <m:t>339</m:t>
                        </m:r>
                        <m:r>
                          <a:rPr lang="pt-PT" sz="1800" i="0">
                            <a:latin typeface="Cambria Math" panose="02040503050406030204" pitchFamily="18" charset="0"/>
                          </a:rPr>
                          <m:t>,</m:t>
                        </m:r>
                        <m:sSup>
                          <m:sSupPr>
                            <m:ctrlPr>
                              <a:rPr lang="pt-PT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62</m:t>
                            </m:r>
                          </m:e>
                          <m:sup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e>
                    </m:d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7" name="CaixaDeTexto 12">
              <a:extLst>
                <a:ext uri="{FF2B5EF4-FFF2-40B4-BE49-F238E27FC236}">
                  <a16:creationId xmlns:a16="http://schemas.microsoft.com/office/drawing/2014/main" id="{CED56A55-41D0-48F1-B8D6-E14EF1716F9A}"/>
                </a:ext>
              </a:extLst>
            </xdr:cNvPr>
            <xdr:cNvSpPr txBox="1"/>
          </xdr:nvSpPr>
          <xdr:spPr>
            <a:xfrm>
              <a:off x="930603" y="13663448"/>
              <a:ext cx="2091791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Estab3~</a:t>
              </a:r>
              <a:r>
                <a:rPr lang="pt-PT" sz="1800" i="0">
                  <a:latin typeface="Cambria Math" panose="02040503050406030204" pitchFamily="18" charset="0"/>
                </a:rPr>
                <a:t>𝑁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339</a:t>
              </a:r>
              <a:r>
                <a:rPr lang="pt-PT" sz="1800" i="0">
                  <a:latin typeface="Cambria Math" panose="02040503050406030204" pitchFamily="18" charset="0"/>
                </a:rPr>
                <a:t>,</a:t>
              </a:r>
              <a:r>
                <a:rPr lang="pt-PT" sz="1800" b="0" i="0">
                  <a:latin typeface="Cambria Math" panose="02040503050406030204" pitchFamily="18" charset="0"/>
                </a:rPr>
                <a:t>62^2 )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95250</xdr:colOff>
      <xdr:row>6</xdr:row>
      <xdr:rowOff>95250</xdr:rowOff>
    </xdr:from>
    <xdr:ext cx="39560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ixaDeTexto 1">
              <a:extLst>
                <a:ext uri="{FF2B5EF4-FFF2-40B4-BE49-F238E27FC236}">
                  <a16:creationId xmlns:a16="http://schemas.microsoft.com/office/drawing/2014/main" id="{67744AAE-779E-46C8-8803-D9AB07BBA83C}"/>
                </a:ext>
              </a:extLst>
            </xdr:cNvPr>
            <xdr:cNvSpPr txBox="1"/>
          </xdr:nvSpPr>
          <xdr:spPr>
            <a:xfrm>
              <a:off x="755650" y="1282700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1&lt;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−2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58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70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0,2037</a:t>
              </a:r>
            </a:p>
          </xdr:txBody>
        </xdr:sp>
      </mc:Choice>
      <mc:Fallback xmlns="">
        <xdr:sp macro="" textlink="">
          <xdr:nvSpPr>
            <xdr:cNvPr id="10" name="CaixaDeTexto 1">
              <a:extLst>
                <a:ext uri="{FF2B5EF4-FFF2-40B4-BE49-F238E27FC236}">
                  <a16:creationId xmlns:a16="http://schemas.microsoft.com/office/drawing/2014/main" id="{67744AAE-779E-46C8-8803-D9AB07BBA83C}"/>
                </a:ext>
              </a:extLst>
            </xdr:cNvPr>
            <xdr:cNvSpPr txBox="1"/>
          </xdr:nvSpPr>
          <xdr:spPr>
            <a:xfrm>
              <a:off x="755650" y="1282700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_((Estab1&lt;200)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200</a:t>
              </a:r>
              <a:r>
                <a:rPr lang="pt-PT" sz="1800" i="0">
                  <a:latin typeface="Cambria Math" panose="02040503050406030204" pitchFamily="18" charset="0"/>
                </a:rPr>
                <a:t>−2</a:t>
              </a:r>
              <a:r>
                <a:rPr lang="pt-PT" sz="1800" b="0" i="0">
                  <a:latin typeface="Cambria Math" panose="02040503050406030204" pitchFamily="18" charset="0"/>
                </a:rPr>
                <a:t>58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70)</a:t>
              </a:r>
              <a:r>
                <a:rPr lang="pt-PT" sz="1800"/>
                <a:t>= 0,2037</a:t>
              </a:r>
            </a:p>
          </xdr:txBody>
        </xdr:sp>
      </mc:Fallback>
    </mc:AlternateContent>
    <xdr:clientData/>
  </xdr:oneCellAnchor>
  <xdr:oneCellAnchor>
    <xdr:from>
      <xdr:col>1</xdr:col>
      <xdr:colOff>222250</xdr:colOff>
      <xdr:row>11</xdr:row>
      <xdr:rowOff>88900</xdr:rowOff>
    </xdr:from>
    <xdr:ext cx="44259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">
              <a:extLst>
                <a:ext uri="{FF2B5EF4-FFF2-40B4-BE49-F238E27FC236}">
                  <a16:creationId xmlns:a16="http://schemas.microsoft.com/office/drawing/2014/main" id="{F8013DB1-9CB6-4ABF-8193-9CF9AFAAD6BF}"/>
                </a:ext>
              </a:extLst>
            </xdr:cNvPr>
            <xdr:cNvSpPr txBox="1"/>
          </xdr:nvSpPr>
          <xdr:spPr>
            <a:xfrm>
              <a:off x="882650" y="2266950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1&gt;3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350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−2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58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70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0,0944</a:t>
              </a:r>
            </a:p>
          </xdr:txBody>
        </xdr:sp>
      </mc:Choice>
      <mc:Fallback xmlns="">
        <xdr:sp macro="" textlink="">
          <xdr:nvSpPr>
            <xdr:cNvPr id="11" name="CaixaDeTexto 1">
              <a:extLst>
                <a:ext uri="{FF2B5EF4-FFF2-40B4-BE49-F238E27FC236}">
                  <a16:creationId xmlns:a16="http://schemas.microsoft.com/office/drawing/2014/main" id="{F8013DB1-9CB6-4ABF-8193-9CF9AFAAD6BF}"/>
                </a:ext>
              </a:extLst>
            </xdr:cNvPr>
            <xdr:cNvSpPr txBox="1"/>
          </xdr:nvSpPr>
          <xdr:spPr>
            <a:xfrm>
              <a:off x="882650" y="2266950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_((Estab1&gt;350)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350</a:t>
              </a:r>
              <a:r>
                <a:rPr lang="pt-PT" sz="1800" i="0">
                  <a:latin typeface="Cambria Math" panose="02040503050406030204" pitchFamily="18" charset="0"/>
                </a:rPr>
                <a:t>−2</a:t>
              </a:r>
              <a:r>
                <a:rPr lang="pt-PT" sz="1800" b="0" i="0">
                  <a:latin typeface="Cambria Math" panose="02040503050406030204" pitchFamily="18" charset="0"/>
                </a:rPr>
                <a:t>58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70)</a:t>
              </a:r>
              <a:r>
                <a:rPr lang="pt-PT" sz="1800"/>
                <a:t>= 0,0944</a:t>
              </a:r>
            </a:p>
          </xdr:txBody>
        </xdr:sp>
      </mc:Fallback>
    </mc:AlternateContent>
    <xdr:clientData/>
  </xdr:oneCellAnchor>
  <xdr:oneCellAnchor>
    <xdr:from>
      <xdr:col>1</xdr:col>
      <xdr:colOff>139700</xdr:colOff>
      <xdr:row>16</xdr:row>
      <xdr:rowOff>158750</xdr:rowOff>
    </xdr:from>
    <xdr:ext cx="891540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">
              <a:extLst>
                <a:ext uri="{FF2B5EF4-FFF2-40B4-BE49-F238E27FC236}">
                  <a16:creationId xmlns:a16="http://schemas.microsoft.com/office/drawing/2014/main" id="{BE2EDCF4-77DF-4BE0-A510-CB28E03FAEF9}"/>
                </a:ext>
              </a:extLst>
            </xdr:cNvPr>
            <xdr:cNvSpPr txBox="1"/>
          </xdr:nvSpPr>
          <xdr:spPr>
            <a:xfrm>
              <a:off x="800100" y="3321050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1&lt;250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1&lt;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≤200 </m:t>
                      </m:r>
                    </m:e>
                  </m:d>
                </m:oMath>
              </a14:m>
              <a:r>
                <a:rPr lang="pt-PT" sz="1800"/>
                <a:t>= 0,4545</a:t>
              </a:r>
              <a:r>
                <a:rPr lang="pt-PT" sz="1800" baseline="0"/>
                <a:t> - 0,2037 = 0,2508</a:t>
              </a:r>
              <a:endParaRPr lang="pt-PT" sz="1800"/>
            </a:p>
          </xdr:txBody>
        </xdr:sp>
      </mc:Choice>
      <mc:Fallback xmlns="">
        <xdr:sp macro="" textlink="">
          <xdr:nvSpPr>
            <xdr:cNvPr id="13" name="CaixaDeTexto 1">
              <a:extLst>
                <a:ext uri="{FF2B5EF4-FFF2-40B4-BE49-F238E27FC236}">
                  <a16:creationId xmlns:a16="http://schemas.microsoft.com/office/drawing/2014/main" id="{BE2EDCF4-77DF-4BE0-A510-CB28E03FAEF9}"/>
                </a:ext>
              </a:extLst>
            </xdr:cNvPr>
            <xdr:cNvSpPr txBox="1"/>
          </xdr:nvSpPr>
          <xdr:spPr>
            <a:xfrm>
              <a:off x="800100" y="3321050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_((200&lt;Estab1&lt;250)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Estab1&lt;</a:t>
              </a:r>
              <a:r>
                <a:rPr lang="pt-PT" sz="1800" b="0" i="0">
                  <a:latin typeface="Cambria Math" panose="02040503050406030204" pitchFamily="18" charset="0"/>
                </a:rPr>
                <a:t>250)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Estab1 ≤200 )</a:t>
              </a:r>
              <a:r>
                <a:rPr lang="pt-PT" sz="1800"/>
                <a:t>= 0,4545</a:t>
              </a:r>
              <a:r>
                <a:rPr lang="pt-PT" sz="1800" baseline="0"/>
                <a:t> - 0,2037 = 0,2508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120650</xdr:colOff>
      <xdr:row>21</xdr:row>
      <xdr:rowOff>152400</xdr:rowOff>
    </xdr:from>
    <xdr:ext cx="845185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">
              <a:extLst>
                <a:ext uri="{FF2B5EF4-FFF2-40B4-BE49-F238E27FC236}">
                  <a16:creationId xmlns:a16="http://schemas.microsoft.com/office/drawing/2014/main" id="{55CA343A-6FF7-4473-85BE-62447E1A2686}"/>
                </a:ext>
              </a:extLst>
            </xdr:cNvPr>
            <xdr:cNvSpPr txBox="1"/>
          </xdr:nvSpPr>
          <xdr:spPr>
            <a:xfrm>
              <a:off x="781050" y="4298950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250&lt;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1&lt;350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1&lt;</m:t>
                      </m:r>
                      <m:r>
                        <a:rPr lang="pt-PT" sz="18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≤250 </m:t>
                      </m:r>
                    </m:e>
                  </m:d>
                </m:oMath>
              </a14:m>
              <a:r>
                <a:rPr lang="pt-PT" sz="1800"/>
                <a:t>= 0,9056 - 0,4545 =</a:t>
              </a:r>
              <a:r>
                <a:rPr lang="pt-PT" sz="1800" baseline="0"/>
                <a:t> 0,4511</a:t>
              </a:r>
              <a:endParaRPr lang="pt-PT" sz="1800"/>
            </a:p>
          </xdr:txBody>
        </xdr:sp>
      </mc:Choice>
      <mc:Fallback xmlns="">
        <xdr:sp macro="" textlink="">
          <xdr:nvSpPr>
            <xdr:cNvPr id="14" name="CaixaDeTexto 1">
              <a:extLst>
                <a:ext uri="{FF2B5EF4-FFF2-40B4-BE49-F238E27FC236}">
                  <a16:creationId xmlns:a16="http://schemas.microsoft.com/office/drawing/2014/main" id="{55CA343A-6FF7-4473-85BE-62447E1A2686}"/>
                </a:ext>
              </a:extLst>
            </xdr:cNvPr>
            <xdr:cNvSpPr txBox="1"/>
          </xdr:nvSpPr>
          <xdr:spPr>
            <a:xfrm>
              <a:off x="781050" y="4298950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_((250&lt;Estab1&lt;350)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Estab1</a:t>
              </a:r>
              <a:r>
                <a:rPr lang="pt-PT" sz="18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&lt;3</a:t>
              </a:r>
              <a:r>
                <a:rPr lang="pt-PT" sz="1800" b="0" i="0">
                  <a:latin typeface="Cambria Math" panose="02040503050406030204" pitchFamily="18" charset="0"/>
                </a:rPr>
                <a:t>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Estab1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≤250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r>
                <a:rPr lang="pt-PT" sz="1800"/>
                <a:t>= 0,9056 - 0,4545 =</a:t>
              </a:r>
              <a:r>
                <a:rPr lang="pt-PT" sz="1800" baseline="0"/>
                <a:t> 0,4511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8</xdr:col>
      <xdr:colOff>211986</xdr:colOff>
      <xdr:row>27</xdr:row>
      <xdr:rowOff>58457</xdr:rowOff>
    </xdr:from>
    <xdr:ext cx="3050600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22C80E-9378-211F-9367-BF4E3661307B}"/>
                </a:ext>
              </a:extLst>
            </xdr:cNvPr>
            <xdr:cNvSpPr txBox="1"/>
          </xdr:nvSpPr>
          <xdr:spPr>
            <a:xfrm>
              <a:off x="5620434" y="5609233"/>
              <a:ext cx="30506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E(X1)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 = 3,6079 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22C80E-9378-211F-9367-BF4E3661307B}"/>
                </a:ext>
              </a:extLst>
            </xdr:cNvPr>
            <xdr:cNvSpPr txBox="1"/>
          </xdr:nvSpPr>
          <xdr:spPr>
            <a:xfrm>
              <a:off x="5620434" y="5609233"/>
              <a:ext cx="3050600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E(X1)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_𝑖▒〖𝑥𝑖 ∗𝑓(𝑥𝑖)〗</a:t>
              </a:r>
              <a:r>
                <a:rPr lang="pt-PT" sz="1800"/>
                <a:t> = 3,6079 </a:t>
              </a:r>
            </a:p>
          </xdr:txBody>
        </xdr:sp>
      </mc:Fallback>
    </mc:AlternateContent>
    <xdr:clientData/>
  </xdr:oneCellAnchor>
  <xdr:oneCellAnchor>
    <xdr:from>
      <xdr:col>7</xdr:col>
      <xdr:colOff>214972</xdr:colOff>
      <xdr:row>30</xdr:row>
      <xdr:rowOff>66977</xdr:rowOff>
    </xdr:from>
    <xdr:ext cx="361950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78E8CE-A9A3-4691-A4A6-71422AC7B4BA}"/>
                </a:ext>
              </a:extLst>
            </xdr:cNvPr>
            <xdr:cNvSpPr txBox="1"/>
          </xdr:nvSpPr>
          <xdr:spPr>
            <a:xfrm>
              <a:off x="4966524" y="6219908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V(X1)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sSup>
                        <m:sSupPr>
                          <m:ctrlPr>
                            <a:rPr lang="pt-PT" sz="18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𝑥𝑖</m:t>
                          </m:r>
                        </m:e>
                        <m:sup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- </a:t>
              </a:r>
              <a14:m>
                <m:oMath xmlns:m="http://schemas.openxmlformats.org/officeDocument/2006/math">
                  <m:sSup>
                    <m:sSupPr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𝐸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800"/>
                <a:t> = 2,0797 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878E8CE-A9A3-4691-A4A6-71422AC7B4BA}"/>
                </a:ext>
              </a:extLst>
            </xdr:cNvPr>
            <xdr:cNvSpPr txBox="1"/>
          </xdr:nvSpPr>
          <xdr:spPr>
            <a:xfrm>
              <a:off x="4966524" y="6219908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V(X1)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_𝑖▒〖〖𝑥𝑖〗^2∗𝑓(𝑥𝑖)〗</a:t>
              </a:r>
              <a:r>
                <a:rPr lang="pt-PT" sz="1800"/>
                <a:t>- </a:t>
              </a:r>
              <a:r>
                <a:rPr lang="pt-PT" sz="1800" i="0">
                  <a:latin typeface="Cambria Math" panose="02040503050406030204" pitchFamily="18" charset="0"/>
                </a:rPr>
                <a:t>〖</a:t>
              </a:r>
              <a:r>
                <a:rPr lang="pt-PT" sz="1800" b="0" i="0">
                  <a:latin typeface="Cambria Math" panose="02040503050406030204" pitchFamily="18" charset="0"/>
                </a:rPr>
                <a:t>𝐸(𝑋)〗^2</a:t>
              </a:r>
              <a:r>
                <a:rPr lang="pt-PT" sz="1800"/>
                <a:t> = 2,0797 </a:t>
              </a:r>
            </a:p>
          </xdr:txBody>
        </xdr:sp>
      </mc:Fallback>
    </mc:AlternateContent>
    <xdr:clientData/>
  </xdr:oneCellAnchor>
  <xdr:oneCellAnchor>
    <xdr:from>
      <xdr:col>1</xdr:col>
      <xdr:colOff>95250</xdr:colOff>
      <xdr:row>38</xdr:row>
      <xdr:rowOff>95250</xdr:rowOff>
    </xdr:from>
    <xdr:ext cx="39560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ixaDeTexto 1">
              <a:extLst>
                <a:ext uri="{FF2B5EF4-FFF2-40B4-BE49-F238E27FC236}">
                  <a16:creationId xmlns:a16="http://schemas.microsoft.com/office/drawing/2014/main" id="{F39790DC-FFF5-4958-A342-DAB04761DD87}"/>
                </a:ext>
              </a:extLst>
            </xdr:cNvPr>
            <xdr:cNvSpPr txBox="1"/>
          </xdr:nvSpPr>
          <xdr:spPr>
            <a:xfrm>
              <a:off x="752147" y="1288612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2&lt;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402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53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0,0001</a:t>
              </a:r>
            </a:p>
          </xdr:txBody>
        </xdr:sp>
      </mc:Choice>
      <mc:Fallback xmlns="">
        <xdr:sp macro="" textlink="">
          <xdr:nvSpPr>
            <xdr:cNvPr id="4" name="CaixaDeTexto 1">
              <a:extLst>
                <a:ext uri="{FF2B5EF4-FFF2-40B4-BE49-F238E27FC236}">
                  <a16:creationId xmlns:a16="http://schemas.microsoft.com/office/drawing/2014/main" id="{F39790DC-FFF5-4958-A342-DAB04761DD87}"/>
                </a:ext>
              </a:extLst>
            </xdr:cNvPr>
            <xdr:cNvSpPr txBox="1"/>
          </xdr:nvSpPr>
          <xdr:spPr>
            <a:xfrm>
              <a:off x="752147" y="1288612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_((Estab2&lt;200)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200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402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53)</a:t>
              </a:r>
              <a:r>
                <a:rPr lang="pt-PT" sz="1800"/>
                <a:t>= 0,0001</a:t>
              </a:r>
            </a:p>
          </xdr:txBody>
        </xdr:sp>
      </mc:Fallback>
    </mc:AlternateContent>
    <xdr:clientData/>
  </xdr:oneCellAnchor>
  <xdr:oneCellAnchor>
    <xdr:from>
      <xdr:col>1</xdr:col>
      <xdr:colOff>222250</xdr:colOff>
      <xdr:row>43</xdr:row>
      <xdr:rowOff>88900</xdr:rowOff>
    </xdr:from>
    <xdr:ext cx="44259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ixaDeTexto 1">
              <a:extLst>
                <a:ext uri="{FF2B5EF4-FFF2-40B4-BE49-F238E27FC236}">
                  <a16:creationId xmlns:a16="http://schemas.microsoft.com/office/drawing/2014/main" id="{E1366063-CE11-4AC1-82B4-BBFB7F838A3F}"/>
                </a:ext>
              </a:extLst>
            </xdr:cNvPr>
            <xdr:cNvSpPr txBox="1"/>
          </xdr:nvSpPr>
          <xdr:spPr>
            <a:xfrm>
              <a:off x="879147" y="2289503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2&gt;3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350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402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53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0,8367</a:t>
              </a:r>
            </a:p>
          </xdr:txBody>
        </xdr:sp>
      </mc:Choice>
      <mc:Fallback xmlns="">
        <xdr:sp macro="" textlink="">
          <xdr:nvSpPr>
            <xdr:cNvPr id="8" name="CaixaDeTexto 1">
              <a:extLst>
                <a:ext uri="{FF2B5EF4-FFF2-40B4-BE49-F238E27FC236}">
                  <a16:creationId xmlns:a16="http://schemas.microsoft.com/office/drawing/2014/main" id="{E1366063-CE11-4AC1-82B4-BBFB7F838A3F}"/>
                </a:ext>
              </a:extLst>
            </xdr:cNvPr>
            <xdr:cNvSpPr txBox="1"/>
          </xdr:nvSpPr>
          <xdr:spPr>
            <a:xfrm>
              <a:off x="879147" y="2289503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_((Estab2&gt;350)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350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402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53)</a:t>
              </a:r>
              <a:r>
                <a:rPr lang="pt-PT" sz="1800"/>
                <a:t>= 0,8367</a:t>
              </a:r>
            </a:p>
          </xdr:txBody>
        </xdr:sp>
      </mc:Fallback>
    </mc:AlternateContent>
    <xdr:clientData/>
  </xdr:oneCellAnchor>
  <xdr:oneCellAnchor>
    <xdr:from>
      <xdr:col>1</xdr:col>
      <xdr:colOff>139700</xdr:colOff>
      <xdr:row>48</xdr:row>
      <xdr:rowOff>158750</xdr:rowOff>
    </xdr:from>
    <xdr:ext cx="891540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ixaDeTexto 1">
              <a:extLst>
                <a:ext uri="{FF2B5EF4-FFF2-40B4-BE49-F238E27FC236}">
                  <a16:creationId xmlns:a16="http://schemas.microsoft.com/office/drawing/2014/main" id="{74C049CE-D852-4901-A1DE-1D749B52684C}"/>
                </a:ext>
              </a:extLst>
            </xdr:cNvPr>
            <xdr:cNvSpPr txBox="1"/>
          </xdr:nvSpPr>
          <xdr:spPr>
            <a:xfrm>
              <a:off x="796597" y="3366595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2&lt;250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2&lt;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≤200 </m:t>
                      </m:r>
                    </m:e>
                  </m:d>
                </m:oMath>
              </a14:m>
              <a:r>
                <a:rPr lang="pt-PT" sz="1800"/>
                <a:t>= 0,0021</a:t>
              </a:r>
              <a:r>
                <a:rPr lang="pt-PT" sz="1800" baseline="0"/>
                <a:t> - 0,0001 = 0,002</a:t>
              </a:r>
              <a:endParaRPr lang="pt-PT" sz="1800"/>
            </a:p>
          </xdr:txBody>
        </xdr:sp>
      </mc:Choice>
      <mc:Fallback xmlns="">
        <xdr:sp macro="" textlink="">
          <xdr:nvSpPr>
            <xdr:cNvPr id="9" name="CaixaDeTexto 1">
              <a:extLst>
                <a:ext uri="{FF2B5EF4-FFF2-40B4-BE49-F238E27FC236}">
                  <a16:creationId xmlns:a16="http://schemas.microsoft.com/office/drawing/2014/main" id="{74C049CE-D852-4901-A1DE-1D749B52684C}"/>
                </a:ext>
              </a:extLst>
            </xdr:cNvPr>
            <xdr:cNvSpPr txBox="1"/>
          </xdr:nvSpPr>
          <xdr:spPr>
            <a:xfrm>
              <a:off x="796597" y="3366595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_((200&lt;Estab2&lt;250)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Estab2&lt;</a:t>
              </a:r>
              <a:r>
                <a:rPr lang="pt-PT" sz="1800" b="0" i="0">
                  <a:latin typeface="Cambria Math" panose="02040503050406030204" pitchFamily="18" charset="0"/>
                </a:rPr>
                <a:t>250)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Estab2 ≤200 )</a:t>
              </a:r>
              <a:r>
                <a:rPr lang="pt-PT" sz="1800"/>
                <a:t>= 0,0021</a:t>
              </a:r>
              <a:r>
                <a:rPr lang="pt-PT" sz="1800" baseline="0"/>
                <a:t> - 0,0001 = 0,002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120650</xdr:colOff>
      <xdr:row>53</xdr:row>
      <xdr:rowOff>152400</xdr:rowOff>
    </xdr:from>
    <xdr:ext cx="845185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">
              <a:extLst>
                <a:ext uri="{FF2B5EF4-FFF2-40B4-BE49-F238E27FC236}">
                  <a16:creationId xmlns:a16="http://schemas.microsoft.com/office/drawing/2014/main" id="{8F51AF40-5C16-46F5-BF15-C66B4D28FCAC}"/>
                </a:ext>
              </a:extLst>
            </xdr:cNvPr>
            <xdr:cNvSpPr txBox="1"/>
          </xdr:nvSpPr>
          <xdr:spPr>
            <a:xfrm>
              <a:off x="777547" y="4367486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250&lt;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2&lt;350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2&lt;</m:t>
                      </m:r>
                      <m:r>
                        <a:rPr lang="pt-PT" sz="18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≤250 </m:t>
                      </m:r>
                    </m:e>
                  </m:d>
                </m:oMath>
              </a14:m>
              <a:r>
                <a:rPr lang="pt-PT" sz="1800"/>
                <a:t>= 0,1633 - 0,0021 =</a:t>
              </a:r>
              <a:r>
                <a:rPr lang="pt-PT" sz="1800" baseline="0"/>
                <a:t> 0,1612</a:t>
              </a:r>
              <a:endParaRPr lang="pt-PT" sz="1800"/>
            </a:p>
          </xdr:txBody>
        </xdr:sp>
      </mc:Choice>
      <mc:Fallback xmlns="">
        <xdr:sp macro="" textlink="">
          <xdr:nvSpPr>
            <xdr:cNvPr id="12" name="CaixaDeTexto 1">
              <a:extLst>
                <a:ext uri="{FF2B5EF4-FFF2-40B4-BE49-F238E27FC236}">
                  <a16:creationId xmlns:a16="http://schemas.microsoft.com/office/drawing/2014/main" id="{8F51AF40-5C16-46F5-BF15-C66B4D28FCAC}"/>
                </a:ext>
              </a:extLst>
            </xdr:cNvPr>
            <xdr:cNvSpPr txBox="1"/>
          </xdr:nvSpPr>
          <xdr:spPr>
            <a:xfrm>
              <a:off x="777547" y="4367486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_((250&lt;Estab2&lt;350)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Estab2&lt;</a:t>
              </a:r>
              <a:r>
                <a:rPr lang="pt-PT" sz="18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pt-PT" sz="1800" b="0" i="0">
                  <a:latin typeface="Cambria Math" panose="02040503050406030204" pitchFamily="18" charset="0"/>
                </a:rPr>
                <a:t>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Estab2 ≤250 )</a:t>
              </a:r>
              <a:r>
                <a:rPr lang="pt-PT" sz="1800"/>
                <a:t>= 0,1633 - 0,0021 =</a:t>
              </a:r>
              <a:r>
                <a:rPr lang="pt-PT" sz="1800" baseline="0"/>
                <a:t> 0,1612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8</xdr:col>
      <xdr:colOff>190090</xdr:colOff>
      <xdr:row>59</xdr:row>
      <xdr:rowOff>58457</xdr:rowOff>
    </xdr:from>
    <xdr:ext cx="2952065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F34C620-2608-40CA-B7FE-6F521D89EB82}"/>
                </a:ext>
              </a:extLst>
            </xdr:cNvPr>
            <xdr:cNvSpPr txBox="1"/>
          </xdr:nvSpPr>
          <xdr:spPr>
            <a:xfrm>
              <a:off x="5598538" y="12079664"/>
              <a:ext cx="295206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E(X2)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 = 6,7171 </a:t>
              </a: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DF34C620-2608-40CA-B7FE-6F521D89EB82}"/>
                </a:ext>
              </a:extLst>
            </xdr:cNvPr>
            <xdr:cNvSpPr txBox="1"/>
          </xdr:nvSpPr>
          <xdr:spPr>
            <a:xfrm>
              <a:off x="5598538" y="12079664"/>
              <a:ext cx="2952065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E(X2)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_𝑖▒〖𝑥𝑖 ∗𝑓(𝑥𝑖)〗</a:t>
              </a:r>
              <a:r>
                <a:rPr lang="pt-PT" sz="1800"/>
                <a:t> = 6,7171 </a:t>
              </a:r>
            </a:p>
          </xdr:txBody>
        </xdr:sp>
      </mc:Fallback>
    </mc:AlternateContent>
    <xdr:clientData/>
  </xdr:oneCellAnchor>
  <xdr:oneCellAnchor>
    <xdr:from>
      <xdr:col>7</xdr:col>
      <xdr:colOff>214973</xdr:colOff>
      <xdr:row>62</xdr:row>
      <xdr:rowOff>56029</xdr:rowOff>
    </xdr:from>
    <xdr:ext cx="361950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8DF5603-F030-49FC-8233-5F7FF9CBE9BB}"/>
                </a:ext>
              </a:extLst>
            </xdr:cNvPr>
            <xdr:cNvSpPr txBox="1"/>
          </xdr:nvSpPr>
          <xdr:spPr>
            <a:xfrm>
              <a:off x="4966525" y="12690339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V(X2)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sSup>
                        <m:sSupPr>
                          <m:ctrlPr>
                            <a:rPr lang="pt-PT" sz="18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𝑥𝑖</m:t>
                          </m:r>
                        </m:e>
                        <m:sup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- </a:t>
              </a:r>
              <a14:m>
                <m:oMath xmlns:m="http://schemas.openxmlformats.org/officeDocument/2006/math">
                  <m:sSup>
                    <m:sSupPr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𝐸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800"/>
                <a:t> = 1,4571 </a:t>
              </a: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B8DF5603-F030-49FC-8233-5F7FF9CBE9BB}"/>
                </a:ext>
              </a:extLst>
            </xdr:cNvPr>
            <xdr:cNvSpPr txBox="1"/>
          </xdr:nvSpPr>
          <xdr:spPr>
            <a:xfrm>
              <a:off x="4966525" y="12690339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V(X2)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_𝑖▒〖〖𝑥𝑖〗^2∗𝑓(𝑥𝑖)〗</a:t>
              </a:r>
              <a:r>
                <a:rPr lang="pt-PT" sz="1800"/>
                <a:t>- </a:t>
              </a:r>
              <a:r>
                <a:rPr lang="pt-PT" sz="1800" i="0">
                  <a:latin typeface="Cambria Math" panose="02040503050406030204" pitchFamily="18" charset="0"/>
                </a:rPr>
                <a:t>〖</a:t>
              </a:r>
              <a:r>
                <a:rPr lang="pt-PT" sz="1800" b="0" i="0">
                  <a:latin typeface="Cambria Math" panose="02040503050406030204" pitchFamily="18" charset="0"/>
                </a:rPr>
                <a:t>𝐸(𝑋)〗^2</a:t>
              </a:r>
              <a:r>
                <a:rPr lang="pt-PT" sz="1800"/>
                <a:t> = 1,4571 </a:t>
              </a:r>
            </a:p>
          </xdr:txBody>
        </xdr:sp>
      </mc:Fallback>
    </mc:AlternateContent>
    <xdr:clientData/>
  </xdr:oneCellAnchor>
  <xdr:oneCellAnchor>
    <xdr:from>
      <xdr:col>1</xdr:col>
      <xdr:colOff>95250</xdr:colOff>
      <xdr:row>72</xdr:row>
      <xdr:rowOff>95250</xdr:rowOff>
    </xdr:from>
    <xdr:ext cx="39560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ixaDeTexto 1">
              <a:extLst>
                <a:ext uri="{FF2B5EF4-FFF2-40B4-BE49-F238E27FC236}">
                  <a16:creationId xmlns:a16="http://schemas.microsoft.com/office/drawing/2014/main" id="{33BD521E-1EF7-466D-8FDC-48F8BA375484}"/>
                </a:ext>
              </a:extLst>
            </xdr:cNvPr>
            <xdr:cNvSpPr txBox="1"/>
          </xdr:nvSpPr>
          <xdr:spPr>
            <a:xfrm>
              <a:off x="752147" y="1387147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3&lt;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339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62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0,0125</a:t>
              </a:r>
            </a:p>
          </xdr:txBody>
        </xdr:sp>
      </mc:Choice>
      <mc:Fallback xmlns="">
        <xdr:sp macro="" textlink="">
          <xdr:nvSpPr>
            <xdr:cNvPr id="17" name="CaixaDeTexto 1">
              <a:extLst>
                <a:ext uri="{FF2B5EF4-FFF2-40B4-BE49-F238E27FC236}">
                  <a16:creationId xmlns:a16="http://schemas.microsoft.com/office/drawing/2014/main" id="{33BD521E-1EF7-466D-8FDC-48F8BA375484}"/>
                </a:ext>
              </a:extLst>
            </xdr:cNvPr>
            <xdr:cNvSpPr txBox="1"/>
          </xdr:nvSpPr>
          <xdr:spPr>
            <a:xfrm>
              <a:off x="752147" y="1387147"/>
              <a:ext cx="39560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_((Estab3&lt;200)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200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339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62)</a:t>
              </a:r>
              <a:r>
                <a:rPr lang="pt-PT" sz="1800"/>
                <a:t>= 0,0125</a:t>
              </a:r>
            </a:p>
          </xdr:txBody>
        </xdr:sp>
      </mc:Fallback>
    </mc:AlternateContent>
    <xdr:clientData/>
  </xdr:oneCellAnchor>
  <xdr:oneCellAnchor>
    <xdr:from>
      <xdr:col>1</xdr:col>
      <xdr:colOff>222250</xdr:colOff>
      <xdr:row>77</xdr:row>
      <xdr:rowOff>88900</xdr:rowOff>
    </xdr:from>
    <xdr:ext cx="4425950" cy="414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ixaDeTexto 1">
              <a:extLst>
                <a:ext uri="{FF2B5EF4-FFF2-40B4-BE49-F238E27FC236}">
                  <a16:creationId xmlns:a16="http://schemas.microsoft.com/office/drawing/2014/main" id="{0A8326B5-7F5C-404E-83A3-6538EF63291F}"/>
                </a:ext>
              </a:extLst>
            </xdr:cNvPr>
            <xdr:cNvSpPr txBox="1"/>
          </xdr:nvSpPr>
          <xdr:spPr>
            <a:xfrm>
              <a:off x="879147" y="2388038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3&gt;3</m:t>
                          </m:r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pt-PT" sz="1800" i="1">
                          <a:latin typeface="Cambria Math" panose="02040503050406030204" pitchFamily="18" charset="0"/>
                        </a:rPr>
                        <m:t>𝑧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≤</m:t>
                      </m:r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350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−</m:t>
                          </m:r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339</m:t>
                          </m:r>
                        </m:num>
                        <m:den>
                          <m:r>
                            <a:rPr lang="pt-PT" sz="1800" b="0" i="0">
                              <a:latin typeface="Cambria Math" panose="02040503050406030204" pitchFamily="18" charset="0"/>
                            </a:rPr>
                            <m:t>62</m:t>
                          </m:r>
                        </m:den>
                      </m:f>
                    </m:e>
                  </m:d>
                </m:oMath>
              </a14:m>
              <a:r>
                <a:rPr lang="pt-PT" sz="1800"/>
                <a:t>= 0,4296</a:t>
              </a:r>
            </a:p>
          </xdr:txBody>
        </xdr:sp>
      </mc:Choice>
      <mc:Fallback xmlns="">
        <xdr:sp macro="" textlink="">
          <xdr:nvSpPr>
            <xdr:cNvPr id="18" name="CaixaDeTexto 1">
              <a:extLst>
                <a:ext uri="{FF2B5EF4-FFF2-40B4-BE49-F238E27FC236}">
                  <a16:creationId xmlns:a16="http://schemas.microsoft.com/office/drawing/2014/main" id="{0A8326B5-7F5C-404E-83A3-6538EF63291F}"/>
                </a:ext>
              </a:extLst>
            </xdr:cNvPr>
            <xdr:cNvSpPr txBox="1"/>
          </xdr:nvSpPr>
          <xdr:spPr>
            <a:xfrm>
              <a:off x="879147" y="2388038"/>
              <a:ext cx="4425950" cy="414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_((Estab3&gt;350)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1−𝑃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i="0">
                  <a:latin typeface="Cambria Math" panose="02040503050406030204" pitchFamily="18" charset="0"/>
                </a:rPr>
                <a:t>𝑧≤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350</a:t>
              </a:r>
              <a:r>
                <a:rPr lang="pt-PT" sz="1800" i="0">
                  <a:latin typeface="Cambria Math" panose="02040503050406030204" pitchFamily="18" charset="0"/>
                </a:rPr>
                <a:t>−</a:t>
              </a:r>
              <a:r>
                <a:rPr lang="pt-PT" sz="1800" b="0" i="0">
                  <a:latin typeface="Cambria Math" panose="02040503050406030204" pitchFamily="18" charset="0"/>
                </a:rPr>
                <a:t>339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PT" sz="1800" b="0" i="0">
                  <a:latin typeface="Cambria Math" panose="02040503050406030204" pitchFamily="18" charset="0"/>
                </a:rPr>
                <a:t>62)</a:t>
              </a:r>
              <a:r>
                <a:rPr lang="pt-PT" sz="1800"/>
                <a:t>= 0,4296</a:t>
              </a:r>
            </a:p>
          </xdr:txBody>
        </xdr:sp>
      </mc:Fallback>
    </mc:AlternateContent>
    <xdr:clientData/>
  </xdr:oneCellAnchor>
  <xdr:oneCellAnchor>
    <xdr:from>
      <xdr:col>1</xdr:col>
      <xdr:colOff>139700</xdr:colOff>
      <xdr:row>82</xdr:row>
      <xdr:rowOff>158750</xdr:rowOff>
    </xdr:from>
    <xdr:ext cx="891540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ixaDeTexto 1">
              <a:extLst>
                <a:ext uri="{FF2B5EF4-FFF2-40B4-BE49-F238E27FC236}">
                  <a16:creationId xmlns:a16="http://schemas.microsoft.com/office/drawing/2014/main" id="{FC5506D7-B453-4DDE-B63E-99C7C852E3A8}"/>
                </a:ext>
              </a:extLst>
            </xdr:cNvPr>
            <xdr:cNvSpPr txBox="1"/>
          </xdr:nvSpPr>
          <xdr:spPr>
            <a:xfrm>
              <a:off x="796597" y="3465129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200&lt;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3&lt;250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3&lt;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≤200 </m:t>
                      </m:r>
                    </m:e>
                  </m:d>
                </m:oMath>
              </a14:m>
              <a:r>
                <a:rPr lang="pt-PT" sz="1800"/>
                <a:t>= 0,0756</a:t>
              </a:r>
              <a:r>
                <a:rPr lang="pt-PT" sz="1800" baseline="0"/>
                <a:t> - 0,0125 = 0,0631</a:t>
              </a:r>
              <a:endParaRPr lang="pt-PT" sz="1800"/>
            </a:p>
          </xdr:txBody>
        </xdr:sp>
      </mc:Choice>
      <mc:Fallback xmlns="">
        <xdr:sp macro="" textlink="">
          <xdr:nvSpPr>
            <xdr:cNvPr id="19" name="CaixaDeTexto 1">
              <a:extLst>
                <a:ext uri="{FF2B5EF4-FFF2-40B4-BE49-F238E27FC236}">
                  <a16:creationId xmlns:a16="http://schemas.microsoft.com/office/drawing/2014/main" id="{FC5506D7-B453-4DDE-B63E-99C7C852E3A8}"/>
                </a:ext>
              </a:extLst>
            </xdr:cNvPr>
            <xdr:cNvSpPr txBox="1"/>
          </xdr:nvSpPr>
          <xdr:spPr>
            <a:xfrm>
              <a:off x="796597" y="3465129"/>
              <a:ext cx="891540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_((200&lt;Estab3&lt;250)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Estab3&lt;</a:t>
              </a:r>
              <a:r>
                <a:rPr lang="pt-PT" sz="1800" b="0" i="0">
                  <a:latin typeface="Cambria Math" panose="02040503050406030204" pitchFamily="18" charset="0"/>
                </a:rPr>
                <a:t>250)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Estab3 ≤200 )</a:t>
              </a:r>
              <a:r>
                <a:rPr lang="pt-PT" sz="1800"/>
                <a:t>= 0,0756</a:t>
              </a:r>
              <a:r>
                <a:rPr lang="pt-PT" sz="1800" baseline="0"/>
                <a:t> - 0,0125 = 0,0631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120650</xdr:colOff>
      <xdr:row>87</xdr:row>
      <xdr:rowOff>152400</xdr:rowOff>
    </xdr:from>
    <xdr:ext cx="8451850" cy="29700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ixaDeTexto 1">
              <a:extLst>
                <a:ext uri="{FF2B5EF4-FFF2-40B4-BE49-F238E27FC236}">
                  <a16:creationId xmlns:a16="http://schemas.microsoft.com/office/drawing/2014/main" id="{D366C0F7-7897-407D-90DD-F09EC06045D4}"/>
                </a:ext>
              </a:extLst>
            </xdr:cNvPr>
            <xdr:cNvSpPr txBox="1"/>
          </xdr:nvSpPr>
          <xdr:spPr>
            <a:xfrm>
              <a:off x="777547" y="4466021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d>
                        <m:d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250&lt;</m:t>
                          </m:r>
                          <m:r>
                            <m:rPr>
                              <m:sty m:val="p"/>
                            </m:rP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Estab</m:t>
                          </m:r>
                          <m:r>
                            <a:rPr lang="pt-PT" sz="1800" b="0" i="0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3&lt;350</m:t>
                          </m:r>
                        </m:e>
                      </m:d>
                    </m:sub>
                  </m:sSub>
                  <m:r>
                    <a:rPr lang="pt-PT" sz="1800" i="0">
                      <a:latin typeface="Cambria Math" panose="02040503050406030204" pitchFamily="18" charset="0"/>
                    </a:rPr>
                    <m:t>=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𝑃</m:t>
                  </m:r>
                  <m:d>
                    <m:dPr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m:rPr>
                          <m:sty m:val="p"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Estab</m:t>
                      </m:r>
                      <m: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3&lt;</m:t>
                      </m:r>
                      <m:r>
                        <a:rPr lang="pt-PT" sz="1800" b="0" i="1">
                          <a:solidFill>
                            <a:schemeClr val="tx1"/>
                          </a:solidFill>
                          <a:latin typeface="Cambria Math" panose="02040503050406030204" pitchFamily="18" charset="0"/>
                        </a:rPr>
                        <m:t>3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50) −</m:t>
                      </m:r>
                      <m:r>
                        <m:rPr>
                          <m:sty m:val="p"/>
                        </m:rPr>
                        <a:rPr lang="pt-PT" sz="1800" b="0" i="0">
                          <a:latin typeface="Cambria Math" panose="02040503050406030204" pitchFamily="18" charset="0"/>
                        </a:rPr>
                        <m:t>P</m:t>
                      </m:r>
                      <m:r>
                        <a:rPr lang="pt-PT" sz="1800" b="0" i="0">
                          <a:latin typeface="Cambria Math" panose="02040503050406030204" pitchFamily="18" charset="0"/>
                        </a:rPr>
                        <m:t>(</m:t>
                      </m:r>
                      <m:r>
                        <m:rPr>
                          <m:sty m:val="p"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Estab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≤250 </m:t>
                      </m:r>
                    </m:e>
                  </m:d>
                </m:oMath>
              </a14:m>
              <a:r>
                <a:rPr lang="pt-PT" sz="1800"/>
                <a:t>= 0,5704 - 0,0756 =</a:t>
              </a:r>
              <a:r>
                <a:rPr lang="pt-PT" sz="1800" baseline="0"/>
                <a:t> 0,4948</a:t>
              </a:r>
              <a:endParaRPr lang="pt-PT" sz="1800"/>
            </a:p>
          </xdr:txBody>
        </xdr:sp>
      </mc:Choice>
      <mc:Fallback xmlns="">
        <xdr:sp macro="" textlink="">
          <xdr:nvSpPr>
            <xdr:cNvPr id="20" name="CaixaDeTexto 1">
              <a:extLst>
                <a:ext uri="{FF2B5EF4-FFF2-40B4-BE49-F238E27FC236}">
                  <a16:creationId xmlns:a16="http://schemas.microsoft.com/office/drawing/2014/main" id="{D366C0F7-7897-407D-90DD-F09EC06045D4}"/>
                </a:ext>
              </a:extLst>
            </xdr:cNvPr>
            <xdr:cNvSpPr txBox="1"/>
          </xdr:nvSpPr>
          <xdr:spPr>
            <a:xfrm>
              <a:off x="777547" y="4466021"/>
              <a:ext cx="8451850" cy="2970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_((250&lt;Estab3&lt;350) )</a:t>
              </a:r>
              <a:r>
                <a:rPr lang="pt-PT" sz="1800" i="0">
                  <a:latin typeface="Cambria Math" panose="02040503050406030204" pitchFamily="18" charset="0"/>
                </a:rPr>
                <a:t>=</a:t>
              </a:r>
              <a:r>
                <a:rPr lang="pt-PT" sz="1800" b="0" i="0">
                  <a:latin typeface="Cambria Math" panose="02040503050406030204" pitchFamily="18" charset="0"/>
                </a:rPr>
                <a:t>𝑃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Estab3&lt;</a:t>
              </a:r>
              <a:r>
                <a:rPr lang="pt-PT" sz="1800" b="0" i="0">
                  <a:solidFill>
                    <a:schemeClr val="tx1"/>
                  </a:solidFill>
                  <a:latin typeface="Cambria Math" panose="02040503050406030204" pitchFamily="18" charset="0"/>
                </a:rPr>
                <a:t>3</a:t>
              </a:r>
              <a:r>
                <a:rPr lang="pt-PT" sz="1800" b="0" i="0">
                  <a:latin typeface="Cambria Math" panose="02040503050406030204" pitchFamily="18" charset="0"/>
                </a:rPr>
                <a:t>50) −P(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Estab3 ≤250 )</a:t>
              </a:r>
              <a:r>
                <a:rPr lang="pt-PT" sz="1800"/>
                <a:t>= 0,5704 - 0,0756 =</a:t>
              </a:r>
              <a:r>
                <a:rPr lang="pt-PT" sz="1800" baseline="0"/>
                <a:t> 0,4948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8</xdr:col>
      <xdr:colOff>211987</xdr:colOff>
      <xdr:row>93</xdr:row>
      <xdr:rowOff>47509</xdr:rowOff>
    </xdr:from>
    <xdr:ext cx="3149134" cy="2818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81B2D9E-EBB5-4850-9F8B-B1FC6819D680}"/>
                </a:ext>
              </a:extLst>
            </xdr:cNvPr>
            <xdr:cNvSpPr txBox="1"/>
          </xdr:nvSpPr>
          <xdr:spPr>
            <a:xfrm>
              <a:off x="5620435" y="18966130"/>
              <a:ext cx="314913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E(X3)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 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 = 5,3056 </a:t>
              </a:r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381B2D9E-EBB5-4850-9F8B-B1FC6819D680}"/>
                </a:ext>
              </a:extLst>
            </xdr:cNvPr>
            <xdr:cNvSpPr txBox="1"/>
          </xdr:nvSpPr>
          <xdr:spPr>
            <a:xfrm>
              <a:off x="5620435" y="18966130"/>
              <a:ext cx="3149134" cy="2818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E(X3)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_𝑖▒〖𝑥𝑖 ∗𝑓(𝑥𝑖)〗</a:t>
              </a:r>
              <a:r>
                <a:rPr lang="pt-PT" sz="1800"/>
                <a:t> = 5,3056 </a:t>
              </a:r>
            </a:p>
          </xdr:txBody>
        </xdr:sp>
      </mc:Fallback>
    </mc:AlternateContent>
    <xdr:clientData/>
  </xdr:oneCellAnchor>
  <xdr:oneCellAnchor>
    <xdr:from>
      <xdr:col>7</xdr:col>
      <xdr:colOff>193076</xdr:colOff>
      <xdr:row>96</xdr:row>
      <xdr:rowOff>56029</xdr:rowOff>
    </xdr:from>
    <xdr:ext cx="3619500" cy="2868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259991D-3EF7-430B-B37C-C3062EDB9829}"/>
                </a:ext>
              </a:extLst>
            </xdr:cNvPr>
            <xdr:cNvSpPr txBox="1"/>
          </xdr:nvSpPr>
          <xdr:spPr>
            <a:xfrm>
              <a:off x="4944628" y="19587753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V(X3) = </a:t>
              </a:r>
              <a14:m>
                <m:oMath xmlns:m="http://schemas.openxmlformats.org/officeDocument/2006/math">
                  <m:nary>
                    <m:naryPr>
                      <m:chr m:val="∑"/>
                      <m:supHide m:val="on"/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brk m:alnAt="7"/>
                        </m:rPr>
                        <a:rPr lang="pt-PT" sz="18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  <m:sup/>
                    <m:e>
                      <m:sSup>
                        <m:sSupPr>
                          <m:ctrlPr>
                            <a:rPr lang="pt-PT" sz="1800" b="0" i="1"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𝑥𝑖</m:t>
                          </m:r>
                        </m:e>
                        <m:sup>
                          <m:r>
                            <a:rPr lang="pt-PT" sz="18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𝑓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𝑥𝑖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</m:nary>
                </m:oMath>
              </a14:m>
              <a:r>
                <a:rPr lang="pt-PT" sz="1800"/>
                <a:t>- </a:t>
              </a:r>
              <a14:m>
                <m:oMath xmlns:m="http://schemas.openxmlformats.org/officeDocument/2006/math">
                  <m:sSup>
                    <m:sSupPr>
                      <m:ctrlPr>
                        <a:rPr lang="pt-PT" sz="18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𝐸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𝑋</m:t>
                      </m:r>
                      <m:r>
                        <a:rPr lang="pt-PT" sz="1800" b="0" i="1">
                          <a:latin typeface="Cambria Math" panose="02040503050406030204" pitchFamily="18" charset="0"/>
                        </a:rPr>
                        <m:t>)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t-PT" sz="1800"/>
                <a:t> = 2,9567 </a:t>
              </a:r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D259991D-3EF7-430B-B37C-C3062EDB9829}"/>
                </a:ext>
              </a:extLst>
            </xdr:cNvPr>
            <xdr:cNvSpPr txBox="1"/>
          </xdr:nvSpPr>
          <xdr:spPr>
            <a:xfrm>
              <a:off x="4944628" y="19587753"/>
              <a:ext cx="3619500" cy="2868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sz="1800"/>
                <a:t>V(X3) = </a:t>
              </a:r>
              <a:r>
                <a:rPr lang="pt-PT" sz="1800" i="0">
                  <a:latin typeface="Cambria Math" panose="02040503050406030204" pitchFamily="18" charset="0"/>
                </a:rPr>
                <a:t>∑</a:t>
              </a:r>
              <a:r>
                <a:rPr lang="pt-PT" sz="1800" b="0" i="0">
                  <a:latin typeface="Cambria Math" panose="02040503050406030204" pitchFamily="18" charset="0"/>
                </a:rPr>
                <a:t>_𝑖▒〖〖𝑥𝑖〗^2∗𝑓(𝑥𝑖)〗</a:t>
              </a:r>
              <a:r>
                <a:rPr lang="pt-PT" sz="1800"/>
                <a:t>- </a:t>
              </a:r>
              <a:r>
                <a:rPr lang="pt-PT" sz="1800" i="0">
                  <a:latin typeface="Cambria Math" panose="02040503050406030204" pitchFamily="18" charset="0"/>
                </a:rPr>
                <a:t>〖</a:t>
              </a:r>
              <a:r>
                <a:rPr lang="pt-PT" sz="1800" b="0" i="0">
                  <a:latin typeface="Cambria Math" panose="02040503050406030204" pitchFamily="18" charset="0"/>
                </a:rPr>
                <a:t>𝐸(𝑋)〗^2</a:t>
              </a:r>
              <a:r>
                <a:rPr lang="pt-PT" sz="1800"/>
                <a:t> = 2,9567 </a:t>
              </a:r>
            </a:p>
          </xdr:txBody>
        </xdr:sp>
      </mc:Fallback>
    </mc:AlternateContent>
    <xdr:clientData/>
  </xdr:oneCellAnchor>
  <xdr:oneCellAnchor>
    <xdr:from>
      <xdr:col>1</xdr:col>
      <xdr:colOff>369392</xdr:colOff>
      <xdr:row>110</xdr:row>
      <xdr:rowOff>101162</xdr:rowOff>
    </xdr:from>
    <xdr:ext cx="12779486" cy="7309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TextBox 23">
              <a:extLst>
                <a:ext uri="{FF2B5EF4-FFF2-40B4-BE49-F238E27FC236}">
                  <a16:creationId xmlns:a16="http://schemas.microsoft.com/office/drawing/2014/main" id="{2760C63E-5CCC-04FB-4942-B3FBDA27234A}"/>
                </a:ext>
              </a:extLst>
            </xdr:cNvPr>
            <xdr:cNvSpPr txBox="1"/>
          </xdr:nvSpPr>
          <xdr:spPr>
            <a:xfrm>
              <a:off x="1026289" y="22731248"/>
              <a:ext cx="12779486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T40_1=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pt-PT" sz="1800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pt-PT" sz="18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pt-PT" sz="1800" b="0" i="0">
                                  <a:latin typeface="Cambria Math" panose="02040503050406030204" pitchFamily="18" charset="0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lang="pt-PT" sz="1800" i="1">
                              <a:latin typeface="Cambria Math" panose="02040503050406030204" pitchFamily="18" charset="0"/>
                            </a:rPr>
                            <m:t>𝑛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→</m:t>
                          </m:r>
                          <m:r>
                            <a:rPr lang="pt-PT" sz="18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∞</m:t>
                          </m:r>
                        </m:den>
                      </m:f>
                      <m:r>
                        <a:rPr lang="pt-PT" sz="1800" b="0" i="1">
                          <a:latin typeface="Cambria Math" panose="02040503050406030204" pitchFamily="18" charset="0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lang="pt-PT" sz="1800" b="0" i="0">
                      <a:latin typeface="Cambria Math" panose="02040503050406030204" pitchFamily="18" charset="0"/>
                    </a:rPr>
                    <m:t>N</m:t>
                  </m:r>
                  <m:r>
                    <a:rPr lang="pt-PT" sz="1800" b="0" i="0">
                      <a:latin typeface="Cambria Math" panose="02040503050406030204" pitchFamily="18" charset="0"/>
                    </a:rPr>
                    <m:t>(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m:rPr>
                      <m:sty m:val="p"/>
                    </m:rPr>
                    <a:rPr lang="el-GR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μ</m:t>
                  </m:r>
                  <m:r>
                    <a:rPr lang="pt-PT" sz="1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;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800" b="0" i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800"/>
                <a:t>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f>
                        <m:f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836967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  <m:sub>
                              <m:r>
                                <a:rPr kumimoji="0" lang="pt-PT" sz="18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kumimoji="0" lang="pt-PT" sz="18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∞</m:t>
                          </m:r>
                        </m:den>
                      </m:f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N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3,6079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2,0797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= </m:t>
                  </m:r>
                  <m:nary>
                    <m:naryPr>
                      <m:chr m:val="∑"/>
                      <m:limLoc m:val="undOvr"/>
                      <m:grow m:val="on"/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f>
                        <m:f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836967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  <m:sub>
                              <m:r>
                                <a:rPr kumimoji="0" lang="pt-PT" sz="18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kumimoji="0" lang="pt-PT" sz="18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∞</m:t>
                          </m:r>
                        </m:den>
                      </m:f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N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1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44,316;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83,188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endParaRPr lang="pt-PT" sz="1800"/>
            </a:p>
          </xdr:txBody>
        </xdr:sp>
      </mc:Choice>
      <mc:Fallback xmlns="">
        <xdr:sp macro="" textlink="">
          <xdr:nvSpPr>
            <xdr:cNvPr id="94" name="TextBox 23">
              <a:extLst>
                <a:ext uri="{FF2B5EF4-FFF2-40B4-BE49-F238E27FC236}">
                  <a16:creationId xmlns:a16="http://schemas.microsoft.com/office/drawing/2014/main" id="{2760C63E-5CCC-04FB-4942-B3FBDA27234A}"/>
                </a:ext>
              </a:extLst>
            </xdr:cNvPr>
            <xdr:cNvSpPr txBox="1"/>
          </xdr:nvSpPr>
          <xdr:spPr>
            <a:xfrm>
              <a:off x="1026289" y="22731248"/>
              <a:ext cx="12779486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T40_1=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∑129_(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i</a:t>
              </a:r>
              <a:r>
                <a:rPr lang="pt-PT" sz="1800" i="0">
                  <a:latin typeface="Cambria Math" panose="02040503050406030204" pitchFamily="18" charset="0"/>
                </a:rPr>
                <a:t>=1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800" b="0" i="0">
                  <a:latin typeface="Cambria Math" panose="02040503050406030204" pitchFamily="18" charset="0"/>
                </a:rPr>
                <a:t>40▒〖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𝑋_1  </a:t>
              </a:r>
              <a:r>
                <a:rPr lang="pt-PT" sz="1800" i="0">
                  <a:latin typeface="Cambria Math" panose="02040503050406030204" pitchFamily="18" charset="0"/>
                </a:rPr>
                <a:t>𝐷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800" b="0" i="0">
                  <a:latin typeface="Cambria Math" panose="02040503050406030204" pitchFamily="18" charset="0"/>
                </a:rPr>
                <a:t>.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pt-PT" sz="1800" i="0">
                  <a:latin typeface="Cambria Math" panose="02040503050406030204" pitchFamily="18" charset="0"/>
                </a:rPr>
                <a:t>𝑛→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t-PT" sz="1800" b="0" i="0">
                  <a:latin typeface="Cambria Math" panose="02040503050406030204" pitchFamily="18" charset="0"/>
                </a:rPr>
                <a:t>&gt;〗 N(40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μ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  <a:r>
                <a:rPr lang="pt-PT" sz="1800" b="0" i="0">
                  <a:latin typeface="Cambria Math" panose="02040503050406030204" pitchFamily="18" charset="0"/>
                </a:rPr>
                <a:t>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pt-PT" sz="1800" b="0" i="0">
                  <a:latin typeface="Cambria Math" panose="02040503050406030204" pitchFamily="18" charset="0"/>
                </a:rPr>
                <a:t>)</a:t>
              </a:r>
              <a:r>
                <a:rPr lang="pt-PT" sz="1800"/>
                <a:t> =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^40▒〖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𝑋_1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𝑛→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&gt;〗 N(40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"3,6079";40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"2,0797")" =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 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^40▒〖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𝑋_1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𝑛→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&gt;〗 N(144,316;83,188)"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580259</xdr:colOff>
      <xdr:row>127</xdr:row>
      <xdr:rowOff>87588</xdr:rowOff>
    </xdr:from>
    <xdr:ext cx="9251292" cy="7309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TextBox 23">
              <a:extLst>
                <a:ext uri="{FF2B5EF4-FFF2-40B4-BE49-F238E27FC236}">
                  <a16:creationId xmlns:a16="http://schemas.microsoft.com/office/drawing/2014/main" id="{F279F1AD-0555-4563-B012-6E39876C54DA}"/>
                </a:ext>
              </a:extLst>
            </xdr:cNvPr>
            <xdr:cNvSpPr txBox="1"/>
          </xdr:nvSpPr>
          <xdr:spPr>
            <a:xfrm>
              <a:off x="1237156" y="26221122"/>
              <a:ext cx="9251292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T40_2</a:t>
              </a:r>
              <a:r>
                <a:rPr lang="pt-PT" sz="1800" baseline="0">
                  <a:solidFill>
                    <a:sysClr val="windowText" lastClr="000000"/>
                  </a:solidFill>
                </a:rPr>
                <a:t> 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pt-PT" sz="1800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pt-PT" sz="18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pt-PT" sz="1800" b="0" i="0">
                                  <a:latin typeface="Cambria Math" panose="02040503050406030204" pitchFamily="18" charset="0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lang="pt-PT" sz="1800" i="1">
                              <a:latin typeface="Cambria Math" panose="02040503050406030204" pitchFamily="18" charset="0"/>
                            </a:rPr>
                            <m:t>𝑛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→</m:t>
                          </m:r>
                          <m:r>
                            <a:rPr lang="pt-PT" sz="18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∞</m:t>
                          </m:r>
                        </m:den>
                      </m:f>
                      <m:r>
                        <a:rPr lang="pt-PT" sz="1800" b="0" i="1">
                          <a:latin typeface="Cambria Math" panose="02040503050406030204" pitchFamily="18" charset="0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lang="pt-PT" sz="1800" b="0" i="0">
                      <a:latin typeface="Cambria Math" panose="02040503050406030204" pitchFamily="18" charset="0"/>
                    </a:rPr>
                    <m:t>N</m:t>
                  </m:r>
                  <m:r>
                    <a:rPr lang="pt-PT" sz="1800" b="0" i="0">
                      <a:latin typeface="Cambria Math" panose="02040503050406030204" pitchFamily="18" charset="0"/>
                    </a:rPr>
                    <m:t>(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m:rPr>
                      <m:sty m:val="p"/>
                    </m:rPr>
                    <a:rPr lang="el-GR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μ</m:t>
                  </m:r>
                  <m:r>
                    <a:rPr lang="pt-PT" sz="1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;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800" b="0" i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800"/>
                <a:t>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b>
                      </m:sSub>
                      <m:f>
                        <m:f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836967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  <m:sub>
                              <m:r>
                                <a:rPr kumimoji="0" lang="pt-PT" sz="18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kumimoji="0" lang="pt-PT" sz="18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∞</m:t>
                          </m:r>
                        </m:den>
                      </m:f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N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6,7171 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1,4571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endParaRPr lang="pt-PT" sz="1800"/>
            </a:p>
          </xdr:txBody>
        </xdr:sp>
      </mc:Choice>
      <mc:Fallback xmlns="">
        <xdr:sp macro="" textlink="">
          <xdr:nvSpPr>
            <xdr:cNvPr id="27" name="TextBox 23">
              <a:extLst>
                <a:ext uri="{FF2B5EF4-FFF2-40B4-BE49-F238E27FC236}">
                  <a16:creationId xmlns:a16="http://schemas.microsoft.com/office/drawing/2014/main" id="{F279F1AD-0555-4563-B012-6E39876C54DA}"/>
                </a:ext>
              </a:extLst>
            </xdr:cNvPr>
            <xdr:cNvSpPr txBox="1"/>
          </xdr:nvSpPr>
          <xdr:spPr>
            <a:xfrm>
              <a:off x="1237156" y="26221122"/>
              <a:ext cx="9251292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T40_2</a:t>
              </a:r>
              <a:r>
                <a:rPr lang="pt-PT" sz="1800" baseline="0">
                  <a:solidFill>
                    <a:sysClr val="windowText" lastClr="000000"/>
                  </a:solidFill>
                </a:rPr>
                <a:t> =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∑129_(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i</a:t>
              </a:r>
              <a:r>
                <a:rPr lang="pt-PT" sz="1800" i="0">
                  <a:latin typeface="Cambria Math" panose="02040503050406030204" pitchFamily="18" charset="0"/>
                </a:rPr>
                <a:t>=1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800" b="0" i="0">
                  <a:latin typeface="Cambria Math" panose="02040503050406030204" pitchFamily="18" charset="0"/>
                </a:rPr>
                <a:t>40▒〖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𝑋_2  </a:t>
              </a:r>
              <a:r>
                <a:rPr lang="pt-PT" sz="1800" i="0">
                  <a:latin typeface="Cambria Math" panose="02040503050406030204" pitchFamily="18" charset="0"/>
                </a:rPr>
                <a:t>𝐷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800" b="0" i="0">
                  <a:latin typeface="Cambria Math" panose="02040503050406030204" pitchFamily="18" charset="0"/>
                </a:rPr>
                <a:t>.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pt-PT" sz="1800" i="0">
                  <a:latin typeface="Cambria Math" panose="02040503050406030204" pitchFamily="18" charset="0"/>
                </a:rPr>
                <a:t>𝑛→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t-PT" sz="1800" b="0" i="0">
                  <a:latin typeface="Cambria Math" panose="02040503050406030204" pitchFamily="18" charset="0"/>
                </a:rPr>
                <a:t>&gt;〗 N(40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μ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  <a:r>
                <a:rPr lang="pt-PT" sz="1800" b="0" i="0">
                  <a:latin typeface="Cambria Math" panose="02040503050406030204" pitchFamily="18" charset="0"/>
                </a:rPr>
                <a:t>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pt-PT" sz="1800" b="0" i="0">
                  <a:latin typeface="Cambria Math" panose="02040503050406030204" pitchFamily="18" charset="0"/>
                </a:rPr>
                <a:t>)</a:t>
              </a:r>
              <a:r>
                <a:rPr lang="pt-PT" sz="1800"/>
                <a:t> =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^40▒〖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𝑋_2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𝑛→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&gt;〗 N(40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"6,7171 ";40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"1,4571")"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503621</xdr:colOff>
      <xdr:row>142</xdr:row>
      <xdr:rowOff>109481</xdr:rowOff>
    </xdr:from>
    <xdr:ext cx="9013279" cy="73090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TextBox 23">
              <a:extLst>
                <a:ext uri="{FF2B5EF4-FFF2-40B4-BE49-F238E27FC236}">
                  <a16:creationId xmlns:a16="http://schemas.microsoft.com/office/drawing/2014/main" id="{99F2D698-B3A7-4365-9F3B-1F603073DB19}"/>
                </a:ext>
              </a:extLst>
            </xdr:cNvPr>
            <xdr:cNvSpPr txBox="1"/>
          </xdr:nvSpPr>
          <xdr:spPr>
            <a:xfrm>
              <a:off x="1160518" y="29341378"/>
              <a:ext cx="9013279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T40_3</a:t>
              </a:r>
              <a:r>
                <a:rPr lang="pt-PT" sz="1800" baseline="0">
                  <a:solidFill>
                    <a:sysClr val="windowText" lastClr="000000"/>
                  </a:solidFill>
                </a:rPr>
                <a:t> 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lang="pt-PT" sz="18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lang="pt-PT" sz="1800" b="0" i="0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  <m:t>i</m:t>
                      </m:r>
                      <m:r>
                        <a:rPr lang="pt-PT" sz="1800" i="0">
                          <a:latin typeface="Cambria Math" panose="02040503050406030204" pitchFamily="18" charset="0"/>
                        </a:rPr>
                        <m:t>=1</m:t>
                      </m:r>
                    </m:sub>
                    <m:sup>
                      <m:r>
                        <a:rPr lang="pt-PT" sz="1800" b="0" i="1">
                          <a:latin typeface="Cambria Math" panose="02040503050406030204" pitchFamily="18" charset="0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pt-PT" sz="1800" b="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  <m:f>
                        <m:fPr>
                          <m:ctrlPr>
                            <a:rPr lang="pt-PT" sz="1800" i="1">
                              <a:solidFill>
                                <a:srgbClr val="836967"/>
                              </a:solidFill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lang="pt-PT" sz="1800" i="1">
                                  <a:solidFill>
                                    <a:srgbClr val="836967"/>
                                  </a:solidFill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pt-PT" sz="1800" i="1">
                                  <a:latin typeface="Cambria Math" panose="02040503050406030204" pitchFamily="18" charset="0"/>
                                </a:rPr>
                                <m:t>𝐷</m:t>
                              </m:r>
                            </m:e>
                            <m:sub>
                              <m:r>
                                <a:rPr lang="pt-PT" sz="1800" b="0" i="0">
                                  <a:latin typeface="Cambria Math" panose="02040503050406030204" pitchFamily="18" charset="0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lang="pt-PT" sz="1800" i="1">
                              <a:latin typeface="Cambria Math" panose="02040503050406030204" pitchFamily="18" charset="0"/>
                            </a:rPr>
                            <m:t>𝑛</m:t>
                          </m:r>
                          <m:r>
                            <a:rPr lang="pt-PT" sz="1800" i="0">
                              <a:latin typeface="Cambria Math" panose="02040503050406030204" pitchFamily="18" charset="0"/>
                            </a:rPr>
                            <m:t>→</m:t>
                          </m:r>
                          <m:r>
                            <a:rPr lang="pt-PT" sz="1800" i="1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  <m:t>∞</m:t>
                          </m:r>
                        </m:den>
                      </m:f>
                      <m:r>
                        <a:rPr lang="pt-PT" sz="1800" b="0" i="1">
                          <a:latin typeface="Cambria Math" panose="02040503050406030204" pitchFamily="18" charset="0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lang="pt-PT" sz="1800" b="0" i="0">
                      <a:latin typeface="Cambria Math" panose="02040503050406030204" pitchFamily="18" charset="0"/>
                    </a:rPr>
                    <m:t>N</m:t>
                  </m:r>
                  <m:r>
                    <a:rPr lang="pt-PT" sz="1800" b="0" i="0">
                      <a:latin typeface="Cambria Math" panose="02040503050406030204" pitchFamily="18" charset="0"/>
                    </a:rPr>
                    <m:t>(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r>
                    <m:rPr>
                      <m:sty m:val="p"/>
                    </m:rPr>
                    <a:rPr lang="el-GR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μ</m:t>
                  </m:r>
                  <m:r>
                    <a:rPr lang="pt-PT" sz="1800" b="0" i="0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;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40 </m:t>
                  </m:r>
                  <m:r>
                    <a:rPr lang="pt-PT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×</m:t>
                  </m:r>
                  <m:sSup>
                    <m:sSupPr>
                      <m:ctrlP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pt-PT" sz="1800" b="0" i="0">
                      <a:latin typeface="Cambria Math" panose="02040503050406030204" pitchFamily="18" charset="0"/>
                    </a:rPr>
                    <m:t>)</m:t>
                  </m:r>
                </m:oMath>
              </a14:m>
              <a:r>
                <a:rPr lang="pt-PT" sz="1800"/>
                <a:t>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40</m:t>
                      </m:r>
                    </m:sup>
                    <m:e>
                      <m:sSub>
                        <m:sSub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3</m:t>
                          </m:r>
                        </m:sub>
                      </m:sSub>
                      <m:f>
                        <m:f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836967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  <m:sub>
                              <m:r>
                                <a:rPr kumimoji="0" lang="pt-PT" sz="18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kumimoji="0" lang="pt-PT" sz="18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∞</m:t>
                          </m:r>
                        </m:den>
                      </m:f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N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5,3056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;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40 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2,9567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+mn-lt"/>
                      <a:ea typeface="+mn-ea"/>
                      <a:cs typeface="+mn-cs"/>
                    </a:rPr>
                    <m:t> </m:t>
                  </m:r>
                </m:oMath>
              </a14:m>
              <a:endParaRPr lang="pt-PT" sz="1800"/>
            </a:p>
          </xdr:txBody>
        </xdr:sp>
      </mc:Choice>
      <mc:Fallback xmlns="">
        <xdr:sp macro="" textlink="">
          <xdr:nvSpPr>
            <xdr:cNvPr id="28" name="TextBox 23">
              <a:extLst>
                <a:ext uri="{FF2B5EF4-FFF2-40B4-BE49-F238E27FC236}">
                  <a16:creationId xmlns:a16="http://schemas.microsoft.com/office/drawing/2014/main" id="{99F2D698-B3A7-4365-9F3B-1F603073DB19}"/>
                </a:ext>
              </a:extLst>
            </xdr:cNvPr>
            <xdr:cNvSpPr txBox="1"/>
          </xdr:nvSpPr>
          <xdr:spPr>
            <a:xfrm>
              <a:off x="1160518" y="29341378"/>
              <a:ext cx="9013279" cy="7309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t-PT" sz="1800">
                  <a:solidFill>
                    <a:sysClr val="windowText" lastClr="000000"/>
                  </a:solidFill>
                </a:rPr>
                <a:t>T40_3</a:t>
              </a:r>
              <a:r>
                <a:rPr lang="pt-PT" sz="1800" baseline="0">
                  <a:solidFill>
                    <a:sysClr val="windowText" lastClr="000000"/>
                  </a:solidFill>
                </a:rPr>
                <a:t> =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∑129_(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i</a:t>
              </a:r>
              <a:r>
                <a:rPr lang="pt-PT" sz="1800" i="0">
                  <a:latin typeface="Cambria Math" panose="02040503050406030204" pitchFamily="18" charset="0"/>
                </a:rPr>
                <a:t>=1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PT" sz="1800" b="0" i="0">
                  <a:latin typeface="Cambria Math" panose="02040503050406030204" pitchFamily="18" charset="0"/>
                </a:rPr>
                <a:t>40▒〖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𝑋_3  </a:t>
              </a:r>
              <a:r>
                <a:rPr lang="pt-PT" sz="1800" i="0">
                  <a:latin typeface="Cambria Math" panose="02040503050406030204" pitchFamily="18" charset="0"/>
                </a:rPr>
                <a:t>𝐷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PT" sz="1800" b="0" i="0">
                  <a:latin typeface="Cambria Math" panose="02040503050406030204" pitchFamily="18" charset="0"/>
                </a:rPr>
                <a:t>.</a:t>
              </a:r>
              <a:r>
                <a:rPr lang="pt-PT" sz="18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/(</a:t>
              </a:r>
              <a:r>
                <a:rPr lang="pt-PT" sz="1800" i="0">
                  <a:latin typeface="Cambria Math" panose="02040503050406030204" pitchFamily="18" charset="0"/>
                </a:rPr>
                <a:t>𝑛→</a:t>
              </a:r>
              <a:r>
                <a:rPr lang="pt-PT" sz="18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r>
                <a:rPr lang="pt-PT" sz="1800" i="0">
                  <a:solidFill>
                    <a:srgbClr val="836967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t-PT" sz="1800" b="0" i="0">
                  <a:latin typeface="Cambria Math" panose="02040503050406030204" pitchFamily="18" charset="0"/>
                </a:rPr>
                <a:t>&gt;〗 N(40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μ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;</a:t>
              </a:r>
              <a:r>
                <a:rPr lang="pt-PT" sz="1800" b="0" i="0">
                  <a:latin typeface="Cambria Math" panose="02040503050406030204" pitchFamily="18" charset="0"/>
                </a:rPr>
                <a:t>40 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𝜎^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pt-PT" sz="1800" b="0" i="0">
                  <a:latin typeface="Cambria Math" panose="02040503050406030204" pitchFamily="18" charset="0"/>
                </a:rPr>
                <a:t>)</a:t>
              </a:r>
              <a:r>
                <a:rPr lang="pt-PT" sz="1800"/>
                <a:t> =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^40▒〖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𝑋_3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𝑛→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&gt;〗 N(40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"5,3056";40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"2,9567")"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"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186120</xdr:colOff>
      <xdr:row>116</xdr:row>
      <xdr:rowOff>134006</xdr:rowOff>
    </xdr:from>
    <xdr:ext cx="5715001" cy="446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TextBox 28">
              <a:extLst>
                <a:ext uri="{FF2B5EF4-FFF2-40B4-BE49-F238E27FC236}">
                  <a16:creationId xmlns:a16="http://schemas.microsoft.com/office/drawing/2014/main" id="{547CFBD9-1312-4FD8-F860-34A21A3B9E1A}"/>
                </a:ext>
              </a:extLst>
            </xdr:cNvPr>
            <xdr:cNvSpPr txBox="1"/>
          </xdr:nvSpPr>
          <xdr:spPr>
            <a:xfrm>
              <a:off x="843017" y="23979351"/>
              <a:ext cx="5715001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40_1&gt;200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 1 −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40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≤200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=0,2516</m:t>
                    </m:r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547CFBD9-1312-4FD8-F860-34A21A3B9E1A}"/>
                </a:ext>
              </a:extLst>
            </xdr:cNvPr>
            <xdr:cNvSpPr txBox="1"/>
          </xdr:nvSpPr>
          <xdr:spPr>
            <a:xfrm>
              <a:off x="843017" y="23979351"/>
              <a:ext cx="5715001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𝑃(𝑇40_1&gt;200)= 1 − 𝑃(𝑇40_1≤200)=0,2516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175171</xdr:colOff>
      <xdr:row>133</xdr:row>
      <xdr:rowOff>144955</xdr:rowOff>
    </xdr:from>
    <xdr:ext cx="5572673" cy="446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TextBox 25">
              <a:extLst>
                <a:ext uri="{FF2B5EF4-FFF2-40B4-BE49-F238E27FC236}">
                  <a16:creationId xmlns:a16="http://schemas.microsoft.com/office/drawing/2014/main" id="{B281E046-5026-4499-AF40-6BEB46400994}"/>
                </a:ext>
              </a:extLst>
            </xdr:cNvPr>
            <xdr:cNvSpPr txBox="1"/>
          </xdr:nvSpPr>
          <xdr:spPr>
            <a:xfrm>
              <a:off x="832068" y="27482800"/>
              <a:ext cx="5572673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40_2&gt;200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 1 −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40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≤200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=0,8807</m:t>
                    </m:r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B281E046-5026-4499-AF40-6BEB46400994}"/>
                </a:ext>
              </a:extLst>
            </xdr:cNvPr>
            <xdr:cNvSpPr txBox="1"/>
          </xdr:nvSpPr>
          <xdr:spPr>
            <a:xfrm>
              <a:off x="832068" y="27482800"/>
              <a:ext cx="5572673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𝑃(𝑇40_2&gt;200)= 1 − 𝑃(𝑇40_2≤200)=0,8807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131379</xdr:colOff>
      <xdr:row>148</xdr:row>
      <xdr:rowOff>123059</xdr:rowOff>
    </xdr:from>
    <xdr:ext cx="5528879" cy="44625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TextBox 31">
              <a:extLst>
                <a:ext uri="{FF2B5EF4-FFF2-40B4-BE49-F238E27FC236}">
                  <a16:creationId xmlns:a16="http://schemas.microsoft.com/office/drawing/2014/main" id="{FC4DD391-1856-43F6-9301-5475D7BE982B}"/>
                </a:ext>
              </a:extLst>
            </xdr:cNvPr>
            <xdr:cNvSpPr txBox="1"/>
          </xdr:nvSpPr>
          <xdr:spPr>
            <a:xfrm>
              <a:off x="788276" y="30559266"/>
              <a:ext cx="5528879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40_3&gt;200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 1 − </m:t>
                    </m:r>
                    <m:r>
                      <a:rPr lang="pt-PT" sz="1800" b="0" i="1">
                        <a:latin typeface="Cambria Math" panose="02040503050406030204" pitchFamily="18" charset="0"/>
                      </a:rPr>
                      <m:t>𝑃</m:t>
                    </m:r>
                    <m:d>
                      <m:dPr>
                        <m:ctrlPr>
                          <a:rPr lang="pt-PT" sz="1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𝑇</m:t>
                        </m:r>
                        <m:sSub>
                          <m:sSubPr>
                            <m:ctrlPr>
                              <a:rPr lang="pt-P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40</m:t>
                            </m:r>
                          </m:e>
                          <m:sub>
                            <m:r>
                              <a:rPr lang="pt-P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</m:sSub>
                        <m:r>
                          <a:rPr lang="pt-PT" sz="1800" b="0" i="1">
                            <a:latin typeface="Cambria Math" panose="02040503050406030204" pitchFamily="18" charset="0"/>
                          </a:rPr>
                          <m:t>≤200</m:t>
                        </m:r>
                      </m:e>
                    </m:d>
                    <m:r>
                      <a:rPr lang="pt-PT" sz="1800" b="0" i="1">
                        <a:latin typeface="Cambria Math" panose="02040503050406030204" pitchFamily="18" charset="0"/>
                      </a:rPr>
                      <m:t>=0,5412</m:t>
                    </m:r>
                  </m:oMath>
                </m:oMathPara>
              </a14:m>
              <a:endParaRPr lang="pt-PT" sz="1800"/>
            </a:p>
          </xdr:txBody>
        </xdr:sp>
      </mc:Choice>
      <mc:Fallback xmlns="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FC4DD391-1856-43F6-9301-5475D7BE982B}"/>
                </a:ext>
              </a:extLst>
            </xdr:cNvPr>
            <xdr:cNvSpPr txBox="1"/>
          </xdr:nvSpPr>
          <xdr:spPr>
            <a:xfrm>
              <a:off x="788276" y="30559266"/>
              <a:ext cx="5528879" cy="44625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pt-PT" sz="1800" b="0" i="0">
                  <a:latin typeface="Cambria Math" panose="02040503050406030204" pitchFamily="18" charset="0"/>
                </a:rPr>
                <a:t>𝑃(𝑇40_3&gt;200)= 1 − 𝑃(𝑇40_3≤200)=0,5412</a:t>
              </a:r>
              <a:endParaRPr lang="pt-PT" sz="1800"/>
            </a:p>
          </xdr:txBody>
        </xdr:sp>
      </mc:Fallback>
    </mc:AlternateContent>
    <xdr:clientData/>
  </xdr:oneCellAnchor>
  <xdr:oneCellAnchor>
    <xdr:from>
      <xdr:col>1</xdr:col>
      <xdr:colOff>624053</xdr:colOff>
      <xdr:row>103</xdr:row>
      <xdr:rowOff>134008</xdr:rowOff>
    </xdr:from>
    <xdr:ext cx="11791292" cy="5666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9" name="TextBox 32">
              <a:extLst>
                <a:ext uri="{FF2B5EF4-FFF2-40B4-BE49-F238E27FC236}">
                  <a16:creationId xmlns:a16="http://schemas.microsoft.com/office/drawing/2014/main" id="{B14BD7DA-A1EF-EDE6-3A56-8B98A863D7AB}"/>
                </a:ext>
              </a:extLst>
            </xdr:cNvPr>
            <xdr:cNvSpPr txBox="1"/>
          </xdr:nvSpPr>
          <xdr:spPr>
            <a:xfrm>
              <a:off x="1280950" y="21198491"/>
              <a:ext cx="11791292" cy="566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t-PT" sz="1800" b="0" i="1">
                      <a:latin typeface="Cambria Math" panose="02040503050406030204" pitchFamily="18" charset="0"/>
                    </a:rPr>
                    <m:t>𝐶𝑜𝑚𝑜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1,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2,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𝑋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3 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ã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𝑜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𝑣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.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𝑖𝑛𝑑𝑒𝑝𝑒𝑛𝑑𝑒𝑛𝑡𝑒𝑠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𝑡𝑎𝑖𝑠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𝑞𝑢𝑒</m:t>
                  </m:r>
                  <m:r>
                    <a:rPr lang="pt-PT" sz="1800" b="0" i="1">
                      <a:latin typeface="Cambria Math" panose="02040503050406030204" pitchFamily="18" charset="0"/>
                    </a:rPr>
                    <m:t> </m:t>
                  </m:r>
                  <m:r>
                    <m:rPr>
                      <m:nor/>
                    </m:rPr>
                    <a:rPr lang="pt-PT" sz="1800"/>
                    <m:t>X</m:t>
                  </m:r>
                  <m:r>
                    <m:rPr>
                      <m:nor/>
                    </m:rPr>
                    <a:rPr lang="pt-PT" sz="1800" b="0" i="0"/>
                    <m:t>i</m:t>
                  </m:r>
                  <m:r>
                    <m:rPr>
                      <m:nor/>
                    </m:rPr>
                    <a:rPr lang="pt-PT" sz="1800" b="0" i="0"/>
                    <m:t> ~ </m:t>
                  </m:r>
                  <m:r>
                    <m:rPr>
                      <m:nor/>
                    </m:rPr>
                    <a:rPr lang="pt-PT" sz="1800" b="0" i="0"/>
                    <m:t>N</m:t>
                  </m:r>
                  <m:r>
                    <m:rPr>
                      <m:nor/>
                    </m:rPr>
                    <a:rPr lang="pt-PT" sz="1800" b="0" i="0"/>
                    <m:t>(</m:t>
                  </m:r>
                  <m:r>
                    <m:rPr>
                      <m:sty m:val="p"/>
                    </m:rPr>
                    <a:rPr lang="el-GR" sz="18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μ</m:t>
                  </m:r>
                  <m:r>
                    <m:rPr>
                      <m:nor/>
                    </m:rPr>
                    <a:rPr lang="pt-PT" sz="1800" b="0" i="0"/>
                    <m:t>i</m:t>
                  </m:r>
                  <m:r>
                    <m:rPr>
                      <m:nor/>
                    </m:rPr>
                    <a:rPr lang="pt-PT" sz="1800" b="0" i="0"/>
                    <m:t>,</m:t>
                  </m:r>
                  <m:sSup>
                    <m:sSupPr>
                      <m:ctrlP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</m:ctrlPr>
                    </m:sSupPr>
                    <m:e>
                      <m:r>
                        <a:rPr lang="el-GR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𝜎</m:t>
                      </m:r>
                      <m:r>
                        <a:rPr lang="pt-PT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𝑖</m:t>
                      </m:r>
                    </m:e>
                    <m:sup>
                      <m:r>
                        <a:rPr lang="pt-PT" sz="18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m:rPr>
                      <m:nor/>
                    </m:rPr>
                    <a:rPr lang="pt-PT" sz="1800" b="0" i="0"/>
                    <m:t>)</m:t>
                  </m:r>
                </m:oMath>
              </a14:m>
              <a:r>
                <a:rPr lang="pt-PT" sz="1800"/>
                <a:t>, i =</a:t>
              </a:r>
              <a:r>
                <a:rPr lang="pt-PT" sz="1800" baseline="0"/>
                <a:t> 1,2,...,n então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grow m:val="on"/>
                      <m:ctrlP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m:rPr>
                          <m:sty m:val="p"/>
                          <m:brk/>
                          <m:aln/>
                        </m:rP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srgbClr val="836967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i</m:t>
                      </m:r>
                      <m:r>
                        <a:rPr kumimoji="0" lang="pt-PT" sz="1800" b="0" i="0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=1</m:t>
                      </m:r>
                    </m:sub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sSub>
                        <m:sSub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𝑋</m:t>
                          </m:r>
                        </m:e>
                        <m:sub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</m:sSub>
                      <m:f>
                        <m:fPr>
                          <m:ctrlP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srgbClr val="836967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sSub>
                            <m:sSubPr>
                              <m:ctrlP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srgbClr val="836967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kumimoji="0" lang="pt-PT" sz="1800" b="0" i="1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𝐷</m:t>
                              </m:r>
                            </m:e>
                            <m:sub>
                              <m:r>
                                <a:rPr kumimoji="0" lang="pt-PT" sz="1800" b="0" i="0" u="none" strike="noStrike" kern="0" cap="none" spc="0" normalizeH="0" baseline="0" noProof="0">
                                  <a:ln>
                                    <a:noFill/>
                                  </a:ln>
                                  <a:solidFill>
                                    <a:prstClr val="black"/>
                                  </a:solidFill>
                                  <a:effectLst/>
                                  <a:uLnTx/>
                                  <a:uFillTx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.</m:t>
                              </m:r>
                            </m:sub>
                          </m:sSub>
                        </m:num>
                        <m:den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  <m:r>
                            <a:rPr kumimoji="0" lang="pt-PT" sz="1800" b="0" i="0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→</m:t>
                          </m:r>
                          <m:r>
                            <a:rPr kumimoji="0" lang="pt-PT" sz="1800" b="0" i="1" u="none" strike="noStrike" kern="0" cap="none" spc="0" normalizeH="0" baseline="0" noProof="0">
                              <a:ln>
                                <a:noFill/>
                              </a:ln>
                              <a:solidFill>
                                <a:prstClr val="black"/>
                              </a:solidFill>
                              <a:effectLst/>
                              <a:uLnTx/>
                              <a:uFillTx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∞</m:t>
                          </m:r>
                        </m:den>
                      </m:f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&gt;</m:t>
                      </m:r>
                    </m:e>
                  </m:nary>
                  <m:r>
                    <m:rPr>
                      <m:sty m:val="p"/>
                    </m:rP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N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𝑛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 ×</m:t>
                  </m:r>
                  <m:r>
                    <m:rPr>
                      <m:sty m:val="p"/>
                    </m:rPr>
                    <a:rPr kumimoji="0" lang="el-GR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μ</m:t>
                  </m:r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;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𝑛</m:t>
                  </m:r>
                  <m:r>
                    <a:rPr kumimoji="0" lang="pt-PT" sz="18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×</m:t>
                  </m:r>
                  <m:sSup>
                    <m:sSupPr>
                      <m:ctrlPr>
                        <a:rPr kumimoji="0" lang="el-GR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kumimoji="0" lang="el-GR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𝜎</m:t>
                      </m:r>
                    </m:e>
                    <m:sup>
                      <m:r>
                        <a:rPr kumimoji="0" lang="pt-PT" sz="1800" b="0" i="1" u="none" strike="noStrike" kern="0" cap="none" spc="0" normalizeH="0" baseline="0" noProof="0">
                          <a:ln>
                            <a:noFill/>
                          </a:ln>
                          <a:solidFill>
                            <a:prstClr val="black"/>
                          </a:solidFill>
                          <a:effectLst/>
                          <a:uLnTx/>
                          <a:uFillTx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2</m:t>
                      </m:r>
                    </m:sup>
                  </m:sSup>
                  <m:r>
                    <a:rPr kumimoji="0" lang="pt-PT" sz="1800" b="0" i="0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)</m:t>
                  </m:r>
                </m:oMath>
              </a14:m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endParaRPr lang="pt-PT" sz="18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14BD7DA-A1EF-EDE6-3A56-8B98A863D7AB}"/>
                </a:ext>
              </a:extLst>
            </xdr:cNvPr>
            <xdr:cNvSpPr txBox="1"/>
          </xdr:nvSpPr>
          <xdr:spPr>
            <a:xfrm>
              <a:off x="1280950" y="21198491"/>
              <a:ext cx="11791292" cy="56668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800" b="0" i="0">
                  <a:latin typeface="Cambria Math" panose="02040503050406030204" pitchFamily="18" charset="0"/>
                </a:rPr>
                <a:t>𝐶𝑜𝑚𝑜 𝑋1,𝑋2,𝑋3 𝑠ã𝑜 𝑣.𝑎 𝑖𝑛𝑑𝑒𝑝𝑒𝑛𝑑𝑒𝑛𝑡𝑒𝑠  𝑡𝑎𝑖𝑠 𝑞𝑢𝑒 "</a:t>
              </a:r>
              <a:r>
                <a:rPr lang="pt-PT" sz="1800" i="0">
                  <a:latin typeface="Cambria Math" panose="02040503050406030204" pitchFamily="18" charset="0"/>
                </a:rPr>
                <a:t>X</a:t>
              </a:r>
              <a:r>
                <a:rPr lang="pt-PT" sz="1800" b="0" i="0">
                  <a:latin typeface="Cambria Math" panose="02040503050406030204" pitchFamily="18" charset="0"/>
                </a:rPr>
                <a:t>i ~ N(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" μ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"</a:t>
              </a:r>
              <a:r>
                <a:rPr lang="pt-PT" sz="1800" b="0" i="0">
                  <a:latin typeface="Cambria Math" panose="02040503050406030204" pitchFamily="18" charset="0"/>
                </a:rPr>
                <a:t>i,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" 〖𝜎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𝑖</a:t>
              </a:r>
              <a:r>
                <a:rPr lang="el-GR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〗^</a:t>
              </a:r>
              <a:r>
                <a:rPr lang="pt-PT" sz="1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 "</a:t>
              </a:r>
              <a:r>
                <a:rPr lang="pt-PT" sz="1800" b="0" i="0">
                  <a:latin typeface="Cambria Math" panose="02040503050406030204" pitchFamily="18" charset="0"/>
                </a:rPr>
                <a:t>)</a:t>
              </a:r>
              <a:r>
                <a:rPr lang="pt-PT" sz="1800" b="0" i="0"/>
                <a:t>"</a:t>
              </a:r>
              <a:r>
                <a:rPr lang="pt-PT" sz="1800"/>
                <a:t>, i =</a:t>
              </a:r>
              <a:r>
                <a:rPr lang="pt-PT" sz="1800" baseline="0"/>
                <a:t> 1,2,...,n então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ysClr val="windowText" lastClr="000000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T=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∑129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(i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=1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^𝑛▒〖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𝑋_1 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.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𝑛→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∞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srgbClr val="836967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&gt;〗 N(𝑛 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×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μ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;𝑛×</a:t>
              </a:r>
              <a:r>
                <a:rPr kumimoji="0" lang="el-GR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𝜎^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2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kumimoji="0" lang="pt-PT" sz="18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 </a:t>
              </a:r>
              <a:endParaRPr lang="pt-PT" sz="18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andro Emanuel Do Carmo Luis" id="{DB022A1B-7808-4D59-836D-8D4187AAB344}" userId="S::1221121@isep.ipp.pt::c1fb66fa-7403-4cd9-9d03-bcde1adb25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3-04-15T17:20:08.23" personId="{DB022A1B-7808-4D59-836D-8D4187AAB344}" id="{48C77B66-5295-49F5-9ED6-C43B02C509A3}">
    <text>f1(x)-estabelecimento 1</text>
  </threadedComment>
  <threadedComment ref="C3" dT="2023-04-15T17:20:22.25" personId="{DB022A1B-7808-4D59-836D-8D4187AAB344}" id="{884F5B16-8519-4ED8-B13F-AE693B0E4622}">
    <text>f2(x)-estabelecimento 2</text>
  </threadedComment>
  <threadedComment ref="D3" dT="2023-04-15T17:20:31.56" personId="{DB022A1B-7808-4D59-836D-8D4187AAB344}" id="{94B64E67-F6A9-47CD-AFAD-948EC5588927}">
    <text>f3(x)-estabelecimento 3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EAE0-94C3-6942-9773-1BF8B891F7E0}">
  <dimension ref="B1:J24"/>
  <sheetViews>
    <sheetView workbookViewId="0">
      <selection activeCell="I17" sqref="I17"/>
    </sheetView>
  </sheetViews>
  <sheetFormatPr defaultColWidth="10.875" defaultRowHeight="15.75"/>
  <cols>
    <col min="1" max="1" width="10.875" style="1"/>
    <col min="2" max="2" width="15.5" style="1" customWidth="1"/>
    <col min="3" max="4" width="11.625" style="1" bestFit="1" customWidth="1"/>
    <col min="5" max="5" width="11.375" style="1" bestFit="1" customWidth="1"/>
    <col min="6" max="6" width="11.625" style="1" bestFit="1" customWidth="1"/>
    <col min="7" max="7" width="13.875" style="1" customWidth="1"/>
    <col min="8" max="16384" width="10.875" style="1"/>
  </cols>
  <sheetData>
    <row r="1" spans="2:9">
      <c r="I1" s="1" t="s">
        <v>0</v>
      </c>
    </row>
    <row r="3" spans="2:9" ht="16.5" thickBot="1">
      <c r="B3" s="2" t="s">
        <v>1</v>
      </c>
      <c r="C3" s="2"/>
      <c r="D3" s="2"/>
      <c r="E3" s="2"/>
      <c r="F3" s="2"/>
    </row>
    <row r="4" spans="2:9" ht="48.95" customHeight="1" thickBot="1"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  <c r="G4" s="6"/>
    </row>
    <row r="5" spans="2:9" ht="16.5" thickBot="1">
      <c r="B5" s="7" t="s">
        <v>7</v>
      </c>
      <c r="C5" s="8">
        <v>1</v>
      </c>
      <c r="D5" s="8">
        <v>11</v>
      </c>
      <c r="E5" s="9">
        <v>0.2</v>
      </c>
      <c r="F5" s="10" t="s">
        <v>8</v>
      </c>
      <c r="H5" s="16"/>
    </row>
    <row r="6" spans="2:9" ht="16.5" thickBot="1">
      <c r="B6" s="7" t="s">
        <v>9</v>
      </c>
      <c r="C6" s="8">
        <v>4</v>
      </c>
      <c r="D6" s="8">
        <v>15</v>
      </c>
      <c r="E6" s="37">
        <v>0.18181818181818182</v>
      </c>
      <c r="F6" s="10" t="s">
        <v>8</v>
      </c>
    </row>
    <row r="7" spans="2:9" ht="16.5" thickBot="1">
      <c r="B7" s="7" t="s">
        <v>10</v>
      </c>
      <c r="C7" s="8">
        <v>4</v>
      </c>
      <c r="D7" s="8">
        <v>14</v>
      </c>
      <c r="E7" s="9">
        <v>0.2</v>
      </c>
      <c r="F7" s="10" t="s">
        <v>8</v>
      </c>
    </row>
    <row r="11" spans="2:9">
      <c r="H11" s="11"/>
    </row>
    <row r="12" spans="2:9" ht="16.5" thickBot="1">
      <c r="B12" s="2" t="s">
        <v>11</v>
      </c>
      <c r="C12" s="2"/>
      <c r="D12" s="2"/>
      <c r="E12" s="2"/>
      <c r="F12" s="12"/>
    </row>
    <row r="13" spans="2:9" ht="32.25" thickBot="1">
      <c r="B13" s="3" t="s">
        <v>2</v>
      </c>
      <c r="C13" s="4" t="s">
        <v>12</v>
      </c>
      <c r="D13" s="4" t="s">
        <v>13</v>
      </c>
      <c r="E13" s="3" t="s">
        <v>14</v>
      </c>
      <c r="F13" s="6"/>
    </row>
    <row r="14" spans="2:9" ht="16.5" thickBot="1">
      <c r="B14" s="7" t="s">
        <v>7</v>
      </c>
      <c r="C14" s="8">
        <v>258</v>
      </c>
      <c r="D14" s="8">
        <v>70</v>
      </c>
      <c r="E14" s="7" t="s">
        <v>15</v>
      </c>
    </row>
    <row r="15" spans="2:9" ht="17.100000000000001" customHeight="1" thickBot="1">
      <c r="B15" s="7" t="s">
        <v>9</v>
      </c>
      <c r="C15" s="8">
        <v>402</v>
      </c>
      <c r="D15" s="8">
        <v>53</v>
      </c>
      <c r="E15" s="7" t="s">
        <v>15</v>
      </c>
    </row>
    <row r="16" spans="2:9" ht="16.5" thickBot="1">
      <c r="B16" s="7" t="s">
        <v>10</v>
      </c>
      <c r="C16" s="8">
        <v>339</v>
      </c>
      <c r="D16" s="8">
        <v>62</v>
      </c>
      <c r="E16" s="7" t="s">
        <v>15</v>
      </c>
    </row>
    <row r="19" spans="2:10" ht="16.5" thickBot="1">
      <c r="B19" s="13" t="s">
        <v>16</v>
      </c>
      <c r="C19" s="13"/>
      <c r="D19" s="13"/>
      <c r="E19" s="13"/>
      <c r="F19" s="13"/>
    </row>
    <row r="20" spans="2:10" ht="32.25" thickBot="1">
      <c r="B20" s="3" t="s">
        <v>17</v>
      </c>
      <c r="C20" s="4" t="s">
        <v>18</v>
      </c>
      <c r="D20" s="14" t="s">
        <v>19</v>
      </c>
      <c r="E20" s="14" t="s">
        <v>20</v>
      </c>
      <c r="F20" s="14" t="s">
        <v>21</v>
      </c>
    </row>
    <row r="21" spans="2:10" ht="16.5" thickBot="1">
      <c r="B21" s="7" t="s">
        <v>7</v>
      </c>
      <c r="C21" s="8">
        <v>1.8</v>
      </c>
      <c r="D21" s="8">
        <v>3</v>
      </c>
      <c r="E21" s="8">
        <v>4</v>
      </c>
      <c r="F21" s="8">
        <v>7.25</v>
      </c>
      <c r="H21" s="1" t="s">
        <v>0</v>
      </c>
    </row>
    <row r="22" spans="2:10" ht="16.5" thickBot="1">
      <c r="B22" s="7" t="s">
        <v>9</v>
      </c>
      <c r="C22" s="8">
        <v>1</v>
      </c>
      <c r="D22" s="8">
        <v>2.4</v>
      </c>
      <c r="E22" s="8">
        <v>4</v>
      </c>
      <c r="F22" s="8">
        <v>6</v>
      </c>
    </row>
    <row r="23" spans="2:10" ht="16.5" thickBot="1">
      <c r="B23" s="7" t="s">
        <v>10</v>
      </c>
      <c r="C23" s="8">
        <v>1.6</v>
      </c>
      <c r="D23" s="8">
        <v>2.6</v>
      </c>
      <c r="E23" s="8">
        <v>4</v>
      </c>
      <c r="F23" s="8">
        <v>6.25</v>
      </c>
    </row>
    <row r="24" spans="2:10" s="15" customFormat="1">
      <c r="J24" s="15">
        <v>200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3622-FFBF-483B-8AD8-B1B0E555EBE4}">
  <dimension ref="A1:AK74"/>
  <sheetViews>
    <sheetView tabSelected="1" zoomScale="85" zoomScaleNormal="85" workbookViewId="0"/>
  </sheetViews>
  <sheetFormatPr defaultRowHeight="15.75"/>
  <cols>
    <col min="2" max="2" width="11.875" bestFit="1" customWidth="1"/>
    <col min="3" max="3" width="9.5" customWidth="1"/>
    <col min="4" max="4" width="11.875" bestFit="1" customWidth="1"/>
    <col min="6" max="6" width="13.75" customWidth="1"/>
    <col min="8" max="8" width="13.875" customWidth="1"/>
    <col min="9" max="9" width="12.125" customWidth="1"/>
    <col min="10" max="10" width="12.375" customWidth="1"/>
    <col min="11" max="11" width="10.5" customWidth="1"/>
    <col min="13" max="13" width="14.875" customWidth="1"/>
    <col min="15" max="15" width="10.625" customWidth="1"/>
    <col min="16" max="16" width="13.75" customWidth="1"/>
    <col min="17" max="17" width="10.75" customWidth="1"/>
    <col min="20" max="20" width="12" customWidth="1"/>
    <col min="22" max="22" width="10.375" customWidth="1"/>
    <col min="24" max="24" width="12.625" customWidth="1"/>
    <col min="25" max="25" width="10" customWidth="1"/>
    <col min="28" max="28" width="12.125" customWidth="1"/>
  </cols>
  <sheetData>
    <row r="1" spans="1:37">
      <c r="A1" s="34" t="s">
        <v>22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</row>
    <row r="2" spans="1:37" ht="23.25">
      <c r="A2" s="34"/>
      <c r="B2" s="34"/>
      <c r="C2" s="34"/>
      <c r="D2" s="34"/>
      <c r="E2" s="34"/>
      <c r="F2" s="73" t="s">
        <v>23</v>
      </c>
      <c r="G2" s="73"/>
      <c r="H2" s="73"/>
      <c r="I2" s="73"/>
      <c r="J2" s="73"/>
      <c r="K2" s="73"/>
      <c r="L2" s="73"/>
      <c r="M2" s="73"/>
      <c r="N2" s="73"/>
      <c r="O2" s="73"/>
      <c r="P2" s="73"/>
      <c r="Q2" s="46"/>
      <c r="R2" s="46"/>
      <c r="S2" s="46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</row>
    <row r="3" spans="1:37">
      <c r="A3" s="33" t="s">
        <v>24</v>
      </c>
      <c r="B3" s="33" t="s">
        <v>25</v>
      </c>
      <c r="C3" s="33" t="s">
        <v>26</v>
      </c>
      <c r="D3" s="33" t="s">
        <v>27</v>
      </c>
      <c r="E3" s="47"/>
      <c r="F3" s="48"/>
      <c r="G3" s="48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</row>
    <row r="4" spans="1:37">
      <c r="A4" s="38">
        <v>0</v>
      </c>
      <c r="B4" s="33" cm="1">
        <f t="array" ref="B4">_xlfn.IFS($A4&lt;1,0,(1&lt;=$A4)*($A4&lt;6),0.04*($A4-1),(6&lt;=$A4)*($A4&lt;11),-0.04*($A4-11),$A4&gt;=11,0)</f>
        <v>0</v>
      </c>
      <c r="C4" s="33" cm="1">
        <f t="array" ref="C4">_xlfn.IFS($A4&lt;4,0,(4&lt;=$A4)*($A4&lt;9.5),((2*(2/11))/(15-4))*($A4-4),(9.5&lt;=$A4)*($A4&lt;15),-((2*(2/11))/(15-4))*($A4-15),$A4&gt;=15,0)</f>
        <v>0</v>
      </c>
      <c r="D4" s="33" cm="1">
        <f t="array" ref="D4">_xlfn.IFS($A4&lt;4,0,(4&lt;=$A4)*($A4&lt;9),0.04*($A4-4),(9&lt;=$A4)*($A4&lt;14),-0.04*($A4-14),$A4&gt;=14,0)</f>
        <v>0</v>
      </c>
      <c r="E4" s="30"/>
      <c r="F4" s="6"/>
      <c r="G4" s="48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</row>
    <row r="5" spans="1:37">
      <c r="A5" s="33">
        <v>1</v>
      </c>
      <c r="B5" s="33" cm="1">
        <f t="array" ref="B5">_xlfn.IFS($A5&lt;1,0,(1&lt;=$A5)*($A5&lt;6),0.04*($A5-1),(6&lt;=$A5)*($A5&lt;11),-0.04*($A5-11),$A5&gt;=11,0)</f>
        <v>0</v>
      </c>
      <c r="C5" s="33" cm="1">
        <f t="array" ref="C5">_xlfn.IFS($A5&lt;4,0,(4&lt;=$A5)*($A5&lt;9.5),((2*(2/11))/(15-4))*($A5-4),(9.5&lt;=$A5)*($A5&lt;15),-((2*(2/11))/(15-4))*($A5-15),$A5&gt;=15,0)</f>
        <v>0</v>
      </c>
      <c r="D5" s="33" cm="1">
        <f t="array" ref="D5">_xlfn.IFS($A5&lt;4,0,(4&lt;=$A5)*($A5&lt;9),0.04*($A5-4),(9&lt;=$A5)*($A5&lt;14),-0.04*($A5-14),$A5&gt;=14,0)</f>
        <v>0</v>
      </c>
      <c r="E5" s="31"/>
      <c r="F5" s="48"/>
      <c r="G5" s="49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</row>
    <row r="6" spans="1:37">
      <c r="A6" s="33">
        <v>1.5</v>
      </c>
      <c r="B6" s="33" cm="1">
        <f t="array" ref="B6">_xlfn.IFS($A6&lt;1,0,(1&lt;=$A6)*($A6&lt;6),0.04*($A6-1),(6&lt;=$A6)*($A6&lt;11),-0.04*($A6-11),$A6&gt;=11,0)</f>
        <v>0.02</v>
      </c>
      <c r="C6" s="33" cm="1">
        <f t="array" ref="C6">_xlfn.IFS($A6&lt;4,0,(4&lt;=$A6)*($A6&lt;9.5),((2*(2/11))/(15-4))*($A6-4),(9.5&lt;=$A6)*($A6&lt;15),-((2*(2/11))/(15-4))*($A6-15),$A6&gt;=15,0)</f>
        <v>0</v>
      </c>
      <c r="D6" s="33" cm="1">
        <f t="array" ref="D6">_xlfn.IFS($A6&lt;4,0,(4&lt;=$A6)*($A6&lt;9),0.04*($A6-4),(9&lt;=$A6)*($A6&lt;14),-0.04*($A6-14),$A6&gt;=14,0)</f>
        <v>0</v>
      </c>
      <c r="E6" s="31"/>
      <c r="F6" s="48"/>
      <c r="G6" s="48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</row>
    <row r="7" spans="1:37">
      <c r="A7" s="33">
        <v>2</v>
      </c>
      <c r="B7" s="33" cm="1">
        <f t="array" ref="B7">_xlfn.IFS($A7&lt;1,0,(1&lt;=$A7)*($A7&lt;6),0.04*($A7-1),(6&lt;=$A7)*($A7&lt;11),-0.04*($A7-11),$A7&gt;=11,0)</f>
        <v>0.04</v>
      </c>
      <c r="C7" s="33" cm="1">
        <f t="array" ref="C7">_xlfn.IFS($A7&lt;4,0,(4&lt;=$A7)*($A7&lt;9.5),((2*(2/11))/(15-4))*($A7-4),(9.5&lt;=$A7)*($A7&lt;15),-((2*(2/11))/(15-4))*($A7-15),$A7&gt;=15,0)</f>
        <v>0</v>
      </c>
      <c r="D7" s="33" cm="1">
        <f t="array" ref="D7">_xlfn.IFS($A7&lt;4,0,(4&lt;=$A7)*($A7&lt;9),0.04*($A7-4),(9&lt;=$A7)*($A7&lt;14),-0.04*($A7-14),$A7&gt;=14,0)</f>
        <v>0</v>
      </c>
      <c r="E7" s="31"/>
      <c r="F7" s="48"/>
      <c r="G7" s="48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</row>
    <row r="8" spans="1:37">
      <c r="A8" s="33">
        <v>2.5</v>
      </c>
      <c r="B8" s="33" cm="1">
        <f t="array" ref="B8">_xlfn.IFS($A8&lt;1,0,(1&lt;=$A8)*($A8&lt;6),0.04*($A8-1),(6&lt;=$A8)*($A8&lt;11),-0.04*($A8-11),$A8&gt;=11,0)</f>
        <v>0.06</v>
      </c>
      <c r="C8" s="33" cm="1">
        <f t="array" ref="C8">_xlfn.IFS($A8&lt;4,0,(4&lt;=$A8)*($A8&lt;9.5),((2*(2/11))/(15-4))*($A8-4),(9.5&lt;=$A8)*($A8&lt;15),-((2*(2/11))/(15-4))*($A8-15),$A8&gt;=15,0)</f>
        <v>0</v>
      </c>
      <c r="D8" s="33" cm="1">
        <f t="array" ref="D8">_xlfn.IFS($A8&lt;4,0,(4&lt;=$A8)*($A8&lt;9),0.04*($A8-4),(9&lt;=$A8)*($A8&lt;14),-0.04*($A8-14),$A8&gt;=14,0)</f>
        <v>0</v>
      </c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</row>
    <row r="9" spans="1:37">
      <c r="A9" s="33">
        <v>3</v>
      </c>
      <c r="B9" s="33" cm="1">
        <f t="array" ref="B9">_xlfn.IFS($A9&lt;1,0,(1&lt;=$A9)*($A9&lt;6),0.04*($A9-1),(6&lt;=$A9)*($A9&lt;11),-0.04*($A9-11),$A9&gt;=11,0)</f>
        <v>0.08</v>
      </c>
      <c r="C9" s="33" cm="1">
        <f t="array" ref="C9">_xlfn.IFS($A9&lt;4,0,(4&lt;=$A9)*($A9&lt;9.5),((2*(2/11))/(15-4))*($A9-4),(9.5&lt;=$A9)*($A9&lt;15),-((2*(2/11))/(15-4))*($A9-15),$A9&gt;=15,0)</f>
        <v>0</v>
      </c>
      <c r="D9" s="33" cm="1">
        <f t="array" ref="D9">_xlfn.IFS($A9&lt;4,0,(4&lt;=$A9)*($A9&lt;9),0.04*($A9-4),(9&lt;=$A9)*($A9&lt;14),-0.04*($A9-14),$A9&gt;=14,0)</f>
        <v>0</v>
      </c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</row>
    <row r="10" spans="1:37">
      <c r="A10" s="33">
        <v>3.5</v>
      </c>
      <c r="B10" s="33" cm="1">
        <f t="array" ref="B10">_xlfn.IFS($A10&lt;1,0,(1&lt;=$A10)*($A10&lt;6),0.04*($A10-1),(6&lt;=$A10)*($A10&lt;11),-0.04*($A10-11),$A10&gt;=11,0)</f>
        <v>0.1</v>
      </c>
      <c r="C10" s="33" cm="1">
        <f t="array" ref="C10">_xlfn.IFS($A10&lt;4,0,(4&lt;=$A10)*($A10&lt;9.5),((2*(2/11))/(15-4))*($A10-4),(9.5&lt;=$A10)*($A10&lt;15),-((2*(2/11))/(15-4))*($A10-15),$A10&gt;=15,0)</f>
        <v>0</v>
      </c>
      <c r="D10" s="33" cm="1">
        <f t="array" ref="D10">_xlfn.IFS($A10&lt;4,0,(4&lt;=$A10)*($A10&lt;9),0.04*($A10-4),(9&lt;=$A10)*($A10&lt;14),-0.04*($A10-14),$A10&gt;=14,0)</f>
        <v>0</v>
      </c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</row>
    <row r="11" spans="1:37">
      <c r="A11" s="33">
        <v>4</v>
      </c>
      <c r="B11" s="33" cm="1">
        <f t="array" ref="B11">_xlfn.IFS($A11&lt;1,0,(1&lt;=$A11)*($A11&lt;6),0.04*($A11-1),(6&lt;=$A11)*($A11&lt;11),-0.04*($A11-11),$A11&gt;=11,0)</f>
        <v>0.12</v>
      </c>
      <c r="C11" s="33" cm="1">
        <f t="array" ref="C11">_xlfn.IFS($A11&lt;4,0,(4&lt;=$A11)*($A11&lt;9.5),((2*(2/11))/(15-4))*($A11-4),(9.5&lt;=$A11)*($A11&lt;15),-((2*(2/11))/(15-4))*($A11-15),$A11&gt;=15,0)</f>
        <v>0</v>
      </c>
      <c r="D11" s="33" cm="1">
        <f t="array" ref="D11">_xlfn.IFS($A11&lt;4,0,(4&lt;=$A11)*($A11&lt;9),0.04*($A11-4),(9&lt;=$A11)*($A11&lt;14),-0.04*($A11-14),$A11&gt;=14,0)</f>
        <v>0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</row>
    <row r="12" spans="1:37">
      <c r="A12" s="33">
        <v>4.5</v>
      </c>
      <c r="B12" s="33" cm="1">
        <f t="array" ref="B12">_xlfn.IFS($A12&lt;1,0,(1&lt;=$A12)*($A12&lt;6),0.04*($A12-1),(6&lt;=$A12)*($A12&lt;11),-0.04*($A12-11),$A12&gt;=11,0)</f>
        <v>0.14000000000000001</v>
      </c>
      <c r="C12" s="33" cm="1">
        <f t="array" ref="C12">_xlfn.IFS($A12&lt;4,0,(4&lt;=$A12)*($A12&lt;9.5),((2*(2/11))/(15-4))*($A12-4),(9.5&lt;=$A12)*($A12&lt;15),-((2*(2/11))/(15-4))*($A12-15),$A12&gt;=15,0)</f>
        <v>1.6528925619834711E-2</v>
      </c>
      <c r="D12" s="33" cm="1">
        <f t="array" ref="D12">_xlfn.IFS($A12&lt;4,0,(4&lt;=$A12)*($A12&lt;9),0.04*($A12-4),(9&lt;=$A12)*($A12&lt;14),-0.04*($A12-14),$A12&gt;=14,0)</f>
        <v>0.02</v>
      </c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</row>
    <row r="13" spans="1:37">
      <c r="A13" s="33">
        <v>5</v>
      </c>
      <c r="B13" s="33" cm="1">
        <f t="array" ref="B13">_xlfn.IFS($A13&lt;1,0,(1&lt;=$A13)*($A13&lt;6),0.04*($A13-1),(6&lt;=$A13)*($A13&lt;11),-0.04*($A13-11),$A13&gt;=11,0)</f>
        <v>0.16</v>
      </c>
      <c r="C13" s="33" cm="1">
        <f t="array" ref="C13">_xlfn.IFS($A13&lt;4,0,(4&lt;=$A13)*($A13&lt;9.5),((2*(2/11))/(15-4))*($A13-4),(9.5&lt;=$A13)*($A13&lt;15),-((2*(2/11))/(15-4))*($A13-15),$A13&gt;=15,0)</f>
        <v>3.3057851239669422E-2</v>
      </c>
      <c r="D13" s="33" cm="1">
        <f t="array" ref="D13">_xlfn.IFS($A13&lt;4,0,(4&lt;=$A13)*($A13&lt;9),0.04*($A13-4),(9&lt;=$A13)*($A13&lt;14),-0.04*($A13-14),$A13&gt;=14,0)</f>
        <v>0.04</v>
      </c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</row>
    <row r="14" spans="1:37">
      <c r="A14" s="33">
        <v>5.5</v>
      </c>
      <c r="B14" s="33" cm="1">
        <f t="array" ref="B14">_xlfn.IFS($A14&lt;1,0,(1&lt;=$A14)*($A14&lt;6),0.04*($A14-1),(6&lt;=$A14)*($A14&lt;11),-0.04*($A14-11),$A14&gt;=11,0)</f>
        <v>0.18</v>
      </c>
      <c r="C14" s="33" cm="1">
        <f t="array" ref="C14">_xlfn.IFS($A14&lt;4,0,(4&lt;=$A14)*($A14&lt;9.5),((2*(2/11))/(15-4))*($A14-4),(9.5&lt;=$A14)*($A14&lt;15),-((2*(2/11))/(15-4))*($A14-15),$A14&gt;=15,0)</f>
        <v>4.9586776859504134E-2</v>
      </c>
      <c r="D14" s="33" cm="1">
        <f t="array" ref="D14">_xlfn.IFS($A14&lt;4,0,(4&lt;=$A14)*($A14&lt;9),0.04*($A14-4),(9&lt;=$A14)*($A14&lt;14),-0.04*($A14-14),$A14&gt;=14,0)</f>
        <v>0.06</v>
      </c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</row>
    <row r="15" spans="1:37">
      <c r="A15" s="33">
        <v>6</v>
      </c>
      <c r="B15" s="33" cm="1">
        <f t="array" ref="B15">_xlfn.IFS($A15&lt;1,0,(1&lt;=$A15)*($A15&lt;6),0.04*($A15-1),(6&lt;=$A15)*($A15&lt;11),-0.04*($A15-11),$A15&gt;=11,0)</f>
        <v>0.2</v>
      </c>
      <c r="C15" s="33" cm="1">
        <f t="array" ref="C15">_xlfn.IFS($A15&lt;4,0,(4&lt;=$A15)*($A15&lt;9.5),((2*(2/11))/(15-4))*($A15-4),(9.5&lt;=$A15)*($A15&lt;15),-((2*(2/11))/(15-4))*($A15-15),$A15&gt;=15,0)</f>
        <v>6.6115702479338845E-2</v>
      </c>
      <c r="D15" s="33" cm="1">
        <f t="array" ref="D15">_xlfn.IFS($A15&lt;4,0,(4&lt;=$A15)*($A15&lt;9),0.04*($A15-4),(9&lt;=$A15)*($A15&lt;14),-0.04*($A15-14),$A15&gt;=14,0)</f>
        <v>0.08</v>
      </c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</row>
    <row r="16" spans="1:37">
      <c r="A16" s="33">
        <v>6.5</v>
      </c>
      <c r="B16" s="33" cm="1">
        <f t="array" ref="B16">_xlfn.IFS($A16&lt;1,0,(1&lt;=$A16)*($A16&lt;6),0.04*($A16-1),(6&lt;=$A16)*($A16&lt;11),-0.04*($A16-11),$A16&gt;=11,0)</f>
        <v>0.18</v>
      </c>
      <c r="C16" s="33" cm="1">
        <f t="array" ref="C16">_xlfn.IFS($A16&lt;4,0,(4&lt;=$A16)*($A16&lt;9.5),((2*(2/11))/(15-4))*($A16-4),(9.5&lt;=$A16)*($A16&lt;15),-((2*(2/11))/(15-4))*($A16-15),$A16&gt;=15,0)</f>
        <v>8.2644628099173556E-2</v>
      </c>
      <c r="D16" s="33" cm="1">
        <f t="array" ref="D16">_xlfn.IFS($A16&lt;4,0,(4&lt;=$A16)*($A16&lt;9),0.04*($A16-4),(9&lt;=$A16)*($A16&lt;14),-0.04*($A16-14),$A16&gt;=14,0)</f>
        <v>0.1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</row>
    <row r="17" spans="1:37" ht="16.5" thickBot="1">
      <c r="A17" s="33">
        <v>7</v>
      </c>
      <c r="B17" s="33" cm="1">
        <f t="array" ref="B17">_xlfn.IFS($A17&lt;1,0,(1&lt;=$A17)*($A17&lt;6),0.04*($A17-1),(6&lt;=$A17)*($A17&lt;11),-0.04*($A17-11),$A17&gt;=11,0)</f>
        <v>0.16</v>
      </c>
      <c r="C17" s="33" cm="1">
        <f t="array" ref="C17">_xlfn.IFS($A17&lt;4,0,(4&lt;=$A17)*($A17&lt;9.5),((2*(2/11))/(15-4))*($A17-4),(9.5&lt;=$A17)*($A17&lt;15),-((2*(2/11))/(15-4))*($A17-15),$A17&gt;=15,0)</f>
        <v>9.9173553719008267E-2</v>
      </c>
      <c r="D17" s="33" cm="1">
        <f t="array" ref="D17">_xlfn.IFS($A17&lt;4,0,(4&lt;=$A17)*($A17&lt;9),0.04*($A17-4),(9&lt;=$A17)*($A17&lt;14),-0.04*($A17-14),$A17&gt;=14,0)</f>
        <v>0.12</v>
      </c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</row>
    <row r="18" spans="1:37">
      <c r="A18" s="33">
        <v>7.5</v>
      </c>
      <c r="B18" s="33" cm="1">
        <f t="array" ref="B18">_xlfn.IFS($A18&lt;1,0,(1&lt;=$A18)*($A18&lt;6),0.04*($A18-1),(6&lt;=$A18)*($A18&lt;11),-0.04*($A18-11),$A18&gt;=11,0)</f>
        <v>0.14000000000000001</v>
      </c>
      <c r="C18" s="33" cm="1">
        <f t="array" ref="C18">_xlfn.IFS($A18&lt;4,0,(4&lt;=$A18)*($A18&lt;9.5),((2*(2/11))/(15-4))*($A18-4),(9.5&lt;=$A18)*($A18&lt;15),-((2*(2/11))/(15-4))*($A18-15),$A18&gt;=15,0)</f>
        <v>0.11570247933884298</v>
      </c>
      <c r="D18" s="33" cm="1">
        <f t="array" ref="D18">_xlfn.IFS($A18&lt;4,0,(4&lt;=$A18)*($A18&lt;9),0.04*($A18-4),(9&lt;=$A18)*($A18&lt;14),-0.04*($A18-14),$A18&gt;=14,0)</f>
        <v>0.14000000000000001</v>
      </c>
      <c r="E18" s="34"/>
      <c r="F18" s="77"/>
      <c r="G18" s="78"/>
      <c r="H18" s="78"/>
      <c r="I18" s="78"/>
      <c r="J18" s="78"/>
      <c r="K18" s="79"/>
      <c r="L18" s="34"/>
      <c r="M18" s="64"/>
      <c r="N18" s="65"/>
      <c r="O18" s="65"/>
      <c r="P18" s="65"/>
      <c r="Q18" s="65"/>
      <c r="R18" s="66"/>
      <c r="S18" s="34"/>
      <c r="T18" s="64"/>
      <c r="U18" s="65"/>
      <c r="V18" s="65"/>
      <c r="W18" s="65"/>
      <c r="X18" s="65"/>
      <c r="Y18" s="66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</row>
    <row r="19" spans="1:37">
      <c r="A19" s="33">
        <v>8</v>
      </c>
      <c r="B19" s="33" cm="1">
        <f t="array" ref="B19">_xlfn.IFS($A19&lt;1,0,(1&lt;=$A19)*($A19&lt;6),0.04*($A19-1),(6&lt;=$A19)*($A19&lt;11),-0.04*($A19-11),$A19&gt;=11,0)</f>
        <v>0.12</v>
      </c>
      <c r="C19" s="33" cm="1">
        <f t="array" ref="C19">_xlfn.IFS($A19&lt;4,0,(4&lt;=$A19)*($A19&lt;9.5),((2*(2/11))/(15-4))*($A19-4),(9.5&lt;=$A19)*($A19&lt;15),-((2*(2/11))/(15-4))*($A19-15),$A19&gt;=15,0)</f>
        <v>0.13223140495867769</v>
      </c>
      <c r="D19" s="33" cm="1">
        <f t="array" ref="D19">_xlfn.IFS($A19&lt;4,0,(4&lt;=$A19)*($A19&lt;9),0.04*($A19-4),(9&lt;=$A19)*($A19&lt;14),-0.04*($A19-14),$A19&gt;=14,0)</f>
        <v>0.16</v>
      </c>
      <c r="E19" s="34"/>
      <c r="F19" s="80"/>
      <c r="G19" s="81"/>
      <c r="H19" s="81"/>
      <c r="I19" s="81"/>
      <c r="J19" s="81"/>
      <c r="K19" s="82"/>
      <c r="L19" s="34"/>
      <c r="M19" s="67"/>
      <c r="N19" s="68"/>
      <c r="O19" s="68"/>
      <c r="P19" s="68"/>
      <c r="Q19" s="68"/>
      <c r="R19" s="69"/>
      <c r="S19" s="34"/>
      <c r="T19" s="67"/>
      <c r="U19" s="68"/>
      <c r="V19" s="68"/>
      <c r="W19" s="68"/>
      <c r="X19" s="68"/>
      <c r="Y19" s="69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</row>
    <row r="20" spans="1:37">
      <c r="A20" s="33">
        <v>8.5</v>
      </c>
      <c r="B20" s="33" cm="1">
        <f t="array" ref="B20">_xlfn.IFS($A20&lt;1,0,(1&lt;=$A20)*($A20&lt;6),0.04*($A20-1),(6&lt;=$A20)*($A20&lt;11),-0.04*($A20-11),$A20&gt;=11,0)</f>
        <v>0.1</v>
      </c>
      <c r="C20" s="33" cm="1">
        <f t="array" ref="C20">_xlfn.IFS($A20&lt;4,0,(4&lt;=$A20)*($A20&lt;9.5),((2*(2/11))/(15-4))*($A20-4),(9.5&lt;=$A20)*($A20&lt;15),-((2*(2/11))/(15-4))*($A20-15),$A20&gt;=15,0)</f>
        <v>0.1487603305785124</v>
      </c>
      <c r="D20" s="33" cm="1">
        <f t="array" ref="D20">_xlfn.IFS($A20&lt;4,0,(4&lt;=$A20)*($A20&lt;9),0.04*($A20-4),(9&lt;=$A20)*($A20&lt;14),-0.04*($A20-14),$A20&gt;=14,0)</f>
        <v>0.18</v>
      </c>
      <c r="E20" s="34"/>
      <c r="F20" s="80"/>
      <c r="G20" s="81"/>
      <c r="H20" s="81"/>
      <c r="I20" s="81"/>
      <c r="J20" s="81"/>
      <c r="K20" s="82"/>
      <c r="L20" s="34"/>
      <c r="M20" s="67"/>
      <c r="N20" s="68"/>
      <c r="O20" s="68"/>
      <c r="P20" s="68"/>
      <c r="Q20" s="68"/>
      <c r="R20" s="69"/>
      <c r="S20" s="34"/>
      <c r="T20" s="67"/>
      <c r="U20" s="68"/>
      <c r="V20" s="68"/>
      <c r="W20" s="68"/>
      <c r="X20" s="68"/>
      <c r="Y20" s="69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</row>
    <row r="21" spans="1:37">
      <c r="A21" s="33">
        <v>9</v>
      </c>
      <c r="B21" s="33" cm="1">
        <f t="array" ref="B21">_xlfn.IFS($A21&lt;1,0,(1&lt;=$A21)*($A21&lt;6),0.04*($A21-1),(6&lt;=$A21)*($A21&lt;11),-0.04*($A21-11),$A21&gt;=11,0)</f>
        <v>0.08</v>
      </c>
      <c r="C21" s="33" cm="1">
        <f t="array" ref="C21">_xlfn.IFS($A21&lt;4,0,(4&lt;=$A21)*($A21&lt;9.5),((2*(2/11))/(15-4))*($A21-4),(9.5&lt;=$A21)*($A21&lt;15),-((2*(2/11))/(15-4))*($A21-15),$A21&gt;=15,0)</f>
        <v>0.16528925619834711</v>
      </c>
      <c r="D21" s="33" cm="1">
        <f t="array" ref="D21">_xlfn.IFS($A21&lt;4,0,(4&lt;=$A21)*($A21&lt;9),0.04*($A21-4),(9&lt;=$A21)*($A21&lt;14),-0.04*($A21-14),$A21&gt;=14,0)</f>
        <v>0.2</v>
      </c>
      <c r="E21" s="34"/>
      <c r="F21" s="80"/>
      <c r="G21" s="81"/>
      <c r="H21" s="81"/>
      <c r="I21" s="81"/>
      <c r="J21" s="81"/>
      <c r="K21" s="82"/>
      <c r="L21" s="34"/>
      <c r="M21" s="67"/>
      <c r="N21" s="68"/>
      <c r="O21" s="68"/>
      <c r="P21" s="68"/>
      <c r="Q21" s="68"/>
      <c r="R21" s="69"/>
      <c r="S21" s="34"/>
      <c r="T21" s="67"/>
      <c r="U21" s="68"/>
      <c r="V21" s="68"/>
      <c r="W21" s="68"/>
      <c r="X21" s="68"/>
      <c r="Y21" s="69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</row>
    <row r="22" spans="1:37">
      <c r="A22" s="33">
        <v>9.5</v>
      </c>
      <c r="B22" s="33" cm="1">
        <f t="array" ref="B22">_xlfn.IFS($A22&lt;1,0,(1&lt;=$A22)*($A22&lt;6),0.04*($A22-1),(6&lt;=$A22)*($A22&lt;11),-0.04*($A22-11),$A22&gt;=11,0)</f>
        <v>0.06</v>
      </c>
      <c r="C22" s="33" cm="1">
        <f t="array" ref="C22">_xlfn.IFS($A22&lt;4,0,(4&lt;=$A22)*($A22&lt;9.5),((2*(2/11))/(15-4))*($A22-4),(9.5&lt;=$A22)*($A22&lt;15),-((2*(2/11))/(15-4))*($A22-15),$A22&gt;=15,0)</f>
        <v>0.18181818181818182</v>
      </c>
      <c r="D22" s="33" cm="1">
        <f t="array" ref="D22">_xlfn.IFS($A22&lt;4,0,(4&lt;=$A22)*($A22&lt;9),0.04*($A22-4),(9&lt;=$A22)*($A22&lt;14),-0.04*($A22-14),$A22&gt;=14,0)</f>
        <v>0.18</v>
      </c>
      <c r="E22" s="34"/>
      <c r="F22" s="80"/>
      <c r="G22" s="81"/>
      <c r="H22" s="81"/>
      <c r="I22" s="81"/>
      <c r="J22" s="81"/>
      <c r="K22" s="82"/>
      <c r="L22" s="34"/>
      <c r="M22" s="67"/>
      <c r="N22" s="68"/>
      <c r="O22" s="68"/>
      <c r="P22" s="68"/>
      <c r="Q22" s="68"/>
      <c r="R22" s="69"/>
      <c r="S22" s="34"/>
      <c r="T22" s="67"/>
      <c r="U22" s="68"/>
      <c r="V22" s="68"/>
      <c r="W22" s="68"/>
      <c r="X22" s="68"/>
      <c r="Y22" s="69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</row>
    <row r="23" spans="1:37">
      <c r="A23" s="33">
        <v>10</v>
      </c>
      <c r="B23" s="33" cm="1">
        <f t="array" ref="B23">_xlfn.IFS($A23&lt;1,0,(1&lt;=$A23)*($A23&lt;6),0.04*($A23-1),(6&lt;=$A23)*($A23&lt;11),-0.04*($A23-11),$A23&gt;=11,0)</f>
        <v>0.04</v>
      </c>
      <c r="C23" s="33" cm="1">
        <f t="array" ref="C23">_xlfn.IFS($A23&lt;4,0,(4&lt;=$A23)*($A23&lt;9.5),((2*(2/11))/(15-4))*($A23-4),(9.5&lt;=$A23)*($A23&lt;15),-((2*(2/11))/(15-4))*($A23-15),$A23&gt;=15,0)</f>
        <v>0.16528925619834711</v>
      </c>
      <c r="D23" s="33" cm="1">
        <f t="array" ref="D23">_xlfn.IFS($A23&lt;4,0,(4&lt;=$A23)*($A23&lt;9),0.04*($A23-4),(9&lt;=$A23)*($A23&lt;14),-0.04*($A23-14),$A23&gt;=14,0)</f>
        <v>0.16</v>
      </c>
      <c r="E23" s="34"/>
      <c r="F23" s="80"/>
      <c r="G23" s="81"/>
      <c r="H23" s="81"/>
      <c r="I23" s="81"/>
      <c r="J23" s="81"/>
      <c r="K23" s="82"/>
      <c r="L23" s="34"/>
      <c r="M23" s="67"/>
      <c r="N23" s="68"/>
      <c r="O23" s="68"/>
      <c r="P23" s="68"/>
      <c r="Q23" s="68"/>
      <c r="R23" s="69"/>
      <c r="S23" s="34"/>
      <c r="T23" s="67"/>
      <c r="U23" s="68"/>
      <c r="V23" s="68"/>
      <c r="W23" s="68"/>
      <c r="X23" s="68"/>
      <c r="Y23" s="69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</row>
    <row r="24" spans="1:37" ht="16.5" thickBot="1">
      <c r="A24" s="33">
        <v>10.5</v>
      </c>
      <c r="B24" s="33" cm="1">
        <f t="array" ref="B24">_xlfn.IFS($A24&lt;1,0,(1&lt;=$A24)*($A24&lt;6),0.04*($A24-1),(6&lt;=$A24)*($A24&lt;11),-0.04*($A24-11),$A24&gt;=11,0)</f>
        <v>0.02</v>
      </c>
      <c r="C24" s="33" cm="1">
        <f t="array" ref="C24">_xlfn.IFS($A24&lt;4,0,(4&lt;=$A24)*($A24&lt;9.5),((2*(2/11))/(15-4))*($A24-4),(9.5&lt;=$A24)*($A24&lt;15),-((2*(2/11))/(15-4))*($A24-15),$A24&gt;=15,0)</f>
        <v>0.1487603305785124</v>
      </c>
      <c r="D24" s="33" cm="1">
        <f t="array" ref="D24">_xlfn.IFS($A24&lt;4,0,(4&lt;=$A24)*($A24&lt;9),0.04*($A24-4),(9&lt;=$A24)*($A24&lt;14),-0.04*($A24-14),$A24&gt;=14,0)</f>
        <v>0.14000000000000001</v>
      </c>
      <c r="E24" s="34"/>
      <c r="F24" s="83"/>
      <c r="G24" s="84"/>
      <c r="H24" s="84"/>
      <c r="I24" s="84"/>
      <c r="J24" s="84"/>
      <c r="K24" s="85"/>
      <c r="L24" s="34"/>
      <c r="M24" s="70"/>
      <c r="N24" s="71"/>
      <c r="O24" s="71"/>
      <c r="P24" s="71"/>
      <c r="Q24" s="71"/>
      <c r="R24" s="72"/>
      <c r="S24" s="34"/>
      <c r="T24" s="70"/>
      <c r="U24" s="71"/>
      <c r="V24" s="71"/>
      <c r="W24" s="71"/>
      <c r="X24" s="71"/>
      <c r="Y24" s="72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</row>
    <row r="25" spans="1:37">
      <c r="A25" s="33">
        <v>11</v>
      </c>
      <c r="B25" s="33" cm="1">
        <f t="array" ref="B25">_xlfn.IFS($A25&lt;1,0,(1&lt;=$A25)*($A25&lt;6),0.04*($A25-1),(6&lt;=$A25)*($A25&lt;11),-0.04*($A25-11),$A25&gt;=11,0)</f>
        <v>0</v>
      </c>
      <c r="C25" s="33" cm="1">
        <f t="array" ref="C25">_xlfn.IFS($A25&lt;4,0,(4&lt;=$A25)*($A25&lt;9.5),((2*(2/11))/(15-4))*($A25-4),(9.5&lt;=$A25)*($A25&lt;15),-((2*(2/11))/(15-4))*($A25-15),$A25&gt;=15,0)</f>
        <v>0.13223140495867769</v>
      </c>
      <c r="D25" s="33" cm="1">
        <f t="array" ref="D25">_xlfn.IFS($A25&lt;4,0,(4&lt;=$A25)*($A25&lt;9),0.04*($A25-4),(9&lt;=$A25)*($A25&lt;14),-0.04*($A25-14),$A25&gt;=14,0)</f>
        <v>0.12</v>
      </c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</row>
    <row r="26" spans="1:37">
      <c r="A26" s="38">
        <v>11.5</v>
      </c>
      <c r="B26" s="33" cm="1">
        <f t="array" ref="B26">_xlfn.IFS($A26&lt;1,0,(1&lt;=$A26)*($A26&lt;6),0.04*($A26-1),(6&lt;=$A26)*($A26&lt;11),-0.04*($A26-11),$A26&gt;=11,0)</f>
        <v>0</v>
      </c>
      <c r="C26" s="33" cm="1">
        <f t="array" ref="C26">_xlfn.IFS($A26&lt;4,0,(4&lt;=$A26)*($A26&lt;9.5),((2*(2/11))/(15-4))*($A26-4),(9.5&lt;=$A26)*($A26&lt;15),-((2*(2/11))/(15-4))*($A26-15),$A26&gt;=15,0)</f>
        <v>0.11570247933884298</v>
      </c>
      <c r="D26" s="33" cm="1">
        <f t="array" ref="D26">_xlfn.IFS($A26&lt;4,0,(4&lt;=$A26)*($A26&lt;9),0.04*($A26-4),(9&lt;=$A26)*($A26&lt;14),-0.04*($A26-14),$A26&gt;=14,0)</f>
        <v>0.1</v>
      </c>
      <c r="E26" s="34"/>
      <c r="F26" s="26" t="s">
        <v>28</v>
      </c>
      <c r="G26" s="41">
        <f>(B15*(6-1))/2</f>
        <v>0.5</v>
      </c>
      <c r="H26" s="34"/>
      <c r="I26" s="68" t="s">
        <v>29</v>
      </c>
      <c r="J26" s="68"/>
      <c r="K26" s="34"/>
      <c r="L26" s="34"/>
      <c r="M26" s="26" t="s">
        <v>30</v>
      </c>
      <c r="N26" s="41">
        <f>(C22*(9.5-4))/2</f>
        <v>0.5</v>
      </c>
      <c r="O26" s="34"/>
      <c r="P26" s="68" t="s">
        <v>31</v>
      </c>
      <c r="Q26" s="68"/>
      <c r="R26" s="34"/>
      <c r="S26" s="34"/>
      <c r="T26" s="26" t="s">
        <v>32</v>
      </c>
      <c r="U26" s="41">
        <f>(D21*(9-4))/2</f>
        <v>0.5</v>
      </c>
      <c r="V26" s="34"/>
      <c r="W26" s="68" t="s">
        <v>33</v>
      </c>
      <c r="X26" s="68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</row>
    <row r="27" spans="1:37">
      <c r="A27" s="38">
        <v>12</v>
      </c>
      <c r="B27" s="33" cm="1">
        <f t="array" ref="B27">_xlfn.IFS($A27&lt;1,0,(1&lt;=$A27)*($A27&lt;6),0.04*($A27-1),(6&lt;=$A27)*($A27&lt;11),-0.04*($A27-11),$A27&gt;=11,0)</f>
        <v>0</v>
      </c>
      <c r="C27" s="33" cm="1">
        <f t="array" ref="C27">_xlfn.IFS($A27&lt;4,0,(4&lt;=$A27)*($A27&lt;9.5),((2*(2/11))/(15-4))*($A27-4),(9.5&lt;=$A27)*($A27&lt;15),-((2*(2/11))/(15-4))*($A27-15),$A27&gt;=15,0)</f>
        <v>9.9173553719008267E-2</v>
      </c>
      <c r="D27" s="33" cm="1">
        <f t="array" ref="D27">_xlfn.IFS($A27&lt;4,0,(4&lt;=$A27)*($A27&lt;9),0.04*($A27-4),(9&lt;=$A27)*($A27&lt;14),-0.04*($A27-14),$A27&gt;=14,0)</f>
        <v>0.08</v>
      </c>
      <c r="E27" s="34"/>
      <c r="F27" s="26" t="s">
        <v>34</v>
      </c>
      <c r="G27" s="42">
        <f>((10-6)*(B15+B23))/2</f>
        <v>0.48000000000000004</v>
      </c>
      <c r="H27" s="34"/>
      <c r="I27" s="68" t="s">
        <v>35</v>
      </c>
      <c r="J27" s="68"/>
      <c r="K27" s="34"/>
      <c r="L27" s="34"/>
      <c r="M27" s="26" t="s">
        <v>36</v>
      </c>
      <c r="N27" s="42">
        <f>((10-9.5)*(C22+C23))/2</f>
        <v>8.6776859504132234E-2</v>
      </c>
      <c r="O27" s="34"/>
      <c r="P27" s="68" t="s">
        <v>37</v>
      </c>
      <c r="Q27" s="68"/>
      <c r="R27" s="34"/>
      <c r="S27" s="34"/>
      <c r="T27" s="26" t="s">
        <v>38</v>
      </c>
      <c r="U27" s="42">
        <f>((10-9)*(D21+D23))/2</f>
        <v>0.18</v>
      </c>
      <c r="V27" s="34"/>
      <c r="W27" s="68" t="s">
        <v>39</v>
      </c>
      <c r="X27" s="68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</row>
    <row r="28" spans="1:37">
      <c r="A28" s="38">
        <v>12.5</v>
      </c>
      <c r="B28" s="33" cm="1">
        <f t="array" ref="B28">_xlfn.IFS($A28&lt;1,0,(1&lt;=$A28)*($A28&lt;6),0.04*($A28-1),(6&lt;=$A28)*($A28&lt;11),-0.04*($A28-11),$A28&gt;=11,0)</f>
        <v>0</v>
      </c>
      <c r="C28" s="33" cm="1">
        <f t="array" ref="C28">_xlfn.IFS($A28&lt;4,0,(4&lt;=$A28)*($A28&lt;9.5),((2*(2/11))/(15-4))*($A28-4),(9.5&lt;=$A28)*($A28&lt;15),-((2*(2/11))/(15-4))*($A28-15),$A28&gt;=15,0)</f>
        <v>8.2644628099173556E-2</v>
      </c>
      <c r="D28" s="33" cm="1">
        <f t="array" ref="D28">_xlfn.IFS($A28&lt;4,0,(4&lt;=$A28)*($A28&lt;9),0.04*($A28-4),(9&lt;=$A28)*($A28&lt;14),-0.04*($A28-14),$A28&gt;=14,0)</f>
        <v>0.06</v>
      </c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</row>
    <row r="29" spans="1:37">
      <c r="A29" s="38">
        <v>13</v>
      </c>
      <c r="B29" s="33" cm="1">
        <f t="array" ref="B29">_xlfn.IFS($A29&lt;1,0,(1&lt;=$A29)*($A29&lt;6),0.04*($A29-1),(6&lt;=$A29)*($A29&lt;11),-0.04*($A29-11),$A29&gt;=11,0)</f>
        <v>0</v>
      </c>
      <c r="C29" s="33" cm="1">
        <f t="array" ref="C29">_xlfn.IFS($A29&lt;4,0,(4&lt;=$A29)*($A29&lt;9.5),((2*(2/11))/(15-4))*($A29-4),(9.5&lt;=$A29)*($A29&lt;15),-((2*(2/11))/(15-4))*($A29-15),$A29&gt;=15,0)</f>
        <v>6.6115702479338845E-2</v>
      </c>
      <c r="D29" s="33" cm="1">
        <f t="array" ref="D29">_xlfn.IFS($A29&lt;4,0,(4&lt;=$A29)*($A29&lt;9),0.04*($A29-4),(9&lt;=$A29)*($A29&lt;14),-0.04*($A29-14),$A29&gt;=14,0)</f>
        <v>0.04</v>
      </c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</row>
    <row r="30" spans="1:37">
      <c r="A30" s="38">
        <v>13.5</v>
      </c>
      <c r="B30" s="33" cm="1">
        <f t="array" ref="B30">_xlfn.IFS($A30&lt;1,0,(1&lt;=$A30)*($A30&lt;6),0.04*($A30-1),(6&lt;=$A30)*($A30&lt;11),-0.04*($A30-11),$A30&gt;=11,0)</f>
        <v>0</v>
      </c>
      <c r="C30" s="33" cm="1">
        <f t="array" ref="C30">_xlfn.IFS($A30&lt;4,0,(4&lt;=$A30)*($A30&lt;9.5),((2*(2/11))/(15-4))*($A30-4),(9.5&lt;=$A30)*($A30&lt;15),-((2*(2/11))/(15-4))*($A30-15),$A30&gt;=15,0)</f>
        <v>4.9586776859504134E-2</v>
      </c>
      <c r="D30" s="33" cm="1">
        <f t="array" ref="D30">_xlfn.IFS($A30&lt;4,0,(4&lt;=$A30)*($A30&lt;9),0.04*($A30-4),(9&lt;=$A30)*($A30&lt;14),-0.04*($A30-14),$A30&gt;=14,0)</f>
        <v>0.02</v>
      </c>
      <c r="E30" s="34"/>
      <c r="F30" s="26" t="s">
        <v>40</v>
      </c>
      <c r="G30" s="43">
        <f>J30</f>
        <v>0.98</v>
      </c>
      <c r="H30" s="34"/>
      <c r="I30" s="26" t="s">
        <v>41</v>
      </c>
      <c r="J30" s="42">
        <f>G27+G26</f>
        <v>0.98</v>
      </c>
      <c r="K30" s="34" t="s">
        <v>42</v>
      </c>
      <c r="L30" s="34"/>
      <c r="M30" s="26" t="s">
        <v>43</v>
      </c>
      <c r="N30" s="43">
        <f>Q30</f>
        <v>0.58677685950413228</v>
      </c>
      <c r="O30" s="34"/>
      <c r="P30" s="26" t="s">
        <v>44</v>
      </c>
      <c r="Q30" s="44">
        <f>N27+N26</f>
        <v>0.58677685950413228</v>
      </c>
      <c r="R30" s="34" t="s">
        <v>45</v>
      </c>
      <c r="S30" s="34"/>
      <c r="T30" s="26" t="s">
        <v>46</v>
      </c>
      <c r="U30" s="43">
        <f>Y30</f>
        <v>0.67999999999999994</v>
      </c>
      <c r="V30" s="34"/>
      <c r="W30" s="34"/>
      <c r="X30" s="26" t="s">
        <v>47</v>
      </c>
      <c r="Y30" s="42">
        <f>U27+U26</f>
        <v>0.67999999999999994</v>
      </c>
      <c r="Z30" s="34" t="s">
        <v>48</v>
      </c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</row>
    <row r="31" spans="1:37">
      <c r="A31" s="38">
        <v>14</v>
      </c>
      <c r="B31" s="33" cm="1">
        <f t="array" ref="B31">_xlfn.IFS($A31&lt;1,0,(1&lt;=$A31)*($A31&lt;6),0.04*($A31-1),(6&lt;=$A31)*($A31&lt;11),-0.04*($A31-11),$A31&gt;=11,0)</f>
        <v>0</v>
      </c>
      <c r="C31" s="33" cm="1">
        <f t="array" ref="C31">_xlfn.IFS($A31&lt;4,0,(4&lt;=$A31)*($A31&lt;9.5),((2*(2/11))/(15-4))*($A31-4),(9.5&lt;=$A31)*($A31&lt;15),-((2*(2/11))/(15-4))*($A31-15),$A31&gt;=15,0)</f>
        <v>3.3057851239669422E-2</v>
      </c>
      <c r="D31" s="33" cm="1">
        <f t="array" ref="D31">_xlfn.IFS($A31&lt;4,0,(4&lt;=$A31)*($A31&lt;9),0.04*($A31-4),(9&lt;=$A31)*($A31&lt;14),-0.04*($A31-14),$A31&gt;=14,0)</f>
        <v>0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</row>
    <row r="32" spans="1:37">
      <c r="A32" s="38">
        <v>14.5</v>
      </c>
      <c r="B32" s="33" cm="1">
        <f t="array" ref="B32">_xlfn.IFS($A32&lt;1,0,(1&lt;=$A32)*($A32&lt;6),0.04*($A32-1),(6&lt;=$A32)*($A32&lt;11),-0.04*($A32-11),$A32&gt;=11,0)</f>
        <v>0</v>
      </c>
      <c r="C32" s="33" cm="1">
        <f t="array" ref="C32">_xlfn.IFS($A32&lt;4,0,(4&lt;=$A32)*($A32&lt;9.5),((2*(2/11))/(15-4))*($A32-4),(9.5&lt;=$A32)*($A32&lt;15),-((2*(2/11))/(15-4))*($A32-15),$A32&gt;=15,0)</f>
        <v>1.6528925619834711E-2</v>
      </c>
      <c r="D32" s="33" cm="1">
        <f t="array" ref="D32">_xlfn.IFS($A32&lt;4,0,(4&lt;=$A32)*($A32&lt;9),0.04*($A32-4),(9&lt;=$A32)*($A32&lt;14),-0.04*($A32-14),$A32&gt;=14,0)</f>
        <v>0</v>
      </c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</row>
    <row r="33" spans="1:37" ht="16.5" thickBot="1">
      <c r="A33" s="38">
        <v>15</v>
      </c>
      <c r="B33" s="33" cm="1">
        <f t="array" ref="B33">_xlfn.IFS($A33&lt;1,0,(1&lt;=$A33)*($A33&lt;6),0.04*($A33-1),(6&lt;=$A33)*($A33&lt;11),-0.04*($A33-11),$A33&gt;=11,0)</f>
        <v>0</v>
      </c>
      <c r="C33" s="33" cm="1">
        <f t="array" ref="C33">_xlfn.IFS($A33&lt;4,0,(4&lt;=$A33)*($A33&lt;9.5),((2*(2/11))/(15-4))*($A33-4),(9.5&lt;=$A33)*($A33&lt;15),-((2*(2/11))/(15-4))*($A33-15),$A33&gt;=15,0)</f>
        <v>0</v>
      </c>
      <c r="D33" s="33" cm="1">
        <f t="array" ref="D33">_xlfn.IFS($A33&lt;4,0,(4&lt;=$A33)*($A33&lt;9),0.04*($A33-4),(9&lt;=$A33)*($A33&lt;14),-0.04*($A33-14),$A33&gt;=14,0)</f>
        <v>0</v>
      </c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</row>
    <row r="34" spans="1:37" ht="20.45" customHeight="1" thickBot="1">
      <c r="A34" s="38">
        <v>16</v>
      </c>
      <c r="B34" s="33" cm="1">
        <f t="array" ref="B34">_xlfn.IFS($A34&lt;1,0,(1&lt;=$A34)*($A34&lt;6),0.04*($A34-1),(6&lt;=$A34)*($A34&lt;11),-0.04*($A34-11),$A34&gt;=11,0)</f>
        <v>0</v>
      </c>
      <c r="C34" s="33" cm="1">
        <f t="array" ref="C34">_xlfn.IFS($A34&lt;4,0,(4&lt;=$A34)*($A34&lt;9.5),((2*(2/11))/(15-4))*($A34-4),(9.5&lt;=$A34)*($A34&lt;15),-((2*(2/11))/(15-4))*($A34-15),$A34&gt;=15,0)</f>
        <v>0</v>
      </c>
      <c r="D34" s="33" cm="1">
        <f t="array" ref="D34">_xlfn.IFS($A34&lt;4,0,(4&lt;=$A34)*($A34&lt;9),0.04*($A34-4),(9&lt;=$A34)*($A34&lt;14),-0.04*($A34-14),$A34&gt;=14,0)</f>
        <v>0</v>
      </c>
      <c r="E34" s="34"/>
      <c r="F34" s="74" t="s">
        <v>49</v>
      </c>
      <c r="G34" s="75"/>
      <c r="H34" s="75"/>
      <c r="I34" s="75"/>
      <c r="J34" s="75"/>
      <c r="K34" s="76"/>
      <c r="L34" s="34"/>
      <c r="M34" s="34"/>
      <c r="N34" s="34"/>
      <c r="O34" s="34"/>
      <c r="P34" s="34"/>
      <c r="Q34" s="34"/>
      <c r="R34" s="34"/>
      <c r="S34" s="34"/>
      <c r="T34" s="64" t="s">
        <v>50</v>
      </c>
      <c r="U34" s="65"/>
      <c r="V34" s="65"/>
      <c r="W34" s="65"/>
      <c r="X34" s="66"/>
      <c r="Y34" s="34"/>
      <c r="Z34" s="64" t="s">
        <v>51</v>
      </c>
      <c r="AA34" s="65"/>
      <c r="AB34" s="65"/>
      <c r="AC34" s="65"/>
      <c r="AD34" s="66"/>
      <c r="AE34" s="34"/>
      <c r="AF34" s="34"/>
      <c r="AG34" s="34"/>
      <c r="AH34" s="34"/>
      <c r="AI34" s="34"/>
      <c r="AJ34" s="34"/>
      <c r="AK34" s="34"/>
    </row>
    <row r="35" spans="1:37" ht="17.45" customHeight="1" thickBot="1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70" t="s">
        <v>52</v>
      </c>
      <c r="U35" s="71"/>
      <c r="V35" s="71"/>
      <c r="W35" s="71"/>
      <c r="X35" s="72"/>
      <c r="Y35" s="34"/>
      <c r="Z35" s="70" t="s">
        <v>53</v>
      </c>
      <c r="AA35" s="71"/>
      <c r="AB35" s="71"/>
      <c r="AC35" s="71"/>
      <c r="AD35" s="72"/>
      <c r="AE35" s="34"/>
      <c r="AF35" s="34"/>
      <c r="AG35" s="34"/>
      <c r="AH35" s="34"/>
      <c r="AI35" s="34"/>
      <c r="AJ35" s="34"/>
      <c r="AK35" s="34"/>
    </row>
    <row r="36" spans="1:37" ht="18.600000000000001" customHeight="1">
      <c r="A36" s="101" t="s">
        <v>54</v>
      </c>
      <c r="B36" s="102"/>
      <c r="C36" s="102"/>
      <c r="D36" s="102"/>
      <c r="E36" s="102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>
      <c r="A37" s="45" t="s">
        <v>55</v>
      </c>
      <c r="B37" s="81" t="s">
        <v>56</v>
      </c>
      <c r="C37" s="81"/>
      <c r="D37" s="81"/>
      <c r="E37" s="81"/>
      <c r="F37" s="81"/>
      <c r="G37" s="81"/>
      <c r="H37" s="81"/>
      <c r="I37" s="81"/>
      <c r="J37" s="81"/>
      <c r="K37" s="81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ht="16.5" thickBot="1">
      <c r="A38" s="26" t="s">
        <v>57</v>
      </c>
      <c r="B38" s="81" t="s">
        <v>58</v>
      </c>
      <c r="C38" s="81"/>
      <c r="D38" s="81"/>
      <c r="E38" s="81"/>
      <c r="F38" s="81"/>
      <c r="G38" s="81"/>
      <c r="H38" s="81"/>
      <c r="I38" s="81"/>
      <c r="J38" s="81"/>
      <c r="K38" s="81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ht="24" thickBot="1">
      <c r="A39" s="26" t="s">
        <v>59</v>
      </c>
      <c r="B39" s="81" t="s">
        <v>60</v>
      </c>
      <c r="C39" s="81"/>
      <c r="D39" s="81"/>
      <c r="E39" s="81"/>
      <c r="F39" s="81"/>
      <c r="G39" s="81"/>
      <c r="H39" s="81"/>
      <c r="I39" s="81"/>
      <c r="J39" s="81"/>
      <c r="K39" s="81"/>
      <c r="L39" s="34"/>
      <c r="M39" s="95" t="s">
        <v>61</v>
      </c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7"/>
      <c r="AE39" s="34"/>
      <c r="AF39" s="34"/>
      <c r="AG39" s="34"/>
      <c r="AH39" s="34"/>
      <c r="AI39" s="34"/>
      <c r="AJ39" s="34"/>
      <c r="AK39" s="34"/>
    </row>
    <row r="40" spans="1:37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ht="16.5" thickBot="1">
      <c r="A41" s="34" t="s">
        <v>62</v>
      </c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</row>
    <row r="42" spans="1:37" ht="21.75" thickBot="1">
      <c r="A42" s="34"/>
      <c r="B42" s="34"/>
      <c r="C42" s="34"/>
      <c r="D42" s="34"/>
      <c r="E42" s="34"/>
      <c r="F42" s="34"/>
      <c r="G42" s="34"/>
      <c r="H42" s="34"/>
      <c r="I42" s="98" t="s">
        <v>63</v>
      </c>
      <c r="J42" s="99"/>
      <c r="K42" s="99"/>
      <c r="L42" s="99"/>
      <c r="M42" s="100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</row>
    <row r="43" spans="1:37" ht="16.5" thickBot="1">
      <c r="A43" s="34" t="s">
        <v>64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</row>
    <row r="44" spans="1:37" ht="23.25">
      <c r="A44" s="34"/>
      <c r="B44" s="89" t="s">
        <v>65</v>
      </c>
      <c r="C44" s="90"/>
      <c r="D44" s="90"/>
      <c r="E44" s="90"/>
      <c r="F44" s="90"/>
      <c r="G44" s="90"/>
      <c r="H44" s="90"/>
      <c r="I44" s="91"/>
      <c r="J44" s="53"/>
      <c r="K44" s="53"/>
      <c r="L44" s="53"/>
      <c r="M44" s="89" t="s">
        <v>66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1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</row>
    <row r="45" spans="1:37" ht="24" thickBot="1">
      <c r="A45" s="34"/>
      <c r="B45" s="92" t="s">
        <v>67</v>
      </c>
      <c r="C45" s="93"/>
      <c r="D45" s="93"/>
      <c r="E45" s="93"/>
      <c r="F45" s="93"/>
      <c r="G45" s="93"/>
      <c r="H45" s="93"/>
      <c r="I45" s="94"/>
      <c r="J45" s="34"/>
      <c r="K45" s="34"/>
      <c r="L45" s="34"/>
      <c r="M45" s="92" t="s">
        <v>68</v>
      </c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</row>
    <row r="46" spans="1:37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</row>
    <row r="47" spans="1:37">
      <c r="A47" s="34"/>
      <c r="B47" s="81" t="s">
        <v>69</v>
      </c>
      <c r="C47" s="81"/>
      <c r="D47" s="81"/>
      <c r="E47" s="81"/>
      <c r="F47" s="81"/>
      <c r="G47" s="81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</row>
    <row r="48" spans="1:37">
      <c r="A48" s="34"/>
      <c r="B48" s="81" t="s">
        <v>70</v>
      </c>
      <c r="C48" s="81"/>
      <c r="D48" s="81"/>
      <c r="E48" s="81"/>
      <c r="F48" s="81"/>
      <c r="G48" s="81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</row>
    <row r="49" spans="1:37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</row>
    <row r="50" spans="1:37" ht="16.5" thickBo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</row>
    <row r="51" spans="1:37" ht="16.5" thickBot="1">
      <c r="A51" s="34"/>
      <c r="B51" s="50" t="s">
        <v>7</v>
      </c>
      <c r="C51" s="39" t="s">
        <v>71</v>
      </c>
      <c r="D51" s="54">
        <f>J30</f>
        <v>0.98</v>
      </c>
      <c r="E51" s="56"/>
      <c r="F51" s="21" t="s">
        <v>72</v>
      </c>
      <c r="G51" s="60">
        <f>1-D51</f>
        <v>2.0000000000000018E-2</v>
      </c>
      <c r="H51" s="17"/>
      <c r="I51" s="34"/>
      <c r="J51" s="50" t="s">
        <v>9</v>
      </c>
      <c r="K51" s="39" t="s">
        <v>73</v>
      </c>
      <c r="L51" s="43">
        <f>Q30</f>
        <v>0.58677685950413228</v>
      </c>
      <c r="M51" s="55"/>
      <c r="N51" s="40" t="s">
        <v>72</v>
      </c>
      <c r="O51" s="61">
        <f>1-L51</f>
        <v>0.41322314049586772</v>
      </c>
      <c r="P51" s="17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</row>
    <row r="52" spans="1:37">
      <c r="A52" s="34"/>
      <c r="B52" s="57"/>
      <c r="C52" s="26" t="s">
        <v>74</v>
      </c>
      <c r="D52" s="27">
        <v>12</v>
      </c>
      <c r="E52" s="34"/>
      <c r="G52" s="34"/>
      <c r="H52" s="58"/>
      <c r="I52" s="34"/>
      <c r="J52" s="51"/>
      <c r="K52" s="26" t="s">
        <v>74</v>
      </c>
      <c r="L52" s="27">
        <v>10</v>
      </c>
      <c r="M52" s="52"/>
      <c r="N52" s="34"/>
      <c r="O52" s="34"/>
      <c r="P52" s="58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</row>
    <row r="53" spans="1:37">
      <c r="A53" s="34"/>
      <c r="B53" s="87" t="s">
        <v>75</v>
      </c>
      <c r="C53" s="88"/>
      <c r="D53" s="88"/>
      <c r="E53" s="88"/>
      <c r="F53" s="34"/>
      <c r="G53" s="34"/>
      <c r="H53" s="58"/>
      <c r="I53" s="34"/>
      <c r="J53" s="87" t="s">
        <v>75</v>
      </c>
      <c r="K53" s="88"/>
      <c r="L53" s="88"/>
      <c r="M53" s="88"/>
      <c r="N53" s="34"/>
      <c r="O53" s="34"/>
      <c r="P53" s="58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</row>
    <row r="54" spans="1:37">
      <c r="A54" s="34"/>
      <c r="B54" s="86" t="s">
        <v>76</v>
      </c>
      <c r="C54" s="68"/>
      <c r="D54" s="68"/>
      <c r="E54" s="68"/>
      <c r="F54" s="34"/>
      <c r="G54" s="34"/>
      <c r="H54" s="58"/>
      <c r="I54" s="34"/>
      <c r="J54" s="86" t="s">
        <v>76</v>
      </c>
      <c r="K54" s="68"/>
      <c r="L54" s="68"/>
      <c r="M54" s="68"/>
      <c r="N54" s="34"/>
      <c r="O54" s="34"/>
      <c r="P54" s="58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</row>
    <row r="55" spans="1:37">
      <c r="A55" s="34"/>
      <c r="B55" s="52"/>
      <c r="C55" s="34"/>
      <c r="D55" s="34"/>
      <c r="E55" s="34"/>
      <c r="F55" s="34"/>
      <c r="G55" s="34"/>
      <c r="H55" s="58"/>
      <c r="I55" s="34"/>
      <c r="J55" s="52"/>
      <c r="K55" s="34"/>
      <c r="L55" s="34"/>
      <c r="M55" s="34"/>
      <c r="N55" s="34"/>
      <c r="O55" s="34"/>
      <c r="P55" s="58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</row>
    <row r="56" spans="1:37">
      <c r="A56" s="34"/>
      <c r="B56" s="26" t="s">
        <v>77</v>
      </c>
      <c r="C56" s="62">
        <f>ROUND(_xlfn.BINOM.DIST(2,12,G51,TRUE),4)</f>
        <v>0.99850000000000005</v>
      </c>
      <c r="D56" s="34"/>
      <c r="E56" s="68" t="s">
        <v>78</v>
      </c>
      <c r="F56" s="68"/>
      <c r="G56" s="68"/>
      <c r="H56" s="103"/>
      <c r="I56" s="34"/>
      <c r="J56" s="26" t="s">
        <v>79</v>
      </c>
      <c r="K56" s="62">
        <f>ROUND(_xlfn.BINOM.DIST(2,12,O51,TRUE),4)</f>
        <v>7.0300000000000001E-2</v>
      </c>
      <c r="L56" s="34"/>
      <c r="M56" s="68" t="s">
        <v>80</v>
      </c>
      <c r="N56" s="68"/>
      <c r="O56" s="68"/>
      <c r="P56" s="103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</row>
    <row r="57" spans="1:37">
      <c r="A57" s="34"/>
      <c r="B57" s="26" t="s">
        <v>81</v>
      </c>
      <c r="C57" s="62">
        <f>ROUND(_xlfn.BINOM.DIST.RANGE(12,G51,2),4)</f>
        <v>2.1600000000000001E-2</v>
      </c>
      <c r="D57" s="34"/>
      <c r="E57" s="68" t="s">
        <v>82</v>
      </c>
      <c r="F57" s="68"/>
      <c r="G57" s="68"/>
      <c r="H57" s="103"/>
      <c r="I57" s="34"/>
      <c r="J57" s="26" t="s">
        <v>83</v>
      </c>
      <c r="K57" s="62">
        <f>ROUND(_xlfn.BINOM.DIST.RANGE(12,O51,2),4)</f>
        <v>5.45E-2</v>
      </c>
      <c r="L57" s="34"/>
      <c r="M57" s="68" t="s">
        <v>84</v>
      </c>
      <c r="N57" s="68"/>
      <c r="O57" s="68"/>
      <c r="P57" s="103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</row>
    <row r="58" spans="1:37">
      <c r="A58" s="34"/>
      <c r="B58" s="26" t="s">
        <v>85</v>
      </c>
      <c r="C58" s="62">
        <f>ROUND(_xlfn.BINOM.DIST.RANGE(12,G51,1),4)</f>
        <v>0.19220000000000001</v>
      </c>
      <c r="D58" s="34"/>
      <c r="E58" s="68" t="s">
        <v>86</v>
      </c>
      <c r="F58" s="68"/>
      <c r="G58" s="68"/>
      <c r="H58" s="103"/>
      <c r="I58" s="34"/>
      <c r="J58" s="26" t="s">
        <v>87</v>
      </c>
      <c r="K58" s="62">
        <f>ROUND(_xlfn.BINOM.DIST.RANGE(12,O51,1),4)</f>
        <v>1.41E-2</v>
      </c>
      <c r="L58" s="34"/>
      <c r="M58" s="68" t="s">
        <v>88</v>
      </c>
      <c r="N58" s="68"/>
      <c r="O58" s="68"/>
      <c r="P58" s="103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</row>
    <row r="59" spans="1:37">
      <c r="A59" s="34"/>
      <c r="B59" s="26" t="s">
        <v>89</v>
      </c>
      <c r="C59" s="62">
        <f>ROUND(_xlfn.BINOM.DIST.RANGE(12,G51,0),4)</f>
        <v>0.78469999999999995</v>
      </c>
      <c r="D59" s="59"/>
      <c r="E59" s="105" t="s">
        <v>90</v>
      </c>
      <c r="F59" s="105"/>
      <c r="G59" s="105"/>
      <c r="H59" s="106"/>
      <c r="I59" s="34"/>
      <c r="J59" s="26" t="s">
        <v>91</v>
      </c>
      <c r="K59" s="62">
        <f>ROUND(_xlfn.BINOM.DIST.RANGE(12,O51,0),4)</f>
        <v>1.6999999999999999E-3</v>
      </c>
      <c r="L59" s="59"/>
      <c r="M59" s="105" t="s">
        <v>92</v>
      </c>
      <c r="N59" s="105"/>
      <c r="O59" s="105"/>
      <c r="P59" s="106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</row>
    <row r="60" spans="1:37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</row>
    <row r="61" spans="1:37" ht="18.75">
      <c r="A61" s="81" t="s">
        <v>93</v>
      </c>
      <c r="B61" s="81"/>
      <c r="C61" s="81"/>
      <c r="D61" s="81"/>
      <c r="E61" s="81"/>
      <c r="F61" s="81"/>
      <c r="G61" s="81"/>
      <c r="H61" s="81"/>
      <c r="I61" s="81"/>
      <c r="J61" s="104" t="s">
        <v>94</v>
      </c>
      <c r="K61" s="104"/>
      <c r="L61" s="104"/>
      <c r="M61" s="104"/>
      <c r="N61" s="104"/>
      <c r="O61" s="104"/>
      <c r="P61" s="104"/>
      <c r="Q61" s="104"/>
      <c r="R61" s="104"/>
      <c r="S61" s="104"/>
      <c r="T61" s="63"/>
      <c r="U61" s="63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</row>
    <row r="62" spans="1:37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</row>
    <row r="63" spans="1:37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</row>
    <row r="64" spans="1:37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>
      <c r="A67" s="34"/>
      <c r="B67" s="34"/>
      <c r="C67" s="34"/>
      <c r="D67" s="34"/>
      <c r="E67" s="34"/>
      <c r="F67" s="34"/>
      <c r="G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</row>
    <row r="71" spans="1:37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</row>
    <row r="72" spans="1:37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</row>
    <row r="73" spans="1:37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</row>
    <row r="74" spans="1:37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</row>
  </sheetData>
  <mergeCells count="41">
    <mergeCell ref="E56:H56"/>
    <mergeCell ref="E57:H57"/>
    <mergeCell ref="B54:E54"/>
    <mergeCell ref="A61:I61"/>
    <mergeCell ref="J61:S61"/>
    <mergeCell ref="E58:H58"/>
    <mergeCell ref="E59:H59"/>
    <mergeCell ref="M56:P56"/>
    <mergeCell ref="M57:P57"/>
    <mergeCell ref="M58:P58"/>
    <mergeCell ref="M59:P59"/>
    <mergeCell ref="J54:M54"/>
    <mergeCell ref="B53:E53"/>
    <mergeCell ref="J53:M53"/>
    <mergeCell ref="Z35:AD35"/>
    <mergeCell ref="B44:I44"/>
    <mergeCell ref="B45:I45"/>
    <mergeCell ref="M44:Z44"/>
    <mergeCell ref="M45:Z45"/>
    <mergeCell ref="B37:K37"/>
    <mergeCell ref="B39:K39"/>
    <mergeCell ref="M39:AD39"/>
    <mergeCell ref="I42:M42"/>
    <mergeCell ref="A36:E36"/>
    <mergeCell ref="B38:K38"/>
    <mergeCell ref="B47:G47"/>
    <mergeCell ref="B48:G48"/>
    <mergeCell ref="F2:P2"/>
    <mergeCell ref="F34:K34"/>
    <mergeCell ref="F18:K24"/>
    <mergeCell ref="I27:J27"/>
    <mergeCell ref="P26:Q26"/>
    <mergeCell ref="I26:J26"/>
    <mergeCell ref="P27:Q27"/>
    <mergeCell ref="M18:R24"/>
    <mergeCell ref="T18:Y24"/>
    <mergeCell ref="T34:X34"/>
    <mergeCell ref="T35:X35"/>
    <mergeCell ref="Z34:AD34"/>
    <mergeCell ref="W26:X26"/>
    <mergeCell ref="W27:X2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22882-CBAA-4C41-91AB-FE799AA95F70}">
  <dimension ref="A1:AD67"/>
  <sheetViews>
    <sheetView topLeftCell="A56" zoomScale="55" zoomScaleNormal="55" workbookViewId="0">
      <selection activeCell="H19" sqref="H19"/>
    </sheetView>
  </sheetViews>
  <sheetFormatPr defaultRowHeight="15.75"/>
  <cols>
    <col min="2" max="2" width="11.875" bestFit="1" customWidth="1"/>
    <col min="6" max="6" width="11.875" bestFit="1" customWidth="1"/>
    <col min="18" max="18" width="11.875" bestFit="1" customWidth="1"/>
    <col min="21" max="21" width="9.375" bestFit="1" customWidth="1"/>
    <col min="24" max="24" width="8.25" customWidth="1"/>
    <col min="26" max="26" width="10.875" customWidth="1"/>
  </cols>
  <sheetData>
    <row r="1" spans="1:21" ht="24" thickBot="1">
      <c r="A1" s="25" t="s">
        <v>95</v>
      </c>
    </row>
    <row r="2" spans="1:21">
      <c r="B2" s="107"/>
      <c r="C2" s="108"/>
      <c r="D2" s="108"/>
      <c r="E2" s="109"/>
    </row>
    <row r="3" spans="1:21" ht="16.5" thickBot="1">
      <c r="B3" s="112"/>
      <c r="C3" s="113"/>
      <c r="D3" s="113"/>
      <c r="E3" s="114"/>
    </row>
    <row r="5" spans="1:21" ht="23.25">
      <c r="B5" s="116" t="s">
        <v>96</v>
      </c>
      <c r="C5" s="116"/>
      <c r="D5" s="116"/>
      <c r="E5" s="116"/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</row>
    <row r="6" spans="1:21">
      <c r="N6" t="s">
        <v>97</v>
      </c>
    </row>
    <row r="7" spans="1:21">
      <c r="N7" t="s">
        <v>98</v>
      </c>
    </row>
    <row r="8" spans="1:21">
      <c r="R8" s="26" t="s">
        <v>24</v>
      </c>
      <c r="S8" s="27">
        <v>310</v>
      </c>
    </row>
    <row r="9" spans="1:21" ht="16.5" thickBot="1"/>
    <row r="10" spans="1:21">
      <c r="B10" s="107"/>
      <c r="C10" s="108"/>
      <c r="D10" s="108"/>
      <c r="E10" s="108"/>
      <c r="F10" s="108"/>
      <c r="G10" s="108"/>
      <c r="H10" s="109"/>
    </row>
    <row r="11" spans="1:21">
      <c r="B11" s="110"/>
      <c r="C11" s="88"/>
      <c r="D11" s="88"/>
      <c r="E11" s="88"/>
      <c r="F11" s="88"/>
      <c r="G11" s="88"/>
      <c r="H11" s="111"/>
      <c r="J11" s="101" t="s">
        <v>99</v>
      </c>
      <c r="K11" s="101"/>
      <c r="L11" s="22">
        <f>1-ROUND(_xlfn.NORM.DIST($S$8,Dados!$C$14,Dados!$D$14,TRUE),4)</f>
        <v>0.2288</v>
      </c>
      <c r="N11" t="s">
        <v>100</v>
      </c>
    </row>
    <row r="12" spans="1:21">
      <c r="B12" s="110"/>
      <c r="C12" s="88"/>
      <c r="D12" s="88"/>
      <c r="E12" s="88"/>
      <c r="F12" s="88"/>
      <c r="G12" s="88"/>
      <c r="H12" s="111"/>
    </row>
    <row r="13" spans="1:21" ht="16.5" thickBot="1">
      <c r="B13" s="112"/>
      <c r="C13" s="113"/>
      <c r="D13" s="113"/>
      <c r="E13" s="113"/>
      <c r="F13" s="113"/>
      <c r="G13" s="113"/>
      <c r="H13" s="114"/>
      <c r="N13" s="18"/>
      <c r="U13" s="18"/>
    </row>
    <row r="16" spans="1:21" ht="16.5" thickBot="1"/>
    <row r="17" spans="2:18">
      <c r="B17" s="107"/>
      <c r="C17" s="108"/>
      <c r="D17" s="108"/>
      <c r="E17" s="109"/>
    </row>
    <row r="18" spans="2:18" ht="16.5" thickBot="1">
      <c r="B18" s="112"/>
      <c r="C18" s="113"/>
      <c r="D18" s="113"/>
      <c r="E18" s="114"/>
    </row>
    <row r="20" spans="2:18" ht="23.25">
      <c r="B20" s="116" t="s">
        <v>101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2:18">
      <c r="N21" t="s">
        <v>97</v>
      </c>
    </row>
    <row r="22" spans="2:18">
      <c r="N22" t="s">
        <v>98</v>
      </c>
    </row>
    <row r="24" spans="2:18" ht="16.5" thickBot="1"/>
    <row r="25" spans="2:18">
      <c r="B25" s="107"/>
      <c r="C25" s="108"/>
      <c r="D25" s="108"/>
      <c r="E25" s="108"/>
      <c r="F25" s="108"/>
      <c r="G25" s="108"/>
      <c r="H25" s="109"/>
    </row>
    <row r="26" spans="2:18">
      <c r="B26" s="110"/>
      <c r="C26" s="88"/>
      <c r="D26" s="88"/>
      <c r="E26" s="88"/>
      <c r="F26" s="88"/>
      <c r="G26" s="88"/>
      <c r="H26" s="111"/>
      <c r="J26" s="101" t="s">
        <v>102</v>
      </c>
      <c r="K26" s="101"/>
      <c r="L26" s="22">
        <f>1-ROUND(_xlfn.NORM.DIST($S$8,Dados!$C$15,Dados!$D$15,TRUE),4)</f>
        <v>0.9587</v>
      </c>
      <c r="N26" t="s">
        <v>103</v>
      </c>
    </row>
    <row r="27" spans="2:18">
      <c r="B27" s="110"/>
      <c r="C27" s="88"/>
      <c r="D27" s="88"/>
      <c r="E27" s="88"/>
      <c r="F27" s="88"/>
      <c r="G27" s="88"/>
      <c r="H27" s="111"/>
    </row>
    <row r="28" spans="2:18" ht="16.5" thickBot="1">
      <c r="B28" s="112"/>
      <c r="C28" s="113"/>
      <c r="D28" s="113"/>
      <c r="E28" s="113"/>
      <c r="F28" s="113"/>
      <c r="G28" s="113"/>
      <c r="H28" s="114"/>
      <c r="N28" s="18"/>
    </row>
    <row r="29" spans="2:18" ht="16.5" thickBot="1"/>
    <row r="30" spans="2:18">
      <c r="B30" s="107"/>
      <c r="C30" s="108"/>
      <c r="D30" s="108"/>
      <c r="E30" s="109"/>
    </row>
    <row r="31" spans="2:18" ht="16.5" thickBot="1">
      <c r="B31" s="112"/>
      <c r="C31" s="113"/>
      <c r="D31" s="113"/>
      <c r="E31" s="114"/>
    </row>
    <row r="33" spans="1:18" ht="23.25">
      <c r="B33" s="116" t="s">
        <v>104</v>
      </c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</row>
    <row r="34" spans="1:18">
      <c r="N34" t="s">
        <v>97</v>
      </c>
    </row>
    <row r="35" spans="1:18">
      <c r="N35" t="s">
        <v>98</v>
      </c>
    </row>
    <row r="37" spans="1:18" ht="16.5" thickBot="1"/>
    <row r="38" spans="1:18">
      <c r="B38" s="107"/>
      <c r="C38" s="108"/>
      <c r="D38" s="108"/>
      <c r="E38" s="108"/>
      <c r="F38" s="108"/>
      <c r="G38" s="108"/>
      <c r="H38" s="109"/>
    </row>
    <row r="39" spans="1:18">
      <c r="B39" s="110"/>
      <c r="C39" s="88"/>
      <c r="D39" s="88"/>
      <c r="E39" s="88"/>
      <c r="F39" s="88"/>
      <c r="G39" s="88"/>
      <c r="H39" s="111"/>
      <c r="J39" s="101" t="s">
        <v>105</v>
      </c>
      <c r="K39" s="101"/>
      <c r="L39" s="22">
        <f>1-ROUND(_xlfn.NORM.DIST($S$8,Dados!$C$16,Dados!$D$16,TRUE),4)</f>
        <v>0.67999999999999994</v>
      </c>
      <c r="N39" t="s">
        <v>106</v>
      </c>
    </row>
    <row r="40" spans="1:18">
      <c r="B40" s="110"/>
      <c r="C40" s="88"/>
      <c r="D40" s="88"/>
      <c r="E40" s="88"/>
      <c r="F40" s="88"/>
      <c r="G40" s="88"/>
      <c r="H40" s="111"/>
    </row>
    <row r="41" spans="1:18" ht="16.5" thickBot="1">
      <c r="B41" s="112"/>
      <c r="C41" s="113"/>
      <c r="D41" s="113"/>
      <c r="E41" s="113"/>
      <c r="F41" s="113"/>
      <c r="G41" s="113"/>
      <c r="H41" s="114"/>
      <c r="N41" s="18"/>
    </row>
    <row r="45" spans="1:18" ht="16.5" thickBot="1"/>
    <row r="46" spans="1:18" ht="23.25">
      <c r="A46" s="25" t="s">
        <v>64</v>
      </c>
      <c r="B46" s="117"/>
      <c r="C46" s="118"/>
      <c r="D46" s="118"/>
      <c r="E46" s="118"/>
      <c r="F46" s="118"/>
      <c r="G46" s="118"/>
      <c r="H46" s="118"/>
      <c r="I46" s="118"/>
      <c r="J46" s="118"/>
      <c r="K46" s="118"/>
      <c r="L46" s="118"/>
      <c r="M46" s="118"/>
      <c r="N46" s="118"/>
      <c r="O46" s="118"/>
      <c r="P46" s="119"/>
    </row>
    <row r="47" spans="1:18">
      <c r="B47" s="120"/>
      <c r="C47" s="115"/>
      <c r="D47" s="115"/>
      <c r="E47" s="115"/>
      <c r="F47" s="115"/>
      <c r="G47" s="115"/>
      <c r="H47" s="115"/>
      <c r="I47" s="115"/>
      <c r="J47" s="115"/>
      <c r="K47" s="115"/>
      <c r="L47" s="115"/>
      <c r="M47" s="115"/>
      <c r="N47" s="115"/>
      <c r="O47" s="115"/>
      <c r="P47" s="121"/>
    </row>
    <row r="48" spans="1:18" ht="16.5" thickBot="1">
      <c r="B48" s="122"/>
      <c r="C48" s="123"/>
      <c r="D48" s="123"/>
      <c r="E48" s="123"/>
      <c r="F48" s="123"/>
      <c r="G48" s="123"/>
      <c r="H48" s="123"/>
      <c r="I48" s="123"/>
      <c r="J48" s="123"/>
      <c r="K48" s="123"/>
      <c r="L48" s="123"/>
      <c r="M48" s="123"/>
      <c r="N48" s="123"/>
      <c r="O48" s="123"/>
      <c r="P48" s="124"/>
    </row>
    <row r="50" spans="2:30" ht="23.25">
      <c r="B50" s="125" t="s">
        <v>107</v>
      </c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7"/>
    </row>
    <row r="53" spans="2:30" ht="16.5" thickBot="1"/>
    <row r="54" spans="2:30">
      <c r="B54" s="107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9"/>
      <c r="Z54" s="32" t="s">
        <v>108</v>
      </c>
      <c r="AA54" s="27">
        <f>Dados!C15</f>
        <v>402</v>
      </c>
      <c r="AB54" s="34"/>
    </row>
    <row r="55" spans="2:30">
      <c r="B55" s="11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111"/>
      <c r="Z55" s="32" t="s">
        <v>109</v>
      </c>
      <c r="AA55" s="27">
        <f>Dados!C16</f>
        <v>339</v>
      </c>
      <c r="AB55" s="34"/>
    </row>
    <row r="56" spans="2:30">
      <c r="B56" s="110"/>
      <c r="C56" s="88"/>
      <c r="D56" s="88"/>
      <c r="E56" s="88"/>
      <c r="F56" s="88"/>
      <c r="G56" s="88"/>
      <c r="H56" s="88"/>
      <c r="I56" s="88"/>
      <c r="J56" s="88"/>
      <c r="K56" s="88"/>
      <c r="L56" s="88"/>
      <c r="M56" s="88"/>
      <c r="N56" s="88"/>
      <c r="O56" s="88"/>
      <c r="P56" s="88"/>
      <c r="Q56" s="88"/>
      <c r="R56" s="88"/>
      <c r="S56" s="88"/>
      <c r="T56" s="88"/>
      <c r="U56" s="88"/>
      <c r="V56" s="88"/>
      <c r="W56" s="111"/>
      <c r="Z56" s="26" t="s">
        <v>110</v>
      </c>
      <c r="AA56" s="27">
        <f>(AA54-AA55)*10</f>
        <v>630</v>
      </c>
      <c r="AB56" s="34"/>
      <c r="AC56" t="s">
        <v>111</v>
      </c>
    </row>
    <row r="57" spans="2:30" ht="16.5" thickBot="1">
      <c r="B57" s="112"/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4"/>
      <c r="Z57" s="34"/>
      <c r="AA57" s="34"/>
      <c r="AB57" s="34"/>
    </row>
    <row r="58" spans="2:30" ht="16.5" thickBot="1">
      <c r="Z58" s="32" t="s">
        <v>112</v>
      </c>
      <c r="AA58" s="27">
        <f>Dados!D15^2</f>
        <v>2809</v>
      </c>
      <c r="AB58" s="34"/>
    </row>
    <row r="59" spans="2:30">
      <c r="B59" s="107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9"/>
      <c r="Z59" s="35" t="s">
        <v>113</v>
      </c>
      <c r="AA59" s="36">
        <f>Dados!D16^2</f>
        <v>3844</v>
      </c>
      <c r="AB59" s="34"/>
    </row>
    <row r="60" spans="2:30">
      <c r="B60" s="110"/>
      <c r="C60" s="88"/>
      <c r="D60" s="88"/>
      <c r="E60" s="88"/>
      <c r="F60" s="88"/>
      <c r="G60" s="88"/>
      <c r="H60" s="88"/>
      <c r="I60" s="88"/>
      <c r="J60" s="88"/>
      <c r="K60" s="88"/>
      <c r="L60" s="88"/>
      <c r="M60" s="111"/>
      <c r="Z60" s="101" t="s">
        <v>114</v>
      </c>
      <c r="AA60" s="101"/>
      <c r="AB60" s="27">
        <f>10*(AA58+AA59)</f>
        <v>66530</v>
      </c>
      <c r="AD60" t="s">
        <v>115</v>
      </c>
    </row>
    <row r="61" spans="2:30">
      <c r="B61" s="110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111"/>
      <c r="O61" s="26" t="s">
        <v>116</v>
      </c>
      <c r="P61" s="27">
        <f>1-_xlfn.NORM.DIST(0,AA56,AB60,TRUE)</f>
        <v>0.50377769247755744</v>
      </c>
      <c r="R61" t="s">
        <v>117</v>
      </c>
    </row>
    <row r="62" spans="2:30" ht="16.5" thickBot="1">
      <c r="B62" s="112"/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4"/>
    </row>
    <row r="67" spans="1:22" ht="23.25">
      <c r="A67" s="115" t="s">
        <v>118</v>
      </c>
      <c r="B67" s="115"/>
      <c r="C67" s="115"/>
      <c r="D67" s="115"/>
      <c r="E67" s="115"/>
      <c r="F67" s="115"/>
      <c r="G67" s="115"/>
      <c r="H67" s="115"/>
      <c r="I67" s="115"/>
      <c r="J67" s="115"/>
      <c r="K67" s="115"/>
      <c r="L67" s="115"/>
      <c r="M67" s="115"/>
      <c r="N67" s="115"/>
      <c r="O67" s="115"/>
      <c r="P67" s="115"/>
      <c r="Q67" s="115"/>
      <c r="R67" s="115"/>
      <c r="S67" s="115"/>
      <c r="T67" s="115"/>
      <c r="U67" s="115"/>
      <c r="V67" s="115"/>
    </row>
  </sheetData>
  <mergeCells count="18">
    <mergeCell ref="A67:V67"/>
    <mergeCell ref="B2:E3"/>
    <mergeCell ref="B17:E18"/>
    <mergeCell ref="B30:E31"/>
    <mergeCell ref="J11:K11"/>
    <mergeCell ref="B10:H13"/>
    <mergeCell ref="B5:R5"/>
    <mergeCell ref="B20:R20"/>
    <mergeCell ref="B25:H28"/>
    <mergeCell ref="J26:K26"/>
    <mergeCell ref="B46:P48"/>
    <mergeCell ref="B50:Q50"/>
    <mergeCell ref="B33:R33"/>
    <mergeCell ref="B38:H41"/>
    <mergeCell ref="J39:K39"/>
    <mergeCell ref="Z60:AA60"/>
    <mergeCell ref="B59:M62"/>
    <mergeCell ref="B54:W5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3F74-D2AD-4FCF-93E5-0DB6E4C4409C}">
  <dimension ref="A1:AC157"/>
  <sheetViews>
    <sheetView topLeftCell="A74" zoomScale="58" zoomScaleNormal="85" workbookViewId="0">
      <selection activeCell="V107" sqref="V107"/>
    </sheetView>
  </sheetViews>
  <sheetFormatPr defaultRowHeight="15.75"/>
  <cols>
    <col min="7" max="7" width="10.625" customWidth="1"/>
  </cols>
  <sheetData>
    <row r="1" spans="1:15" ht="23.25">
      <c r="A1" s="25" t="s">
        <v>95</v>
      </c>
      <c r="B1" s="115" t="s">
        <v>119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</row>
    <row r="6" spans="1:15" ht="16.5" thickBot="1"/>
    <row r="7" spans="1:15">
      <c r="B7" s="145"/>
      <c r="C7" s="146"/>
      <c r="D7" s="146"/>
      <c r="E7" s="146"/>
      <c r="F7" s="146"/>
      <c r="G7" s="147"/>
    </row>
    <row r="8" spans="1:15" ht="15.6" customHeight="1">
      <c r="B8" s="148"/>
      <c r="C8" s="149"/>
      <c r="D8" s="149"/>
      <c r="E8" s="149"/>
      <c r="F8" s="149"/>
      <c r="G8" s="150"/>
      <c r="K8" s="128" t="s">
        <v>120</v>
      </c>
      <c r="L8" s="128"/>
      <c r="M8" s="22">
        <f>ROUND(_xlfn.NORM.DIST(200,Dados!$C$14,Dados!$D$14,TRUE),4)</f>
        <v>0.20369999999999999</v>
      </c>
      <c r="O8" t="s">
        <v>121</v>
      </c>
    </row>
    <row r="9" spans="1:15" ht="16.5" thickBot="1">
      <c r="B9" s="151"/>
      <c r="C9" s="152"/>
      <c r="D9" s="152"/>
      <c r="E9" s="152"/>
      <c r="F9" s="152"/>
      <c r="G9" s="153"/>
    </row>
    <row r="11" spans="1:15" ht="16.5" thickBot="1"/>
    <row r="12" spans="1:15">
      <c r="B12" s="107"/>
      <c r="C12" s="108"/>
      <c r="D12" s="108"/>
      <c r="E12" s="108"/>
      <c r="F12" s="108"/>
      <c r="G12" s="108"/>
      <c r="H12" s="109"/>
    </row>
    <row r="13" spans="1:15" ht="15.6" customHeight="1">
      <c r="B13" s="110"/>
      <c r="C13" s="88"/>
      <c r="D13" s="88"/>
      <c r="E13" s="88"/>
      <c r="F13" s="88"/>
      <c r="G13" s="88"/>
      <c r="H13" s="111"/>
      <c r="K13" s="128" t="s">
        <v>122</v>
      </c>
      <c r="L13" s="128"/>
      <c r="M13" s="22">
        <f>1-ROUND(_xlfn.NORM.DIST(350,Dados!$C$14,Dados!$D$14,TRUE),4)</f>
        <v>9.4400000000000039E-2</v>
      </c>
      <c r="O13" t="s">
        <v>123</v>
      </c>
    </row>
    <row r="14" spans="1:15" ht="16.5" thickBot="1">
      <c r="B14" s="112"/>
      <c r="C14" s="113"/>
      <c r="D14" s="113"/>
      <c r="E14" s="113"/>
      <c r="F14" s="113"/>
      <c r="G14" s="113"/>
      <c r="H14" s="114"/>
    </row>
    <row r="16" spans="1:15" ht="16.5" thickBot="1"/>
    <row r="17" spans="2:26">
      <c r="B17" s="134"/>
      <c r="C17" s="135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6"/>
    </row>
    <row r="18" spans="2:26">
      <c r="B18" s="137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9"/>
      <c r="Q18" s="128" t="s">
        <v>124</v>
      </c>
      <c r="R18" s="128"/>
      <c r="S18" s="22">
        <f>ROUND(_xlfn.NORM.DIST(250,Dados!$C$14,Dados!$D$14,TRUE),4)</f>
        <v>0.45450000000000002</v>
      </c>
      <c r="U18" s="88" t="s">
        <v>125</v>
      </c>
      <c r="V18" s="88"/>
      <c r="W18" s="88"/>
      <c r="X18" s="88"/>
      <c r="Y18" s="88"/>
      <c r="Z18" s="88"/>
    </row>
    <row r="19" spans="2:26" ht="15.95" customHeight="1" thickBot="1">
      <c r="B19" s="140"/>
      <c r="C19" s="141"/>
      <c r="D19" s="141"/>
      <c r="E19" s="141"/>
      <c r="F19" s="141"/>
      <c r="G19" s="141"/>
      <c r="H19" s="141"/>
      <c r="I19" s="141"/>
      <c r="J19" s="141"/>
      <c r="K19" s="141"/>
      <c r="L19" s="141"/>
      <c r="M19" s="141"/>
      <c r="N19" s="142"/>
      <c r="Q19" s="101" t="s">
        <v>126</v>
      </c>
      <c r="R19" s="101"/>
      <c r="S19" s="22">
        <f>ROUND(_xlfn.NORM.DIST(200,Dados!$C$14,Dados!$D$14,TRUE),4)</f>
        <v>0.20369999999999999</v>
      </c>
      <c r="U19" s="88" t="s">
        <v>121</v>
      </c>
      <c r="V19" s="88"/>
      <c r="W19" s="88"/>
      <c r="X19" s="88"/>
      <c r="Y19" s="88"/>
      <c r="Z19" s="88"/>
    </row>
    <row r="20" spans="2:26">
      <c r="S20" s="22">
        <f>S18-S19</f>
        <v>0.25080000000000002</v>
      </c>
      <c r="T20" s="128" t="s">
        <v>127</v>
      </c>
      <c r="U20" s="128"/>
      <c r="V20" s="128"/>
      <c r="W20" s="128"/>
      <c r="Y20" t="s">
        <v>128</v>
      </c>
    </row>
    <row r="21" spans="2:26" ht="16.5" thickBot="1"/>
    <row r="22" spans="2:26">
      <c r="B22" s="107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9"/>
    </row>
    <row r="23" spans="2:26" ht="15.6" customHeight="1">
      <c r="B23" s="110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111"/>
      <c r="Q23" s="128" t="s">
        <v>122</v>
      </c>
      <c r="R23" s="128"/>
      <c r="S23" s="22">
        <f>ROUND(_xlfn.NORM.DIST(350,Dados!$C$14,Dados!$D$14,TRUE),4)</f>
        <v>0.90559999999999996</v>
      </c>
      <c r="U23" s="88" t="s">
        <v>129</v>
      </c>
      <c r="V23" s="88"/>
      <c r="W23" s="88"/>
      <c r="X23" s="88"/>
      <c r="Y23" s="88"/>
      <c r="Z23" s="88"/>
    </row>
    <row r="24" spans="2:26">
      <c r="B24" s="112"/>
      <c r="C24" s="113"/>
      <c r="D24" s="113"/>
      <c r="E24" s="113"/>
      <c r="F24" s="113"/>
      <c r="G24" s="113"/>
      <c r="H24" s="113"/>
      <c r="I24" s="113"/>
      <c r="J24" s="113"/>
      <c r="K24" s="113"/>
      <c r="L24" s="113"/>
      <c r="M24" s="113"/>
      <c r="N24" s="114"/>
      <c r="Q24" s="128" t="s">
        <v>124</v>
      </c>
      <c r="R24" s="128"/>
      <c r="S24" s="22">
        <f>ROUND(_xlfn.NORM.DIST(250,Dados!$C$14,Dados!$D$14,TRUE),4)</f>
        <v>0.45450000000000002</v>
      </c>
      <c r="U24" s="88" t="s">
        <v>125</v>
      </c>
      <c r="V24" s="88"/>
      <c r="W24" s="88"/>
      <c r="X24" s="88"/>
      <c r="Y24" s="88"/>
      <c r="Z24" s="88"/>
    </row>
    <row r="25" spans="2:26">
      <c r="S25" s="22">
        <f>S23-S24</f>
        <v>0.45109999999999995</v>
      </c>
      <c r="T25" s="128" t="s">
        <v>130</v>
      </c>
      <c r="U25" s="128"/>
      <c r="V25" s="128"/>
      <c r="W25" s="128"/>
      <c r="Y25" t="s">
        <v>131</v>
      </c>
    </row>
    <row r="26" spans="2:26" ht="21">
      <c r="B26" s="133" t="s">
        <v>132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33"/>
      <c r="N26" s="24"/>
      <c r="O26" s="24"/>
    </row>
    <row r="27" spans="2:26" ht="16.5" thickBot="1"/>
    <row r="28" spans="2:26">
      <c r="B28" s="21" t="s">
        <v>133</v>
      </c>
      <c r="C28" s="23">
        <v>1.8</v>
      </c>
      <c r="D28" s="23">
        <v>3</v>
      </c>
      <c r="E28" s="23">
        <v>4</v>
      </c>
      <c r="F28" s="23">
        <v>7.25</v>
      </c>
      <c r="G28" s="21" t="s">
        <v>134</v>
      </c>
      <c r="I28" s="107"/>
      <c r="J28" s="108"/>
      <c r="K28" s="108"/>
      <c r="L28" s="108"/>
      <c r="M28" s="109"/>
    </row>
    <row r="29" spans="2:26" ht="15.95" customHeight="1" thickBot="1">
      <c r="B29" s="21" t="s">
        <v>135</v>
      </c>
      <c r="C29" s="19">
        <f>M8</f>
        <v>0.20369999999999999</v>
      </c>
      <c r="D29" s="19">
        <f>S20</f>
        <v>0.25080000000000002</v>
      </c>
      <c r="E29" s="19">
        <f>S25</f>
        <v>0.45109999999999995</v>
      </c>
      <c r="F29" s="19">
        <f>M13</f>
        <v>9.4400000000000039E-2</v>
      </c>
      <c r="G29" s="19">
        <f>SUM(C29:F29)</f>
        <v>1</v>
      </c>
      <c r="I29" s="112"/>
      <c r="J29" s="113"/>
      <c r="K29" s="113"/>
      <c r="L29" s="113"/>
      <c r="M29" s="114"/>
      <c r="O29" s="21" t="s">
        <v>136</v>
      </c>
      <c r="P29" s="22">
        <f>ROUND(SUM(C29*C28,D29*D28,E29*E28,F29*F28),4)</f>
        <v>3.6078999999999999</v>
      </c>
      <c r="R29" s="88" t="s">
        <v>137</v>
      </c>
      <c r="S29" s="88"/>
      <c r="T29" s="88"/>
      <c r="U29" s="88"/>
      <c r="V29" s="88"/>
      <c r="W29" s="88"/>
    </row>
    <row r="30" spans="2:26" ht="16.5" thickBot="1">
      <c r="O30" s="20"/>
    </row>
    <row r="31" spans="2:26" ht="15.6" customHeight="1">
      <c r="H31" s="107"/>
      <c r="I31" s="108"/>
      <c r="J31" s="108"/>
      <c r="K31" s="108"/>
      <c r="L31" s="108"/>
      <c r="M31" s="109"/>
      <c r="O31" s="21" t="s">
        <v>138</v>
      </c>
      <c r="P31" s="19">
        <f>ROUND(SUM(C29*(C28^2),D29*(D28^2),E29*(E28^2),F29*(F28^2))-(P29^2),4)</f>
        <v>2.0796999999999999</v>
      </c>
      <c r="R31" s="88" t="s">
        <v>139</v>
      </c>
      <c r="S31" s="88"/>
      <c r="T31" s="88"/>
      <c r="U31" s="88"/>
      <c r="V31" s="88"/>
      <c r="W31" s="88"/>
      <c r="X31" s="88"/>
      <c r="Y31" s="88"/>
    </row>
    <row r="32" spans="2:26">
      <c r="H32" s="112"/>
      <c r="I32" s="113"/>
      <c r="J32" s="113"/>
      <c r="K32" s="113"/>
      <c r="L32" s="113"/>
      <c r="M32" s="114"/>
    </row>
    <row r="38" spans="2:21" ht="16.5" thickBot="1"/>
    <row r="39" spans="2:21">
      <c r="B39" s="107"/>
      <c r="C39" s="108"/>
      <c r="D39" s="108"/>
      <c r="E39" s="108"/>
      <c r="F39" s="108"/>
      <c r="G39" s="109"/>
    </row>
    <row r="40" spans="2:21" ht="15.6" customHeight="1">
      <c r="B40" s="110"/>
      <c r="C40" s="88"/>
      <c r="D40" s="88"/>
      <c r="E40" s="88"/>
      <c r="F40" s="88"/>
      <c r="G40" s="111"/>
      <c r="K40" s="130" t="s">
        <v>140</v>
      </c>
      <c r="L40" s="132"/>
      <c r="M40" s="22">
        <f>ROUND(_xlfn.NORM.DIST(200,Dados!$C$15,Dados!$D$15,TRUE),4)</f>
        <v>1E-4</v>
      </c>
      <c r="O40" s="88" t="s">
        <v>141</v>
      </c>
      <c r="P40" s="88"/>
      <c r="Q40" s="88"/>
      <c r="R40" s="88"/>
      <c r="S40" s="88"/>
      <c r="T40" s="88"/>
    </row>
    <row r="41" spans="2:21">
      <c r="B41" s="112"/>
      <c r="C41" s="113"/>
      <c r="D41" s="113"/>
      <c r="E41" s="113"/>
      <c r="F41" s="113"/>
      <c r="G41" s="114"/>
    </row>
    <row r="43" spans="2:21" ht="16.5" thickBot="1"/>
    <row r="44" spans="2:21">
      <c r="B44" s="107"/>
      <c r="C44" s="108"/>
      <c r="D44" s="108"/>
      <c r="E44" s="108"/>
      <c r="F44" s="108"/>
      <c r="G44" s="108"/>
      <c r="H44" s="109"/>
    </row>
    <row r="45" spans="2:21">
      <c r="B45" s="110"/>
      <c r="C45" s="88"/>
      <c r="D45" s="88"/>
      <c r="E45" s="88"/>
      <c r="F45" s="88"/>
      <c r="G45" s="88"/>
      <c r="H45" s="111"/>
      <c r="K45" s="130" t="s">
        <v>142</v>
      </c>
      <c r="L45" s="132"/>
      <c r="M45" s="22">
        <f>1-ROUND(_xlfn.NORM.DIST(350,Dados!$C$15,Dados!$D$15,TRUE),4)</f>
        <v>0.8367</v>
      </c>
      <c r="O45" s="88" t="s">
        <v>143</v>
      </c>
      <c r="P45" s="88"/>
      <c r="Q45" s="88"/>
      <c r="R45" s="88"/>
      <c r="S45" s="88"/>
      <c r="T45" s="88"/>
      <c r="U45" s="88"/>
    </row>
    <row r="46" spans="2:21" ht="16.5" thickBot="1">
      <c r="B46" s="112"/>
      <c r="C46" s="113"/>
      <c r="D46" s="113"/>
      <c r="E46" s="113"/>
      <c r="F46" s="113"/>
      <c r="G46" s="113"/>
      <c r="H46" s="114"/>
    </row>
    <row r="48" spans="2:21" ht="16.5" thickBot="1"/>
    <row r="49" spans="2:25">
      <c r="B49" s="134"/>
      <c r="C49" s="135"/>
      <c r="D49" s="135"/>
      <c r="E49" s="135"/>
      <c r="F49" s="135"/>
      <c r="G49" s="135"/>
      <c r="H49" s="135"/>
      <c r="I49" s="135"/>
      <c r="J49" s="135"/>
      <c r="K49" s="135"/>
      <c r="L49" s="135"/>
      <c r="M49" s="135"/>
      <c r="N49" s="136"/>
    </row>
    <row r="50" spans="2:25">
      <c r="B50" s="137"/>
      <c r="C50" s="138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9"/>
      <c r="Q50" s="130" t="s">
        <v>144</v>
      </c>
      <c r="R50" s="132"/>
      <c r="S50" s="22">
        <f>ROUND(_xlfn.NORM.DIST(250,Dados!$C$15,Dados!$D$15,TRUE),4)</f>
        <v>2.0999999999999999E-3</v>
      </c>
      <c r="U50" t="s">
        <v>145</v>
      </c>
    </row>
    <row r="51" spans="2:25" ht="16.5" thickBot="1">
      <c r="B51" s="140"/>
      <c r="C51" s="141"/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2"/>
      <c r="Q51" s="143" t="s">
        <v>146</v>
      </c>
      <c r="R51" s="144"/>
      <c r="S51" s="22">
        <f>ROUND(_xlfn.NORM.DIST(200,Dados!$C$15,Dados!$D$15,TRUE),4)</f>
        <v>1E-4</v>
      </c>
      <c r="U51" t="s">
        <v>141</v>
      </c>
    </row>
    <row r="52" spans="2:25">
      <c r="S52" s="22">
        <f>S50-S51</f>
        <v>2E-3</v>
      </c>
      <c r="T52" s="130" t="s">
        <v>147</v>
      </c>
      <c r="U52" s="131"/>
      <c r="V52" s="131"/>
      <c r="W52" s="132"/>
      <c r="Y52" t="s">
        <v>148</v>
      </c>
    </row>
    <row r="53" spans="2:25" ht="16.5" thickBot="1"/>
    <row r="54" spans="2:25">
      <c r="B54" s="107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9"/>
    </row>
    <row r="55" spans="2:25">
      <c r="B55" s="110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111"/>
      <c r="Q55" s="130" t="s">
        <v>142</v>
      </c>
      <c r="R55" s="132"/>
      <c r="S55" s="22">
        <f>ROUND(_xlfn.NORM.DIST(350,Dados!$C$15,Dados!$D$15,TRUE),4)</f>
        <v>0.1633</v>
      </c>
      <c r="U55" t="s">
        <v>149</v>
      </c>
    </row>
    <row r="56" spans="2:25" ht="16.5" thickBot="1">
      <c r="B56" s="112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4"/>
      <c r="Q56" s="130" t="s">
        <v>144</v>
      </c>
      <c r="R56" s="132"/>
      <c r="S56" s="22">
        <f>ROUND(_xlfn.NORM.DIST(250,Dados!$C$15,Dados!$D$15,TRUE),4)</f>
        <v>2.0999999999999999E-3</v>
      </c>
      <c r="U56" t="s">
        <v>145</v>
      </c>
    </row>
    <row r="57" spans="2:25">
      <c r="S57" s="22">
        <f>S55-S56</f>
        <v>0.16120000000000001</v>
      </c>
      <c r="T57" s="130" t="s">
        <v>150</v>
      </c>
      <c r="U57" s="131"/>
      <c r="V57" s="131"/>
      <c r="W57" s="132"/>
      <c r="Y57" t="s">
        <v>151</v>
      </c>
    </row>
    <row r="58" spans="2:25" ht="21">
      <c r="B58" s="133" t="s">
        <v>152</v>
      </c>
      <c r="C58" s="133"/>
      <c r="D58" s="133"/>
      <c r="E58" s="133"/>
      <c r="F58" s="133"/>
      <c r="G58" s="133"/>
      <c r="H58" s="133"/>
      <c r="I58" s="133"/>
      <c r="J58" s="133"/>
      <c r="K58" s="133"/>
      <c r="L58" s="133"/>
      <c r="M58" s="133"/>
      <c r="N58" s="24"/>
      <c r="O58" s="24"/>
    </row>
    <row r="59" spans="2:25" ht="16.5" thickBot="1"/>
    <row r="60" spans="2:25">
      <c r="B60" s="21" t="s">
        <v>153</v>
      </c>
      <c r="C60" s="23">
        <v>1.8</v>
      </c>
      <c r="D60" s="23">
        <v>3</v>
      </c>
      <c r="E60" s="23">
        <v>4</v>
      </c>
      <c r="F60" s="23">
        <v>7.25</v>
      </c>
      <c r="G60" s="21" t="s">
        <v>134</v>
      </c>
      <c r="I60" s="107"/>
      <c r="J60" s="108"/>
      <c r="K60" s="108"/>
      <c r="L60" s="108"/>
      <c r="M60" s="109"/>
    </row>
    <row r="61" spans="2:25" ht="16.5" thickBot="1">
      <c r="B61" s="21" t="s">
        <v>154</v>
      </c>
      <c r="C61" s="19">
        <f>M40</f>
        <v>1E-4</v>
      </c>
      <c r="D61" s="19">
        <f>S52</f>
        <v>2E-3</v>
      </c>
      <c r="E61" s="19">
        <f>S57</f>
        <v>0.16120000000000001</v>
      </c>
      <c r="F61" s="19">
        <f>M45</f>
        <v>0.8367</v>
      </c>
      <c r="G61" s="19">
        <f>SUM(C61:F61)</f>
        <v>1</v>
      </c>
      <c r="I61" s="112"/>
      <c r="J61" s="113"/>
      <c r="K61" s="113"/>
      <c r="L61" s="113"/>
      <c r="M61" s="114"/>
      <c r="O61" s="21" t="s">
        <v>155</v>
      </c>
      <c r="P61" s="22">
        <f>ROUND(SUM(C61*C60,D61*D60,E61*E60,F61*F60),4)</f>
        <v>6.7171000000000003</v>
      </c>
      <c r="R61" t="s">
        <v>156</v>
      </c>
    </row>
    <row r="62" spans="2:25" ht="16.5" thickBot="1">
      <c r="O62" s="20"/>
    </row>
    <row r="63" spans="2:25">
      <c r="H63" s="107"/>
      <c r="I63" s="108"/>
      <c r="J63" s="108"/>
      <c r="K63" s="108"/>
      <c r="L63" s="108"/>
      <c r="M63" s="109"/>
      <c r="O63" s="21" t="s">
        <v>157</v>
      </c>
      <c r="P63" s="19">
        <f>ROUND(SUM(C61*(C60^2),D61*(D60^2),E61*(E60^2),F61*(F60^2))-(P61^2),4)</f>
        <v>1.4571000000000001</v>
      </c>
      <c r="R63" t="s">
        <v>158</v>
      </c>
    </row>
    <row r="64" spans="2:25" ht="16.5" thickBot="1">
      <c r="H64" s="112"/>
      <c r="I64" s="113"/>
      <c r="J64" s="113"/>
      <c r="K64" s="113"/>
      <c r="L64" s="113"/>
      <c r="M64" s="114"/>
    </row>
    <row r="72" spans="2:15" ht="16.5" thickBot="1"/>
    <row r="73" spans="2:15">
      <c r="B73" s="145"/>
      <c r="C73" s="146"/>
      <c r="D73" s="146"/>
      <c r="E73" s="146"/>
      <c r="F73" s="146"/>
      <c r="G73" s="147"/>
    </row>
    <row r="74" spans="2:15">
      <c r="B74" s="148"/>
      <c r="C74" s="149"/>
      <c r="D74" s="149"/>
      <c r="E74" s="149"/>
      <c r="F74" s="149"/>
      <c r="G74" s="150"/>
      <c r="K74" s="128" t="s">
        <v>159</v>
      </c>
      <c r="L74" s="128"/>
      <c r="M74" s="22">
        <f>ROUND(_xlfn.NORM.DIST(200,Dados!$C$16,Dados!$D$16,TRUE),4)</f>
        <v>1.2500000000000001E-2</v>
      </c>
      <c r="O74" t="s">
        <v>160</v>
      </c>
    </row>
    <row r="75" spans="2:15" ht="16.5" thickBot="1">
      <c r="B75" s="151"/>
      <c r="C75" s="152"/>
      <c r="D75" s="152"/>
      <c r="E75" s="152"/>
      <c r="F75" s="152"/>
      <c r="G75" s="153"/>
    </row>
    <row r="77" spans="2:15" ht="16.5" thickBot="1"/>
    <row r="78" spans="2:15">
      <c r="B78" s="107"/>
      <c r="C78" s="108"/>
      <c r="D78" s="108"/>
      <c r="E78" s="108"/>
      <c r="F78" s="108"/>
      <c r="G78" s="108"/>
      <c r="H78" s="109"/>
    </row>
    <row r="79" spans="2:15">
      <c r="B79" s="110"/>
      <c r="C79" s="88"/>
      <c r="D79" s="88"/>
      <c r="E79" s="88"/>
      <c r="F79" s="88"/>
      <c r="G79" s="88"/>
      <c r="H79" s="111"/>
      <c r="K79" s="128" t="s">
        <v>161</v>
      </c>
      <c r="L79" s="128"/>
      <c r="M79" s="22">
        <f>1-ROUND(_xlfn.NORM.DIST(350,Dados!$C$16,Dados!$D$16,TRUE),4)</f>
        <v>0.42959999999999998</v>
      </c>
      <c r="O79" t="s">
        <v>162</v>
      </c>
    </row>
    <row r="80" spans="2:15" ht="16.5" thickBot="1">
      <c r="B80" s="112"/>
      <c r="C80" s="113"/>
      <c r="D80" s="113"/>
      <c r="E80" s="113"/>
      <c r="F80" s="113"/>
      <c r="G80" s="113"/>
      <c r="H80" s="114"/>
    </row>
    <row r="82" spans="2:25" ht="16.5" thickBot="1"/>
    <row r="83" spans="2:25">
      <c r="B83" s="134"/>
      <c r="C83" s="135"/>
      <c r="D83" s="135"/>
      <c r="E83" s="135"/>
      <c r="F83" s="135"/>
      <c r="G83" s="135"/>
      <c r="H83" s="135"/>
      <c r="I83" s="135"/>
      <c r="J83" s="135"/>
      <c r="K83" s="135"/>
      <c r="L83" s="135"/>
      <c r="M83" s="135"/>
      <c r="N83" s="136"/>
    </row>
    <row r="84" spans="2:25">
      <c r="B84" s="137"/>
      <c r="C84" s="138"/>
      <c r="D84" s="138"/>
      <c r="E84" s="138"/>
      <c r="F84" s="138"/>
      <c r="G84" s="138"/>
      <c r="H84" s="138"/>
      <c r="I84" s="138"/>
      <c r="J84" s="138"/>
      <c r="K84" s="138"/>
      <c r="L84" s="138"/>
      <c r="M84" s="138"/>
      <c r="N84" s="139"/>
      <c r="Q84" s="128" t="s">
        <v>163</v>
      </c>
      <c r="R84" s="128"/>
      <c r="S84" s="22">
        <f>ROUND(_xlfn.NORM.DIST(250,Dados!$C$16,Dados!$D$16,TRUE),4)</f>
        <v>7.5600000000000001E-2</v>
      </c>
      <c r="U84" t="s">
        <v>164</v>
      </c>
    </row>
    <row r="85" spans="2:25" ht="16.5" thickBot="1">
      <c r="B85" s="140"/>
      <c r="C85" s="141"/>
      <c r="D85" s="141"/>
      <c r="E85" s="141"/>
      <c r="F85" s="141"/>
      <c r="G85" s="141"/>
      <c r="H85" s="141"/>
      <c r="I85" s="141"/>
      <c r="J85" s="141"/>
      <c r="K85" s="141"/>
      <c r="L85" s="141"/>
      <c r="M85" s="141"/>
      <c r="N85" s="142"/>
      <c r="Q85" s="101" t="s">
        <v>165</v>
      </c>
      <c r="R85" s="101"/>
      <c r="S85" s="22">
        <f>ROUND(_xlfn.NORM.DIST(200,Dados!$C$16,Dados!$D$16,TRUE),4)</f>
        <v>1.2500000000000001E-2</v>
      </c>
      <c r="U85" t="s">
        <v>160</v>
      </c>
    </row>
    <row r="86" spans="2:25">
      <c r="S86" s="22">
        <f>S84-S85</f>
        <v>6.3100000000000003E-2</v>
      </c>
      <c r="T86" s="128" t="s">
        <v>166</v>
      </c>
      <c r="U86" s="128"/>
      <c r="V86" s="128"/>
      <c r="W86" s="128"/>
      <c r="Y86" t="s">
        <v>167</v>
      </c>
    </row>
    <row r="87" spans="2:25" ht="16.5" thickBot="1"/>
    <row r="88" spans="2:25">
      <c r="B88" s="107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9"/>
    </row>
    <row r="89" spans="2:25">
      <c r="B89" s="110"/>
      <c r="C89" s="88"/>
      <c r="D89" s="88"/>
      <c r="E89" s="88"/>
      <c r="F89" s="88"/>
      <c r="G89" s="88"/>
      <c r="H89" s="88"/>
      <c r="I89" s="88"/>
      <c r="J89" s="88"/>
      <c r="K89" s="88"/>
      <c r="L89" s="88"/>
      <c r="M89" s="88"/>
      <c r="N89" s="111"/>
      <c r="Q89" s="128" t="s">
        <v>161</v>
      </c>
      <c r="R89" s="128"/>
      <c r="S89" s="22">
        <f>ROUND(_xlfn.NORM.DIST(350,Dados!$C$16,Dados!$D$16,TRUE),4)</f>
        <v>0.57040000000000002</v>
      </c>
      <c r="U89" t="s">
        <v>129</v>
      </c>
    </row>
    <row r="90" spans="2:25" ht="16.5" thickBot="1">
      <c r="B90" s="112"/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4"/>
      <c r="Q90" s="128" t="s">
        <v>163</v>
      </c>
      <c r="R90" s="128"/>
      <c r="S90" s="22">
        <f>ROUND(_xlfn.NORM.DIST(250,Dados!$C$16,Dados!$D$16,TRUE),4)</f>
        <v>7.5600000000000001E-2</v>
      </c>
      <c r="U90" t="s">
        <v>125</v>
      </c>
    </row>
    <row r="91" spans="2:25">
      <c r="S91" s="22">
        <f>S89-S90</f>
        <v>0.49480000000000002</v>
      </c>
      <c r="T91" s="128" t="s">
        <v>168</v>
      </c>
      <c r="U91" s="128"/>
      <c r="V91" s="128"/>
      <c r="W91" s="128"/>
      <c r="Y91" t="s">
        <v>169</v>
      </c>
    </row>
    <row r="92" spans="2:25" ht="21">
      <c r="B92" s="133" t="s">
        <v>170</v>
      </c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24"/>
      <c r="O92" s="24"/>
    </row>
    <row r="93" spans="2:25" ht="16.5" thickBot="1"/>
    <row r="94" spans="2:25">
      <c r="B94" s="21" t="s">
        <v>171</v>
      </c>
      <c r="C94" s="23">
        <v>1.8</v>
      </c>
      <c r="D94" s="23">
        <v>3</v>
      </c>
      <c r="E94" s="23">
        <v>4</v>
      </c>
      <c r="F94" s="23">
        <v>7.25</v>
      </c>
      <c r="G94" s="21" t="s">
        <v>134</v>
      </c>
      <c r="I94" s="107"/>
      <c r="J94" s="108"/>
      <c r="K94" s="108"/>
      <c r="L94" s="108"/>
      <c r="M94" s="109"/>
    </row>
    <row r="95" spans="2:25" ht="16.5" thickBot="1">
      <c r="B95" s="21" t="s">
        <v>172</v>
      </c>
      <c r="C95" s="19">
        <f>M74</f>
        <v>1.2500000000000001E-2</v>
      </c>
      <c r="D95" s="19">
        <f>S86</f>
        <v>6.3100000000000003E-2</v>
      </c>
      <c r="E95" s="19">
        <f>S91</f>
        <v>0.49480000000000002</v>
      </c>
      <c r="F95" s="19">
        <f>M79</f>
        <v>0.42959999999999998</v>
      </c>
      <c r="G95" s="19">
        <f>SUM(C95:F95)</f>
        <v>1</v>
      </c>
      <c r="I95" s="112"/>
      <c r="J95" s="113"/>
      <c r="K95" s="113"/>
      <c r="L95" s="113"/>
      <c r="M95" s="114"/>
      <c r="O95" s="21" t="s">
        <v>173</v>
      </c>
      <c r="P95" s="22">
        <f>ROUND(SUM(C95*C94,D95*D94,E95*E94,F95*F94),4)</f>
        <v>5.3056000000000001</v>
      </c>
      <c r="R95" t="s">
        <v>174</v>
      </c>
    </row>
    <row r="96" spans="2:25" ht="16.5" thickBot="1">
      <c r="O96" s="20"/>
    </row>
    <row r="97" spans="1:29">
      <c r="H97" s="107"/>
      <c r="I97" s="108"/>
      <c r="J97" s="108"/>
      <c r="K97" s="108"/>
      <c r="L97" s="108"/>
      <c r="M97" s="109"/>
      <c r="O97" s="21" t="s">
        <v>175</v>
      </c>
      <c r="P97" s="19">
        <f>ROUND(SUM(C95*(C94^2),D95*(D94^2),E95*(E94^2),F95*(F94^2))-(P95^2),4)</f>
        <v>2.9567000000000001</v>
      </c>
      <c r="R97" t="s">
        <v>176</v>
      </c>
    </row>
    <row r="98" spans="1:29" ht="16.5" thickBot="1">
      <c r="H98" s="112"/>
      <c r="I98" s="113"/>
      <c r="J98" s="113"/>
      <c r="K98" s="113"/>
      <c r="L98" s="113"/>
      <c r="M98" s="114"/>
    </row>
    <row r="101" spans="1:29" ht="23.25">
      <c r="A101" s="154" t="s">
        <v>177</v>
      </c>
      <c r="B101" s="154"/>
      <c r="C101" s="154"/>
      <c r="D101" s="154"/>
      <c r="E101" s="154"/>
      <c r="F101" s="154"/>
      <c r="G101" s="154"/>
      <c r="H101" s="154"/>
      <c r="I101" s="154"/>
      <c r="J101" s="154"/>
      <c r="K101" s="154"/>
      <c r="L101" s="154"/>
      <c r="M101" s="154"/>
      <c r="N101" s="154"/>
      <c r="O101" s="154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  <c r="AB101" s="154"/>
    </row>
    <row r="103" spans="1:29" ht="16.5" thickBot="1">
      <c r="A103" t="s">
        <v>178</v>
      </c>
    </row>
    <row r="104" spans="1:29">
      <c r="B104" s="107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9"/>
    </row>
    <row r="105" spans="1:29" ht="23.25">
      <c r="B105" s="110"/>
      <c r="C105" s="88"/>
      <c r="D105" s="88"/>
      <c r="E105" s="88"/>
      <c r="F105" s="88"/>
      <c r="G105" s="88"/>
      <c r="H105" s="88"/>
      <c r="I105" s="88"/>
      <c r="J105" s="88"/>
      <c r="K105" s="88"/>
      <c r="L105" s="88"/>
      <c r="M105" s="88"/>
      <c r="N105" s="88"/>
      <c r="O105" s="88"/>
      <c r="P105" s="88"/>
      <c r="Q105" s="88"/>
      <c r="R105" s="88"/>
      <c r="S105" s="88"/>
      <c r="T105" s="111"/>
      <c r="V105" s="115" t="s">
        <v>179</v>
      </c>
      <c r="W105" s="115"/>
      <c r="X105" s="115"/>
      <c r="Y105" s="115"/>
    </row>
    <row r="106" spans="1:29" ht="24" thickBot="1">
      <c r="A106" s="25" t="s">
        <v>64</v>
      </c>
      <c r="B106" s="112"/>
      <c r="C106" s="113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4"/>
    </row>
    <row r="108" spans="1:29" ht="23.25">
      <c r="B108" s="116" t="s">
        <v>180</v>
      </c>
      <c r="C108" s="116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S108" s="26" t="s">
        <v>74</v>
      </c>
      <c r="T108" s="27">
        <v>40</v>
      </c>
      <c r="V108" s="26" t="s">
        <v>136</v>
      </c>
      <c r="W108" s="27">
        <f>P29</f>
        <v>3.6078999999999999</v>
      </c>
      <c r="Z108" s="28" t="s">
        <v>181</v>
      </c>
      <c r="AA108" s="22">
        <f>T108*W108</f>
        <v>144.316</v>
      </c>
      <c r="AC108" t="s">
        <v>182</v>
      </c>
    </row>
    <row r="109" spans="1:29">
      <c r="V109" s="26" t="s">
        <v>138</v>
      </c>
      <c r="W109" s="27">
        <f>P31</f>
        <v>2.0796999999999999</v>
      </c>
      <c r="Z109" s="28" t="s">
        <v>183</v>
      </c>
      <c r="AA109" s="22">
        <f>T108*W109</f>
        <v>83.187999999999988</v>
      </c>
      <c r="AC109" t="s">
        <v>184</v>
      </c>
    </row>
    <row r="110" spans="1:29" ht="16.5" thickBot="1"/>
    <row r="111" spans="1:29">
      <c r="B111" s="107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9"/>
    </row>
    <row r="112" spans="1:29">
      <c r="B112" s="110"/>
      <c r="C112" s="88"/>
      <c r="D112" s="88"/>
      <c r="E112" s="88"/>
      <c r="F112" s="88"/>
      <c r="G112" s="88"/>
      <c r="H112" s="88"/>
      <c r="I112" s="88"/>
      <c r="J112" s="88"/>
      <c r="K112" s="88"/>
      <c r="L112" s="88"/>
      <c r="M112" s="88"/>
      <c r="N112" s="88"/>
      <c r="O112" s="88"/>
      <c r="P112" s="88"/>
      <c r="Q112" s="88"/>
      <c r="R112" s="88"/>
      <c r="S112" s="88"/>
      <c r="T112" s="88"/>
      <c r="U112" s="111"/>
    </row>
    <row r="113" spans="2:29">
      <c r="B113" s="110"/>
      <c r="C113" s="88"/>
      <c r="D113" s="88"/>
      <c r="E113" s="88"/>
      <c r="F113" s="88"/>
      <c r="G113" s="88"/>
      <c r="H113" s="88"/>
      <c r="I113" s="88"/>
      <c r="J113" s="88"/>
      <c r="K113" s="88"/>
      <c r="L113" s="88"/>
      <c r="M113" s="88"/>
      <c r="N113" s="88"/>
      <c r="O113" s="88"/>
      <c r="P113" s="88"/>
      <c r="Q113" s="88"/>
      <c r="R113" s="88"/>
      <c r="S113" s="88"/>
      <c r="T113" s="88"/>
      <c r="U113" s="111"/>
    </row>
    <row r="114" spans="2:29" ht="16.5" thickBot="1">
      <c r="B114" s="112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4"/>
    </row>
    <row r="116" spans="2:29" ht="16.5" thickBot="1"/>
    <row r="117" spans="2:29">
      <c r="B117" s="107"/>
      <c r="C117" s="108"/>
      <c r="D117" s="108"/>
      <c r="E117" s="108"/>
      <c r="F117" s="108"/>
      <c r="G117" s="108"/>
      <c r="H117" s="108"/>
      <c r="I117" s="108"/>
      <c r="J117" s="109"/>
      <c r="L117" s="128" t="s">
        <v>185</v>
      </c>
      <c r="M117" s="128"/>
      <c r="N117" s="22">
        <f>1-ROUND(_xlfn.NORM.DIST(200,AA108,AA109,TRUE),4)</f>
        <v>0.25160000000000005</v>
      </c>
      <c r="P117" t="s">
        <v>186</v>
      </c>
    </row>
    <row r="118" spans="2:29">
      <c r="B118" s="110"/>
      <c r="C118" s="88"/>
      <c r="D118" s="88"/>
      <c r="E118" s="88"/>
      <c r="F118" s="88"/>
      <c r="G118" s="88"/>
      <c r="H118" s="88"/>
      <c r="I118" s="88"/>
      <c r="J118" s="111"/>
    </row>
    <row r="119" spans="2:29" ht="16.5" thickBot="1">
      <c r="B119" s="112"/>
      <c r="C119" s="113"/>
      <c r="D119" s="113"/>
      <c r="E119" s="113"/>
      <c r="F119" s="113"/>
      <c r="G119" s="113"/>
      <c r="H119" s="113"/>
      <c r="I119" s="113"/>
      <c r="J119" s="114"/>
    </row>
    <row r="125" spans="2:29" ht="23.25" customHeight="1">
      <c r="B125" s="116" t="s">
        <v>187</v>
      </c>
      <c r="C125" s="116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S125" s="26" t="s">
        <v>74</v>
      </c>
      <c r="T125" s="27">
        <v>40</v>
      </c>
      <c r="V125" s="26" t="s">
        <v>155</v>
      </c>
      <c r="W125" s="27">
        <f>P61</f>
        <v>6.7171000000000003</v>
      </c>
      <c r="Z125" s="28" t="s">
        <v>188</v>
      </c>
      <c r="AA125" s="22">
        <f>T125*W125</f>
        <v>268.68400000000003</v>
      </c>
      <c r="AC125" t="s">
        <v>189</v>
      </c>
    </row>
    <row r="126" spans="2:29">
      <c r="V126" s="26" t="s">
        <v>157</v>
      </c>
      <c r="W126" s="27">
        <f>P63</f>
        <v>1.4571000000000001</v>
      </c>
      <c r="Z126" s="28" t="s">
        <v>190</v>
      </c>
      <c r="AA126" s="22">
        <f>T125*W126</f>
        <v>58.284000000000006</v>
      </c>
      <c r="AC126" t="s">
        <v>191</v>
      </c>
    </row>
    <row r="127" spans="2:29" ht="16.5" thickBot="1"/>
    <row r="128" spans="2:29">
      <c r="B128" s="107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9"/>
    </row>
    <row r="129" spans="2:29">
      <c r="B129" s="110"/>
      <c r="C129" s="88"/>
      <c r="D129" s="88"/>
      <c r="E129" s="88"/>
      <c r="F129" s="88"/>
      <c r="G129" s="88"/>
      <c r="H129" s="88"/>
      <c r="I129" s="88"/>
      <c r="J129" s="88"/>
      <c r="K129" s="88"/>
      <c r="L129" s="88"/>
      <c r="M129" s="88"/>
      <c r="N129" s="88"/>
      <c r="O129" s="88"/>
      <c r="P129" s="111"/>
    </row>
    <row r="130" spans="2:29">
      <c r="B130" s="110"/>
      <c r="C130" s="88"/>
      <c r="D130" s="88"/>
      <c r="E130" s="88"/>
      <c r="F130" s="88"/>
      <c r="G130" s="88"/>
      <c r="H130" s="88"/>
      <c r="I130" s="88"/>
      <c r="J130" s="88"/>
      <c r="K130" s="88"/>
      <c r="L130" s="88"/>
      <c r="M130" s="88"/>
      <c r="N130" s="88"/>
      <c r="O130" s="88"/>
      <c r="P130" s="111"/>
    </row>
    <row r="131" spans="2:29" ht="16.5" thickBot="1">
      <c r="B131" s="112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4"/>
    </row>
    <row r="133" spans="2:29" ht="16.5" thickBot="1"/>
    <row r="134" spans="2:29" ht="15.6" customHeight="1">
      <c r="B134" s="107"/>
      <c r="C134" s="108"/>
      <c r="D134" s="108"/>
      <c r="E134" s="108"/>
      <c r="F134" s="108"/>
      <c r="G134" s="108"/>
      <c r="H134" s="108"/>
      <c r="I134" s="108"/>
      <c r="J134" s="109"/>
      <c r="L134" s="128" t="s">
        <v>185</v>
      </c>
      <c r="M134" s="128"/>
      <c r="N134" s="22">
        <f>1-ROUND(_xlfn.NORM.DIST(200,AA125,AA126,TRUE),4)</f>
        <v>0.88070000000000004</v>
      </c>
      <c r="P134" t="s">
        <v>192</v>
      </c>
    </row>
    <row r="135" spans="2:29">
      <c r="B135" s="110"/>
      <c r="C135" s="88"/>
      <c r="D135" s="88"/>
      <c r="E135" s="88"/>
      <c r="F135" s="88"/>
      <c r="G135" s="88"/>
      <c r="H135" s="88"/>
      <c r="I135" s="88"/>
      <c r="J135" s="111"/>
    </row>
    <row r="136" spans="2:29" ht="16.5" thickBot="1">
      <c r="B136" s="112"/>
      <c r="C136" s="113"/>
      <c r="D136" s="113"/>
      <c r="E136" s="113"/>
      <c r="F136" s="113"/>
      <c r="G136" s="113"/>
      <c r="H136" s="113"/>
      <c r="I136" s="113"/>
      <c r="J136" s="114"/>
    </row>
    <row r="140" spans="2:29" ht="23.25">
      <c r="B140" s="116" t="s">
        <v>193</v>
      </c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S140" s="26" t="s">
        <v>74</v>
      </c>
      <c r="T140" s="27">
        <v>40</v>
      </c>
      <c r="V140" s="26" t="s">
        <v>173</v>
      </c>
      <c r="W140" s="27">
        <f>P95</f>
        <v>5.3056000000000001</v>
      </c>
      <c r="Z140" s="28" t="s">
        <v>194</v>
      </c>
      <c r="AA140" s="22">
        <f>T140*W140</f>
        <v>212.22399999999999</v>
      </c>
      <c r="AC140" t="s">
        <v>195</v>
      </c>
    </row>
    <row r="141" spans="2:29">
      <c r="V141" s="26" t="s">
        <v>175</v>
      </c>
      <c r="W141" s="27">
        <f>P97</f>
        <v>2.9567000000000001</v>
      </c>
      <c r="Z141" s="28" t="s">
        <v>196</v>
      </c>
      <c r="AA141" s="22">
        <f>T140*W141</f>
        <v>118.268</v>
      </c>
      <c r="AC141" t="s">
        <v>197</v>
      </c>
    </row>
    <row r="142" spans="2:29" ht="16.5" thickBot="1"/>
    <row r="143" spans="2:29">
      <c r="B143" s="107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9"/>
    </row>
    <row r="144" spans="2:29">
      <c r="B144" s="110"/>
      <c r="C144" s="88"/>
      <c r="D144" s="88"/>
      <c r="E144" s="88"/>
      <c r="F144" s="88"/>
      <c r="G144" s="88"/>
      <c r="H144" s="88"/>
      <c r="I144" s="88"/>
      <c r="J144" s="88"/>
      <c r="K144" s="88"/>
      <c r="L144" s="88"/>
      <c r="M144" s="88"/>
      <c r="N144" s="88"/>
      <c r="O144" s="88"/>
      <c r="P144" s="111"/>
    </row>
    <row r="145" spans="1:26">
      <c r="B145" s="110"/>
      <c r="C145" s="88"/>
      <c r="D145" s="88"/>
      <c r="E145" s="88"/>
      <c r="F145" s="88"/>
      <c r="G145" s="88"/>
      <c r="H145" s="88"/>
      <c r="I145" s="88"/>
      <c r="J145" s="88"/>
      <c r="K145" s="88"/>
      <c r="L145" s="88"/>
      <c r="M145" s="88"/>
      <c r="N145" s="88"/>
      <c r="O145" s="88"/>
      <c r="P145" s="111"/>
    </row>
    <row r="146" spans="1:26" ht="16.5" thickBot="1">
      <c r="B146" s="112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4"/>
    </row>
    <row r="148" spans="1:26" ht="16.5" thickBot="1"/>
    <row r="149" spans="1:26">
      <c r="B149" s="107"/>
      <c r="C149" s="108"/>
      <c r="D149" s="108"/>
      <c r="E149" s="108"/>
      <c r="F149" s="108"/>
      <c r="G149" s="108"/>
      <c r="H149" s="108"/>
      <c r="I149" s="108"/>
      <c r="J149" s="109"/>
      <c r="L149" s="128" t="s">
        <v>185</v>
      </c>
      <c r="M149" s="128"/>
      <c r="N149" s="22">
        <f>1-ROUND(_xlfn.NORM.DIST(200,AA140,AA141,TRUE),4)</f>
        <v>0.54120000000000001</v>
      </c>
      <c r="P149" t="s">
        <v>198</v>
      </c>
    </row>
    <row r="150" spans="1:26">
      <c r="B150" s="110"/>
      <c r="C150" s="88"/>
      <c r="D150" s="88"/>
      <c r="E150" s="88"/>
      <c r="F150" s="88"/>
      <c r="G150" s="88"/>
      <c r="H150" s="88"/>
      <c r="I150" s="88"/>
      <c r="J150" s="111"/>
    </row>
    <row r="151" spans="1:26" ht="16.5" thickBot="1">
      <c r="B151" s="112"/>
      <c r="C151" s="113"/>
      <c r="D151" s="113"/>
      <c r="E151" s="113"/>
      <c r="F151" s="113"/>
      <c r="G151" s="113"/>
      <c r="H151" s="113"/>
      <c r="I151" s="113"/>
      <c r="J151" s="114"/>
    </row>
    <row r="152" spans="1:26" ht="26.1" customHeight="1"/>
    <row r="153" spans="1:26" ht="26.1" customHeight="1">
      <c r="U153" s="29"/>
      <c r="V153" s="29"/>
      <c r="W153" s="29"/>
      <c r="X153" s="29"/>
      <c r="Y153" s="29"/>
      <c r="Z153" s="29"/>
    </row>
    <row r="157" spans="1:26" ht="23.25">
      <c r="A157" s="129" t="s">
        <v>199</v>
      </c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</row>
  </sheetData>
  <mergeCells count="70">
    <mergeCell ref="B108:Q108"/>
    <mergeCell ref="B125:Q125"/>
    <mergeCell ref="B1:L1"/>
    <mergeCell ref="V105:Y105"/>
    <mergeCell ref="L117:M117"/>
    <mergeCell ref="B12:H14"/>
    <mergeCell ref="B17:N19"/>
    <mergeCell ref="B22:N24"/>
    <mergeCell ref="B7:G9"/>
    <mergeCell ref="Q85:R85"/>
    <mergeCell ref="R31:Y31"/>
    <mergeCell ref="O40:T40"/>
    <mergeCell ref="T91:W91"/>
    <mergeCell ref="B92:M92"/>
    <mergeCell ref="B73:G75"/>
    <mergeCell ref="A101:AB101"/>
    <mergeCell ref="H31:M32"/>
    <mergeCell ref="B26:M26"/>
    <mergeCell ref="I28:M29"/>
    <mergeCell ref="Q55:R55"/>
    <mergeCell ref="Q56:R56"/>
    <mergeCell ref="B39:G41"/>
    <mergeCell ref="K40:L40"/>
    <mergeCell ref="B44:H46"/>
    <mergeCell ref="K45:L45"/>
    <mergeCell ref="B49:N51"/>
    <mergeCell ref="R29:W29"/>
    <mergeCell ref="O45:U45"/>
    <mergeCell ref="Q50:R50"/>
    <mergeCell ref="Q51:R51"/>
    <mergeCell ref="T52:W52"/>
    <mergeCell ref="B54:N56"/>
    <mergeCell ref="T25:W25"/>
    <mergeCell ref="K8:L8"/>
    <mergeCell ref="K13:L13"/>
    <mergeCell ref="Q18:R18"/>
    <mergeCell ref="Q19:R19"/>
    <mergeCell ref="T20:W20"/>
    <mergeCell ref="Q23:R23"/>
    <mergeCell ref="Q24:R24"/>
    <mergeCell ref="U19:Z19"/>
    <mergeCell ref="U18:Z18"/>
    <mergeCell ref="U23:Z23"/>
    <mergeCell ref="U24:Z24"/>
    <mergeCell ref="B104:T106"/>
    <mergeCell ref="K74:L74"/>
    <mergeCell ref="B78:H80"/>
    <mergeCell ref="K79:L79"/>
    <mergeCell ref="B88:N90"/>
    <mergeCell ref="Q89:R89"/>
    <mergeCell ref="I94:M95"/>
    <mergeCell ref="H97:M98"/>
    <mergeCell ref="Q84:R84"/>
    <mergeCell ref="Q90:R90"/>
    <mergeCell ref="B83:N85"/>
    <mergeCell ref="T57:W57"/>
    <mergeCell ref="B58:M58"/>
    <mergeCell ref="I60:M61"/>
    <mergeCell ref="H63:M64"/>
    <mergeCell ref="T86:W86"/>
    <mergeCell ref="L149:M149"/>
    <mergeCell ref="A157:T157"/>
    <mergeCell ref="B111:U114"/>
    <mergeCell ref="B117:J119"/>
    <mergeCell ref="B128:P131"/>
    <mergeCell ref="B134:J136"/>
    <mergeCell ref="B143:P146"/>
    <mergeCell ref="B149:J151"/>
    <mergeCell ref="L134:M134"/>
    <mergeCell ref="B140:Q140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64391778E2B4FBABC02A2DE5CC80E" ma:contentTypeVersion="6" ma:contentTypeDescription="Create a new document." ma:contentTypeScope="" ma:versionID="879fdc203221cbdf6b0c19015bcc282d">
  <xsd:schema xmlns:xsd="http://www.w3.org/2001/XMLSchema" xmlns:xs="http://www.w3.org/2001/XMLSchema" xmlns:p="http://schemas.microsoft.com/office/2006/metadata/properties" xmlns:ns3="b163ee49-d5ca-4566-8d9a-132778b8595f" xmlns:ns4="bd9de7ca-1bc7-4476-8342-8c6da5362d49" targetNamespace="http://schemas.microsoft.com/office/2006/metadata/properties" ma:root="true" ma:fieldsID="b5c8926de64cf4aae878c584bad00f16" ns3:_="" ns4:_="">
    <xsd:import namespace="b163ee49-d5ca-4566-8d9a-132778b8595f"/>
    <xsd:import namespace="bd9de7ca-1bc7-4476-8342-8c6da5362d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63ee49-d5ca-4566-8d9a-132778b85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9de7ca-1bc7-4476-8342-8c6da5362d4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163ee49-d5ca-4566-8d9a-132778b8595f" xsi:nil="true"/>
  </documentManagement>
</p:properties>
</file>

<file path=customXml/itemProps1.xml><?xml version="1.0" encoding="utf-8"?>
<ds:datastoreItem xmlns:ds="http://schemas.openxmlformats.org/officeDocument/2006/customXml" ds:itemID="{4A4E3DB1-9F5B-44DE-828A-86B4833C2AC3}"/>
</file>

<file path=customXml/itemProps2.xml><?xml version="1.0" encoding="utf-8"?>
<ds:datastoreItem xmlns:ds="http://schemas.openxmlformats.org/officeDocument/2006/customXml" ds:itemID="{6F5E7E57-4F60-424E-AF8E-E34DD866A4C6}"/>
</file>

<file path=customXml/itemProps3.xml><?xml version="1.0" encoding="utf-8"?>
<ds:datastoreItem xmlns:ds="http://schemas.openxmlformats.org/officeDocument/2006/customXml" ds:itemID="{D1C1D50C-1B35-479B-951E-C44646368F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Utilizador do Microsoft Office</dc:creator>
  <cp:keywords/>
  <dc:description/>
  <cp:lastModifiedBy/>
  <cp:revision/>
  <dcterms:created xsi:type="dcterms:W3CDTF">2023-03-30T19:10:22Z</dcterms:created>
  <dcterms:modified xsi:type="dcterms:W3CDTF">2023-06-29T19:00:28Z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0x01010076764391778E2B4FBABC02A2DE5CC80E</vt:lpwstr>
  </property>
</Properties>
</file>