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ats_isep_ipp_pt/Documents/Working Material/2021-2022/MATCP - LEI/"/>
    </mc:Choice>
  </mc:AlternateContent>
  <xr:revisionPtr revIDLastSave="0" documentId="8_{0EA944EB-EE49-4DE6-A06F-1E0CEEEBDB21}" xr6:coauthVersionLast="47" xr6:coauthVersionMax="47" xr10:uidLastSave="{00000000-0000-0000-0000-000000000000}"/>
  <bookViews>
    <workbookView xWindow="1980" yWindow="-12516" windowWidth="17280" windowHeight="8880" xr2:uid="{C82A67BF-3B3D-4E89-AFC7-B914BBF8880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1" i="1" l="1"/>
  <c r="C72" i="1"/>
  <c r="F61" i="1" a="1"/>
  <c r="F61" i="1" s="1"/>
  <c r="C80" i="1"/>
  <c r="C70" i="1"/>
  <c r="B27" i="1"/>
  <c r="D38" i="1" a="1"/>
  <c r="D38" i="1" s="1"/>
  <c r="D30" i="1" a="1"/>
  <c r="D30" i="1" s="1"/>
  <c r="D34" i="1" s="1" a="1"/>
  <c r="D34" i="1" s="1"/>
  <c r="D42" i="1" l="1" a="1"/>
  <c r="D42" i="1" s="1"/>
  <c r="C53" i="1" a="1"/>
  <c r="C53" i="1" s="1"/>
  <c r="E53" i="1" s="1"/>
  <c r="C69" i="1" s="1"/>
  <c r="C71" i="1" s="1" a="1"/>
  <c r="C71" i="1" s="1"/>
  <c r="D54" i="1"/>
  <c r="D53" i="1"/>
  <c r="H52" i="1" s="1"/>
  <c r="F27" i="1"/>
  <c r="C52" i="1" s="1" a="1"/>
  <c r="C52" i="1" s="1"/>
  <c r="D46" i="1" l="1"/>
  <c r="E52" i="1"/>
  <c r="F52" i="1" s="1"/>
  <c r="C54" i="1" a="1"/>
  <c r="C54" i="1" s="1"/>
  <c r="C57" i="1" s="1"/>
  <c r="C5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<sst xmlns="http://schemas.openxmlformats.org/spreadsheetml/2006/main" count="50" uniqueCount="46">
  <si>
    <t>Ano</t>
  </si>
  <si>
    <t>Y</t>
  </si>
  <si>
    <t>X1</t>
  </si>
  <si>
    <t>X2</t>
  </si>
  <si>
    <t>Modelo:</t>
  </si>
  <si>
    <t>Y=b0+b1 X1+b2 X2</t>
  </si>
  <si>
    <t>X^T X=</t>
  </si>
  <si>
    <t>(X^T X)^-1=</t>
  </si>
  <si>
    <t>X^T Y=</t>
  </si>
  <si>
    <t>X=</t>
  </si>
  <si>
    <t>Y=</t>
  </si>
  <si>
    <t>X^T=</t>
  </si>
  <si>
    <t>betas=</t>
  </si>
  <si>
    <t>1.</t>
  </si>
  <si>
    <t>a)</t>
  </si>
  <si>
    <t>b)</t>
  </si>
  <si>
    <t>Tabela ANOVA</t>
  </si>
  <si>
    <t>Fonte de variação</t>
  </si>
  <si>
    <t>Soma dos quadrados</t>
  </si>
  <si>
    <t>GL</t>
  </si>
  <si>
    <t>Média quadrática</t>
  </si>
  <si>
    <t>Estatística de teste</t>
  </si>
  <si>
    <t>Regressão</t>
  </si>
  <si>
    <t>Erro</t>
  </si>
  <si>
    <t>Total</t>
  </si>
  <si>
    <t>alpha=</t>
  </si>
  <si>
    <t>F_tabela</t>
  </si>
  <si>
    <t>r^2=</t>
  </si>
  <si>
    <t>r^2_aj=</t>
  </si>
  <si>
    <t>Como f0&gt;f, regeita-se H0: Modelo significativo</t>
  </si>
  <si>
    <t>c)</t>
  </si>
  <si>
    <t>C=</t>
  </si>
  <si>
    <t>d)</t>
  </si>
  <si>
    <t>Delta=</t>
  </si>
  <si>
    <t>tc=</t>
  </si>
  <si>
    <t>S^2=MQe=</t>
  </si>
  <si>
    <t>X0^T=</t>
  </si>
  <si>
    <t>IC=</t>
  </si>
  <si>
    <t>e)</t>
  </si>
  <si>
    <t>Ver tabela ANOVA</t>
  </si>
  <si>
    <t>f)</t>
  </si>
  <si>
    <t>H0:b2=0</t>
  </si>
  <si>
    <t>H1:b2=/=0</t>
  </si>
  <si>
    <t>t0=</t>
  </si>
  <si>
    <t>Como t0&lt;tc não se pode rejeitar H0. Pode-se eliminar b2.</t>
  </si>
  <si>
    <t>Y0=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</si>
</sst>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5" borderId="1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0" borderId="3" xfId="0" applyBorder="1"/>
    <xf numFmtId="0" fontId="0" fillId="5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169" fontId="0" fillId="0" borderId="3" xfId="0" applyNumberFormat="1" applyBorder="1"/>
    <xf numFmtId="169" fontId="0" fillId="0" borderId="1" xfId="0" applyNumberFormat="1" applyBorder="1"/>
    <xf numFmtId="169" fontId="0" fillId="0" borderId="0" xfId="0" applyNumberFormat="1"/>
    <xf numFmtId="172" fontId="0" fillId="0" borderId="0" xfId="0" applyNumberFormat="1"/>
    <xf numFmtId="0" fontId="0" fillId="5" borderId="4" xfId="0" applyFill="1" applyBorder="1" applyAlignment="1">
      <alignment horizontal="center" wrapText="1"/>
    </xf>
    <xf numFmtId="0" fontId="0" fillId="5" borderId="0" xfId="0" applyFill="1" applyBorder="1" applyAlignment="1">
      <alignment horizontal="right"/>
    </xf>
    <xf numFmtId="169" fontId="0" fillId="5" borderId="0" xfId="0" applyNumberFormat="1" applyFill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9837-484C-453C-9461-C5FCEBC71E49}">
  <dimension ref="A1:Q81"/>
  <sheetViews>
    <sheetView tabSelected="1" topLeftCell="A46" workbookViewId="0">
      <selection activeCell="H63" sqref="H63"/>
    </sheetView>
  </sheetViews>
  <sheetFormatPr defaultRowHeight="14.4" x14ac:dyDescent="0.3"/>
  <cols>
    <col min="3" max="3" width="11.21875" customWidth="1"/>
    <col min="5" max="5" width="10.5546875" customWidth="1"/>
    <col min="6" max="6" width="10.109375" customWidth="1"/>
  </cols>
  <sheetData>
    <row r="1" spans="1:10" x14ac:dyDescent="0.3">
      <c r="A1" t="s">
        <v>13</v>
      </c>
    </row>
    <row r="2" spans="1:10" x14ac:dyDescent="0.3">
      <c r="B2" s="7" t="s">
        <v>0</v>
      </c>
      <c r="C2" s="7" t="s">
        <v>1</v>
      </c>
      <c r="D2" s="7" t="s">
        <v>2</v>
      </c>
      <c r="E2" s="7" t="s">
        <v>3</v>
      </c>
    </row>
    <row r="3" spans="1:10" x14ac:dyDescent="0.3">
      <c r="B3" s="6">
        <v>1</v>
      </c>
      <c r="C3" s="6">
        <v>4</v>
      </c>
      <c r="D3" s="6">
        <v>4</v>
      </c>
      <c r="E3" s="6">
        <v>36</v>
      </c>
      <c r="I3" t="s">
        <v>4</v>
      </c>
      <c r="J3" t="s">
        <v>5</v>
      </c>
    </row>
    <row r="4" spans="1:10" x14ac:dyDescent="0.3">
      <c r="B4" s="6">
        <v>2</v>
      </c>
      <c r="C4" s="6">
        <v>4.5</v>
      </c>
      <c r="D4" s="6">
        <v>5</v>
      </c>
      <c r="E4" s="6">
        <v>33</v>
      </c>
    </row>
    <row r="5" spans="1:10" x14ac:dyDescent="0.3">
      <c r="B5" s="6">
        <v>3</v>
      </c>
      <c r="C5" s="6">
        <v>5</v>
      </c>
      <c r="D5" s="6">
        <v>5.5</v>
      </c>
      <c r="E5" s="6">
        <v>37</v>
      </c>
    </row>
    <row r="6" spans="1:10" x14ac:dyDescent="0.3">
      <c r="B6" s="6">
        <v>4</v>
      </c>
      <c r="C6" s="6">
        <v>6.5</v>
      </c>
      <c r="D6" s="6">
        <v>7</v>
      </c>
      <c r="E6" s="6">
        <v>37</v>
      </c>
    </row>
    <row r="7" spans="1:10" x14ac:dyDescent="0.3">
      <c r="B7" s="6">
        <v>5</v>
      </c>
      <c r="C7" s="6">
        <v>7</v>
      </c>
      <c r="D7" s="6">
        <v>6</v>
      </c>
      <c r="E7" s="6">
        <v>34</v>
      </c>
    </row>
    <row r="8" spans="1:10" x14ac:dyDescent="0.3">
      <c r="B8" s="6">
        <v>6</v>
      </c>
      <c r="C8" s="6">
        <v>7.8</v>
      </c>
      <c r="D8" s="6">
        <v>5</v>
      </c>
      <c r="E8" s="6">
        <v>32</v>
      </c>
    </row>
    <row r="9" spans="1:10" x14ac:dyDescent="0.3">
      <c r="B9" s="6">
        <v>7</v>
      </c>
      <c r="C9" s="6">
        <v>7.5</v>
      </c>
      <c r="D9" s="6">
        <v>7</v>
      </c>
      <c r="E9" s="6">
        <v>36</v>
      </c>
    </row>
    <row r="10" spans="1:10" x14ac:dyDescent="0.3">
      <c r="B10" s="6">
        <v>8</v>
      </c>
      <c r="C10" s="6">
        <v>8</v>
      </c>
      <c r="D10" s="6">
        <v>8</v>
      </c>
      <c r="E10" s="6">
        <v>35</v>
      </c>
    </row>
    <row r="11" spans="1:10" x14ac:dyDescent="0.3">
      <c r="B11" s="6">
        <v>9</v>
      </c>
      <c r="C11" s="6">
        <v>8</v>
      </c>
      <c r="D11" s="6">
        <v>8.5</v>
      </c>
      <c r="E11" s="6">
        <v>38</v>
      </c>
    </row>
    <row r="12" spans="1:10" x14ac:dyDescent="0.3">
      <c r="B12" s="6">
        <v>10</v>
      </c>
      <c r="C12" s="6">
        <v>8.5</v>
      </c>
      <c r="D12" s="6">
        <v>9</v>
      </c>
      <c r="E12" s="6">
        <v>39</v>
      </c>
    </row>
    <row r="15" spans="1:10" x14ac:dyDescent="0.3">
      <c r="A15" t="s">
        <v>14</v>
      </c>
    </row>
    <row r="17" spans="1:17" x14ac:dyDescent="0.3">
      <c r="A17" s="5" t="s">
        <v>9</v>
      </c>
      <c r="B17" s="1">
        <v>1</v>
      </c>
      <c r="C17" s="6">
        <v>4</v>
      </c>
      <c r="D17" s="6">
        <v>36</v>
      </c>
      <c r="E17" s="5" t="s">
        <v>10</v>
      </c>
      <c r="F17" s="6">
        <v>4</v>
      </c>
      <c r="G17" s="5" t="s">
        <v>11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</row>
    <row r="18" spans="1:17" x14ac:dyDescent="0.3">
      <c r="B18" s="1">
        <v>1</v>
      </c>
      <c r="C18" s="6">
        <v>5</v>
      </c>
      <c r="D18" s="6">
        <v>33</v>
      </c>
      <c r="F18" s="6">
        <v>4.5</v>
      </c>
      <c r="H18" s="2">
        <v>4</v>
      </c>
      <c r="I18" s="2">
        <v>5</v>
      </c>
      <c r="J18" s="2">
        <v>5.5</v>
      </c>
      <c r="K18" s="2">
        <v>7</v>
      </c>
      <c r="L18" s="2">
        <v>6</v>
      </c>
      <c r="M18" s="2">
        <v>5</v>
      </c>
      <c r="N18" s="2">
        <v>7</v>
      </c>
      <c r="O18" s="2">
        <v>8</v>
      </c>
      <c r="P18" s="2">
        <v>8.5</v>
      </c>
      <c r="Q18" s="2">
        <v>9</v>
      </c>
    </row>
    <row r="19" spans="1:17" x14ac:dyDescent="0.3">
      <c r="B19" s="1">
        <v>1</v>
      </c>
      <c r="C19" s="6">
        <v>5.5</v>
      </c>
      <c r="D19" s="6">
        <v>37</v>
      </c>
      <c r="F19" s="6">
        <v>5</v>
      </c>
      <c r="H19" s="2">
        <v>36</v>
      </c>
      <c r="I19" s="2">
        <v>33</v>
      </c>
      <c r="J19" s="2">
        <v>37</v>
      </c>
      <c r="K19" s="2">
        <v>37</v>
      </c>
      <c r="L19" s="2">
        <v>34</v>
      </c>
      <c r="M19" s="2">
        <v>32</v>
      </c>
      <c r="N19" s="2">
        <v>36</v>
      </c>
      <c r="O19" s="2">
        <v>35</v>
      </c>
      <c r="P19" s="2">
        <v>38</v>
      </c>
      <c r="Q19" s="2">
        <v>39</v>
      </c>
    </row>
    <row r="20" spans="1:17" x14ac:dyDescent="0.3">
      <c r="B20" s="1">
        <v>1</v>
      </c>
      <c r="C20" s="6">
        <v>7</v>
      </c>
      <c r="D20" s="6">
        <v>37</v>
      </c>
      <c r="F20" s="6">
        <v>6.5</v>
      </c>
    </row>
    <row r="21" spans="1:17" x14ac:dyDescent="0.3">
      <c r="B21" s="1">
        <v>1</v>
      </c>
      <c r="C21" s="6">
        <v>6</v>
      </c>
      <c r="D21" s="6">
        <v>34</v>
      </c>
      <c r="F21" s="6">
        <v>7</v>
      </c>
    </row>
    <row r="22" spans="1:17" x14ac:dyDescent="0.3">
      <c r="B22" s="1">
        <v>1</v>
      </c>
      <c r="C22" s="6">
        <v>5</v>
      </c>
      <c r="D22" s="6">
        <v>32</v>
      </c>
      <c r="F22" s="6">
        <v>7.8</v>
      </c>
    </row>
    <row r="23" spans="1:17" x14ac:dyDescent="0.3">
      <c r="B23" s="1">
        <v>1</v>
      </c>
      <c r="C23" s="6">
        <v>7</v>
      </c>
      <c r="D23" s="6">
        <v>36</v>
      </c>
      <c r="F23" s="6">
        <v>7.5</v>
      </c>
    </row>
    <row r="24" spans="1:17" x14ac:dyDescent="0.3">
      <c r="B24" s="1">
        <v>1</v>
      </c>
      <c r="C24" s="6">
        <v>8</v>
      </c>
      <c r="D24" s="6">
        <v>35</v>
      </c>
      <c r="F24" s="6">
        <v>8</v>
      </c>
    </row>
    <row r="25" spans="1:17" x14ac:dyDescent="0.3">
      <c r="B25" s="1">
        <v>1</v>
      </c>
      <c r="C25" s="6">
        <v>8.5</v>
      </c>
      <c r="D25" s="6">
        <v>38</v>
      </c>
      <c r="F25" s="6">
        <v>8</v>
      </c>
    </row>
    <row r="26" spans="1:17" x14ac:dyDescent="0.3">
      <c r="B26" s="1">
        <v>1</v>
      </c>
      <c r="C26" s="6">
        <v>9</v>
      </c>
      <c r="D26" s="6">
        <v>39</v>
      </c>
      <c r="F26" s="6">
        <v>8.5</v>
      </c>
    </row>
    <row r="27" spans="1:17" x14ac:dyDescent="0.3">
      <c r="B27">
        <f>COUNT(B17:B26)</f>
        <v>10</v>
      </c>
      <c r="F27">
        <f>SUM(F17:F26)/B27</f>
        <v>6.68</v>
      </c>
    </row>
    <row r="30" spans="1:17" x14ac:dyDescent="0.3">
      <c r="C30" t="s">
        <v>6</v>
      </c>
      <c r="D30" s="3" cm="1">
        <f t="array" ref="D30:F32">MMULT(H17:Q19,B17:D26)</f>
        <v>10</v>
      </c>
      <c r="E30" s="3">
        <v>65</v>
      </c>
      <c r="F30" s="3">
        <v>357</v>
      </c>
    </row>
    <row r="31" spans="1:17" x14ac:dyDescent="0.3">
      <c r="D31" s="3">
        <v>65</v>
      </c>
      <c r="E31" s="3">
        <v>447.5</v>
      </c>
      <c r="F31" s="3">
        <v>2341.5</v>
      </c>
    </row>
    <row r="32" spans="1:17" x14ac:dyDescent="0.3">
      <c r="D32" s="3">
        <v>357</v>
      </c>
      <c r="E32" s="3">
        <v>2341.5</v>
      </c>
      <c r="F32" s="3">
        <v>12789</v>
      </c>
    </row>
    <row r="34" spans="2:6" x14ac:dyDescent="0.3">
      <c r="B34" s="5" t="s">
        <v>31</v>
      </c>
      <c r="C34" t="s">
        <v>7</v>
      </c>
      <c r="D34" s="3" cm="1">
        <f t="array" ref="D34:F36">MINVERSE(_xlfn.ANCHORARRAY(D30))</f>
        <v>36.349999999999589</v>
      </c>
      <c r="E34" s="3">
        <v>0.69999999999999674</v>
      </c>
      <c r="F34" s="3">
        <v>-1.1428571428571306</v>
      </c>
    </row>
    <row r="35" spans="2:6" x14ac:dyDescent="0.3">
      <c r="D35" s="3">
        <v>0.69999999999999329</v>
      </c>
      <c r="E35" s="3">
        <v>6.6666666666666624E-2</v>
      </c>
      <c r="F35" s="3">
        <v>-3.1746031746031543E-2</v>
      </c>
    </row>
    <row r="36" spans="2:6" x14ac:dyDescent="0.3">
      <c r="D36" s="3">
        <v>-1.1428571428571301</v>
      </c>
      <c r="E36" s="3">
        <v>-3.1746031746031647E-2</v>
      </c>
      <c r="F36" s="3">
        <v>3.7792894935751699E-2</v>
      </c>
    </row>
    <row r="38" spans="2:6" x14ac:dyDescent="0.3">
      <c r="C38" t="s">
        <v>8</v>
      </c>
      <c r="D38" s="3" cm="1">
        <f t="array" ref="D38:D40">MMULT(H17:Q19,F17:F26)</f>
        <v>66.8</v>
      </c>
    </row>
    <row r="39" spans="2:6" x14ac:dyDescent="0.3">
      <c r="D39" s="3">
        <v>453.5</v>
      </c>
    </row>
    <row r="40" spans="2:6" x14ac:dyDescent="0.3">
      <c r="D40" s="3">
        <v>2391.1</v>
      </c>
    </row>
    <row r="42" spans="2:6" x14ac:dyDescent="0.3">
      <c r="C42" t="s">
        <v>12</v>
      </c>
      <c r="D42" s="14" cm="1">
        <f t="array" ref="D42:D44">MMULT(_xlfn.ANCHORARRAY(D34),_xlfn.ANCHORARRAY(D38))</f>
        <v>12.944285714286252</v>
      </c>
    </row>
    <row r="43" spans="2:6" x14ac:dyDescent="0.3">
      <c r="D43" s="14">
        <v>1.0853968253968418</v>
      </c>
    </row>
    <row r="44" spans="2:6" x14ac:dyDescent="0.3">
      <c r="D44" s="14">
        <v>-0.37309145880576011</v>
      </c>
    </row>
    <row r="46" spans="2:6" x14ac:dyDescent="0.3">
      <c r="C46" t="s">
        <v>4</v>
      </c>
      <c r="D46" t="str">
        <f>"Y="&amp;ROUND(D42,4)&amp;"+"&amp;ROUND(D43,4)&amp;"X1+"&amp;ROUND(D44,4)&amp;"X2"</f>
        <v>Y=12,9443+1,0854X1+-0,3731X2</v>
      </c>
    </row>
    <row r="49" spans="1:10" x14ac:dyDescent="0.3">
      <c r="A49" t="s">
        <v>15</v>
      </c>
      <c r="B49" t="s">
        <v>16</v>
      </c>
      <c r="D49" t="s">
        <v>25</v>
      </c>
      <c r="E49" s="4">
        <v>0.05</v>
      </c>
    </row>
    <row r="51" spans="1:10" ht="29.4" thickBot="1" x14ac:dyDescent="0.35">
      <c r="B51" s="10" t="s">
        <v>17</v>
      </c>
      <c r="C51" s="10" t="s">
        <v>18</v>
      </c>
      <c r="D51" s="11" t="s">
        <v>19</v>
      </c>
      <c r="E51" s="10" t="s">
        <v>20</v>
      </c>
      <c r="F51" s="10" t="s">
        <v>21</v>
      </c>
      <c r="H51" s="16" t="s">
        <v>26</v>
      </c>
    </row>
    <row r="52" spans="1:10" ht="15" thickTop="1" x14ac:dyDescent="0.3">
      <c r="B52" s="8" t="s">
        <v>22</v>
      </c>
      <c r="C52" s="12" cm="1">
        <f t="array" ref="C52">MMULT(MMULT(TRANSPOSE(_xlfn.ANCHORARRAY(D42)),H17:Q19),F17:F26)-B27*F27^2</f>
        <v>18.58275888133636</v>
      </c>
      <c r="D52" s="9">
        <v>2</v>
      </c>
      <c r="E52" s="12">
        <f>C52/D52</f>
        <v>9.2913794406681802</v>
      </c>
      <c r="F52" s="12">
        <f>E52/E53</f>
        <v>12.922022718821227</v>
      </c>
      <c r="H52" s="14">
        <f>_xlfn.F.INV(1-E49,D52,D53)</f>
        <v>4.7374141277758817</v>
      </c>
      <c r="J52" t="s">
        <v>29</v>
      </c>
    </row>
    <row r="53" spans="1:10" x14ac:dyDescent="0.3">
      <c r="B53" s="7" t="s">
        <v>23</v>
      </c>
      <c r="C53" s="13" cm="1">
        <f t="array" ref="C53">MMULT(TRANSPOSE(F17:F26),F17:F26)-MMULT(MMULT(TRANSPOSE(_xlfn.ANCHORARRAY(D42)),H17:Q19),F17:F26)</f>
        <v>5.0332411186636818</v>
      </c>
      <c r="D53" s="6">
        <f>B27-(D52+1)</f>
        <v>7</v>
      </c>
      <c r="E53" s="13">
        <f>C53/D53</f>
        <v>0.71903444552338314</v>
      </c>
      <c r="F53" s="6"/>
    </row>
    <row r="54" spans="1:10" x14ac:dyDescent="0.3">
      <c r="B54" s="7" t="s">
        <v>24</v>
      </c>
      <c r="C54" s="6" cm="1">
        <f t="array" ref="C54">MMULT(TRANSPOSE(F17:F26),F17:F26)-B27*F27^2</f>
        <v>23.616000000000042</v>
      </c>
      <c r="D54" s="6">
        <f>B27-1</f>
        <v>9</v>
      </c>
      <c r="E54" s="6"/>
      <c r="F54" s="6"/>
    </row>
    <row r="57" spans="1:10" x14ac:dyDescent="0.3">
      <c r="B57" s="17" t="s">
        <v>27</v>
      </c>
      <c r="C57" s="14">
        <f>C52/C54</f>
        <v>0.7868715650972361</v>
      </c>
    </row>
    <row r="58" spans="1:10" x14ac:dyDescent="0.3">
      <c r="B58" s="17" t="s">
        <v>28</v>
      </c>
      <c r="C58" s="14">
        <f>1-(D54/D53)*(1-C57)</f>
        <v>0.72597772655358928</v>
      </c>
    </row>
    <row r="61" spans="1:10" x14ac:dyDescent="0.3">
      <c r="A61" t="s">
        <v>30</v>
      </c>
      <c r="B61" s="5">
        <v>1</v>
      </c>
      <c r="C61" s="4">
        <v>1</v>
      </c>
      <c r="E61" t="s">
        <v>45</v>
      </c>
      <c r="F61" s="18" cm="1">
        <f t="array" ref="F61">MMULT(TRANSPOSE(_xlfn.ANCHORARRAY(D42)),C61:C63)</f>
        <v>5.482675736961518</v>
      </c>
    </row>
    <row r="62" spans="1:10" x14ac:dyDescent="0.3">
      <c r="B62" s="5" t="s">
        <v>2</v>
      </c>
      <c r="C62" s="4">
        <v>5.5</v>
      </c>
    </row>
    <row r="63" spans="1:10" x14ac:dyDescent="0.3">
      <c r="B63" s="5" t="s">
        <v>3</v>
      </c>
      <c r="C63" s="19">
        <v>36</v>
      </c>
    </row>
    <row r="66" spans="1:5" x14ac:dyDescent="0.3">
      <c r="A66" t="s">
        <v>32</v>
      </c>
      <c r="B66" t="s">
        <v>36</v>
      </c>
      <c r="C66" s="4">
        <v>1</v>
      </c>
      <c r="D66" s="4">
        <v>5.5</v>
      </c>
      <c r="E66" s="4">
        <v>36</v>
      </c>
    </row>
    <row r="69" spans="1:5" x14ac:dyDescent="0.3">
      <c r="B69" t="s">
        <v>35</v>
      </c>
      <c r="C69" s="14">
        <f>E53</f>
        <v>0.71903444552338314</v>
      </c>
    </row>
    <row r="70" spans="1:5" x14ac:dyDescent="0.3">
      <c r="B70" t="s">
        <v>34</v>
      </c>
      <c r="C70" s="14">
        <f>_xlfn.T.INV(1-E49/2,D53)</f>
        <v>2.3646242515927849</v>
      </c>
    </row>
    <row r="71" spans="1:5" x14ac:dyDescent="0.3">
      <c r="B71" t="s">
        <v>33</v>
      </c>
      <c r="C71" s="14" cm="1">
        <f t="array" ref="C71">C70*SQRT(C69*(1+MMULT(C66:E66,MMULT(_xlfn.ANCHORARRAY(D34),TRANSPOSE(C66:E66)))))</f>
        <v>2.1864977466377336</v>
      </c>
    </row>
    <row r="72" spans="1:5" x14ac:dyDescent="0.3">
      <c r="B72" t="s">
        <v>37</v>
      </c>
      <c r="C72" t="str">
        <f>"]"&amp;ROUND(F61-C71,4)&amp;" ; "&amp;ROUND(F61+C71,4)&amp;"["</f>
        <v>]3,2962 ; 7,6692[</v>
      </c>
    </row>
    <row r="76" spans="1:5" x14ac:dyDescent="0.3">
      <c r="A76" t="s">
        <v>38</v>
      </c>
      <c r="B76" t="s">
        <v>39</v>
      </c>
    </row>
    <row r="78" spans="1:5" x14ac:dyDescent="0.3">
      <c r="A78" t="s">
        <v>40</v>
      </c>
      <c r="B78" t="s">
        <v>41</v>
      </c>
    </row>
    <row r="79" spans="1:5" x14ac:dyDescent="0.3">
      <c r="B79" t="s">
        <v>42</v>
      </c>
    </row>
    <row r="80" spans="1:5" x14ac:dyDescent="0.3">
      <c r="B80" t="s">
        <v>34</v>
      </c>
      <c r="C80" s="15">
        <f>_xlfn.T.INV(1-E49/2,D53)</f>
        <v>2.3646242515927849</v>
      </c>
    </row>
    <row r="81" spans="2:5" x14ac:dyDescent="0.3">
      <c r="B81" t="s">
        <v>43</v>
      </c>
      <c r="C81" s="15">
        <f>ABS(D44/SQRT(C69*F36))</f>
        <v>2.2632648512215874</v>
      </c>
      <c r="E81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2022-06-06T23:02:44Z</dcterms:created>
  <dcterms:modified xsi:type="dcterms:W3CDTF">2022-06-07T00:45:07Z</dcterms:modified>
</cp:coreProperties>
</file>