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dias/pCloud Drive/1.1 Licenciatura (Data Science)/Otimização para Ciência de Dados/Projeto/"/>
    </mc:Choice>
  </mc:AlternateContent>
  <xr:revisionPtr revIDLastSave="0" documentId="13_ncr:1_{C88C6F4E-44E3-134C-86E3-748558C6F7C3}" xr6:coauthVersionLast="47" xr6:coauthVersionMax="47" xr10:uidLastSave="{00000000-0000-0000-0000-000000000000}"/>
  <bookViews>
    <workbookView xWindow="0" yWindow="500" windowWidth="28800" windowHeight="17500" activeTab="3" xr2:uid="{1695EBF9-6DAB-6C45-AF42-87E4FEE626A5}"/>
  </bookViews>
  <sheets>
    <sheet name="Answer Report Original (1)" sheetId="6" r:id="rId1"/>
    <sheet name="Sensitivity Report Original (1)" sheetId="7" r:id="rId2"/>
    <sheet name="Modelo Original (1)" sheetId="1" r:id="rId3"/>
    <sheet name="Gráficos Modelo Original (1)" sheetId="8" r:id="rId4"/>
    <sheet name="Answer Report (2)" sheetId="10" r:id="rId5"/>
    <sheet name="Sensitivity Report (2)" sheetId="11" r:id="rId6"/>
    <sheet name="Modelo sem p. impressão (2)" sheetId="9" r:id="rId7"/>
    <sheet name="Answer Report (3)" sheetId="13" r:id="rId8"/>
    <sheet name="Sensitivity Report (3)" sheetId="14" r:id="rId9"/>
    <sheet name="Modelo Parte VI (3)" sheetId="12" r:id="rId10"/>
    <sheet name="Gráficos Modelo Parte VI (3)" sheetId="15" r:id="rId11"/>
  </sheets>
  <definedNames>
    <definedName name="_xlchart.v1.0" hidden="1">'Gráficos Modelo Original (1)'!$A$25:$A$31</definedName>
    <definedName name="_xlchart.v1.1" hidden="1">'Gráficos Modelo Original (1)'!$B$24</definedName>
    <definedName name="_xlchart.v1.2" hidden="1">'Gráficos Modelo Original (1)'!$B$25:$B$31</definedName>
    <definedName name="_xlchart.v1.3" hidden="1">'Gráficos Modelo Original (1)'!$A$25:$A$31</definedName>
    <definedName name="_xlchart.v1.4" hidden="1">'Gráficos Modelo Original (1)'!$B$24</definedName>
    <definedName name="_xlchart.v1.5" hidden="1">'Gráficos Modelo Original (1)'!$B$25:$B$31</definedName>
    <definedName name="_xlchart.v1.6" hidden="1">'Gráficos Modelo Original (1)'!$A$25:$A$31</definedName>
    <definedName name="_xlchart.v1.7" hidden="1">'Gráficos Modelo Original (1)'!$B$24</definedName>
    <definedName name="_xlchart.v1.8" hidden="1">'Gráficos Modelo Original (1)'!$B$25:$B$31</definedName>
    <definedName name="solver_adj" localSheetId="2" hidden="1">'Modelo Original (1)'!$C$4:$L$4</definedName>
    <definedName name="solver_adj" localSheetId="9" hidden="1">'Modelo Parte VI (3)'!$C$4:$M$4</definedName>
    <definedName name="solver_adj" localSheetId="6" hidden="1">'Modelo sem p. impressão (2)'!$C$4:$J$4</definedName>
    <definedName name="solver_cvg" localSheetId="2" hidden="1">0.0001</definedName>
    <definedName name="solver_cvg" localSheetId="9" hidden="1">0.0001</definedName>
    <definedName name="solver_cvg" localSheetId="6" hidden="1">0.0001</definedName>
    <definedName name="solver_drv" localSheetId="2" hidden="1">1</definedName>
    <definedName name="solver_drv" localSheetId="9" hidden="1">1</definedName>
    <definedName name="solver_drv" localSheetId="6" hidden="1">1</definedName>
    <definedName name="solver_eng" localSheetId="2" hidden="1">2</definedName>
    <definedName name="solver_eng" localSheetId="9" hidden="1">2</definedName>
    <definedName name="solver_eng" localSheetId="6" hidden="1">2</definedName>
    <definedName name="solver_itr" localSheetId="2" hidden="1">2147483647</definedName>
    <definedName name="solver_itr" localSheetId="9" hidden="1">2147483647</definedName>
    <definedName name="solver_itr" localSheetId="6" hidden="1">2147483647</definedName>
    <definedName name="solver_lhs1" localSheetId="2" hidden="1">'Modelo Original (1)'!$M$10</definedName>
    <definedName name="solver_lhs1" localSheetId="9" hidden="1">'Modelo Parte VI (3)'!$N$10</definedName>
    <definedName name="solver_lhs1" localSheetId="6" hidden="1">'Modelo sem p. impressão (2)'!$K$10</definedName>
    <definedName name="solver_lhs2" localSheetId="2" hidden="1">'Modelo Original (1)'!$M$11</definedName>
    <definedName name="solver_lhs2" localSheetId="9" hidden="1">'Modelo Parte VI (3)'!$N$11:$N$15</definedName>
    <definedName name="solver_lhs2" localSheetId="6" hidden="1">'Modelo sem p. impressão (2)'!$K$11</definedName>
    <definedName name="solver_lhs3" localSheetId="2" hidden="1">'Modelo Original (1)'!$M$12</definedName>
    <definedName name="solver_lhs3" localSheetId="9" hidden="1">'Modelo Parte VI (3)'!$N$8</definedName>
    <definedName name="solver_lhs3" localSheetId="6" hidden="1">'Modelo sem p. impressão (2)'!$K$12</definedName>
    <definedName name="solver_lhs4" localSheetId="2" hidden="1">'Modelo Original (1)'!$M$13</definedName>
    <definedName name="solver_lhs4" localSheetId="9" hidden="1">'Modelo Parte VI (3)'!$N$9</definedName>
    <definedName name="solver_lhs4" localSheetId="6" hidden="1">'Modelo sem p. impressão (2)'!$K$13</definedName>
    <definedName name="solver_lhs5" localSheetId="2" hidden="1">'Modelo Original (1)'!$M$14</definedName>
    <definedName name="solver_lhs5" localSheetId="9" hidden="1">'Modelo Parte VI (3)'!$N$14</definedName>
    <definedName name="solver_lhs5" localSheetId="6" hidden="1">'Modelo sem p. impressão (2)'!$K$8</definedName>
    <definedName name="solver_lhs6" localSheetId="2" hidden="1">'Modelo Original (1)'!$M$8</definedName>
    <definedName name="solver_lhs6" localSheetId="9" hidden="1">'Modelo Parte VI (3)'!$N$8</definedName>
    <definedName name="solver_lhs6" localSheetId="6" hidden="1">'Modelo sem p. impressão (2)'!$K$9</definedName>
    <definedName name="solver_lhs7" localSheetId="2" hidden="1">'Modelo Original (1)'!$M$9</definedName>
    <definedName name="solver_lhs7" localSheetId="9" hidden="1">'Modelo Parte VI (3)'!$N$9</definedName>
    <definedName name="solver_lhs7" localSheetId="6" hidden="1">'Modelo sem p. impressão (2)'!$K$9</definedName>
    <definedName name="solver_lin" localSheetId="2" hidden="1">1</definedName>
    <definedName name="solver_lin" localSheetId="9" hidden="1">1</definedName>
    <definedName name="solver_lin" localSheetId="6" hidden="1">1</definedName>
    <definedName name="solver_mip" localSheetId="2" hidden="1">2147483647</definedName>
    <definedName name="solver_mip" localSheetId="9" hidden="1">2147483647</definedName>
    <definedName name="solver_mip" localSheetId="6" hidden="1">2147483647</definedName>
    <definedName name="solver_mni" localSheetId="2" hidden="1">30</definedName>
    <definedName name="solver_mni" localSheetId="9" hidden="1">30</definedName>
    <definedName name="solver_mni" localSheetId="6" hidden="1">30</definedName>
    <definedName name="solver_mrt" localSheetId="2" hidden="1">0.075</definedName>
    <definedName name="solver_mrt" localSheetId="9" hidden="1">0.075</definedName>
    <definedName name="solver_mrt" localSheetId="6" hidden="1">0.075</definedName>
    <definedName name="solver_msl" localSheetId="2" hidden="1">2</definedName>
    <definedName name="solver_msl" localSheetId="9" hidden="1">2</definedName>
    <definedName name="solver_msl" localSheetId="6" hidden="1">2</definedName>
    <definedName name="solver_neg" localSheetId="2" hidden="1">1</definedName>
    <definedName name="solver_neg" localSheetId="9" hidden="1">1</definedName>
    <definedName name="solver_neg" localSheetId="6" hidden="1">1</definedName>
    <definedName name="solver_nod" localSheetId="2" hidden="1">2147483647</definedName>
    <definedName name="solver_nod" localSheetId="9" hidden="1">2147483647</definedName>
    <definedName name="solver_nod" localSheetId="6" hidden="1">2147483647</definedName>
    <definedName name="solver_num" localSheetId="2" hidden="1">7</definedName>
    <definedName name="solver_num" localSheetId="9" hidden="1">4</definedName>
    <definedName name="solver_num" localSheetId="6" hidden="1">6</definedName>
    <definedName name="solver_opt" localSheetId="2" hidden="1">'Modelo Original (1)'!$M$5</definedName>
    <definedName name="solver_opt" localSheetId="9" hidden="1">'Modelo Parte VI (3)'!$N$5</definedName>
    <definedName name="solver_opt" localSheetId="6" hidden="1">'Modelo sem p. impressão (2)'!$K$5</definedName>
    <definedName name="solver_pre" localSheetId="2" hidden="1">0.000001</definedName>
    <definedName name="solver_pre" localSheetId="9" hidden="1">0.000001</definedName>
    <definedName name="solver_pre" localSheetId="6" hidden="1">0.000001</definedName>
    <definedName name="solver_rbv" localSheetId="2" hidden="1">1</definedName>
    <definedName name="solver_rbv" localSheetId="9" hidden="1">1</definedName>
    <definedName name="solver_rbv" localSheetId="6" hidden="1">1</definedName>
    <definedName name="solver_rel1" localSheetId="2" hidden="1">2</definedName>
    <definedName name="solver_rel1" localSheetId="9" hidden="1">2</definedName>
    <definedName name="solver_rel1" localSheetId="6" hidden="1">1</definedName>
    <definedName name="solver_rel2" localSheetId="2" hidden="1">1</definedName>
    <definedName name="solver_rel2" localSheetId="9" hidden="1">1</definedName>
    <definedName name="solver_rel2" localSheetId="6" hidden="1">1</definedName>
    <definedName name="solver_rel3" localSheetId="2" hidden="1">1</definedName>
    <definedName name="solver_rel3" localSheetId="9" hidden="1">2</definedName>
    <definedName name="solver_rel3" localSheetId="6" hidden="1">1</definedName>
    <definedName name="solver_rel4" localSheetId="2" hidden="1">1</definedName>
    <definedName name="solver_rel4" localSheetId="9" hidden="1">2</definedName>
    <definedName name="solver_rel4" localSheetId="6" hidden="1">1</definedName>
    <definedName name="solver_rel5" localSheetId="2" hidden="1">1</definedName>
    <definedName name="solver_rel5" localSheetId="9" hidden="1">1</definedName>
    <definedName name="solver_rel5" localSheetId="6" hidden="1">2</definedName>
    <definedName name="solver_rel6" localSheetId="2" hidden="1">2</definedName>
    <definedName name="solver_rel6" localSheetId="9" hidden="1">2</definedName>
    <definedName name="solver_rel6" localSheetId="6" hidden="1">2</definedName>
    <definedName name="solver_rel7" localSheetId="2" hidden="1">2</definedName>
    <definedName name="solver_rel7" localSheetId="9" hidden="1">2</definedName>
    <definedName name="solver_rel7" localSheetId="6" hidden="1">2</definedName>
    <definedName name="solver_rhs1" localSheetId="2" hidden="1">'Modelo Original (1)'!$O$10</definedName>
    <definedName name="solver_rhs1" localSheetId="9" hidden="1">'Modelo Parte VI (3)'!$P$10</definedName>
    <definedName name="solver_rhs1" localSheetId="6" hidden="1">'Modelo sem p. impressão (2)'!$M$10</definedName>
    <definedName name="solver_rhs2" localSheetId="2" hidden="1">'Modelo Original (1)'!$O$11</definedName>
    <definedName name="solver_rhs2" localSheetId="9" hidden="1">'Modelo Parte VI (3)'!$P$11:$P$15</definedName>
    <definedName name="solver_rhs2" localSheetId="6" hidden="1">'Modelo sem p. impressão (2)'!$M$11</definedName>
    <definedName name="solver_rhs3" localSheetId="2" hidden="1">'Modelo Original (1)'!$O$12</definedName>
    <definedName name="solver_rhs3" localSheetId="9" hidden="1">'Modelo Parte VI (3)'!$P$8</definedName>
    <definedName name="solver_rhs3" localSheetId="6" hidden="1">'Modelo sem p. impressão (2)'!$M$12</definedName>
    <definedName name="solver_rhs4" localSheetId="2" hidden="1">'Modelo Original (1)'!$O$13</definedName>
    <definedName name="solver_rhs4" localSheetId="9" hidden="1">'Modelo Parte VI (3)'!$P$9</definedName>
    <definedName name="solver_rhs4" localSheetId="6" hidden="1">'Modelo sem p. impressão (2)'!$M$13</definedName>
    <definedName name="solver_rhs5" localSheetId="2" hidden="1">'Modelo Original (1)'!$O$14</definedName>
    <definedName name="solver_rhs5" localSheetId="9" hidden="1">'Modelo Parte VI (3)'!$P$14</definedName>
    <definedName name="solver_rhs5" localSheetId="6" hidden="1">'Modelo sem p. impressão (2)'!$M$8</definedName>
    <definedName name="solver_rhs6" localSheetId="2" hidden="1">'Modelo Original (1)'!$O$8</definedName>
    <definedName name="solver_rhs6" localSheetId="9" hidden="1">'Modelo Parte VI (3)'!$P$8</definedName>
    <definedName name="solver_rhs6" localSheetId="6" hidden="1">'Modelo sem p. impressão (2)'!$M$9</definedName>
    <definedName name="solver_rhs7" localSheetId="2" hidden="1">'Modelo Original (1)'!$O$9</definedName>
    <definedName name="solver_rhs7" localSheetId="9" hidden="1">'Modelo Parte VI (3)'!$P$9</definedName>
    <definedName name="solver_rhs7" localSheetId="6" hidden="1">'Modelo sem p. impressão (2)'!$M$9</definedName>
    <definedName name="solver_rlx" localSheetId="2" hidden="1">1</definedName>
    <definedName name="solver_rlx" localSheetId="9" hidden="1">1</definedName>
    <definedName name="solver_rlx" localSheetId="6" hidden="1">1</definedName>
    <definedName name="solver_rsd" localSheetId="2" hidden="1">0</definedName>
    <definedName name="solver_rsd" localSheetId="9" hidden="1">0</definedName>
    <definedName name="solver_rsd" localSheetId="6" hidden="1">0</definedName>
    <definedName name="solver_scl" localSheetId="2" hidden="1">2</definedName>
    <definedName name="solver_scl" localSheetId="9" hidden="1">2</definedName>
    <definedName name="solver_scl" localSheetId="6" hidden="1">2</definedName>
    <definedName name="solver_sho" localSheetId="2" hidden="1">2</definedName>
    <definedName name="solver_sho" localSheetId="9" hidden="1">2</definedName>
    <definedName name="solver_sho" localSheetId="6" hidden="1">2</definedName>
    <definedName name="solver_ssz" localSheetId="2" hidden="1">100</definedName>
    <definedName name="solver_ssz" localSheetId="9" hidden="1">100</definedName>
    <definedName name="solver_ssz" localSheetId="6" hidden="1">100</definedName>
    <definedName name="solver_tim" localSheetId="2" hidden="1">2147483647</definedName>
    <definedName name="solver_tim" localSheetId="9" hidden="1">2147483647</definedName>
    <definedName name="solver_tim" localSheetId="6" hidden="1">2147483647</definedName>
    <definedName name="solver_tol" localSheetId="2" hidden="1">0.01</definedName>
    <definedName name="solver_tol" localSheetId="9" hidden="1">0.01</definedName>
    <definedName name="solver_tol" localSheetId="6" hidden="1">0.01</definedName>
    <definedName name="solver_typ" localSheetId="2" hidden="1">2</definedName>
    <definedName name="solver_typ" localSheetId="9" hidden="1">2</definedName>
    <definedName name="solver_typ" localSheetId="6" hidden="1">2</definedName>
    <definedName name="solver_val" localSheetId="2" hidden="1">0</definedName>
    <definedName name="solver_val" localSheetId="9" hidden="1">0</definedName>
    <definedName name="solver_val" localSheetId="6" hidden="1">0</definedName>
    <definedName name="solver_ver" localSheetId="2" hidden="1">2</definedName>
    <definedName name="solver_ver" localSheetId="9" hidden="1">2</definedName>
    <definedName name="solver_ver" localSheetId="6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8" l="1"/>
  <c r="C27" i="8"/>
  <c r="C28" i="8"/>
  <c r="C29" i="8"/>
  <c r="C30" i="8"/>
  <c r="C31" i="8"/>
  <c r="C25" i="8"/>
  <c r="F7" i="15"/>
  <c r="F5" i="15"/>
  <c r="F4" i="15"/>
  <c r="F3" i="15"/>
  <c r="B5" i="15"/>
  <c r="B4" i="15"/>
  <c r="B3" i="15"/>
  <c r="N15" i="12"/>
  <c r="N9" i="12"/>
  <c r="N10" i="12"/>
  <c r="N11" i="12"/>
  <c r="N12" i="12"/>
  <c r="N13" i="12"/>
  <c r="N14" i="12"/>
  <c r="M5" i="12"/>
  <c r="N8" i="12"/>
  <c r="N5" i="12"/>
  <c r="L5" i="12"/>
  <c r="K5" i="12"/>
  <c r="J5" i="12"/>
  <c r="I5" i="12"/>
  <c r="H5" i="12"/>
  <c r="G5" i="12"/>
  <c r="F5" i="12"/>
  <c r="E5" i="12"/>
  <c r="D5" i="12"/>
  <c r="C5" i="12"/>
  <c r="K13" i="9"/>
  <c r="K12" i="9"/>
  <c r="K11" i="9"/>
  <c r="K10" i="9"/>
  <c r="K9" i="9"/>
  <c r="K8" i="9"/>
  <c r="J5" i="9"/>
  <c r="I5" i="9"/>
  <c r="H5" i="9"/>
  <c r="G5" i="9"/>
  <c r="F5" i="9"/>
  <c r="E5" i="9"/>
  <c r="D5" i="9"/>
  <c r="C5" i="9"/>
  <c r="F6" i="8"/>
  <c r="F5" i="8"/>
  <c r="F4" i="8"/>
  <c r="F3" i="8"/>
  <c r="B5" i="8"/>
  <c r="B4" i="8"/>
  <c r="B3" i="8"/>
  <c r="M5" i="1"/>
  <c r="L5" i="1"/>
  <c r="K5" i="1"/>
  <c r="J5" i="1"/>
  <c r="I5" i="1"/>
  <c r="H5" i="1"/>
  <c r="G5" i="1"/>
  <c r="F5" i="1"/>
  <c r="E5" i="1"/>
  <c r="D5" i="1"/>
  <c r="C5" i="1"/>
  <c r="M14" i="1"/>
  <c r="M13" i="1"/>
  <c r="M12" i="1"/>
  <c r="M11" i="1"/>
  <c r="M10" i="1"/>
  <c r="M9" i="1"/>
  <c r="M8" i="1"/>
  <c r="K5" i="9" l="1"/>
</calcChain>
</file>

<file path=xl/sharedStrings.xml><?xml version="1.0" encoding="utf-8"?>
<sst xmlns="http://schemas.openxmlformats.org/spreadsheetml/2006/main" count="604" uniqueCount="174">
  <si>
    <t>Custo</t>
  </si>
  <si>
    <t>Min:</t>
  </si>
  <si>
    <t>Restrições</t>
  </si>
  <si>
    <t>Qtd a comprar</t>
  </si>
  <si>
    <t>Jornais (para Kraft)</t>
  </si>
  <si>
    <t>J1</t>
  </si>
  <si>
    <t>Jornais (para Embrulho)</t>
  </si>
  <si>
    <t>J2</t>
  </si>
  <si>
    <t>P. Misto (para Kraft)</t>
  </si>
  <si>
    <t>P. Misto (para Embrulho)</t>
  </si>
  <si>
    <t>P. Misto (para Impressão)</t>
  </si>
  <si>
    <t>M1</t>
  </si>
  <si>
    <t>M2</t>
  </si>
  <si>
    <t>M3</t>
  </si>
  <si>
    <t>E1</t>
  </si>
  <si>
    <t>E2</t>
  </si>
  <si>
    <t>E3</t>
  </si>
  <si>
    <t>P. Escritório (para Kraft)</t>
  </si>
  <si>
    <t>P. Escritório (para Embrulho)</t>
  </si>
  <si>
    <t>P. Escritório (para Impressão)</t>
  </si>
  <si>
    <t>C1</t>
  </si>
  <si>
    <t>C2</t>
  </si>
  <si>
    <t>Cartão (para Kraft)</t>
  </si>
  <si>
    <t>Cartão (para Embrulho)</t>
  </si>
  <si>
    <t>TOTAL</t>
  </si>
  <si>
    <t>Quantidade papel kraft</t>
  </si>
  <si>
    <t>&lt;=</t>
  </si>
  <si>
    <t>=</t>
  </si>
  <si>
    <t>Quantidade papel embrulho</t>
  </si>
  <si>
    <t>Quantidade papel impressão</t>
  </si>
  <si>
    <t>Toneladas disponíveis jornal</t>
  </si>
  <si>
    <t>Toneladas disponíveis p. misto</t>
  </si>
  <si>
    <t>Toneladas disponíveis p. escritório</t>
  </si>
  <si>
    <t>Toneladas disponíveis cartão</t>
  </si>
  <si>
    <t>Usado</t>
  </si>
  <si>
    <t>LHS</t>
  </si>
  <si>
    <t>Disponível</t>
  </si>
  <si>
    <t>RHS</t>
  </si>
  <si>
    <t>Microsoft Excel 16.72 Answer Report</t>
  </si>
  <si>
    <t>Worksheet: [TrabalhoFinal.xlsx]Sheet1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</si>
  <si>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</si>
  <si>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</si>
  <si>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</si>
  <si>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</si>
  <si>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Iterations Unlimited, Precision 0,000001</t>
  </si>
  <si>
    <t>Max Subproblems Unlimited, Max Integer Sols Unlimited, Integer Tolerance 1%, Solve Without Integer Constraints,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</si>
  <si>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</si>
  <si>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</si>
  <si>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</si>
  <si>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</si>
  <si>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</si>
  <si>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</si>
  <si>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</si>
  <si>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</si>
  <si>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</si>
  <si>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</si>
  <si>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</si>
  <si>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</si>
  <si>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$M$5</t>
  </si>
  <si>
    <t>$C$4</t>
  </si>
  <si>
    <t>Qtd a comprar J1</t>
  </si>
  <si>
    <t>Contin</t>
  </si>
  <si>
    <t>$D$4</t>
  </si>
  <si>
    <t>Qtd a comprar J2</t>
  </si>
  <si>
    <t>$E$4</t>
  </si>
  <si>
    <t>Qtd a comprar M1</t>
  </si>
  <si>
    <t>$F$4</t>
  </si>
  <si>
    <t>Qtd a comprar M2</t>
  </si>
  <si>
    <t>$G$4</t>
  </si>
  <si>
    <t>Qtd a comprar M3</t>
  </si>
  <si>
    <t>$H$4</t>
  </si>
  <si>
    <t>Qtd a comprar E1</t>
  </si>
  <si>
    <t>$I$4</t>
  </si>
  <si>
    <t>Qtd a comprar E2</t>
  </si>
  <si>
    <t>$J$4</t>
  </si>
  <si>
    <t>Qtd a comprar E3</t>
  </si>
  <si>
    <t>$K$4</t>
  </si>
  <si>
    <t>Qtd a comprar C1</t>
  </si>
  <si>
    <t>$L$4</t>
  </si>
  <si>
    <t>Qtd a comprar C2</t>
  </si>
  <si>
    <t>$M$10</t>
  </si>
  <si>
    <t>$M$10=$O$10</t>
  </si>
  <si>
    <t>Binding</t>
  </si>
  <si>
    <t>$M$11</t>
  </si>
  <si>
    <t>$M$11&lt;=$O$11</t>
  </si>
  <si>
    <t>$M$12</t>
  </si>
  <si>
    <t>$M$12&lt;=$O$12</t>
  </si>
  <si>
    <t>Not Binding</t>
  </si>
  <si>
    <t>$M$13</t>
  </si>
  <si>
    <t>$M$13&lt;=$O$13</t>
  </si>
  <si>
    <t>$M$14</t>
  </si>
  <si>
    <t>$M$14&lt;=$O$14</t>
  </si>
  <si>
    <t>$M$8</t>
  </si>
  <si>
    <t>$M$8=$O$8</t>
  </si>
  <si>
    <t>$M$9</t>
  </si>
  <si>
    <t>$M$9=$O$9</t>
  </si>
  <si>
    <t>Microsoft Excel 16.72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</si>
  <si>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</si>
  <si>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</si>
  <si>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</si>
  <si>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</si>
  <si>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</si>
  <si>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</si>
  <si>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</si>
  <si>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</si>
  <si>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</si>
  <si>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</si>
  <si>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</si>
  <si>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</si>
  <si>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</si>
  <si>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Iterations: 8 Subproblems: 0</t>
  </si>
  <si>
    <t>Report Created: 08/05/2023 09:19:02</t>
  </si>
  <si>
    <t>Solution Time: 477,756 Seconds.</t>
  </si>
  <si>
    <t>Papel de embrulho</t>
  </si>
  <si>
    <t>Papel de escritório</t>
  </si>
  <si>
    <t>Papel kraft</t>
  </si>
  <si>
    <t>Papel de impressão</t>
  </si>
  <si>
    <t>Tipo de papel</t>
  </si>
  <si>
    <t>Custo por tipo de papel (€)</t>
  </si>
  <si>
    <t>Custo por material (€)</t>
  </si>
  <si>
    <t>Materiais</t>
  </si>
  <si>
    <t>Jornal</t>
  </si>
  <si>
    <t>Papel misto</t>
  </si>
  <si>
    <t>Cartão</t>
  </si>
  <si>
    <t>Worksheet: [TrabalhoFinal.xlsx]Modelo sem papel de impressão</t>
  </si>
  <si>
    <t>Report Created: 14/05/2023 22:21:29</t>
  </si>
  <si>
    <t>Solution Time: 425,879 Seconds.</t>
  </si>
  <si>
    <t>Iterations: 5 Subproblems: 0</t>
  </si>
  <si>
    <t>$K$5</t>
  </si>
  <si>
    <t>$K$10</t>
  </si>
  <si>
    <t>$K$10&lt;=$M$10</t>
  </si>
  <si>
    <t>$K$11</t>
  </si>
  <si>
    <t>$K$11&lt;=$M$11</t>
  </si>
  <si>
    <t>$K$12</t>
  </si>
  <si>
    <t>$K$12&lt;=$M$12</t>
  </si>
  <si>
    <t>$K$13</t>
  </si>
  <si>
    <t>$K$13&lt;=$M$13</t>
  </si>
  <si>
    <t>$K$8</t>
  </si>
  <si>
    <t>$K$8=$M$8</t>
  </si>
  <si>
    <t>$K$9</t>
  </si>
  <si>
    <t>$K$9=$M$9</t>
  </si>
  <si>
    <t>Custo Total</t>
  </si>
  <si>
    <t>Rendimento de papel de embrulho (a partir de p. misto)</t>
  </si>
  <si>
    <t>Revistas (para Embrulho)</t>
  </si>
  <si>
    <t>R1</t>
  </si>
  <si>
    <t>Toneladas disponíveis revistas</t>
  </si>
  <si>
    <t>Worksheet: [TrabalhoFinal.xlsx]Modelo Parte VI (3)</t>
  </si>
  <si>
    <t>Report Created: 15/05/2023 03:19:36</t>
  </si>
  <si>
    <t>Solution Time: 387,991 Seconds.</t>
  </si>
  <si>
    <t>$N$5</t>
  </si>
  <si>
    <t>$M$4</t>
  </si>
  <si>
    <t>Qtd a comprar R1</t>
  </si>
  <si>
    <t>$N$10</t>
  </si>
  <si>
    <t>$N$10=$P$10</t>
  </si>
  <si>
    <t>$N$11</t>
  </si>
  <si>
    <t>$N$11&lt;=$P$11</t>
  </si>
  <si>
    <t>$N$12</t>
  </si>
  <si>
    <t>$N$12&lt;=$P$12</t>
  </si>
  <si>
    <t>$N$13</t>
  </si>
  <si>
    <t>$N$13&lt;=$P$13</t>
  </si>
  <si>
    <t>$N$14</t>
  </si>
  <si>
    <t>$N$14&lt;=$P$14</t>
  </si>
  <si>
    <t>$N$15</t>
  </si>
  <si>
    <t>$N$15&lt;=$P$15</t>
  </si>
  <si>
    <t>$N$8</t>
  </si>
  <si>
    <t>$N$8=$P$8</t>
  </si>
  <si>
    <t>$N$9</t>
  </si>
  <si>
    <t>$N$9=$P$9</t>
  </si>
  <si>
    <t>Revistas</t>
  </si>
  <si>
    <t>Custo por tipo de papel (€) no novo modelo</t>
  </si>
  <si>
    <t>Custo por tipo de papel (€) no modelo original</t>
  </si>
  <si>
    <t>Custo por material (€) no novo modelo</t>
  </si>
  <si>
    <t>Custo por material (€) no modelo original</t>
  </si>
  <si>
    <t>Redução do Custo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</si>
</sst>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u/>
      <sz val="18"/>
      <color rgb="FF7030A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0" fillId="4" borderId="1" xfId="0" quotePrefix="1" applyFill="1" applyBorder="1" applyAlignment="1">
      <alignment horizontal="center"/>
    </xf>
    <xf numFmtId="0" fontId="0" fillId="4" borderId="4" xfId="0" quotePrefix="1" applyFill="1" applyBorder="1" applyAlignment="1">
      <alignment horizontal="center"/>
    </xf>
    <xf numFmtId="0" fontId="0" fillId="4" borderId="2" xfId="0" quotePrefix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" fillId="0" borderId="0" xfId="0" applyFont="1"/>
    <xf numFmtId="17" fontId="0" fillId="0" borderId="0" xfId="0" applyNumberFormat="1"/>
    <xf numFmtId="0" fontId="0" fillId="0" borderId="13" xfId="0" applyBorder="1"/>
    <xf numFmtId="0" fontId="4" fillId="0" borderId="12" xfId="0" applyFont="1" applyBorder="1" applyAlignment="1">
      <alignment horizontal="center"/>
    </xf>
    <xf numFmtId="0" fontId="0" fillId="0" borderId="14" xfId="0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'Gráficos Modelo Original (1)'!$F$2</c:f>
              <c:strCache>
                <c:ptCount val="1"/>
                <c:pt idx="0">
                  <c:v>Custo por material (€)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Modelo Original (1)'!$E$3:$E$6</c:f>
              <c:strCache>
                <c:ptCount val="4"/>
                <c:pt idx="0">
                  <c:v>Jornal</c:v>
                </c:pt>
                <c:pt idx="1">
                  <c:v>Papel misto</c:v>
                </c:pt>
                <c:pt idx="2">
                  <c:v>Papel de escritório</c:v>
                </c:pt>
                <c:pt idx="3">
                  <c:v>Cartão</c:v>
                </c:pt>
              </c:strCache>
            </c:strRef>
          </c:cat>
          <c:val>
            <c:numRef>
              <c:f>'Gráficos Modelo Original (1)'!$F$3:$F$6</c:f>
              <c:numCache>
                <c:formatCode>General</c:formatCode>
                <c:ptCount val="4"/>
                <c:pt idx="0">
                  <c:v>15552.941176470589</c:v>
                </c:pt>
                <c:pt idx="1">
                  <c:v>15771.428571428571</c:v>
                </c:pt>
                <c:pt idx="2">
                  <c:v>9362.5</c:v>
                </c:pt>
                <c:pt idx="3">
                  <c:v>2766.5816326530576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0-A34F-A7D6-7BD9C190C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8740752"/>
        <c:axId val="368743024"/>
      </c:barChart>
      <c:catAx>
        <c:axId val="368740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68743024"/>
        <c:crosses val="autoZero"/>
        <c:auto val="1"/>
        <c:lblAlgn val="ctr"/>
        <c:lblOffset val="100"/>
        <c:noMultiLvlLbl val="0"/>
      </c:catAx>
      <c:valAx>
        <c:axId val="36874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6874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'Gráficos Modelo Original (1)'!$B$2</c:f>
              <c:strCache>
                <c:ptCount val="1"/>
                <c:pt idx="0">
                  <c:v>Custo por tipo de papel (€)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Modelo Original (1)'!$A$3:$A$5</c:f>
              <c:strCache>
                <c:ptCount val="3"/>
                <c:pt idx="0">
                  <c:v>Papel kraft</c:v>
                </c:pt>
                <c:pt idx="1">
                  <c:v>Papel de embrulho</c:v>
                </c:pt>
                <c:pt idx="2">
                  <c:v>Papel de impressão</c:v>
                </c:pt>
              </c:strCache>
            </c:strRef>
          </c:cat>
          <c:val>
            <c:numRef>
              <c:f>'Gráficos Modelo Original (1)'!$B$3:$B$5</c:f>
              <c:numCache>
                <c:formatCode>General</c:formatCode>
                <c:ptCount val="3"/>
                <c:pt idx="0">
                  <c:v>12647.058823529413</c:v>
                </c:pt>
                <c:pt idx="1">
                  <c:v>19877.821128451378</c:v>
                </c:pt>
                <c:pt idx="2">
                  <c:v>10928.571428571428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5-0648-A8B6-5E51B74A9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3893136"/>
        <c:axId val="373895408"/>
      </c:barChart>
      <c:catAx>
        <c:axId val="373893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73895408"/>
        <c:crosses val="autoZero"/>
        <c:auto val="1"/>
        <c:lblAlgn val="ctr"/>
        <c:lblOffset val="100"/>
        <c:noMultiLvlLbl val="0"/>
      </c:catAx>
      <c:valAx>
        <c:axId val="37389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7389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'Gráficos Modelo Original (1)'!$B$24</c:f>
              <c:strCache>
                <c:ptCount val="1"/>
                <c:pt idx="0">
                  <c:v>Custo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'Gráficos Modelo Original (1)'!$A$25:$A$31</c:f>
              <c:numCache>
                <c:formatCode>0%</c:formatCode>
                <c:ptCount val="7"/>
                <c:pt idx="0">
                  <c:v>0.65</c:v>
                </c:pt>
                <c:pt idx="1">
                  <c:v>0.7</c:v>
                </c:pt>
                <c:pt idx="2">
                  <c:v>0.75</c:v>
                </c:pt>
                <c:pt idx="3">
                  <c:v>0.8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</c:numCache>
            </c:numRef>
          </c:cat>
          <c:val>
            <c:numRef>
              <c:f>'Gráficos Modelo Original (1)'!$B$25:$B$31</c:f>
              <c:numCache>
                <c:formatCode>General</c:formatCode>
                <c:ptCount val="7"/>
                <c:pt idx="0">
                  <c:v>43547.809119999998</c:v>
                </c:pt>
                <c:pt idx="1">
                  <c:v>43547.809119999998</c:v>
                </c:pt>
                <c:pt idx="2">
                  <c:v>43547.809119999998</c:v>
                </c:pt>
                <c:pt idx="3">
                  <c:v>43453.451379999999</c:v>
                </c:pt>
                <c:pt idx="4">
                  <c:v>42955.492200000001</c:v>
                </c:pt>
                <c:pt idx="5">
                  <c:v>41929.201679999998</c:v>
                </c:pt>
                <c:pt idx="6">
                  <c:v>41000.630250000002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0-AE49-A092-9B44B1B40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785167"/>
        <c:axId val="1591787167"/>
      </c:lineChart>
      <c:catAx>
        <c:axId val="15917851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91787167"/>
        <c:crosses val="autoZero"/>
        <c:auto val="1"/>
        <c:lblAlgn val="ctr"/>
        <c:lblOffset val="100"/>
        <c:noMultiLvlLbl val="0"/>
      </c:catAx>
      <c:valAx>
        <c:axId val="15917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9178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'Gráficos Modelo Parte VI (3)'!$B$2</c:f>
              <c:strCache>
                <c:ptCount val="1"/>
                <c:pt idx="0">
                  <c:v>Custo por tipo de papel (€) no novo modelo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Modelo Parte VI (3)'!$A$3:$A$5</c:f>
              <c:strCache>
                <c:ptCount val="3"/>
                <c:pt idx="0">
                  <c:v>Papel kraft</c:v>
                </c:pt>
                <c:pt idx="1">
                  <c:v>Papel de embrulho</c:v>
                </c:pt>
                <c:pt idx="2">
                  <c:v>Papel de impressão</c:v>
                </c:pt>
              </c:strCache>
            </c:strRef>
          </c:cat>
          <c:val>
            <c:numRef>
              <c:f>'Gráficos Modelo Parte VI (3)'!$B$3:$B$5</c:f>
              <c:numCache>
                <c:formatCode>General</c:formatCode>
                <c:ptCount val="3"/>
                <c:pt idx="0">
                  <c:v>12647.058823529413</c:v>
                </c:pt>
                <c:pt idx="1">
                  <c:v>17068.512110726646</c:v>
                </c:pt>
                <c:pt idx="2">
                  <c:v>10412.691547207118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F-D14A-80A9-5E8F315440ED}"/>
            </c:ext>
          </c:extLst>
        </c:ser>
        <c:ser>
          <c:idx val="1"/>
          <c:order val="1"/>
          <c:tx>
            <c:strRef>
              <c:f>'Gráficos Modelo Parte VI (3)'!$C$2</c:f>
              <c:strCache>
                <c:ptCount val="1"/>
                <c:pt idx="0">
                  <c:v>Custo por tipo de papel (€) no modelo 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Modelo Parte VI (3)'!$A$3:$A$5</c:f>
              <c:strCache>
                <c:ptCount val="3"/>
                <c:pt idx="0">
                  <c:v>Papel kraft</c:v>
                </c:pt>
                <c:pt idx="1">
                  <c:v>Papel de embrulho</c:v>
                </c:pt>
                <c:pt idx="2">
                  <c:v>Papel de impressão</c:v>
                </c:pt>
              </c:strCache>
            </c:strRef>
          </c:cat>
          <c:val>
            <c:numRef>
              <c:f>'Gráficos Modelo Parte VI (3)'!$C$3:$C$5</c:f>
              <c:numCache>
                <c:formatCode>General</c:formatCode>
                <c:ptCount val="3"/>
                <c:pt idx="0">
                  <c:v>12647.058823529413</c:v>
                </c:pt>
                <c:pt idx="1">
                  <c:v>19877.821128451378</c:v>
                </c:pt>
                <c:pt idx="2">
                  <c:v>10928.571428571428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F-D14A-80A9-5E8F31544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9632560"/>
        <c:axId val="1419634288"/>
      </c:barChart>
      <c:catAx>
        <c:axId val="141963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419634288"/>
        <c:crosses val="autoZero"/>
        <c:auto val="1"/>
        <c:lblAlgn val="ctr"/>
        <c:lblOffset val="100"/>
        <c:noMultiLvlLbl val="0"/>
      </c:catAx>
      <c:valAx>
        <c:axId val="141963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4196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'Gráficos Modelo Parte VI (3)'!$F$2</c:f>
              <c:strCache>
                <c:ptCount val="1"/>
                <c:pt idx="0">
                  <c:v>Custo por material (€) no novo modelo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Modelo Parte VI (3)'!$E$3:$E$7</c:f>
              <c:strCache>
                <c:ptCount val="5"/>
                <c:pt idx="0">
                  <c:v>Jornal</c:v>
                </c:pt>
                <c:pt idx="1">
                  <c:v>Papel misto</c:v>
                </c:pt>
                <c:pt idx="2">
                  <c:v>Papel de escritório</c:v>
                </c:pt>
                <c:pt idx="3">
                  <c:v>Cartão</c:v>
                </c:pt>
                <c:pt idx="4">
                  <c:v>Revistas</c:v>
                </c:pt>
              </c:strCache>
            </c:strRef>
          </c:cat>
          <c:val>
            <c:numRef>
              <c:f>'Gráficos Modelo Parte VI (3)'!$F$3:$F$7</c:f>
              <c:numCache>
                <c:formatCode>General</c:formatCode>
                <c:ptCount val="5"/>
                <c:pt idx="0">
                  <c:v>15552.941176470589</c:v>
                </c:pt>
                <c:pt idx="1">
                  <c:v>1777.3109243697495</c:v>
                </c:pt>
                <c:pt idx="2">
                  <c:v>9598.0103806228362</c:v>
                </c:pt>
                <c:pt idx="3">
                  <c:v>0</c:v>
                </c:pt>
                <c:pt idx="4">
                  <c:v>13200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F-9145-8AAE-F8F2FD155574}"/>
            </c:ext>
          </c:extLst>
        </c:ser>
        <c:ser>
          <c:idx val="1"/>
          <c:order val="1"/>
          <c:tx>
            <c:strRef>
              <c:f>'Gráficos Modelo Parte VI (3)'!$G$2</c:f>
              <c:strCache>
                <c:ptCount val="1"/>
                <c:pt idx="0">
                  <c:v>Custo por material (€) no modelo 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Modelo Parte VI (3)'!$E$3:$E$7</c:f>
              <c:strCache>
                <c:ptCount val="5"/>
                <c:pt idx="0">
                  <c:v>Jornal</c:v>
                </c:pt>
                <c:pt idx="1">
                  <c:v>Papel misto</c:v>
                </c:pt>
                <c:pt idx="2">
                  <c:v>Papel de escritório</c:v>
                </c:pt>
                <c:pt idx="3">
                  <c:v>Cartão</c:v>
                </c:pt>
                <c:pt idx="4">
                  <c:v>Revistas</c:v>
                </c:pt>
              </c:strCache>
            </c:strRef>
          </c:cat>
          <c:val>
            <c:numRef>
              <c:f>'Gráficos Modelo Parte VI (3)'!$G$3:$G$7</c:f>
              <c:numCache>
                <c:formatCode>General</c:formatCode>
                <c:ptCount val="5"/>
                <c:pt idx="0">
                  <c:v>15552.941176470589</c:v>
                </c:pt>
                <c:pt idx="1">
                  <c:v>15771.428571428571</c:v>
                </c:pt>
                <c:pt idx="2">
                  <c:v>9362.5</c:v>
                </c:pt>
                <c:pt idx="3">
                  <c:v>2766.5816326530576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F-9145-8AAE-F8F2FD15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5701808"/>
        <c:axId val="1355548192"/>
      </c:barChart>
      <c:catAx>
        <c:axId val="135570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55548192"/>
        <c:crosses val="autoZero"/>
        <c:auto val="1"/>
        <c:lblAlgn val="ctr"/>
        <c:lblOffset val="100"/>
        <c:noMultiLvlLbl val="0"/>
      </c:catAx>
      <c:valAx>
        <c:axId val="13555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5570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7</xdr:row>
      <xdr:rowOff>95250</xdr:rowOff>
    </xdr:from>
    <xdr:to>
      <xdr:col>6</xdr:col>
      <xdr:colOff>431800</xdr:colOff>
      <xdr:row>20</xdr:row>
      <xdr:rowOff>196850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D46F72-9951-9912-C448-B1F497FB2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292100</xdr:colOff>
      <xdr:row>7</xdr:row>
      <xdr:rowOff>158750</xdr:rowOff>
    </xdr:from>
    <xdr:to>
      <xdr:col>4</xdr:col>
      <xdr:colOff>101600</xdr:colOff>
      <xdr:row>21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9F69F2E-23F7-D459-91D6-B9FBFC7D5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425450</xdr:colOff>
      <xdr:row>31</xdr:row>
      <xdr:rowOff>95250</xdr:rowOff>
    </xdr:from>
    <xdr:to>
      <xdr:col>2</xdr:col>
      <xdr:colOff>139700</xdr:colOff>
      <xdr:row>49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414957-C3CE-D886-5FC0-B056F3221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6</xdr:row>
      <xdr:rowOff>127000</xdr:rowOff>
    </xdr:from>
    <xdr:to>
      <xdr:col>2</xdr:col>
      <xdr:colOff>1638300</xdr:colOff>
      <xdr:row>24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9B5312-44F9-52A4-E9E9-BD83125C6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806450</xdr:colOff>
      <xdr:row>8</xdr:row>
      <xdr:rowOff>88900</xdr:rowOff>
    </xdr:from>
    <xdr:to>
      <xdr:col>9</xdr:col>
      <xdr:colOff>203200</xdr:colOff>
      <xdr:row>29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D82E72-E9DF-34D9-3CF6-D06BD470C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1144C-373C-5C49-8E95-59D61B351671}">
  <dimension ref="A1:G41"/>
  <sheetViews>
    <sheetView showGridLines="0" topLeftCell="A10" workbookViewId="0">
      <selection activeCell="J35" sqref="J35"/>
    </sheetView>
  </sheetViews>
  <sheetFormatPr baseColWidth="10" defaultRowHeight="16" x14ac:dyDescent="0.2"/>
  <cols>
    <col min="1" max="1" width="2.33203125" customWidth="1"/>
    <col min="2" max="2" width="6.83203125" bestFit="1" customWidth="1"/>
    <col min="3" max="3" width="29.6640625" bestFit="1" customWidth="1"/>
    <col min="4" max="4" width="12.83203125" bestFit="1" customWidth="1"/>
    <col min="5" max="5" width="14.1640625" bestFit="1" customWidth="1"/>
    <col min="6" max="6" width="10.83203125" bestFit="1" customWidth="1"/>
    <col min="7" max="7" width="12.1640625" bestFit="1" customWidth="1"/>
  </cols>
  <sheetData>
    <row r="1" spans="1:5" x14ac:dyDescent="0.2">
      <c r="A1" s="1" t="s">
        <v>38</v>
      </c>
    </row>
    <row r="2" spans="1:5" x14ac:dyDescent="0.2">
      <c r="A2" s="1" t="s">
        <v>39</v>
      </c>
    </row>
    <row r="3" spans="1:5" x14ac:dyDescent="0.2">
      <c r="A3" s="1" t="s">
        <v>111</v>
      </c>
    </row>
    <row r="4" spans="1:5" x14ac:dyDescent="0.2">
      <c r="A4" s="1" t="s">
        <v>40</v>
      </c>
    </row>
    <row r="5" spans="1:5" x14ac:dyDescent="0.2">
      <c r="A5" s="1" t="s">
        <v>41</v>
      </c>
    </row>
    <row r="6" spans="1:5" x14ac:dyDescent="0.2">
      <c r="A6" s="1"/>
      <c r="B6" t="s">
        <v>42</v>
      </c>
    </row>
    <row r="7" spans="1:5" x14ac:dyDescent="0.2">
      <c r="A7" s="1"/>
      <c r="B7" t="s">
        <v>112</v>
      </c>
    </row>
    <row r="8" spans="1:5" x14ac:dyDescent="0.2">
      <c r="A8" s="1"/>
      <c r="B8" t="s">
        <v>110</v>
      </c>
    </row>
    <row r="9" spans="1:5" x14ac:dyDescent="0.2">
      <c r="A9" s="1" t="s">
        <v>43</v>
      </c>
    </row>
    <row r="10" spans="1:5" x14ac:dyDescent="0.2">
      <c r="B10" t="s">
        <v>44</v>
      </c>
    </row>
    <row r="11" spans="1:5" x14ac:dyDescent="0.2">
      <c r="B11" t="s">
        <v>45</v>
      </c>
    </row>
    <row r="14" spans="1:5" ht="17" thickBot="1" x14ac:dyDescent="0.25">
      <c r="A14" t="s">
        <v>46</v>
      </c>
    </row>
    <row r="15" spans="1:5" ht="17" thickBot="1" x14ac:dyDescent="0.25">
      <c r="B15" s="27" t="s">
        <v>47</v>
      </c>
      <c r="C15" s="27" t="s">
        <v>48</v>
      </c>
      <c r="D15" s="27" t="s">
        <v>49</v>
      </c>
      <c r="E15" s="27" t="s">
        <v>50</v>
      </c>
    </row>
    <row r="16" spans="1:5" ht="17" thickBot="1" x14ac:dyDescent="0.25">
      <c r="B16" s="26" t="s">
        <v>58</v>
      </c>
      <c r="C16" s="26" t="s">
        <v>0</v>
      </c>
      <c r="D16" s="26">
        <v>0</v>
      </c>
      <c r="E16" s="26">
        <v>43453.451380552215</v>
      </c>
    </row>
    <row r="19" spans="1:6" ht="17" thickBot="1" x14ac:dyDescent="0.25">
      <c r="A19" t="s">
        <v>51</v>
      </c>
    </row>
    <row r="20" spans="1:6" ht="17" thickBot="1" x14ac:dyDescent="0.25">
      <c r="B20" s="27" t="s">
        <v>47</v>
      </c>
      <c r="C20" s="27" t="s">
        <v>48</v>
      </c>
      <c r="D20" s="27" t="s">
        <v>49</v>
      </c>
      <c r="E20" s="27" t="s">
        <v>50</v>
      </c>
      <c r="F20" s="27" t="s">
        <v>52</v>
      </c>
    </row>
    <row r="21" spans="1:6" x14ac:dyDescent="0.2">
      <c r="B21" s="28" t="s">
        <v>59</v>
      </c>
      <c r="C21" s="28" t="s">
        <v>60</v>
      </c>
      <c r="D21" s="28">
        <v>0</v>
      </c>
      <c r="E21" s="28">
        <v>588.23529411764707</v>
      </c>
      <c r="F21" s="28" t="s">
        <v>61</v>
      </c>
    </row>
    <row r="22" spans="1:6" x14ac:dyDescent="0.2">
      <c r="B22" s="28" t="s">
        <v>62</v>
      </c>
      <c r="C22" s="28" t="s">
        <v>63</v>
      </c>
      <c r="D22" s="28">
        <v>0</v>
      </c>
      <c r="E22" s="28">
        <v>111.76470588235296</v>
      </c>
      <c r="F22" s="28" t="s">
        <v>61</v>
      </c>
    </row>
    <row r="23" spans="1:6" x14ac:dyDescent="0.2">
      <c r="B23" s="28" t="s">
        <v>64</v>
      </c>
      <c r="C23" s="28" t="s">
        <v>65</v>
      </c>
      <c r="D23" s="28">
        <v>0</v>
      </c>
      <c r="E23" s="28">
        <v>0</v>
      </c>
      <c r="F23" s="28" t="s">
        <v>61</v>
      </c>
    </row>
    <row r="24" spans="1:6" x14ac:dyDescent="0.2">
      <c r="B24" s="28" t="s">
        <v>66</v>
      </c>
      <c r="C24" s="28" t="s">
        <v>67</v>
      </c>
      <c r="D24" s="28">
        <v>0</v>
      </c>
      <c r="E24" s="28">
        <v>171.42857142857144</v>
      </c>
      <c r="F24" s="28" t="s">
        <v>61</v>
      </c>
    </row>
    <row r="25" spans="1:6" x14ac:dyDescent="0.2">
      <c r="B25" s="28" t="s">
        <v>68</v>
      </c>
      <c r="C25" s="28" t="s">
        <v>69</v>
      </c>
      <c r="D25" s="28">
        <v>0</v>
      </c>
      <c r="E25" s="28">
        <v>428.57142857142856</v>
      </c>
      <c r="F25" s="28" t="s">
        <v>61</v>
      </c>
    </row>
    <row r="26" spans="1:6" x14ac:dyDescent="0.2">
      <c r="B26" s="28" t="s">
        <v>70</v>
      </c>
      <c r="C26" s="28" t="s">
        <v>71</v>
      </c>
      <c r="D26" s="28">
        <v>0</v>
      </c>
      <c r="E26" s="28">
        <v>0</v>
      </c>
      <c r="F26" s="28" t="s">
        <v>61</v>
      </c>
    </row>
    <row r="27" spans="1:6" x14ac:dyDescent="0.2">
      <c r="B27" s="28" t="s">
        <v>72</v>
      </c>
      <c r="C27" s="28" t="s">
        <v>73</v>
      </c>
      <c r="D27" s="28">
        <v>0</v>
      </c>
      <c r="E27" s="28">
        <v>350</v>
      </c>
      <c r="F27" s="28" t="s">
        <v>61</v>
      </c>
    </row>
    <row r="28" spans="1:6" x14ac:dyDescent="0.2">
      <c r="B28" s="28" t="s">
        <v>74</v>
      </c>
      <c r="C28" s="28" t="s">
        <v>75</v>
      </c>
      <c r="D28" s="28">
        <v>0</v>
      </c>
      <c r="E28" s="28">
        <v>0</v>
      </c>
      <c r="F28" s="28" t="s">
        <v>61</v>
      </c>
    </row>
    <row r="29" spans="1:6" x14ac:dyDescent="0.2">
      <c r="B29" s="28" t="s">
        <v>76</v>
      </c>
      <c r="C29" s="28" t="s">
        <v>77</v>
      </c>
      <c r="D29" s="28">
        <v>0</v>
      </c>
      <c r="E29" s="28">
        <v>0</v>
      </c>
      <c r="F29" s="28" t="s">
        <v>61</v>
      </c>
    </row>
    <row r="30" spans="1:6" ht="17" thickBot="1" x14ac:dyDescent="0.25">
      <c r="B30" s="26" t="s">
        <v>78</v>
      </c>
      <c r="C30" s="26" t="s">
        <v>79</v>
      </c>
      <c r="D30" s="26">
        <v>0</v>
      </c>
      <c r="E30" s="26">
        <v>108.49339735894344</v>
      </c>
      <c r="F30" s="26" t="s">
        <v>61</v>
      </c>
    </row>
    <row r="33" spans="1:7" ht="17" thickBot="1" x14ac:dyDescent="0.25">
      <c r="A33" t="s">
        <v>53</v>
      </c>
    </row>
    <row r="34" spans="1:7" ht="17" thickBot="1" x14ac:dyDescent="0.25">
      <c r="B34" s="27" t="s">
        <v>47</v>
      </c>
      <c r="C34" s="27" t="s">
        <v>48</v>
      </c>
      <c r="D34" s="27" t="s">
        <v>54</v>
      </c>
      <c r="E34" s="27" t="s">
        <v>55</v>
      </c>
      <c r="F34" s="27" t="s">
        <v>56</v>
      </c>
      <c r="G34" s="27" t="s">
        <v>57</v>
      </c>
    </row>
    <row r="35" spans="1:7" x14ac:dyDescent="0.2">
      <c r="B35" s="28" t="s">
        <v>80</v>
      </c>
      <c r="C35" s="28" t="s">
        <v>29</v>
      </c>
      <c r="D35" s="28">
        <v>299.99999999999994</v>
      </c>
      <c r="E35" s="28" t="s">
        <v>81</v>
      </c>
      <c r="F35" s="28" t="s">
        <v>82</v>
      </c>
      <c r="G35" s="28">
        <v>0</v>
      </c>
    </row>
    <row r="36" spans="1:7" x14ac:dyDescent="0.2">
      <c r="B36" s="28" t="s">
        <v>83</v>
      </c>
      <c r="C36" s="28" t="s">
        <v>30</v>
      </c>
      <c r="D36" s="28">
        <v>700</v>
      </c>
      <c r="E36" s="28" t="s">
        <v>84</v>
      </c>
      <c r="F36" s="28" t="s">
        <v>82</v>
      </c>
      <c r="G36" s="28">
        <v>0</v>
      </c>
    </row>
    <row r="37" spans="1:7" x14ac:dyDescent="0.2">
      <c r="B37" s="28" t="s">
        <v>85</v>
      </c>
      <c r="C37" s="28" t="s">
        <v>31</v>
      </c>
      <c r="D37" s="28">
        <v>600</v>
      </c>
      <c r="E37" s="28" t="s">
        <v>86</v>
      </c>
      <c r="F37" s="28" t="s">
        <v>82</v>
      </c>
      <c r="G37" s="28">
        <v>0</v>
      </c>
    </row>
    <row r="38" spans="1:7" x14ac:dyDescent="0.2">
      <c r="B38" s="28" t="s">
        <v>88</v>
      </c>
      <c r="C38" s="28" t="s">
        <v>32</v>
      </c>
      <c r="D38" s="28">
        <v>350</v>
      </c>
      <c r="E38" s="28" t="s">
        <v>89</v>
      </c>
      <c r="F38" s="28" t="s">
        <v>82</v>
      </c>
      <c r="G38" s="28">
        <v>0</v>
      </c>
    </row>
    <row r="39" spans="1:7" x14ac:dyDescent="0.2">
      <c r="B39" s="28" t="s">
        <v>90</v>
      </c>
      <c r="C39" s="28" t="s">
        <v>33</v>
      </c>
      <c r="D39" s="28">
        <v>108.49339735894344</v>
      </c>
      <c r="E39" s="28" t="s">
        <v>91</v>
      </c>
      <c r="F39" s="28" t="s">
        <v>87</v>
      </c>
      <c r="G39" s="28">
        <v>291.50660264105659</v>
      </c>
    </row>
    <row r="40" spans="1:7" x14ac:dyDescent="0.2">
      <c r="B40" s="28" t="s">
        <v>92</v>
      </c>
      <c r="C40" s="28" t="s">
        <v>25</v>
      </c>
      <c r="D40" s="28">
        <v>500</v>
      </c>
      <c r="E40" s="28" t="s">
        <v>93</v>
      </c>
      <c r="F40" s="28" t="s">
        <v>82</v>
      </c>
      <c r="G40" s="28">
        <v>0</v>
      </c>
    </row>
    <row r="41" spans="1:7" ht="17" thickBot="1" x14ac:dyDescent="0.25">
      <c r="B41" s="26" t="s">
        <v>94</v>
      </c>
      <c r="C41" s="26" t="s">
        <v>28</v>
      </c>
      <c r="D41" s="26">
        <v>600</v>
      </c>
      <c r="E41" s="26" t="s">
        <v>95</v>
      </c>
      <c r="F41" s="26" t="s">
        <v>82</v>
      </c>
      <c r="G41" s="2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8F275-D9E6-084D-B5A2-5DF6D8420BD9}">
  <dimension ref="A1:P20"/>
  <sheetViews>
    <sheetView zoomScale="94" workbookViewId="0">
      <selection activeCell="P15" sqref="P15"/>
    </sheetView>
  </sheetViews>
  <sheetFormatPr baseColWidth="10" defaultRowHeight="16" x14ac:dyDescent="0.2"/>
  <cols>
    <col min="2" max="2" width="30.83203125" bestFit="1" customWidth="1"/>
    <col min="3" max="3" width="17.6640625" bestFit="1" customWidth="1"/>
    <col min="4" max="4" width="22" bestFit="1" customWidth="1"/>
    <col min="5" max="5" width="21.33203125" bestFit="1" customWidth="1"/>
    <col min="6" max="6" width="23" bestFit="1" customWidth="1"/>
    <col min="7" max="7" width="22.83203125" bestFit="1" customWidth="1"/>
    <col min="8" max="8" width="21.5" bestFit="1" customWidth="1"/>
    <col min="9" max="9" width="25.5" bestFit="1" customWidth="1"/>
    <col min="10" max="10" width="26" bestFit="1" customWidth="1"/>
    <col min="11" max="11" width="16.83203125" bestFit="1" customWidth="1"/>
    <col min="12" max="12" width="20.83203125" bestFit="1" customWidth="1"/>
    <col min="13" max="13" width="23" bestFit="1" customWidth="1"/>
  </cols>
  <sheetData>
    <row r="1" spans="1:16" ht="18" customHeight="1" x14ac:dyDescent="0.3">
      <c r="A1" s="24"/>
    </row>
    <row r="2" spans="1:16" x14ac:dyDescent="0.2">
      <c r="C2" s="2" t="s">
        <v>4</v>
      </c>
      <c r="D2" s="2" t="s">
        <v>6</v>
      </c>
      <c r="E2" s="2" t="s">
        <v>8</v>
      </c>
      <c r="F2" s="2" t="s">
        <v>9</v>
      </c>
      <c r="G2" s="2" t="s">
        <v>10</v>
      </c>
      <c r="H2" s="2" t="s">
        <v>17</v>
      </c>
      <c r="I2" s="2" t="s">
        <v>18</v>
      </c>
      <c r="J2" s="2" t="s">
        <v>19</v>
      </c>
      <c r="K2" s="2" t="s">
        <v>22</v>
      </c>
      <c r="L2" s="2" t="s">
        <v>23</v>
      </c>
      <c r="M2" s="2" t="s">
        <v>143</v>
      </c>
    </row>
    <row r="3" spans="1:16" ht="17" thickBot="1" x14ac:dyDescent="0.25">
      <c r="C3" s="6" t="s">
        <v>5</v>
      </c>
      <c r="D3" s="6" t="s">
        <v>7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20</v>
      </c>
      <c r="L3" s="6" t="s">
        <v>21</v>
      </c>
      <c r="M3" s="6" t="s">
        <v>144</v>
      </c>
      <c r="N3" s="7"/>
      <c r="O3" s="7"/>
      <c r="P3" s="7"/>
    </row>
    <row r="4" spans="1:16" x14ac:dyDescent="0.2">
      <c r="B4" s="6" t="s">
        <v>3</v>
      </c>
      <c r="C4" s="8">
        <v>588.23529411764707</v>
      </c>
      <c r="D4" s="9">
        <v>111.76470588235296</v>
      </c>
      <c r="E4" s="9">
        <v>0</v>
      </c>
      <c r="F4" s="9">
        <v>0</v>
      </c>
      <c r="G4" s="9">
        <v>69.698467622343117</v>
      </c>
      <c r="H4" s="9">
        <v>0</v>
      </c>
      <c r="I4" s="9">
        <v>35.986159169550206</v>
      </c>
      <c r="J4" s="9">
        <v>314.01384083044979</v>
      </c>
      <c r="K4" s="9">
        <v>0</v>
      </c>
      <c r="L4" s="9">
        <v>0</v>
      </c>
      <c r="M4" s="10">
        <v>600</v>
      </c>
      <c r="N4" s="7"/>
      <c r="O4" s="7"/>
      <c r="P4" s="7"/>
    </row>
    <row r="5" spans="1:16" ht="17" thickBot="1" x14ac:dyDescent="0.25">
      <c r="A5" s="2" t="s">
        <v>1</v>
      </c>
      <c r="B5" s="6" t="s">
        <v>0</v>
      </c>
      <c r="C5" s="11">
        <f>15+6.5</f>
        <v>21.5</v>
      </c>
      <c r="D5" s="12">
        <f>15+11</f>
        <v>26</v>
      </c>
      <c r="E5" s="12">
        <f>16+9.75</f>
        <v>25.75</v>
      </c>
      <c r="F5" s="12">
        <f>16+12.25</f>
        <v>28.25</v>
      </c>
      <c r="G5" s="12">
        <f>16+9.5</f>
        <v>25.5</v>
      </c>
      <c r="H5" s="12">
        <f>19+4.75</f>
        <v>23.75</v>
      </c>
      <c r="I5" s="12">
        <f>19+7.75</f>
        <v>26.75</v>
      </c>
      <c r="J5" s="12">
        <f>19+8.5</f>
        <v>27.5</v>
      </c>
      <c r="K5" s="12">
        <f>17+7.5</f>
        <v>24.5</v>
      </c>
      <c r="L5" s="12">
        <f>17+8.5</f>
        <v>25.5</v>
      </c>
      <c r="M5" s="13">
        <f>12+10</f>
        <v>22</v>
      </c>
      <c r="N5" s="14">
        <f>SUMPRODUCT(C5:M5,$C$4:$M$4)</f>
        <v>40128.262481463171</v>
      </c>
      <c r="O5" s="6" t="s">
        <v>24</v>
      </c>
      <c r="P5" s="7"/>
    </row>
    <row r="6" spans="1:16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17" thickBot="1" x14ac:dyDescent="0.25">
      <c r="B7" s="6" t="s">
        <v>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">
      <c r="B8" s="6" t="s">
        <v>25</v>
      </c>
      <c r="C8" s="15">
        <v>0.85</v>
      </c>
      <c r="D8" s="16">
        <v>0</v>
      </c>
      <c r="E8" s="16">
        <v>0.9</v>
      </c>
      <c r="F8" s="16">
        <v>0</v>
      </c>
      <c r="G8" s="16">
        <v>0</v>
      </c>
      <c r="H8" s="16">
        <v>0.9</v>
      </c>
      <c r="I8" s="16">
        <v>0</v>
      </c>
      <c r="J8" s="16">
        <v>0</v>
      </c>
      <c r="K8" s="16">
        <v>0.8</v>
      </c>
      <c r="L8" s="16">
        <v>0</v>
      </c>
      <c r="M8" s="16">
        <v>0</v>
      </c>
      <c r="N8" s="14">
        <f>SUMPRODUCT(C8:M8,$C$4:$M$4)</f>
        <v>500</v>
      </c>
      <c r="O8" s="4" t="s">
        <v>27</v>
      </c>
      <c r="P8" s="17">
        <v>500</v>
      </c>
    </row>
    <row r="9" spans="1:16" x14ac:dyDescent="0.2">
      <c r="B9" s="6" t="s">
        <v>28</v>
      </c>
      <c r="C9" s="18">
        <v>0</v>
      </c>
      <c r="D9" s="19">
        <v>0.8</v>
      </c>
      <c r="E9" s="19">
        <v>0</v>
      </c>
      <c r="F9" s="19">
        <v>0.8</v>
      </c>
      <c r="G9" s="19">
        <v>0</v>
      </c>
      <c r="H9" s="19">
        <v>0</v>
      </c>
      <c r="I9" s="19">
        <v>0.85</v>
      </c>
      <c r="J9" s="19">
        <v>0</v>
      </c>
      <c r="K9" s="19">
        <v>0</v>
      </c>
      <c r="L9" s="19">
        <v>0.7</v>
      </c>
      <c r="M9" s="19">
        <v>0.8</v>
      </c>
      <c r="N9" s="14">
        <f t="shared" ref="N9:N14" si="0">SUMPRODUCT(C9:M9,$C$4:$M$4)</f>
        <v>600</v>
      </c>
      <c r="O9" s="3" t="s">
        <v>27</v>
      </c>
      <c r="P9" s="21">
        <v>600</v>
      </c>
    </row>
    <row r="10" spans="1:16" x14ac:dyDescent="0.2">
      <c r="B10" s="6" t="s">
        <v>29</v>
      </c>
      <c r="C10" s="18">
        <v>0</v>
      </c>
      <c r="D10" s="19">
        <v>0</v>
      </c>
      <c r="E10" s="19">
        <v>0</v>
      </c>
      <c r="F10" s="19">
        <v>0</v>
      </c>
      <c r="G10" s="19">
        <v>0.7</v>
      </c>
      <c r="H10" s="19">
        <v>0</v>
      </c>
      <c r="I10" s="19">
        <v>0</v>
      </c>
      <c r="J10" s="19">
        <v>0.8</v>
      </c>
      <c r="K10" s="19">
        <v>0</v>
      </c>
      <c r="L10" s="19">
        <v>0</v>
      </c>
      <c r="M10" s="19">
        <v>0</v>
      </c>
      <c r="N10" s="14">
        <f t="shared" si="0"/>
        <v>300</v>
      </c>
      <c r="O10" s="3" t="s">
        <v>27</v>
      </c>
      <c r="P10" s="21">
        <v>300</v>
      </c>
    </row>
    <row r="11" spans="1:16" x14ac:dyDescent="0.2">
      <c r="B11" s="6" t="s">
        <v>30</v>
      </c>
      <c r="C11" s="18">
        <v>1</v>
      </c>
      <c r="D11" s="19">
        <v>1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4">
        <f t="shared" si="0"/>
        <v>700</v>
      </c>
      <c r="O11" s="3" t="s">
        <v>26</v>
      </c>
      <c r="P11" s="21">
        <v>700</v>
      </c>
    </row>
    <row r="12" spans="1:16" x14ac:dyDescent="0.2">
      <c r="B12" s="6" t="s">
        <v>31</v>
      </c>
      <c r="C12" s="18">
        <v>0</v>
      </c>
      <c r="D12" s="19">
        <v>0</v>
      </c>
      <c r="E12" s="19">
        <v>1</v>
      </c>
      <c r="F12" s="19">
        <v>1</v>
      </c>
      <c r="G12" s="19">
        <v>1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4">
        <f t="shared" si="0"/>
        <v>69.698467622343117</v>
      </c>
      <c r="O12" s="3" t="s">
        <v>26</v>
      </c>
      <c r="P12" s="21">
        <v>600</v>
      </c>
    </row>
    <row r="13" spans="1:16" x14ac:dyDescent="0.2">
      <c r="B13" s="6" t="s">
        <v>32</v>
      </c>
      <c r="C13" s="18">
        <v>0</v>
      </c>
      <c r="D13" s="19">
        <v>0</v>
      </c>
      <c r="E13" s="19">
        <v>0</v>
      </c>
      <c r="F13" s="19">
        <v>0</v>
      </c>
      <c r="G13" s="19">
        <v>0</v>
      </c>
      <c r="H13" s="19">
        <v>1</v>
      </c>
      <c r="I13" s="19">
        <v>1</v>
      </c>
      <c r="J13" s="19">
        <v>1</v>
      </c>
      <c r="K13" s="19">
        <v>0</v>
      </c>
      <c r="L13" s="19">
        <v>0</v>
      </c>
      <c r="M13" s="19">
        <v>0</v>
      </c>
      <c r="N13" s="14">
        <f t="shared" si="0"/>
        <v>350</v>
      </c>
      <c r="O13" s="3" t="s">
        <v>26</v>
      </c>
      <c r="P13" s="21">
        <v>350</v>
      </c>
    </row>
    <row r="14" spans="1:16" x14ac:dyDescent="0.2">
      <c r="B14" s="6" t="s">
        <v>33</v>
      </c>
      <c r="C14" s="18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1</v>
      </c>
      <c r="L14" s="19">
        <v>1</v>
      </c>
      <c r="M14" s="19">
        <v>0</v>
      </c>
      <c r="N14" s="14">
        <f t="shared" si="0"/>
        <v>0</v>
      </c>
      <c r="O14" s="3" t="s">
        <v>26</v>
      </c>
      <c r="P14" s="21">
        <v>400</v>
      </c>
    </row>
    <row r="15" spans="1:16" ht="17" thickBot="1" x14ac:dyDescent="0.25">
      <c r="B15" s="6" t="s">
        <v>145</v>
      </c>
      <c r="C15" s="11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1</v>
      </c>
      <c r="N15" s="14">
        <f>SUMPRODUCT(C15:M15,$C$4:$M$4)</f>
        <v>600</v>
      </c>
      <c r="O15" s="5" t="s">
        <v>26</v>
      </c>
      <c r="P15" s="23">
        <v>600</v>
      </c>
    </row>
    <row r="16" spans="1:16" x14ac:dyDescent="0.2">
      <c r="N16" s="2" t="s">
        <v>35</v>
      </c>
      <c r="O16" s="2"/>
      <c r="P16" s="2" t="s">
        <v>37</v>
      </c>
    </row>
    <row r="20" spans="7:7" x14ac:dyDescent="0.2">
      <c r="G20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7835-95EE-3F4F-B9E5-CD34935DA44F}">
  <dimension ref="A2:G7"/>
  <sheetViews>
    <sheetView workbookViewId="0">
      <selection activeCell="C9" sqref="C9"/>
    </sheetView>
  </sheetViews>
  <sheetFormatPr baseColWidth="10" defaultRowHeight="16" x14ac:dyDescent="0.2"/>
  <cols>
    <col min="1" max="1" width="48.1640625" bestFit="1" customWidth="1"/>
    <col min="2" max="2" width="35.6640625" bestFit="1" customWidth="1"/>
    <col min="3" max="3" width="40" customWidth="1"/>
    <col min="5" max="5" width="37.33203125" bestFit="1" customWidth="1"/>
    <col min="6" max="6" width="34" bestFit="1" customWidth="1"/>
    <col min="7" max="7" width="36.1640625" bestFit="1" customWidth="1"/>
    <col min="10" max="10" width="37.33203125" bestFit="1" customWidth="1"/>
    <col min="11" max="11" width="23.6640625" bestFit="1" customWidth="1"/>
  </cols>
  <sheetData>
    <row r="2" spans="1:7" x14ac:dyDescent="0.2">
      <c r="A2" s="31" t="s">
        <v>117</v>
      </c>
      <c r="B2" s="31" t="s">
        <v>169</v>
      </c>
      <c r="C2" s="31" t="s">
        <v>170</v>
      </c>
      <c r="D2" s="7"/>
      <c r="E2" s="31" t="s">
        <v>120</v>
      </c>
      <c r="F2" s="31" t="s">
        <v>171</v>
      </c>
      <c r="G2" s="31" t="s">
        <v>172</v>
      </c>
    </row>
    <row r="3" spans="1:7" x14ac:dyDescent="0.2">
      <c r="A3" s="32" t="s">
        <v>115</v>
      </c>
      <c r="B3" s="32">
        <f>'Modelo Parte VI (3)'!C4*'Modelo Parte VI (3)'!C5</f>
        <v>12647.058823529413</v>
      </c>
      <c r="C3" s="32">
        <v>12647.058823529413</v>
      </c>
      <c r="D3" s="7"/>
      <c r="E3" s="32" t="s">
        <v>121</v>
      </c>
      <c r="F3" s="32">
        <f>'Modelo Parte VI (3)'!C4*'Modelo Parte VI (3)'!C5+'Modelo Parte VI (3)'!D4*'Modelo Parte VI (3)'!D5</f>
        <v>15552.941176470589</v>
      </c>
      <c r="G3" s="32">
        <v>15552.941176470589</v>
      </c>
    </row>
    <row r="4" spans="1:7" x14ac:dyDescent="0.2">
      <c r="A4" s="32" t="s">
        <v>113</v>
      </c>
      <c r="B4" s="32">
        <f>'Modelo Parte VI (3)'!D4*'Modelo Parte VI (3)'!D5+'Modelo Parte VI (3)'!I4*'Modelo Parte VI (3)'!I5+'Modelo Parte VI (3)'!M4*'Modelo Parte VI (3)'!M5</f>
        <v>17068.512110726646</v>
      </c>
      <c r="C4" s="32">
        <v>19877.821128451378</v>
      </c>
      <c r="D4" s="7"/>
      <c r="E4" s="32" t="s">
        <v>122</v>
      </c>
      <c r="F4" s="32">
        <f>'Modelo Parte VI (3)'!G4*'Modelo Parte VI (3)'!G5</f>
        <v>1777.3109243697495</v>
      </c>
      <c r="G4" s="32">
        <v>15771.428571428571</v>
      </c>
    </row>
    <row r="5" spans="1:7" x14ac:dyDescent="0.2">
      <c r="A5" s="32" t="s">
        <v>116</v>
      </c>
      <c r="B5" s="32">
        <f>'Modelo Parte VI (3)'!G4*'Modelo Parte VI (3)'!G5+'Modelo Parte VI (3)'!J4*'Modelo Parte VI (3)'!J5</f>
        <v>10412.691547207118</v>
      </c>
      <c r="C5" s="32">
        <v>10928.571428571428</v>
      </c>
      <c r="D5" s="7"/>
      <c r="E5" s="32" t="s">
        <v>114</v>
      </c>
      <c r="F5" s="32">
        <f>'Modelo Parte VI (3)'!I4*'Modelo Parte VI (3)'!I5+'Modelo Parte VI (3)'!J4*'Modelo Parte VI (3)'!J5</f>
        <v>9598.0103806228362</v>
      </c>
      <c r="G5" s="32">
        <v>9362.5</v>
      </c>
    </row>
    <row r="6" spans="1:7" x14ac:dyDescent="0.2">
      <c r="A6" s="7"/>
      <c r="B6" s="7"/>
      <c r="C6" s="7"/>
      <c r="D6" s="7"/>
      <c r="E6" s="32" t="s">
        <v>123</v>
      </c>
      <c r="F6" s="32">
        <v>0</v>
      </c>
      <c r="G6" s="32">
        <v>2766.5816326530576</v>
      </c>
    </row>
    <row r="7" spans="1:7" x14ac:dyDescent="0.2">
      <c r="E7" s="32" t="s">
        <v>168</v>
      </c>
      <c r="F7" s="32">
        <f>'Modelo Parte VI (3)'!M4*'Modelo Parte VI (3)'!M5</f>
        <v>13200</v>
      </c>
      <c r="G7" s="3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C1ACA-1255-CE45-A877-802930D90019}">
  <dimension ref="A1:H29"/>
  <sheetViews>
    <sheetView showGridLines="0" workbookViewId="0">
      <selection activeCell="F33" sqref="F33"/>
    </sheetView>
  </sheetViews>
  <sheetFormatPr baseColWidth="10" defaultRowHeight="16" x14ac:dyDescent="0.2"/>
  <cols>
    <col min="1" max="1" width="2.33203125" customWidth="1"/>
    <col min="2" max="2" width="6.83203125" bestFit="1" customWidth="1"/>
    <col min="3" max="3" width="29.6640625" bestFit="1" customWidth="1"/>
    <col min="4" max="4" width="12.1640625" bestFit="1" customWidth="1"/>
    <col min="5" max="5" width="12.83203125" bestFit="1" customWidth="1"/>
    <col min="6" max="6" width="10" bestFit="1" customWidth="1"/>
    <col min="7" max="8" width="12.1640625" bestFit="1" customWidth="1"/>
  </cols>
  <sheetData>
    <row r="1" spans="1:8" x14ac:dyDescent="0.2">
      <c r="A1" s="1" t="s">
        <v>96</v>
      </c>
    </row>
    <row r="2" spans="1:8" x14ac:dyDescent="0.2">
      <c r="A2" s="1" t="s">
        <v>39</v>
      </c>
    </row>
    <row r="3" spans="1:8" x14ac:dyDescent="0.2">
      <c r="A3" s="1" t="s">
        <v>111</v>
      </c>
    </row>
    <row r="6" spans="1:8" ht="17" thickBot="1" x14ac:dyDescent="0.25">
      <c r="A6" t="s">
        <v>51</v>
      </c>
    </row>
    <row r="7" spans="1:8" x14ac:dyDescent="0.2">
      <c r="B7" s="29"/>
      <c r="C7" s="29"/>
      <c r="D7" s="29" t="s">
        <v>97</v>
      </c>
      <c r="E7" s="29" t="s">
        <v>99</v>
      </c>
      <c r="F7" s="29" t="s">
        <v>101</v>
      </c>
      <c r="G7" s="29" t="s">
        <v>103</v>
      </c>
      <c r="H7" s="29" t="s">
        <v>103</v>
      </c>
    </row>
    <row r="8" spans="1:8" ht="17" thickBot="1" x14ac:dyDescent="0.25">
      <c r="B8" s="30" t="s">
        <v>47</v>
      </c>
      <c r="C8" s="30" t="s">
        <v>48</v>
      </c>
      <c r="D8" s="30" t="s">
        <v>98</v>
      </c>
      <c r="E8" s="30" t="s">
        <v>100</v>
      </c>
      <c r="F8" s="30" t="s">
        <v>102</v>
      </c>
      <c r="G8" s="30" t="s">
        <v>104</v>
      </c>
      <c r="H8" s="30" t="s">
        <v>105</v>
      </c>
    </row>
    <row r="9" spans="1:8" x14ac:dyDescent="0.2">
      <c r="B9" s="28" t="s">
        <v>59</v>
      </c>
      <c r="C9" s="28" t="s">
        <v>60</v>
      </c>
      <c r="D9" s="28">
        <v>588.23529411764707</v>
      </c>
      <c r="E9" s="28">
        <v>0</v>
      </c>
      <c r="F9" s="28">
        <v>21.5</v>
      </c>
      <c r="G9" s="28">
        <v>0.51984126984127077</v>
      </c>
      <c r="H9" s="28">
        <v>1E+30</v>
      </c>
    </row>
    <row r="10" spans="1:8" x14ac:dyDescent="0.2">
      <c r="B10" s="28" t="s">
        <v>62</v>
      </c>
      <c r="C10" s="28" t="s">
        <v>63</v>
      </c>
      <c r="D10" s="28">
        <v>111.76470588235296</v>
      </c>
      <c r="E10" s="28">
        <v>0</v>
      </c>
      <c r="F10" s="28">
        <v>26</v>
      </c>
      <c r="G10" s="28">
        <v>3.1428571428571357</v>
      </c>
      <c r="H10" s="28">
        <v>0.51984126984127077</v>
      </c>
    </row>
    <row r="11" spans="1:8" x14ac:dyDescent="0.2">
      <c r="B11" s="28" t="s">
        <v>64</v>
      </c>
      <c r="C11" s="28" t="s">
        <v>65</v>
      </c>
      <c r="D11" s="28">
        <v>0</v>
      </c>
      <c r="E11" s="28">
        <v>0.55042016806722793</v>
      </c>
      <c r="F11" s="28">
        <v>25.75</v>
      </c>
      <c r="G11" s="28">
        <v>1E+30</v>
      </c>
      <c r="H11" s="28">
        <v>0.55042016806722793</v>
      </c>
    </row>
    <row r="12" spans="1:8" x14ac:dyDescent="0.2">
      <c r="B12" s="28" t="s">
        <v>66</v>
      </c>
      <c r="C12" s="28" t="s">
        <v>67</v>
      </c>
      <c r="D12" s="28">
        <v>171.42857142857144</v>
      </c>
      <c r="E12" s="28">
        <v>0</v>
      </c>
      <c r="F12" s="28">
        <v>28.25</v>
      </c>
      <c r="G12" s="28">
        <v>0.55042016806722793</v>
      </c>
      <c r="H12" s="28">
        <v>1.3571428571428541</v>
      </c>
    </row>
    <row r="13" spans="1:8" x14ac:dyDescent="0.2">
      <c r="B13" s="28" t="s">
        <v>68</v>
      </c>
      <c r="C13" s="28" t="s">
        <v>69</v>
      </c>
      <c r="D13" s="28">
        <v>428.57142857142856</v>
      </c>
      <c r="E13" s="28">
        <v>0</v>
      </c>
      <c r="F13" s="28">
        <v>25.5</v>
      </c>
      <c r="G13" s="28">
        <v>1.3571428571428541</v>
      </c>
      <c r="H13" s="28">
        <v>1E+30</v>
      </c>
    </row>
    <row r="14" spans="1:8" x14ac:dyDescent="0.2">
      <c r="B14" s="28" t="s">
        <v>70</v>
      </c>
      <c r="C14" s="28" t="s">
        <v>71</v>
      </c>
      <c r="D14" s="28">
        <v>0</v>
      </c>
      <c r="E14" s="28">
        <v>1.8718487394957979</v>
      </c>
      <c r="F14" s="28">
        <v>23.75</v>
      </c>
      <c r="G14" s="28">
        <v>1E+30</v>
      </c>
      <c r="H14" s="28">
        <v>1.8718487394957979</v>
      </c>
    </row>
    <row r="15" spans="1:8" x14ac:dyDescent="0.2">
      <c r="B15" s="28" t="s">
        <v>72</v>
      </c>
      <c r="C15" s="28" t="s">
        <v>73</v>
      </c>
      <c r="D15" s="28">
        <v>350</v>
      </c>
      <c r="E15" s="28">
        <v>0</v>
      </c>
      <c r="F15" s="28">
        <v>26.75</v>
      </c>
      <c r="G15" s="28">
        <v>1.5510204081632617</v>
      </c>
      <c r="H15" s="28">
        <v>1E+30</v>
      </c>
    </row>
    <row r="16" spans="1:8" x14ac:dyDescent="0.2">
      <c r="B16" s="28" t="s">
        <v>74</v>
      </c>
      <c r="C16" s="28" t="s">
        <v>75</v>
      </c>
      <c r="D16" s="28">
        <v>0</v>
      </c>
      <c r="E16" s="28">
        <v>1.5510204081632617</v>
      </c>
      <c r="F16" s="28">
        <v>27.5</v>
      </c>
      <c r="G16" s="28">
        <v>1E+30</v>
      </c>
      <c r="H16" s="28">
        <v>1.5510204081632617</v>
      </c>
    </row>
    <row r="17" spans="1:8" x14ac:dyDescent="0.2">
      <c r="B17" s="28" t="s">
        <v>76</v>
      </c>
      <c r="C17" s="28" t="s">
        <v>77</v>
      </c>
      <c r="D17" s="28">
        <v>0</v>
      </c>
      <c r="E17" s="28">
        <v>1.306722689075634</v>
      </c>
      <c r="F17" s="28">
        <v>24.5</v>
      </c>
      <c r="G17" s="28">
        <v>1E+30</v>
      </c>
      <c r="H17" s="28">
        <v>1.306722689075634</v>
      </c>
    </row>
    <row r="18" spans="1:8" ht="17" thickBot="1" x14ac:dyDescent="0.25">
      <c r="B18" s="26" t="s">
        <v>78</v>
      </c>
      <c r="C18" s="26" t="s">
        <v>79</v>
      </c>
      <c r="D18" s="26">
        <v>108.49339735894344</v>
      </c>
      <c r="E18" s="26">
        <v>0</v>
      </c>
      <c r="F18" s="26">
        <v>25.5</v>
      </c>
      <c r="G18" s="26">
        <v>1.2148437500000036</v>
      </c>
      <c r="H18" s="26">
        <v>0.78124999999998868</v>
      </c>
    </row>
    <row r="20" spans="1:8" ht="17" thickBot="1" x14ac:dyDescent="0.25">
      <c r="A20" t="s">
        <v>53</v>
      </c>
    </row>
    <row r="21" spans="1:8" x14ac:dyDescent="0.2">
      <c r="B21" s="29"/>
      <c r="C21" s="29"/>
      <c r="D21" s="29" t="s">
        <v>97</v>
      </c>
      <c r="E21" s="29" t="s">
        <v>106</v>
      </c>
      <c r="F21" s="29" t="s">
        <v>108</v>
      </c>
      <c r="G21" s="29" t="s">
        <v>103</v>
      </c>
      <c r="H21" s="29" t="s">
        <v>103</v>
      </c>
    </row>
    <row r="22" spans="1:8" ht="17" thickBot="1" x14ac:dyDescent="0.25">
      <c r="B22" s="30" t="s">
        <v>47</v>
      </c>
      <c r="C22" s="30" t="s">
        <v>48</v>
      </c>
      <c r="D22" s="30" t="s">
        <v>98</v>
      </c>
      <c r="E22" s="30" t="s">
        <v>107</v>
      </c>
      <c r="F22" s="30" t="s">
        <v>109</v>
      </c>
      <c r="G22" s="30" t="s">
        <v>104</v>
      </c>
      <c r="H22" s="30" t="s">
        <v>105</v>
      </c>
    </row>
    <row r="23" spans="1:8" x14ac:dyDescent="0.2">
      <c r="B23" s="28" t="s">
        <v>80</v>
      </c>
      <c r="C23" s="28" t="s">
        <v>29</v>
      </c>
      <c r="D23" s="28">
        <v>299.99999999999994</v>
      </c>
      <c r="E23" s="28">
        <v>37.704081632653043</v>
      </c>
      <c r="F23" s="28">
        <v>300</v>
      </c>
      <c r="G23" s="28">
        <v>120.00000000000001</v>
      </c>
      <c r="H23" s="28">
        <v>66.452205882352871</v>
      </c>
    </row>
    <row r="24" spans="1:8" x14ac:dyDescent="0.2">
      <c r="B24" s="28" t="s">
        <v>83</v>
      </c>
      <c r="C24" s="28" t="s">
        <v>30</v>
      </c>
      <c r="D24" s="28">
        <v>700</v>
      </c>
      <c r="E24" s="28">
        <v>-3.1428571428571357</v>
      </c>
      <c r="F24" s="28">
        <v>700</v>
      </c>
      <c r="G24" s="28">
        <v>94.931722689075528</v>
      </c>
      <c r="H24" s="28">
        <v>111.76470588235296</v>
      </c>
    </row>
    <row r="25" spans="1:8" x14ac:dyDescent="0.2">
      <c r="B25" s="28" t="s">
        <v>85</v>
      </c>
      <c r="C25" s="28" t="s">
        <v>31</v>
      </c>
      <c r="D25" s="28">
        <v>600</v>
      </c>
      <c r="E25" s="28">
        <v>-0.89285714285712947</v>
      </c>
      <c r="F25" s="28">
        <v>600</v>
      </c>
      <c r="G25" s="28">
        <v>94.931722689075556</v>
      </c>
      <c r="H25" s="28">
        <v>171.42857142857147</v>
      </c>
    </row>
    <row r="26" spans="1:8" x14ac:dyDescent="0.2">
      <c r="B26" s="28" t="s">
        <v>88</v>
      </c>
      <c r="C26" s="28" t="s">
        <v>32</v>
      </c>
      <c r="D26" s="28">
        <v>350</v>
      </c>
      <c r="E26" s="28">
        <v>-4.2142857142857029</v>
      </c>
      <c r="F26" s="28">
        <v>350</v>
      </c>
      <c r="G26" s="28">
        <v>89.347503707365206</v>
      </c>
      <c r="H26" s="28">
        <v>240.06426099851726</v>
      </c>
    </row>
    <row r="27" spans="1:8" x14ac:dyDescent="0.2">
      <c r="B27" s="28" t="s">
        <v>90</v>
      </c>
      <c r="C27" s="28" t="s">
        <v>33</v>
      </c>
      <c r="D27" s="28">
        <v>108.49339735894344</v>
      </c>
      <c r="E27" s="28">
        <v>0</v>
      </c>
      <c r="F27" s="28">
        <v>400</v>
      </c>
      <c r="G27" s="28">
        <v>1E+30</v>
      </c>
      <c r="H27" s="28">
        <v>291.50660264105659</v>
      </c>
    </row>
    <row r="28" spans="1:8" x14ac:dyDescent="0.2">
      <c r="B28" s="28" t="s">
        <v>92</v>
      </c>
      <c r="C28" s="28" t="s">
        <v>25</v>
      </c>
      <c r="D28" s="28">
        <v>500</v>
      </c>
      <c r="E28" s="28">
        <v>28.991596638655452</v>
      </c>
      <c r="F28" s="28">
        <v>500</v>
      </c>
      <c r="G28" s="28">
        <v>95.000000000000014</v>
      </c>
      <c r="H28" s="28">
        <v>80.691964285714207</v>
      </c>
    </row>
    <row r="29" spans="1:8" ht="17" thickBot="1" x14ac:dyDescent="0.25">
      <c r="B29" s="26" t="s">
        <v>94</v>
      </c>
      <c r="C29" s="26" t="s">
        <v>28</v>
      </c>
      <c r="D29" s="26">
        <v>600</v>
      </c>
      <c r="E29" s="26">
        <v>36.428571428571409</v>
      </c>
      <c r="F29" s="26">
        <v>600</v>
      </c>
      <c r="G29" s="26">
        <v>204.05462184873966</v>
      </c>
      <c r="H29" s="26">
        <v>75.945378151260442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8D2B-FD4D-1D4D-AAB4-D110AFBB0394}">
  <dimension ref="A1:O20"/>
  <sheetViews>
    <sheetView topLeftCell="F1" zoomScale="131" workbookViewId="0">
      <selection activeCell="M5" sqref="M5"/>
    </sheetView>
  </sheetViews>
  <sheetFormatPr baseColWidth="10" defaultRowHeight="16" x14ac:dyDescent="0.2"/>
  <cols>
    <col min="2" max="2" width="30.83203125" bestFit="1" customWidth="1"/>
    <col min="3" max="3" width="17.6640625" bestFit="1" customWidth="1"/>
    <col min="4" max="4" width="22" bestFit="1" customWidth="1"/>
    <col min="5" max="5" width="21.33203125" bestFit="1" customWidth="1"/>
    <col min="6" max="6" width="23" bestFit="1" customWidth="1"/>
    <col min="7" max="7" width="22.83203125" bestFit="1" customWidth="1"/>
    <col min="8" max="8" width="21.5" bestFit="1" customWidth="1"/>
    <col min="9" max="9" width="25.5" bestFit="1" customWidth="1"/>
    <col min="10" max="10" width="26" bestFit="1" customWidth="1"/>
    <col min="11" max="11" width="16.83203125" bestFit="1" customWidth="1"/>
    <col min="12" max="12" width="20.83203125" bestFit="1" customWidth="1"/>
  </cols>
  <sheetData>
    <row r="1" spans="1:15" ht="18" customHeight="1" x14ac:dyDescent="0.3">
      <c r="A1" s="24"/>
    </row>
    <row r="2" spans="1:15" x14ac:dyDescent="0.2">
      <c r="C2" s="2" t="s">
        <v>4</v>
      </c>
      <c r="D2" s="2" t="s">
        <v>6</v>
      </c>
      <c r="E2" s="2" t="s">
        <v>8</v>
      </c>
      <c r="F2" s="2" t="s">
        <v>9</v>
      </c>
      <c r="G2" s="2" t="s">
        <v>10</v>
      </c>
      <c r="H2" s="2" t="s">
        <v>17</v>
      </c>
      <c r="I2" s="2" t="s">
        <v>18</v>
      </c>
      <c r="J2" s="2" t="s">
        <v>19</v>
      </c>
      <c r="K2" s="2" t="s">
        <v>22</v>
      </c>
      <c r="L2" s="2" t="s">
        <v>23</v>
      </c>
    </row>
    <row r="3" spans="1:15" ht="17" thickBot="1" x14ac:dyDescent="0.25">
      <c r="C3" s="6" t="s">
        <v>5</v>
      </c>
      <c r="D3" s="6" t="s">
        <v>7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20</v>
      </c>
      <c r="L3" s="6" t="s">
        <v>21</v>
      </c>
      <c r="M3" s="7"/>
      <c r="N3" s="7"/>
      <c r="O3" s="7"/>
    </row>
    <row r="4" spans="1:15" x14ac:dyDescent="0.2">
      <c r="B4" s="6" t="s">
        <v>3</v>
      </c>
      <c r="C4" s="8">
        <v>588.23529411764707</v>
      </c>
      <c r="D4" s="9">
        <v>111.76470588235296</v>
      </c>
      <c r="E4" s="9">
        <v>0</v>
      </c>
      <c r="F4" s="9">
        <v>171.42857142857144</v>
      </c>
      <c r="G4" s="9">
        <v>428.57142857142856</v>
      </c>
      <c r="H4" s="9">
        <v>0</v>
      </c>
      <c r="I4" s="9">
        <v>350</v>
      </c>
      <c r="J4" s="9">
        <v>0</v>
      </c>
      <c r="K4" s="9">
        <v>0</v>
      </c>
      <c r="L4" s="10">
        <v>108.49339735894344</v>
      </c>
      <c r="M4" s="7"/>
      <c r="N4" s="7"/>
      <c r="O4" s="7"/>
    </row>
    <row r="5" spans="1:15" ht="17" thickBot="1" x14ac:dyDescent="0.25">
      <c r="A5" s="2" t="s">
        <v>1</v>
      </c>
      <c r="B5" s="6" t="s">
        <v>0</v>
      </c>
      <c r="C5" s="11">
        <f>15+6.5</f>
        <v>21.5</v>
      </c>
      <c r="D5" s="12">
        <f>15+11</f>
        <v>26</v>
      </c>
      <c r="E5" s="12">
        <f>16+9.75</f>
        <v>25.75</v>
      </c>
      <c r="F5" s="12">
        <f>16+12.25</f>
        <v>28.25</v>
      </c>
      <c r="G5" s="12">
        <f>16+9.5</f>
        <v>25.5</v>
      </c>
      <c r="H5" s="12">
        <f>19+4.75</f>
        <v>23.75</v>
      </c>
      <c r="I5" s="12">
        <f>19+7.75</f>
        <v>26.75</v>
      </c>
      <c r="J5" s="12">
        <f>19+8.5</f>
        <v>27.5</v>
      </c>
      <c r="K5" s="12">
        <f>17+7.5</f>
        <v>24.5</v>
      </c>
      <c r="L5" s="13">
        <f>17+8.5</f>
        <v>25.5</v>
      </c>
      <c r="M5" s="14">
        <f>SUMPRODUCT(C5:L5,$C$4:$L$4)</f>
        <v>43453.451380552215</v>
      </c>
      <c r="N5" s="6" t="s">
        <v>24</v>
      </c>
      <c r="O5" s="7"/>
    </row>
    <row r="6" spans="1:15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7" thickBot="1" x14ac:dyDescent="0.25">
      <c r="B7" s="6" t="s">
        <v>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x14ac:dyDescent="0.2">
      <c r="B8" s="6" t="s">
        <v>25</v>
      </c>
      <c r="C8" s="15">
        <v>0.85</v>
      </c>
      <c r="D8" s="16">
        <v>0</v>
      </c>
      <c r="E8" s="16">
        <v>0.9</v>
      </c>
      <c r="F8" s="16">
        <v>0</v>
      </c>
      <c r="G8" s="16">
        <v>0</v>
      </c>
      <c r="H8" s="16">
        <v>0.9</v>
      </c>
      <c r="I8" s="16">
        <v>0</v>
      </c>
      <c r="J8" s="16">
        <v>0</v>
      </c>
      <c r="K8" s="16">
        <v>0.8</v>
      </c>
      <c r="L8" s="16">
        <v>0</v>
      </c>
      <c r="M8" s="9">
        <f t="shared" ref="M8:M14" si="0">SUMPRODUCT(C8:L8,$C$4:$L$4)</f>
        <v>500</v>
      </c>
      <c r="N8" s="4" t="s">
        <v>27</v>
      </c>
      <c r="O8" s="17">
        <v>500</v>
      </c>
    </row>
    <row r="9" spans="1:15" x14ac:dyDescent="0.2">
      <c r="B9" s="6" t="s">
        <v>28</v>
      </c>
      <c r="C9" s="18">
        <v>0</v>
      </c>
      <c r="D9" s="19">
        <v>0.8</v>
      </c>
      <c r="E9" s="19">
        <v>0</v>
      </c>
      <c r="F9" s="19">
        <v>0.8</v>
      </c>
      <c r="G9" s="19">
        <v>0</v>
      </c>
      <c r="H9" s="19">
        <v>0</v>
      </c>
      <c r="I9" s="19">
        <v>0.85</v>
      </c>
      <c r="J9" s="19">
        <v>0</v>
      </c>
      <c r="K9" s="19">
        <v>0</v>
      </c>
      <c r="L9" s="19">
        <v>0.7</v>
      </c>
      <c r="M9" s="20">
        <f t="shared" si="0"/>
        <v>600</v>
      </c>
      <c r="N9" s="3" t="s">
        <v>27</v>
      </c>
      <c r="O9" s="21">
        <v>600</v>
      </c>
    </row>
    <row r="10" spans="1:15" x14ac:dyDescent="0.2">
      <c r="B10" s="6" t="s">
        <v>29</v>
      </c>
      <c r="C10" s="18">
        <v>0</v>
      </c>
      <c r="D10" s="19">
        <v>0</v>
      </c>
      <c r="E10" s="19">
        <v>0</v>
      </c>
      <c r="F10" s="19">
        <v>0</v>
      </c>
      <c r="G10" s="19">
        <v>0.7</v>
      </c>
      <c r="H10" s="19">
        <v>0</v>
      </c>
      <c r="I10" s="19">
        <v>0</v>
      </c>
      <c r="J10" s="19">
        <v>0.8</v>
      </c>
      <c r="K10" s="19">
        <v>0</v>
      </c>
      <c r="L10" s="19">
        <v>0</v>
      </c>
      <c r="M10" s="20">
        <f t="shared" si="0"/>
        <v>299.99999999999994</v>
      </c>
      <c r="N10" s="3" t="s">
        <v>27</v>
      </c>
      <c r="O10" s="21">
        <v>300</v>
      </c>
    </row>
    <row r="11" spans="1:15" x14ac:dyDescent="0.2">
      <c r="B11" s="6" t="s">
        <v>30</v>
      </c>
      <c r="C11" s="18">
        <v>1</v>
      </c>
      <c r="D11" s="19">
        <v>1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20">
        <f t="shared" si="0"/>
        <v>700</v>
      </c>
      <c r="N11" s="3" t="s">
        <v>26</v>
      </c>
      <c r="O11" s="21">
        <v>700</v>
      </c>
    </row>
    <row r="12" spans="1:15" x14ac:dyDescent="0.2">
      <c r="B12" s="6" t="s">
        <v>31</v>
      </c>
      <c r="C12" s="18">
        <v>0</v>
      </c>
      <c r="D12" s="19">
        <v>0</v>
      </c>
      <c r="E12" s="19">
        <v>1</v>
      </c>
      <c r="F12" s="19">
        <v>1</v>
      </c>
      <c r="G12" s="19">
        <v>1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20">
        <f t="shared" si="0"/>
        <v>600</v>
      </c>
      <c r="N12" s="3" t="s">
        <v>26</v>
      </c>
      <c r="O12" s="21">
        <v>600</v>
      </c>
    </row>
    <row r="13" spans="1:15" x14ac:dyDescent="0.2">
      <c r="B13" s="6" t="s">
        <v>32</v>
      </c>
      <c r="C13" s="18">
        <v>0</v>
      </c>
      <c r="D13" s="19">
        <v>0</v>
      </c>
      <c r="E13" s="19">
        <v>0</v>
      </c>
      <c r="F13" s="19">
        <v>0</v>
      </c>
      <c r="G13" s="19">
        <v>0</v>
      </c>
      <c r="H13" s="19">
        <v>1</v>
      </c>
      <c r="I13" s="19">
        <v>1</v>
      </c>
      <c r="J13" s="19">
        <v>1</v>
      </c>
      <c r="K13" s="19">
        <v>0</v>
      </c>
      <c r="L13" s="19">
        <v>0</v>
      </c>
      <c r="M13" s="20">
        <f t="shared" si="0"/>
        <v>350</v>
      </c>
      <c r="N13" s="3" t="s">
        <v>26</v>
      </c>
      <c r="O13" s="21">
        <v>350</v>
      </c>
    </row>
    <row r="14" spans="1:15" ht="17" thickBot="1" x14ac:dyDescent="0.25">
      <c r="B14" s="6" t="s">
        <v>33</v>
      </c>
      <c r="C14" s="11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1</v>
      </c>
      <c r="L14" s="12">
        <v>1</v>
      </c>
      <c r="M14" s="22">
        <f t="shared" si="0"/>
        <v>108.49339735894344</v>
      </c>
      <c r="N14" s="5" t="s">
        <v>26</v>
      </c>
      <c r="O14" s="23">
        <v>400</v>
      </c>
    </row>
    <row r="15" spans="1:15" x14ac:dyDescent="0.2">
      <c r="M15" s="1" t="s">
        <v>34</v>
      </c>
      <c r="N15" s="1"/>
      <c r="O15" s="1" t="s">
        <v>36</v>
      </c>
    </row>
    <row r="16" spans="1:15" x14ac:dyDescent="0.2">
      <c r="M16" s="2" t="s">
        <v>35</v>
      </c>
      <c r="N16" s="2"/>
      <c r="O16" s="2" t="s">
        <v>37</v>
      </c>
    </row>
    <row r="20" spans="7:7" x14ac:dyDescent="0.2">
      <c r="G20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4D81-C0CA-F34A-B81D-26A84939134B}">
  <dimension ref="A2:F31"/>
  <sheetViews>
    <sheetView tabSelected="1" topLeftCell="A11" workbookViewId="0">
      <selection activeCell="E33" sqref="E33"/>
    </sheetView>
  </sheetViews>
  <sheetFormatPr baseColWidth="10" defaultRowHeight="16" x14ac:dyDescent="0.2"/>
  <cols>
    <col min="1" max="1" width="48.1640625" bestFit="1" customWidth="1"/>
    <col min="2" max="2" width="23.6640625" bestFit="1" customWidth="1"/>
    <col min="3" max="3" width="33" customWidth="1"/>
    <col min="5" max="5" width="37.33203125" bestFit="1" customWidth="1"/>
    <col min="6" max="6" width="23.6640625" bestFit="1" customWidth="1"/>
    <col min="10" max="10" width="37.33203125" bestFit="1" customWidth="1"/>
    <col min="11" max="11" width="23.6640625" bestFit="1" customWidth="1"/>
  </cols>
  <sheetData>
    <row r="2" spans="1:6" x14ac:dyDescent="0.2">
      <c r="A2" s="31" t="s">
        <v>117</v>
      </c>
      <c r="B2" s="31" t="s">
        <v>118</v>
      </c>
      <c r="C2" s="7"/>
      <c r="D2" s="7"/>
      <c r="E2" s="31" t="s">
        <v>120</v>
      </c>
      <c r="F2" s="31" t="s">
        <v>119</v>
      </c>
    </row>
    <row r="3" spans="1:6" x14ac:dyDescent="0.2">
      <c r="A3" s="32" t="s">
        <v>115</v>
      </c>
      <c r="B3" s="32">
        <f>('Modelo Original (1)'!C4*'Modelo Original (1)'!C5)</f>
        <v>12647.058823529413</v>
      </c>
      <c r="C3" s="7"/>
      <c r="D3" s="7"/>
      <c r="E3" s="32" t="s">
        <v>121</v>
      </c>
      <c r="F3" s="32">
        <f>'Modelo Original (1)'!C4*'Modelo Original (1)'!C5+'Modelo Original (1)'!D4*'Modelo Original (1)'!D5</f>
        <v>15552.941176470589</v>
      </c>
    </row>
    <row r="4" spans="1:6" x14ac:dyDescent="0.2">
      <c r="A4" s="32" t="s">
        <v>113</v>
      </c>
      <c r="B4" s="32">
        <f>'Modelo Original (1)'!D4*'Modelo Original (1)'!D5+'Modelo Original (1)'!F4*'Modelo Original (1)'!F5+'Modelo Original (1)'!I4*'Modelo Original (1)'!I5+'Modelo Original (1)'!L4*'Modelo Original (1)'!L5</f>
        <v>19877.821128451378</v>
      </c>
      <c r="C4" s="7"/>
      <c r="D4" s="7"/>
      <c r="E4" s="32" t="s">
        <v>122</v>
      </c>
      <c r="F4" s="32">
        <f>'Modelo Original (1)'!F4*'Modelo Original (1)'!F5+'Modelo Original (1)'!G4*'Modelo Original (1)'!G5</f>
        <v>15771.428571428571</v>
      </c>
    </row>
    <row r="5" spans="1:6" x14ac:dyDescent="0.2">
      <c r="A5" s="32" t="s">
        <v>116</v>
      </c>
      <c r="B5" s="32">
        <f>'Modelo Original (1)'!G4*'Modelo Original (1)'!G5</f>
        <v>10928.571428571428</v>
      </c>
      <c r="C5" s="7"/>
      <c r="D5" s="7"/>
      <c r="E5" s="32" t="s">
        <v>114</v>
      </c>
      <c r="F5" s="32">
        <f>'Modelo Original (1)'!I4*'Modelo Original (1)'!I5</f>
        <v>9362.5</v>
      </c>
    </row>
    <row r="6" spans="1:6" x14ac:dyDescent="0.2">
      <c r="A6" s="7"/>
      <c r="B6" s="7"/>
      <c r="C6" s="7"/>
      <c r="D6" s="7"/>
      <c r="E6" s="32" t="s">
        <v>123</v>
      </c>
      <c r="F6" s="32">
        <f>'Modelo Original (1)'!L4*'Modelo Original (1)'!L5</f>
        <v>2766.5816326530576</v>
      </c>
    </row>
    <row r="24" spans="1:3" x14ac:dyDescent="0.2">
      <c r="A24" s="31" t="s">
        <v>142</v>
      </c>
      <c r="B24" s="31" t="s">
        <v>141</v>
      </c>
      <c r="C24" s="31" t="s">
        <v>173</v>
      </c>
    </row>
    <row r="25" spans="1:3" x14ac:dyDescent="0.2">
      <c r="A25" s="33">
        <v>0.65</v>
      </c>
      <c r="B25" s="32">
        <v>43547.809119999998</v>
      </c>
      <c r="C25" s="32">
        <f xml:space="preserve"> B25 - 43453.45138</f>
        <v>94.357739999999467</v>
      </c>
    </row>
    <row r="26" spans="1:3" x14ac:dyDescent="0.2">
      <c r="A26" s="33">
        <v>0.7</v>
      </c>
      <c r="B26" s="32">
        <v>43547.809119999998</v>
      </c>
      <c r="C26" s="32">
        <f t="shared" ref="C26:C31" si="0" xml:space="preserve"> B26 - 43453.45138</f>
        <v>94.357739999999467</v>
      </c>
    </row>
    <row r="27" spans="1:3" x14ac:dyDescent="0.2">
      <c r="A27" s="33">
        <v>0.75</v>
      </c>
      <c r="B27" s="32">
        <v>43547.809119999998</v>
      </c>
      <c r="C27" s="32">
        <f t="shared" si="0"/>
        <v>94.357739999999467</v>
      </c>
    </row>
    <row r="28" spans="1:3" x14ac:dyDescent="0.2">
      <c r="A28" s="33">
        <v>0.8</v>
      </c>
      <c r="B28" s="32">
        <v>43453.451379999999</v>
      </c>
      <c r="C28" s="32">
        <f t="shared" si="0"/>
        <v>0</v>
      </c>
    </row>
    <row r="29" spans="1:3" x14ac:dyDescent="0.2">
      <c r="A29" s="33">
        <v>0.85</v>
      </c>
      <c r="B29" s="32">
        <v>42955.492200000001</v>
      </c>
      <c r="C29" s="32">
        <f t="shared" si="0"/>
        <v>-497.95917999999801</v>
      </c>
    </row>
    <row r="30" spans="1:3" x14ac:dyDescent="0.2">
      <c r="A30" s="33">
        <v>0.9</v>
      </c>
      <c r="B30" s="32">
        <v>41929.201679999998</v>
      </c>
      <c r="C30" s="32">
        <f t="shared" si="0"/>
        <v>-1524.2497000000003</v>
      </c>
    </row>
    <row r="31" spans="1:3" x14ac:dyDescent="0.2">
      <c r="A31" s="33">
        <v>0.95</v>
      </c>
      <c r="B31" s="32">
        <v>41000.630250000002</v>
      </c>
      <c r="C31" s="32">
        <f t="shared" si="0"/>
        <v>-2452.8211299999966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9630-BCEA-4042-A48D-EB685B91101C}">
  <dimension ref="A1:G38"/>
  <sheetViews>
    <sheetView showGridLines="0" workbookViewId="0"/>
  </sheetViews>
  <sheetFormatPr baseColWidth="10" defaultRowHeight="16" x14ac:dyDescent="0.2"/>
  <cols>
    <col min="1" max="1" width="2.33203125" customWidth="1"/>
    <col min="2" max="2" width="6.1640625" bestFit="1" customWidth="1"/>
    <col min="3" max="3" width="29.6640625" bestFit="1" customWidth="1"/>
    <col min="4" max="4" width="12.83203125" bestFit="1" customWidth="1"/>
    <col min="5" max="5" width="13.83203125" bestFit="1" customWidth="1"/>
    <col min="6" max="6" width="10.83203125" bestFit="1" customWidth="1"/>
    <col min="7" max="7" width="12.1640625" bestFit="1" customWidth="1"/>
  </cols>
  <sheetData>
    <row r="1" spans="1:5" x14ac:dyDescent="0.2">
      <c r="A1" s="1" t="s">
        <v>38</v>
      </c>
    </row>
    <row r="2" spans="1:5" x14ac:dyDescent="0.2">
      <c r="A2" s="1" t="s">
        <v>124</v>
      </c>
    </row>
    <row r="3" spans="1:5" x14ac:dyDescent="0.2">
      <c r="A3" s="1" t="s">
        <v>125</v>
      </c>
    </row>
    <row r="4" spans="1:5" x14ac:dyDescent="0.2">
      <c r="A4" s="1" t="s">
        <v>40</v>
      </c>
    </row>
    <row r="5" spans="1:5" x14ac:dyDescent="0.2">
      <c r="A5" s="1" t="s">
        <v>41</v>
      </c>
    </row>
    <row r="6" spans="1:5" x14ac:dyDescent="0.2">
      <c r="A6" s="1"/>
      <c r="B6" t="s">
        <v>42</v>
      </c>
    </row>
    <row r="7" spans="1:5" x14ac:dyDescent="0.2">
      <c r="A7" s="1"/>
      <c r="B7" t="s">
        <v>126</v>
      </c>
    </row>
    <row r="8" spans="1:5" x14ac:dyDescent="0.2">
      <c r="A8" s="1"/>
      <c r="B8" t="s">
        <v>127</v>
      </c>
    </row>
    <row r="9" spans="1:5" x14ac:dyDescent="0.2">
      <c r="A9" s="1" t="s">
        <v>43</v>
      </c>
    </row>
    <row r="10" spans="1:5" x14ac:dyDescent="0.2">
      <c r="B10" t="s">
        <v>44</v>
      </c>
    </row>
    <row r="11" spans="1:5" x14ac:dyDescent="0.2">
      <c r="B11" t="s">
        <v>45</v>
      </c>
    </row>
    <row r="14" spans="1:5" ht="17" thickBot="1" x14ac:dyDescent="0.25">
      <c r="A14" t="s">
        <v>46</v>
      </c>
    </row>
    <row r="15" spans="1:5" ht="17" thickBot="1" x14ac:dyDescent="0.25">
      <c r="B15" s="27" t="s">
        <v>47</v>
      </c>
      <c r="C15" s="27" t="s">
        <v>48</v>
      </c>
      <c r="D15" s="27" t="s">
        <v>49</v>
      </c>
      <c r="E15" s="27" t="s">
        <v>50</v>
      </c>
    </row>
    <row r="16" spans="1:5" ht="17" thickBot="1" x14ac:dyDescent="0.25">
      <c r="B16" s="26" t="s">
        <v>128</v>
      </c>
      <c r="C16" s="26" t="s">
        <v>0</v>
      </c>
      <c r="D16" s="26">
        <v>0</v>
      </c>
      <c r="E16" s="26">
        <v>32440.119485294119</v>
      </c>
    </row>
    <row r="19" spans="1:7" ht="17" thickBot="1" x14ac:dyDescent="0.25">
      <c r="A19" t="s">
        <v>51</v>
      </c>
    </row>
    <row r="20" spans="1:7" ht="17" thickBot="1" x14ac:dyDescent="0.25">
      <c r="B20" s="27" t="s">
        <v>47</v>
      </c>
      <c r="C20" s="27" t="s">
        <v>48</v>
      </c>
      <c r="D20" s="27" t="s">
        <v>49</v>
      </c>
      <c r="E20" s="27" t="s">
        <v>50</v>
      </c>
      <c r="F20" s="27" t="s">
        <v>52</v>
      </c>
    </row>
    <row r="21" spans="1:7" x14ac:dyDescent="0.2">
      <c r="B21" s="28" t="s">
        <v>59</v>
      </c>
      <c r="C21" s="28" t="s">
        <v>60</v>
      </c>
      <c r="D21" s="28">
        <v>0</v>
      </c>
      <c r="E21" s="28">
        <v>588.23529411764707</v>
      </c>
      <c r="F21" s="28" t="s">
        <v>61</v>
      </c>
    </row>
    <row r="22" spans="1:7" x14ac:dyDescent="0.2">
      <c r="B22" s="28" t="s">
        <v>62</v>
      </c>
      <c r="C22" s="28" t="s">
        <v>63</v>
      </c>
      <c r="D22" s="28">
        <v>0</v>
      </c>
      <c r="E22" s="28">
        <v>111.76470588235293</v>
      </c>
      <c r="F22" s="28" t="s">
        <v>61</v>
      </c>
    </row>
    <row r="23" spans="1:7" x14ac:dyDescent="0.2">
      <c r="B23" s="28" t="s">
        <v>64</v>
      </c>
      <c r="C23" s="28" t="s">
        <v>65</v>
      </c>
      <c r="D23" s="28">
        <v>0</v>
      </c>
      <c r="E23" s="28">
        <v>0</v>
      </c>
      <c r="F23" s="28" t="s">
        <v>61</v>
      </c>
    </row>
    <row r="24" spans="1:7" x14ac:dyDescent="0.2">
      <c r="B24" s="28" t="s">
        <v>66</v>
      </c>
      <c r="C24" s="28" t="s">
        <v>67</v>
      </c>
      <c r="D24" s="28">
        <v>0</v>
      </c>
      <c r="E24" s="28">
        <v>266.36029411764702</v>
      </c>
      <c r="F24" s="28" t="s">
        <v>61</v>
      </c>
    </row>
    <row r="25" spans="1:7" x14ac:dyDescent="0.2">
      <c r="B25" s="28" t="s">
        <v>68</v>
      </c>
      <c r="C25" s="28" t="s">
        <v>71</v>
      </c>
      <c r="D25" s="28">
        <v>0</v>
      </c>
      <c r="E25" s="28">
        <v>0</v>
      </c>
      <c r="F25" s="28" t="s">
        <v>61</v>
      </c>
    </row>
    <row r="26" spans="1:7" x14ac:dyDescent="0.2">
      <c r="B26" s="28" t="s">
        <v>70</v>
      </c>
      <c r="C26" s="28" t="s">
        <v>73</v>
      </c>
      <c r="D26" s="28">
        <v>0</v>
      </c>
      <c r="E26" s="28">
        <v>350</v>
      </c>
      <c r="F26" s="28" t="s">
        <v>61</v>
      </c>
    </row>
    <row r="27" spans="1:7" x14ac:dyDescent="0.2">
      <c r="B27" s="28" t="s">
        <v>72</v>
      </c>
      <c r="C27" s="28" t="s">
        <v>77</v>
      </c>
      <c r="D27" s="28">
        <v>0</v>
      </c>
      <c r="E27" s="28">
        <v>0</v>
      </c>
      <c r="F27" s="28" t="s">
        <v>61</v>
      </c>
    </row>
    <row r="28" spans="1:7" ht="17" thickBot="1" x14ac:dyDescent="0.25">
      <c r="B28" s="26" t="s">
        <v>74</v>
      </c>
      <c r="C28" s="26" t="s">
        <v>79</v>
      </c>
      <c r="D28" s="26">
        <v>0</v>
      </c>
      <c r="E28" s="26">
        <v>0</v>
      </c>
      <c r="F28" s="26" t="s">
        <v>61</v>
      </c>
    </row>
    <row r="31" spans="1:7" ht="17" thickBot="1" x14ac:dyDescent="0.25">
      <c r="A31" t="s">
        <v>53</v>
      </c>
    </row>
    <row r="32" spans="1:7" ht="17" thickBot="1" x14ac:dyDescent="0.25">
      <c r="B32" s="27" t="s">
        <v>47</v>
      </c>
      <c r="C32" s="27" t="s">
        <v>48</v>
      </c>
      <c r="D32" s="27" t="s">
        <v>54</v>
      </c>
      <c r="E32" s="27" t="s">
        <v>55</v>
      </c>
      <c r="F32" s="27" t="s">
        <v>56</v>
      </c>
      <c r="G32" s="27" t="s">
        <v>57</v>
      </c>
    </row>
    <row r="33" spans="2:7" x14ac:dyDescent="0.2">
      <c r="B33" s="28" t="s">
        <v>129</v>
      </c>
      <c r="C33" s="28" t="s">
        <v>30</v>
      </c>
      <c r="D33" s="28">
        <v>700</v>
      </c>
      <c r="E33" s="28" t="s">
        <v>130</v>
      </c>
      <c r="F33" s="28" t="s">
        <v>82</v>
      </c>
      <c r="G33" s="28">
        <v>0</v>
      </c>
    </row>
    <row r="34" spans="2:7" x14ac:dyDescent="0.2">
      <c r="B34" s="28" t="s">
        <v>131</v>
      </c>
      <c r="C34" s="28" t="s">
        <v>31</v>
      </c>
      <c r="D34" s="28">
        <v>266.36029411764702</v>
      </c>
      <c r="E34" s="28" t="s">
        <v>132</v>
      </c>
      <c r="F34" s="28" t="s">
        <v>87</v>
      </c>
      <c r="G34" s="28">
        <v>333.63970588235298</v>
      </c>
    </row>
    <row r="35" spans="2:7" x14ac:dyDescent="0.2">
      <c r="B35" s="28" t="s">
        <v>133</v>
      </c>
      <c r="C35" s="28" t="s">
        <v>32</v>
      </c>
      <c r="D35" s="28">
        <v>350</v>
      </c>
      <c r="E35" s="28" t="s">
        <v>134</v>
      </c>
      <c r="F35" s="28" t="s">
        <v>82</v>
      </c>
      <c r="G35" s="28">
        <v>0</v>
      </c>
    </row>
    <row r="36" spans="2:7" x14ac:dyDescent="0.2">
      <c r="B36" s="28" t="s">
        <v>135</v>
      </c>
      <c r="C36" s="28" t="s">
        <v>33</v>
      </c>
      <c r="D36" s="28">
        <v>0</v>
      </c>
      <c r="E36" s="28" t="s">
        <v>136</v>
      </c>
      <c r="F36" s="28" t="s">
        <v>87</v>
      </c>
      <c r="G36" s="28">
        <v>400</v>
      </c>
    </row>
    <row r="37" spans="2:7" x14ac:dyDescent="0.2">
      <c r="B37" s="28" t="s">
        <v>137</v>
      </c>
      <c r="C37" s="28" t="s">
        <v>25</v>
      </c>
      <c r="D37" s="28">
        <v>500</v>
      </c>
      <c r="E37" s="28" t="s">
        <v>138</v>
      </c>
      <c r="F37" s="28" t="s">
        <v>82</v>
      </c>
      <c r="G37" s="28">
        <v>0</v>
      </c>
    </row>
    <row r="38" spans="2:7" ht="17" thickBot="1" x14ac:dyDescent="0.25">
      <c r="B38" s="26" t="s">
        <v>139</v>
      </c>
      <c r="C38" s="26" t="s">
        <v>28</v>
      </c>
      <c r="D38" s="26">
        <v>600</v>
      </c>
      <c r="E38" s="26" t="s">
        <v>140</v>
      </c>
      <c r="F38" s="26" t="s">
        <v>82</v>
      </c>
      <c r="G38" s="2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2B6D-8732-6B43-B102-4AF9912D4710}">
  <dimension ref="A1:H26"/>
  <sheetViews>
    <sheetView showGridLines="0" workbookViewId="0">
      <selection activeCell="M32" sqref="M32"/>
    </sheetView>
  </sheetViews>
  <sheetFormatPr baseColWidth="10" defaultRowHeight="16" x14ac:dyDescent="0.2"/>
  <cols>
    <col min="1" max="1" width="2.33203125" customWidth="1"/>
    <col min="2" max="2" width="6.1640625" bestFit="1" customWidth="1"/>
    <col min="3" max="3" width="29.6640625" bestFit="1" customWidth="1"/>
    <col min="4" max="5" width="12.1640625" bestFit="1" customWidth="1"/>
    <col min="6" max="6" width="10" bestFit="1" customWidth="1"/>
    <col min="7" max="8" width="12.1640625" bestFit="1" customWidth="1"/>
  </cols>
  <sheetData>
    <row r="1" spans="1:8" x14ac:dyDescent="0.2">
      <c r="A1" s="1" t="s">
        <v>96</v>
      </c>
    </row>
    <row r="2" spans="1:8" x14ac:dyDescent="0.2">
      <c r="A2" s="1" t="s">
        <v>124</v>
      </c>
    </row>
    <row r="3" spans="1:8" x14ac:dyDescent="0.2">
      <c r="A3" s="1" t="s">
        <v>125</v>
      </c>
    </row>
    <row r="6" spans="1:8" ht="17" thickBot="1" x14ac:dyDescent="0.25">
      <c r="A6" t="s">
        <v>51</v>
      </c>
    </row>
    <row r="7" spans="1:8" x14ac:dyDescent="0.2">
      <c r="B7" s="29"/>
      <c r="C7" s="29"/>
      <c r="D7" s="29" t="s">
        <v>97</v>
      </c>
      <c r="E7" s="29" t="s">
        <v>99</v>
      </c>
      <c r="F7" s="29" t="s">
        <v>101</v>
      </c>
      <c r="G7" s="29" t="s">
        <v>103</v>
      </c>
      <c r="H7" s="29" t="s">
        <v>103</v>
      </c>
    </row>
    <row r="8" spans="1:8" ht="17" thickBot="1" x14ac:dyDescent="0.25">
      <c r="B8" s="30" t="s">
        <v>47</v>
      </c>
      <c r="C8" s="30" t="s">
        <v>48</v>
      </c>
      <c r="D8" s="30" t="s">
        <v>98</v>
      </c>
      <c r="E8" s="30" t="s">
        <v>100</v>
      </c>
      <c r="F8" s="30" t="s">
        <v>102</v>
      </c>
      <c r="G8" s="30" t="s">
        <v>104</v>
      </c>
      <c r="H8" s="30" t="s">
        <v>105</v>
      </c>
    </row>
    <row r="9" spans="1:8" x14ac:dyDescent="0.2">
      <c r="B9" s="28" t="s">
        <v>59</v>
      </c>
      <c r="C9" s="28" t="s">
        <v>60</v>
      </c>
      <c r="D9" s="28">
        <v>588.23529411764707</v>
      </c>
      <c r="E9" s="28">
        <v>0</v>
      </c>
      <c r="F9" s="28">
        <v>21.5</v>
      </c>
      <c r="G9" s="28">
        <v>0.56944444444444287</v>
      </c>
      <c r="H9" s="28">
        <v>1E+30</v>
      </c>
    </row>
    <row r="10" spans="1:8" x14ac:dyDescent="0.2">
      <c r="B10" s="28" t="s">
        <v>62</v>
      </c>
      <c r="C10" s="28" t="s">
        <v>63</v>
      </c>
      <c r="D10" s="28">
        <v>111.76470588235293</v>
      </c>
      <c r="E10" s="28">
        <v>0</v>
      </c>
      <c r="F10" s="28">
        <v>26</v>
      </c>
      <c r="G10" s="28">
        <v>2.25</v>
      </c>
      <c r="H10" s="28">
        <v>0.56944444444444287</v>
      </c>
    </row>
    <row r="11" spans="1:8" x14ac:dyDescent="0.2">
      <c r="B11" s="28" t="s">
        <v>64</v>
      </c>
      <c r="C11" s="28" t="s">
        <v>65</v>
      </c>
      <c r="D11" s="28">
        <v>0</v>
      </c>
      <c r="E11" s="28">
        <v>0.60294117647058654</v>
      </c>
      <c r="F11" s="28">
        <v>25.75</v>
      </c>
      <c r="G11" s="28">
        <v>1E+30</v>
      </c>
      <c r="H11" s="28">
        <v>0.60294117647058654</v>
      </c>
    </row>
    <row r="12" spans="1:8" x14ac:dyDescent="0.2">
      <c r="B12" s="28" t="s">
        <v>66</v>
      </c>
      <c r="C12" s="28" t="s">
        <v>67</v>
      </c>
      <c r="D12" s="28">
        <v>266.36029411764702</v>
      </c>
      <c r="E12" s="28">
        <v>0</v>
      </c>
      <c r="F12" s="28">
        <v>28.25</v>
      </c>
      <c r="G12" s="28">
        <v>0.56944444444444287</v>
      </c>
      <c r="H12" s="28">
        <v>2.25</v>
      </c>
    </row>
    <row r="13" spans="1:8" x14ac:dyDescent="0.2">
      <c r="B13" s="28" t="s">
        <v>68</v>
      </c>
      <c r="C13" s="28" t="s">
        <v>71</v>
      </c>
      <c r="D13" s="28">
        <v>0</v>
      </c>
      <c r="E13" s="28">
        <v>1.8685661764705865</v>
      </c>
      <c r="F13" s="28">
        <v>23.75</v>
      </c>
      <c r="G13" s="28">
        <v>1E+30</v>
      </c>
      <c r="H13" s="28">
        <v>1.8685661764705865</v>
      </c>
    </row>
    <row r="14" spans="1:8" x14ac:dyDescent="0.2">
      <c r="B14" s="28" t="s">
        <v>70</v>
      </c>
      <c r="C14" s="28" t="s">
        <v>73</v>
      </c>
      <c r="D14" s="28">
        <v>350</v>
      </c>
      <c r="E14" s="28">
        <v>0</v>
      </c>
      <c r="F14" s="28">
        <v>26.75</v>
      </c>
      <c r="G14" s="28">
        <v>1.8685661764705865</v>
      </c>
      <c r="H14" s="28">
        <v>1E+30</v>
      </c>
    </row>
    <row r="15" spans="1:8" x14ac:dyDescent="0.2">
      <c r="B15" s="28" t="s">
        <v>72</v>
      </c>
      <c r="C15" s="28" t="s">
        <v>77</v>
      </c>
      <c r="D15" s="28">
        <v>0</v>
      </c>
      <c r="E15" s="28">
        <v>2.1470588235294028</v>
      </c>
      <c r="F15" s="28">
        <v>24.5</v>
      </c>
      <c r="G15" s="28">
        <v>1E+30</v>
      </c>
      <c r="H15" s="28">
        <v>2.1470588235294028</v>
      </c>
    </row>
    <row r="16" spans="1:8" ht="17" thickBot="1" x14ac:dyDescent="0.25">
      <c r="B16" s="26" t="s">
        <v>74</v>
      </c>
      <c r="C16" s="26" t="s">
        <v>79</v>
      </c>
      <c r="D16" s="26">
        <v>0</v>
      </c>
      <c r="E16" s="26">
        <v>0.78124999999999256</v>
      </c>
      <c r="F16" s="26">
        <v>25.5</v>
      </c>
      <c r="G16" s="26">
        <v>1E+30</v>
      </c>
      <c r="H16" s="26">
        <v>0.78124999999999256</v>
      </c>
    </row>
    <row r="18" spans="1:8" ht="17" thickBot="1" x14ac:dyDescent="0.25">
      <c r="A18" t="s">
        <v>53</v>
      </c>
    </row>
    <row r="19" spans="1:8" x14ac:dyDescent="0.2">
      <c r="B19" s="29"/>
      <c r="C19" s="29"/>
      <c r="D19" s="29" t="s">
        <v>97</v>
      </c>
      <c r="E19" s="29" t="s">
        <v>106</v>
      </c>
      <c r="F19" s="29" t="s">
        <v>108</v>
      </c>
      <c r="G19" s="29" t="s">
        <v>103</v>
      </c>
      <c r="H19" s="29" t="s">
        <v>103</v>
      </c>
    </row>
    <row r="20" spans="1:8" ht="17" thickBot="1" x14ac:dyDescent="0.25">
      <c r="B20" s="30" t="s">
        <v>47</v>
      </c>
      <c r="C20" s="30" t="s">
        <v>48</v>
      </c>
      <c r="D20" s="30" t="s">
        <v>98</v>
      </c>
      <c r="E20" s="30" t="s">
        <v>107</v>
      </c>
      <c r="F20" s="30" t="s">
        <v>109</v>
      </c>
      <c r="G20" s="30" t="s">
        <v>104</v>
      </c>
      <c r="H20" s="30" t="s">
        <v>105</v>
      </c>
    </row>
    <row r="21" spans="1:8" x14ac:dyDescent="0.2">
      <c r="B21" s="28" t="s">
        <v>129</v>
      </c>
      <c r="C21" s="28" t="s">
        <v>30</v>
      </c>
      <c r="D21" s="28">
        <v>700</v>
      </c>
      <c r="E21" s="28">
        <v>-2.25</v>
      </c>
      <c r="F21" s="28">
        <v>700</v>
      </c>
      <c r="G21" s="28">
        <v>266.36029411764702</v>
      </c>
      <c r="H21" s="28">
        <v>111.76470588235293</v>
      </c>
    </row>
    <row r="22" spans="1:8" x14ac:dyDescent="0.2">
      <c r="B22" s="28" t="s">
        <v>131</v>
      </c>
      <c r="C22" s="28" t="s">
        <v>31</v>
      </c>
      <c r="D22" s="28">
        <v>266.36029411764702</v>
      </c>
      <c r="E22" s="28">
        <v>0</v>
      </c>
      <c r="F22" s="28">
        <v>600</v>
      </c>
      <c r="G22" s="28">
        <v>1E+30</v>
      </c>
      <c r="H22" s="28">
        <v>333.63970588235298</v>
      </c>
    </row>
    <row r="23" spans="1:8" x14ac:dyDescent="0.2">
      <c r="B23" s="28" t="s">
        <v>133</v>
      </c>
      <c r="C23" s="28" t="s">
        <v>32</v>
      </c>
      <c r="D23" s="28">
        <v>350</v>
      </c>
      <c r="E23" s="28">
        <v>-3.265625</v>
      </c>
      <c r="F23" s="28">
        <v>350</v>
      </c>
      <c r="G23" s="28">
        <v>250.69204152249137</v>
      </c>
      <c r="H23" s="28">
        <v>314.01384083044985</v>
      </c>
    </row>
    <row r="24" spans="1:8" x14ac:dyDescent="0.2">
      <c r="B24" s="28" t="s">
        <v>135</v>
      </c>
      <c r="C24" s="28" t="s">
        <v>33</v>
      </c>
      <c r="D24" s="28">
        <v>0</v>
      </c>
      <c r="E24" s="28">
        <v>0</v>
      </c>
      <c r="F24" s="28">
        <v>400</v>
      </c>
      <c r="G24" s="28">
        <v>1E+30</v>
      </c>
      <c r="H24" s="28">
        <v>400</v>
      </c>
    </row>
    <row r="25" spans="1:8" x14ac:dyDescent="0.2">
      <c r="B25" s="28" t="s">
        <v>137</v>
      </c>
      <c r="C25" s="28" t="s">
        <v>25</v>
      </c>
      <c r="D25" s="28">
        <v>500</v>
      </c>
      <c r="E25" s="28">
        <v>27.941176470588236</v>
      </c>
      <c r="F25" s="28">
        <v>500</v>
      </c>
      <c r="G25" s="28">
        <v>94.999999999999986</v>
      </c>
      <c r="H25" s="28">
        <v>226.40624999999994</v>
      </c>
    </row>
    <row r="26" spans="1:8" ht="17" thickBot="1" x14ac:dyDescent="0.25">
      <c r="B26" s="26" t="s">
        <v>139</v>
      </c>
      <c r="C26" s="26" t="s">
        <v>28</v>
      </c>
      <c r="D26" s="26">
        <v>600</v>
      </c>
      <c r="E26" s="26">
        <v>35.3125</v>
      </c>
      <c r="F26" s="26">
        <v>600</v>
      </c>
      <c r="G26" s="26">
        <v>266.91176470588238</v>
      </c>
      <c r="H26" s="26">
        <v>213.08823529411762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73D6-3D93-6941-A8B7-F0D89FAAC959}">
  <dimension ref="A1:M15"/>
  <sheetViews>
    <sheetView zoomScale="131" workbookViewId="0">
      <selection activeCell="G16" sqref="G16"/>
    </sheetView>
  </sheetViews>
  <sheetFormatPr baseColWidth="10" defaultRowHeight="16" x14ac:dyDescent="0.2"/>
  <cols>
    <col min="2" max="2" width="30.83203125" bestFit="1" customWidth="1"/>
    <col min="3" max="3" width="17.6640625" bestFit="1" customWidth="1"/>
    <col min="4" max="4" width="22" bestFit="1" customWidth="1"/>
    <col min="5" max="5" width="21.33203125" bestFit="1" customWidth="1"/>
    <col min="6" max="6" width="23" bestFit="1" customWidth="1"/>
    <col min="7" max="7" width="21.5" bestFit="1" customWidth="1"/>
    <col min="8" max="8" width="25.5" bestFit="1" customWidth="1"/>
    <col min="9" max="9" width="16.83203125" bestFit="1" customWidth="1"/>
    <col min="10" max="10" width="20.83203125" bestFit="1" customWidth="1"/>
  </cols>
  <sheetData>
    <row r="1" spans="1:13" ht="18" customHeight="1" x14ac:dyDescent="0.3">
      <c r="A1" s="24"/>
    </row>
    <row r="2" spans="1:13" x14ac:dyDescent="0.2">
      <c r="C2" s="2" t="s">
        <v>4</v>
      </c>
      <c r="D2" s="2" t="s">
        <v>6</v>
      </c>
      <c r="E2" s="2" t="s">
        <v>8</v>
      </c>
      <c r="F2" s="2" t="s">
        <v>9</v>
      </c>
      <c r="G2" s="2" t="s">
        <v>17</v>
      </c>
      <c r="H2" s="2" t="s">
        <v>18</v>
      </c>
      <c r="I2" s="2" t="s">
        <v>22</v>
      </c>
      <c r="J2" s="2" t="s">
        <v>23</v>
      </c>
    </row>
    <row r="3" spans="1:13" ht="17" thickBot="1" x14ac:dyDescent="0.25">
      <c r="C3" s="6" t="s">
        <v>5</v>
      </c>
      <c r="D3" s="6" t="s">
        <v>7</v>
      </c>
      <c r="E3" s="6" t="s">
        <v>11</v>
      </c>
      <c r="F3" s="6" t="s">
        <v>12</v>
      </c>
      <c r="G3" s="6" t="s">
        <v>14</v>
      </c>
      <c r="H3" s="6" t="s">
        <v>15</v>
      </c>
      <c r="I3" s="6" t="s">
        <v>20</v>
      </c>
      <c r="J3" s="6" t="s">
        <v>21</v>
      </c>
      <c r="K3" s="7"/>
      <c r="L3" s="7"/>
      <c r="M3" s="7"/>
    </row>
    <row r="4" spans="1:13" x14ac:dyDescent="0.2">
      <c r="B4" s="6" t="s">
        <v>3</v>
      </c>
      <c r="C4" s="8">
        <v>588.23529411764707</v>
      </c>
      <c r="D4" s="9">
        <v>111.76470588235293</v>
      </c>
      <c r="E4" s="9">
        <v>0</v>
      </c>
      <c r="F4" s="9">
        <v>266.36029411764702</v>
      </c>
      <c r="G4" s="9">
        <v>0</v>
      </c>
      <c r="H4" s="9">
        <v>350</v>
      </c>
      <c r="I4" s="9">
        <v>0</v>
      </c>
      <c r="J4" s="10">
        <v>0</v>
      </c>
      <c r="K4" s="7"/>
      <c r="L4" s="7"/>
      <c r="M4" s="7"/>
    </row>
    <row r="5" spans="1:13" ht="17" thickBot="1" x14ac:dyDescent="0.25">
      <c r="A5" s="2" t="s">
        <v>1</v>
      </c>
      <c r="B5" s="6" t="s">
        <v>0</v>
      </c>
      <c r="C5" s="11">
        <f>15+6.5</f>
        <v>21.5</v>
      </c>
      <c r="D5" s="12">
        <f>15+11</f>
        <v>26</v>
      </c>
      <c r="E5" s="12">
        <f>16+9.75</f>
        <v>25.75</v>
      </c>
      <c r="F5" s="12">
        <f>16+12.25</f>
        <v>28.25</v>
      </c>
      <c r="G5" s="12">
        <f>19+4.75</f>
        <v>23.75</v>
      </c>
      <c r="H5" s="12">
        <f>19+7.75</f>
        <v>26.75</v>
      </c>
      <c r="I5" s="12">
        <f>17+7.5</f>
        <v>24.5</v>
      </c>
      <c r="J5" s="13">
        <f>17+8.5</f>
        <v>25.5</v>
      </c>
      <c r="K5" s="14">
        <f>SUMPRODUCT(C5:J5,$C$4:$J$4)</f>
        <v>32440.119485294119</v>
      </c>
      <c r="L5" s="6" t="s">
        <v>24</v>
      </c>
      <c r="M5" s="7"/>
    </row>
    <row r="6" spans="1:13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ht="17" thickBot="1" x14ac:dyDescent="0.25">
      <c r="B7" s="6" t="s">
        <v>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">
      <c r="B8" s="6" t="s">
        <v>25</v>
      </c>
      <c r="C8" s="15">
        <v>0.85</v>
      </c>
      <c r="D8" s="16">
        <v>0</v>
      </c>
      <c r="E8" s="16">
        <v>0.9</v>
      </c>
      <c r="F8" s="16">
        <v>0</v>
      </c>
      <c r="G8" s="16">
        <v>0.9</v>
      </c>
      <c r="H8" s="16">
        <v>0</v>
      </c>
      <c r="I8" s="16">
        <v>0.8</v>
      </c>
      <c r="J8" s="16">
        <v>0</v>
      </c>
      <c r="K8" s="9">
        <f t="shared" ref="K8:K13" si="0">SUMPRODUCT(C8:J8,$C$4:$J$4)</f>
        <v>500</v>
      </c>
      <c r="L8" s="4" t="s">
        <v>27</v>
      </c>
      <c r="M8" s="17">
        <v>500</v>
      </c>
    </row>
    <row r="9" spans="1:13" x14ac:dyDescent="0.2">
      <c r="B9" s="6" t="s">
        <v>28</v>
      </c>
      <c r="C9" s="18">
        <v>0</v>
      </c>
      <c r="D9" s="19">
        <v>0.8</v>
      </c>
      <c r="E9" s="19">
        <v>0</v>
      </c>
      <c r="F9" s="19">
        <v>0.8</v>
      </c>
      <c r="G9" s="19">
        <v>0</v>
      </c>
      <c r="H9" s="19">
        <v>0.85</v>
      </c>
      <c r="I9" s="19">
        <v>0</v>
      </c>
      <c r="J9" s="19">
        <v>0.7</v>
      </c>
      <c r="K9" s="20">
        <f t="shared" si="0"/>
        <v>600</v>
      </c>
      <c r="L9" s="3" t="s">
        <v>27</v>
      </c>
      <c r="M9" s="21">
        <v>600</v>
      </c>
    </row>
    <row r="10" spans="1:13" x14ac:dyDescent="0.2">
      <c r="B10" s="6" t="s">
        <v>30</v>
      </c>
      <c r="C10" s="18">
        <v>1</v>
      </c>
      <c r="D10" s="19">
        <v>1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20">
        <f t="shared" si="0"/>
        <v>700</v>
      </c>
      <c r="L10" s="3" t="s">
        <v>26</v>
      </c>
      <c r="M10" s="21">
        <v>700</v>
      </c>
    </row>
    <row r="11" spans="1:13" x14ac:dyDescent="0.2">
      <c r="B11" s="6" t="s">
        <v>31</v>
      </c>
      <c r="C11" s="18">
        <v>0</v>
      </c>
      <c r="D11" s="19">
        <v>0</v>
      </c>
      <c r="E11" s="19">
        <v>1</v>
      </c>
      <c r="F11" s="19">
        <v>1</v>
      </c>
      <c r="G11" s="19">
        <v>0</v>
      </c>
      <c r="H11" s="19">
        <v>0</v>
      </c>
      <c r="I11" s="19">
        <v>0</v>
      </c>
      <c r="J11" s="19">
        <v>0</v>
      </c>
      <c r="K11" s="20">
        <f t="shared" si="0"/>
        <v>266.36029411764702</v>
      </c>
      <c r="L11" s="3" t="s">
        <v>26</v>
      </c>
      <c r="M11" s="21">
        <v>600</v>
      </c>
    </row>
    <row r="12" spans="1:13" x14ac:dyDescent="0.2">
      <c r="B12" s="6" t="s">
        <v>32</v>
      </c>
      <c r="C12" s="18">
        <v>0</v>
      </c>
      <c r="D12" s="19">
        <v>0</v>
      </c>
      <c r="E12" s="19">
        <v>0</v>
      </c>
      <c r="F12" s="19">
        <v>0</v>
      </c>
      <c r="G12" s="19">
        <v>1</v>
      </c>
      <c r="H12" s="19">
        <v>1</v>
      </c>
      <c r="I12" s="19">
        <v>0</v>
      </c>
      <c r="J12" s="19">
        <v>0</v>
      </c>
      <c r="K12" s="20">
        <f t="shared" si="0"/>
        <v>350</v>
      </c>
      <c r="L12" s="3" t="s">
        <v>26</v>
      </c>
      <c r="M12" s="21">
        <v>350</v>
      </c>
    </row>
    <row r="13" spans="1:13" ht="17" thickBot="1" x14ac:dyDescent="0.25">
      <c r="B13" s="6" t="s">
        <v>33</v>
      </c>
      <c r="C13" s="11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1</v>
      </c>
      <c r="J13" s="12">
        <v>1</v>
      </c>
      <c r="K13" s="22">
        <f t="shared" si="0"/>
        <v>0</v>
      </c>
      <c r="L13" s="5" t="s">
        <v>26</v>
      </c>
      <c r="M13" s="23">
        <v>400</v>
      </c>
    </row>
    <row r="14" spans="1:13" x14ac:dyDescent="0.2">
      <c r="K14" s="1" t="s">
        <v>34</v>
      </c>
      <c r="L14" s="1"/>
      <c r="M14" s="1" t="s">
        <v>36</v>
      </c>
    </row>
    <row r="15" spans="1:13" x14ac:dyDescent="0.2">
      <c r="K15" s="2" t="s">
        <v>35</v>
      </c>
      <c r="L15" s="2"/>
      <c r="M15" s="2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8592D-112A-B148-B016-C65B9CE9C279}">
  <dimension ref="A1:G43"/>
  <sheetViews>
    <sheetView showGridLines="0" workbookViewId="0"/>
  </sheetViews>
  <sheetFormatPr baseColWidth="10" defaultRowHeight="16" x14ac:dyDescent="0.2"/>
  <cols>
    <col min="1" max="1" width="2.33203125" customWidth="1"/>
    <col min="2" max="2" width="6.5" bestFit="1" customWidth="1"/>
    <col min="3" max="3" width="29.6640625" bestFit="1" customWidth="1"/>
    <col min="4" max="4" width="12.83203125" bestFit="1" customWidth="1"/>
    <col min="5" max="5" width="13.5" bestFit="1" customWidth="1"/>
    <col min="6" max="6" width="10.83203125" bestFit="1" customWidth="1"/>
    <col min="7" max="7" width="12.1640625" bestFit="1" customWidth="1"/>
  </cols>
  <sheetData>
    <row r="1" spans="1:5" x14ac:dyDescent="0.2">
      <c r="A1" s="1" t="s">
        <v>38</v>
      </c>
    </row>
    <row r="2" spans="1:5" x14ac:dyDescent="0.2">
      <c r="A2" s="1" t="s">
        <v>146</v>
      </c>
    </row>
    <row r="3" spans="1:5" x14ac:dyDescent="0.2">
      <c r="A3" s="1" t="s">
        <v>147</v>
      </c>
    </row>
    <row r="4" spans="1:5" x14ac:dyDescent="0.2">
      <c r="A4" s="1" t="s">
        <v>40</v>
      </c>
    </row>
    <row r="5" spans="1:5" x14ac:dyDescent="0.2">
      <c r="A5" s="1" t="s">
        <v>41</v>
      </c>
    </row>
    <row r="6" spans="1:5" x14ac:dyDescent="0.2">
      <c r="A6" s="1"/>
      <c r="B6" t="s">
        <v>42</v>
      </c>
    </row>
    <row r="7" spans="1:5" x14ac:dyDescent="0.2">
      <c r="A7" s="1"/>
      <c r="B7" t="s">
        <v>148</v>
      </c>
    </row>
    <row r="8" spans="1:5" x14ac:dyDescent="0.2">
      <c r="A8" s="1"/>
      <c r="B8" t="s">
        <v>110</v>
      </c>
    </row>
    <row r="9" spans="1:5" x14ac:dyDescent="0.2">
      <c r="A9" s="1" t="s">
        <v>43</v>
      </c>
    </row>
    <row r="10" spans="1:5" x14ac:dyDescent="0.2">
      <c r="B10" t="s">
        <v>44</v>
      </c>
    </row>
    <row r="11" spans="1:5" x14ac:dyDescent="0.2">
      <c r="B11" t="s">
        <v>45</v>
      </c>
    </row>
    <row r="14" spans="1:5" ht="17" thickBot="1" x14ac:dyDescent="0.25">
      <c r="A14" t="s">
        <v>46</v>
      </c>
    </row>
    <row r="15" spans="1:5" ht="17" thickBot="1" x14ac:dyDescent="0.25">
      <c r="B15" s="27" t="s">
        <v>47</v>
      </c>
      <c r="C15" s="27" t="s">
        <v>48</v>
      </c>
      <c r="D15" s="27" t="s">
        <v>49</v>
      </c>
      <c r="E15" s="27" t="s">
        <v>50</v>
      </c>
    </row>
    <row r="16" spans="1:5" ht="17" thickBot="1" x14ac:dyDescent="0.25">
      <c r="B16" s="26" t="s">
        <v>149</v>
      </c>
      <c r="C16" s="26" t="s">
        <v>0</v>
      </c>
      <c r="D16" s="26">
        <v>0</v>
      </c>
      <c r="E16" s="26">
        <v>40128.262481463171</v>
      </c>
    </row>
    <row r="19" spans="1:6" ht="17" thickBot="1" x14ac:dyDescent="0.25">
      <c r="A19" t="s">
        <v>51</v>
      </c>
    </row>
    <row r="20" spans="1:6" ht="17" thickBot="1" x14ac:dyDescent="0.25">
      <c r="B20" s="27" t="s">
        <v>47</v>
      </c>
      <c r="C20" s="27" t="s">
        <v>48</v>
      </c>
      <c r="D20" s="27" t="s">
        <v>49</v>
      </c>
      <c r="E20" s="27" t="s">
        <v>50</v>
      </c>
      <c r="F20" s="27" t="s">
        <v>52</v>
      </c>
    </row>
    <row r="21" spans="1:6" x14ac:dyDescent="0.2">
      <c r="B21" s="28" t="s">
        <v>59</v>
      </c>
      <c r="C21" s="28" t="s">
        <v>60</v>
      </c>
      <c r="D21" s="28">
        <v>0</v>
      </c>
      <c r="E21" s="28">
        <v>588.23529411764707</v>
      </c>
      <c r="F21" s="28" t="s">
        <v>61</v>
      </c>
    </row>
    <row r="22" spans="1:6" x14ac:dyDescent="0.2">
      <c r="B22" s="28" t="s">
        <v>62</v>
      </c>
      <c r="C22" s="28" t="s">
        <v>63</v>
      </c>
      <c r="D22" s="28">
        <v>0</v>
      </c>
      <c r="E22" s="28">
        <v>111.76470588235296</v>
      </c>
      <c r="F22" s="28" t="s">
        <v>61</v>
      </c>
    </row>
    <row r="23" spans="1:6" x14ac:dyDescent="0.2">
      <c r="B23" s="28" t="s">
        <v>64</v>
      </c>
      <c r="C23" s="28" t="s">
        <v>65</v>
      </c>
      <c r="D23" s="28">
        <v>0</v>
      </c>
      <c r="E23" s="28">
        <v>0</v>
      </c>
      <c r="F23" s="28" t="s">
        <v>61</v>
      </c>
    </row>
    <row r="24" spans="1:6" x14ac:dyDescent="0.2">
      <c r="B24" s="28" t="s">
        <v>66</v>
      </c>
      <c r="C24" s="28" t="s">
        <v>67</v>
      </c>
      <c r="D24" s="28">
        <v>0</v>
      </c>
      <c r="E24" s="28">
        <v>0</v>
      </c>
      <c r="F24" s="28" t="s">
        <v>61</v>
      </c>
    </row>
    <row r="25" spans="1:6" x14ac:dyDescent="0.2">
      <c r="B25" s="28" t="s">
        <v>68</v>
      </c>
      <c r="C25" s="28" t="s">
        <v>69</v>
      </c>
      <c r="D25" s="28">
        <v>0</v>
      </c>
      <c r="E25" s="28">
        <v>69.698467622343117</v>
      </c>
      <c r="F25" s="28" t="s">
        <v>61</v>
      </c>
    </row>
    <row r="26" spans="1:6" x14ac:dyDescent="0.2">
      <c r="B26" s="28" t="s">
        <v>70</v>
      </c>
      <c r="C26" s="28" t="s">
        <v>71</v>
      </c>
      <c r="D26" s="28">
        <v>0</v>
      </c>
      <c r="E26" s="28">
        <v>0</v>
      </c>
      <c r="F26" s="28" t="s">
        <v>61</v>
      </c>
    </row>
    <row r="27" spans="1:6" x14ac:dyDescent="0.2">
      <c r="B27" s="28" t="s">
        <v>72</v>
      </c>
      <c r="C27" s="28" t="s">
        <v>73</v>
      </c>
      <c r="D27" s="28">
        <v>0</v>
      </c>
      <c r="E27" s="28">
        <v>35.986159169550206</v>
      </c>
      <c r="F27" s="28" t="s">
        <v>61</v>
      </c>
    </row>
    <row r="28" spans="1:6" x14ac:dyDescent="0.2">
      <c r="B28" s="28" t="s">
        <v>74</v>
      </c>
      <c r="C28" s="28" t="s">
        <v>75</v>
      </c>
      <c r="D28" s="28">
        <v>0</v>
      </c>
      <c r="E28" s="28">
        <v>314.01384083044979</v>
      </c>
      <c r="F28" s="28" t="s">
        <v>61</v>
      </c>
    </row>
    <row r="29" spans="1:6" x14ac:dyDescent="0.2">
      <c r="B29" s="28" t="s">
        <v>76</v>
      </c>
      <c r="C29" s="28" t="s">
        <v>77</v>
      </c>
      <c r="D29" s="28">
        <v>0</v>
      </c>
      <c r="E29" s="28">
        <v>0</v>
      </c>
      <c r="F29" s="28" t="s">
        <v>61</v>
      </c>
    </row>
    <row r="30" spans="1:6" x14ac:dyDescent="0.2">
      <c r="B30" s="28" t="s">
        <v>78</v>
      </c>
      <c r="C30" s="28" t="s">
        <v>79</v>
      </c>
      <c r="D30" s="28">
        <v>0</v>
      </c>
      <c r="E30" s="28">
        <v>0</v>
      </c>
      <c r="F30" s="28" t="s">
        <v>61</v>
      </c>
    </row>
    <row r="31" spans="1:6" ht="17" thickBot="1" x14ac:dyDescent="0.25">
      <c r="B31" s="26" t="s">
        <v>150</v>
      </c>
      <c r="C31" s="26" t="s">
        <v>151</v>
      </c>
      <c r="D31" s="26">
        <v>0</v>
      </c>
      <c r="E31" s="26">
        <v>600</v>
      </c>
      <c r="F31" s="26" t="s">
        <v>61</v>
      </c>
    </row>
    <row r="34" spans="1:7" ht="17" thickBot="1" x14ac:dyDescent="0.25">
      <c r="A34" t="s">
        <v>53</v>
      </c>
    </row>
    <row r="35" spans="1:7" ht="17" thickBot="1" x14ac:dyDescent="0.25">
      <c r="B35" s="27" t="s">
        <v>47</v>
      </c>
      <c r="C35" s="27" t="s">
        <v>48</v>
      </c>
      <c r="D35" s="27" t="s">
        <v>54</v>
      </c>
      <c r="E35" s="27" t="s">
        <v>55</v>
      </c>
      <c r="F35" s="27" t="s">
        <v>56</v>
      </c>
      <c r="G35" s="27" t="s">
        <v>57</v>
      </c>
    </row>
    <row r="36" spans="1:7" x14ac:dyDescent="0.2">
      <c r="B36" s="28" t="s">
        <v>152</v>
      </c>
      <c r="C36" s="28" t="s">
        <v>29</v>
      </c>
      <c r="D36" s="28">
        <v>300</v>
      </c>
      <c r="E36" s="28" t="s">
        <v>153</v>
      </c>
      <c r="F36" s="28" t="s">
        <v>82</v>
      </c>
      <c r="G36" s="28">
        <v>0</v>
      </c>
    </row>
    <row r="37" spans="1:7" x14ac:dyDescent="0.2">
      <c r="B37" s="28" t="s">
        <v>154</v>
      </c>
      <c r="C37" s="28" t="s">
        <v>30</v>
      </c>
      <c r="D37" s="28">
        <v>700</v>
      </c>
      <c r="E37" s="28" t="s">
        <v>155</v>
      </c>
      <c r="F37" s="28" t="s">
        <v>82</v>
      </c>
      <c r="G37" s="28">
        <v>0</v>
      </c>
    </row>
    <row r="38" spans="1:7" x14ac:dyDescent="0.2">
      <c r="B38" s="28" t="s">
        <v>156</v>
      </c>
      <c r="C38" s="28" t="s">
        <v>31</v>
      </c>
      <c r="D38" s="28">
        <v>69.698467622343117</v>
      </c>
      <c r="E38" s="28" t="s">
        <v>157</v>
      </c>
      <c r="F38" s="28" t="s">
        <v>87</v>
      </c>
      <c r="G38" s="28">
        <v>530.30153237765694</v>
      </c>
    </row>
    <row r="39" spans="1:7" x14ac:dyDescent="0.2">
      <c r="B39" s="28" t="s">
        <v>158</v>
      </c>
      <c r="C39" s="28" t="s">
        <v>32</v>
      </c>
      <c r="D39" s="28">
        <v>350</v>
      </c>
      <c r="E39" s="28" t="s">
        <v>159</v>
      </c>
      <c r="F39" s="28" t="s">
        <v>82</v>
      </c>
      <c r="G39" s="28">
        <v>0</v>
      </c>
    </row>
    <row r="40" spans="1:7" x14ac:dyDescent="0.2">
      <c r="B40" s="28" t="s">
        <v>160</v>
      </c>
      <c r="C40" s="28" t="s">
        <v>33</v>
      </c>
      <c r="D40" s="28">
        <v>0</v>
      </c>
      <c r="E40" s="28" t="s">
        <v>161</v>
      </c>
      <c r="F40" s="28" t="s">
        <v>87</v>
      </c>
      <c r="G40" s="28">
        <v>400</v>
      </c>
    </row>
    <row r="41" spans="1:7" x14ac:dyDescent="0.2">
      <c r="B41" s="28" t="s">
        <v>162</v>
      </c>
      <c r="C41" s="28" t="s">
        <v>145</v>
      </c>
      <c r="D41" s="28">
        <v>600</v>
      </c>
      <c r="E41" s="28" t="s">
        <v>163</v>
      </c>
      <c r="F41" s="28" t="s">
        <v>82</v>
      </c>
      <c r="G41" s="28">
        <v>0</v>
      </c>
    </row>
    <row r="42" spans="1:7" x14ac:dyDescent="0.2">
      <c r="B42" s="28" t="s">
        <v>164</v>
      </c>
      <c r="C42" s="28" t="s">
        <v>25</v>
      </c>
      <c r="D42" s="28">
        <v>500</v>
      </c>
      <c r="E42" s="28" t="s">
        <v>165</v>
      </c>
      <c r="F42" s="28" t="s">
        <v>82</v>
      </c>
      <c r="G42" s="28">
        <v>0</v>
      </c>
    </row>
    <row r="43" spans="1:7" ht="17" thickBot="1" x14ac:dyDescent="0.25">
      <c r="B43" s="26" t="s">
        <v>166</v>
      </c>
      <c r="C43" s="26" t="s">
        <v>28</v>
      </c>
      <c r="D43" s="26">
        <v>600</v>
      </c>
      <c r="E43" s="26" t="s">
        <v>167</v>
      </c>
      <c r="F43" s="26" t="s">
        <v>82</v>
      </c>
      <c r="G43" s="2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02B25-AD4C-8342-BBFF-2109C9E320B9}">
  <dimension ref="A1:H31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29.6640625" bestFit="1" customWidth="1"/>
    <col min="4" max="4" width="12.1640625" bestFit="1" customWidth="1"/>
    <col min="5" max="5" width="12.83203125" bestFit="1" customWidth="1"/>
    <col min="6" max="6" width="10" bestFit="1" customWidth="1"/>
    <col min="7" max="8" width="12.1640625" bestFit="1" customWidth="1"/>
  </cols>
  <sheetData>
    <row r="1" spans="1:8" x14ac:dyDescent="0.2">
      <c r="A1" s="1" t="s">
        <v>96</v>
      </c>
    </row>
    <row r="2" spans="1:8" x14ac:dyDescent="0.2">
      <c r="A2" s="1" t="s">
        <v>146</v>
      </c>
    </row>
    <row r="3" spans="1:8" x14ac:dyDescent="0.2">
      <c r="A3" s="1" t="s">
        <v>147</v>
      </c>
    </row>
    <row r="6" spans="1:8" ht="17" thickBot="1" x14ac:dyDescent="0.25">
      <c r="A6" t="s">
        <v>51</v>
      </c>
    </row>
    <row r="7" spans="1:8" x14ac:dyDescent="0.2">
      <c r="B7" s="29"/>
      <c r="C7" s="29"/>
      <c r="D7" s="29" t="s">
        <v>97</v>
      </c>
      <c r="E7" s="29" t="s">
        <v>99</v>
      </c>
      <c r="F7" s="29" t="s">
        <v>101</v>
      </c>
      <c r="G7" s="29" t="s">
        <v>103</v>
      </c>
      <c r="H7" s="29" t="s">
        <v>103</v>
      </c>
    </row>
    <row r="8" spans="1:8" ht="17" thickBot="1" x14ac:dyDescent="0.25">
      <c r="B8" s="30" t="s">
        <v>47</v>
      </c>
      <c r="C8" s="30" t="s">
        <v>48</v>
      </c>
      <c r="D8" s="30" t="s">
        <v>98</v>
      </c>
      <c r="E8" s="30" t="s">
        <v>100</v>
      </c>
      <c r="F8" s="30" t="s">
        <v>102</v>
      </c>
      <c r="G8" s="30" t="s">
        <v>104</v>
      </c>
      <c r="H8" s="30" t="s">
        <v>105</v>
      </c>
    </row>
    <row r="9" spans="1:8" x14ac:dyDescent="0.2">
      <c r="B9" s="28" t="s">
        <v>59</v>
      </c>
      <c r="C9" s="28" t="s">
        <v>60</v>
      </c>
      <c r="D9" s="28">
        <v>588.23529411764707</v>
      </c>
      <c r="E9" s="28">
        <v>0</v>
      </c>
      <c r="F9" s="28">
        <v>21.5</v>
      </c>
      <c r="G9" s="28">
        <v>1.7594537815126046</v>
      </c>
      <c r="H9" s="28">
        <v>1E+30</v>
      </c>
    </row>
    <row r="10" spans="1:8" x14ac:dyDescent="0.2">
      <c r="B10" s="28" t="s">
        <v>62</v>
      </c>
      <c r="C10" s="28" t="s">
        <v>63</v>
      </c>
      <c r="D10" s="28">
        <v>111.76470588235296</v>
      </c>
      <c r="E10" s="28">
        <v>0</v>
      </c>
      <c r="F10" s="28">
        <v>26</v>
      </c>
      <c r="G10" s="28">
        <v>0.72268907563025486</v>
      </c>
      <c r="H10" s="28">
        <v>1.7594537815126046</v>
      </c>
    </row>
    <row r="11" spans="1:8" x14ac:dyDescent="0.2">
      <c r="B11" s="28" t="s">
        <v>64</v>
      </c>
      <c r="C11" s="28" t="s">
        <v>65</v>
      </c>
      <c r="D11" s="28">
        <v>0</v>
      </c>
      <c r="E11" s="28">
        <v>2.220093919920906</v>
      </c>
      <c r="F11" s="28">
        <v>25.75</v>
      </c>
      <c r="G11" s="28">
        <v>1E+30</v>
      </c>
      <c r="H11" s="28">
        <v>2.220093919920906</v>
      </c>
    </row>
    <row r="12" spans="1:8" x14ac:dyDescent="0.2">
      <c r="B12" s="28" t="s">
        <v>66</v>
      </c>
      <c r="C12" s="28" t="s">
        <v>67</v>
      </c>
      <c r="D12" s="28">
        <v>0</v>
      </c>
      <c r="E12" s="28">
        <v>1.5273109243697434</v>
      </c>
      <c r="F12" s="28">
        <v>28.25</v>
      </c>
      <c r="G12" s="28">
        <v>1E+30</v>
      </c>
      <c r="H12" s="28">
        <v>1.5273109243697434</v>
      </c>
    </row>
    <row r="13" spans="1:8" x14ac:dyDescent="0.2">
      <c r="B13" s="28" t="s">
        <v>68</v>
      </c>
      <c r="C13" s="28" t="s">
        <v>69</v>
      </c>
      <c r="D13" s="28">
        <v>69.698467622343117</v>
      </c>
      <c r="E13" s="28">
        <v>0</v>
      </c>
      <c r="F13" s="28">
        <v>25.5</v>
      </c>
      <c r="G13" s="28">
        <v>1.4199218749999958</v>
      </c>
      <c r="H13" s="28">
        <v>0.67187500000000244</v>
      </c>
    </row>
    <row r="14" spans="1:8" x14ac:dyDescent="0.2">
      <c r="B14" s="28" t="s">
        <v>70</v>
      </c>
      <c r="C14" s="28" t="s">
        <v>71</v>
      </c>
      <c r="D14" s="28">
        <v>0</v>
      </c>
      <c r="E14" s="28">
        <v>1.8629510627780519</v>
      </c>
      <c r="F14" s="28">
        <v>23.75</v>
      </c>
      <c r="G14" s="28">
        <v>1E+30</v>
      </c>
      <c r="H14" s="28">
        <v>1.8629510627780519</v>
      </c>
    </row>
    <row r="15" spans="1:8" x14ac:dyDescent="0.2">
      <c r="B15" s="28" t="s">
        <v>72</v>
      </c>
      <c r="C15" s="28" t="s">
        <v>73</v>
      </c>
      <c r="D15" s="28">
        <v>35.986159169550206</v>
      </c>
      <c r="E15" s="28">
        <v>0</v>
      </c>
      <c r="F15" s="28">
        <v>26.75</v>
      </c>
      <c r="G15" s="28">
        <v>1.6227678571428523</v>
      </c>
      <c r="H15" s="28">
        <v>0.76785714285714557</v>
      </c>
    </row>
    <row r="16" spans="1:8" x14ac:dyDescent="0.2">
      <c r="B16" s="28" t="s">
        <v>74</v>
      </c>
      <c r="C16" s="28" t="s">
        <v>75</v>
      </c>
      <c r="D16" s="28">
        <v>314.01384083044979</v>
      </c>
      <c r="E16" s="28">
        <v>0</v>
      </c>
      <c r="F16" s="28">
        <v>27.5</v>
      </c>
      <c r="G16" s="28">
        <v>0.76785714285714557</v>
      </c>
      <c r="H16" s="28">
        <v>1.6227678571428523</v>
      </c>
    </row>
    <row r="17" spans="1:8" x14ac:dyDescent="0.2">
      <c r="B17" s="28" t="s">
        <v>76</v>
      </c>
      <c r="C17" s="28" t="s">
        <v>77</v>
      </c>
      <c r="D17" s="28">
        <v>0</v>
      </c>
      <c r="E17" s="28">
        <v>3.5845279288185807</v>
      </c>
      <c r="F17" s="28">
        <v>24.5</v>
      </c>
      <c r="G17" s="28">
        <v>1E+30</v>
      </c>
      <c r="H17" s="28">
        <v>3.5845279288185807</v>
      </c>
    </row>
    <row r="18" spans="1:8" x14ac:dyDescent="0.2">
      <c r="B18" s="28" t="s">
        <v>78</v>
      </c>
      <c r="C18" s="28" t="s">
        <v>79</v>
      </c>
      <c r="D18" s="28">
        <v>0</v>
      </c>
      <c r="E18" s="28">
        <v>2.1176470588235183</v>
      </c>
      <c r="F18" s="28">
        <v>25.5</v>
      </c>
      <c r="G18" s="28">
        <v>1E+30</v>
      </c>
      <c r="H18" s="28">
        <v>2.1176470588235183</v>
      </c>
    </row>
    <row r="19" spans="1:8" ht="17" thickBot="1" x14ac:dyDescent="0.25">
      <c r="B19" s="26" t="s">
        <v>150</v>
      </c>
      <c r="C19" s="26" t="s">
        <v>151</v>
      </c>
      <c r="D19" s="26">
        <v>600</v>
      </c>
      <c r="E19" s="26">
        <v>0</v>
      </c>
      <c r="F19" s="26">
        <v>22</v>
      </c>
      <c r="G19" s="26">
        <v>4.7226890756302469</v>
      </c>
      <c r="H19" s="26">
        <v>1E+30</v>
      </c>
    </row>
    <row r="21" spans="1:8" ht="17" thickBot="1" x14ac:dyDescent="0.25">
      <c r="A21" t="s">
        <v>53</v>
      </c>
    </row>
    <row r="22" spans="1:8" x14ac:dyDescent="0.2">
      <c r="B22" s="29"/>
      <c r="C22" s="29"/>
      <c r="D22" s="29" t="s">
        <v>97</v>
      </c>
      <c r="E22" s="29" t="s">
        <v>106</v>
      </c>
      <c r="F22" s="29" t="s">
        <v>108</v>
      </c>
      <c r="G22" s="29" t="s">
        <v>103</v>
      </c>
      <c r="H22" s="29" t="s">
        <v>103</v>
      </c>
    </row>
    <row r="23" spans="1:8" ht="17" thickBot="1" x14ac:dyDescent="0.25">
      <c r="B23" s="30" t="s">
        <v>47</v>
      </c>
      <c r="C23" s="30" t="s">
        <v>48</v>
      </c>
      <c r="D23" s="30" t="s">
        <v>98</v>
      </c>
      <c r="E23" s="30" t="s">
        <v>107</v>
      </c>
      <c r="F23" s="30" t="s">
        <v>109</v>
      </c>
      <c r="G23" s="30" t="s">
        <v>104</v>
      </c>
      <c r="H23" s="30" t="s">
        <v>105</v>
      </c>
    </row>
    <row r="24" spans="1:8" x14ac:dyDescent="0.2">
      <c r="B24" s="28" t="s">
        <v>152</v>
      </c>
      <c r="C24" s="28" t="s">
        <v>29</v>
      </c>
      <c r="D24" s="28">
        <v>300</v>
      </c>
      <c r="E24" s="28">
        <v>36.428571428571431</v>
      </c>
      <c r="F24" s="28">
        <v>300</v>
      </c>
      <c r="G24" s="28">
        <v>371.21107266435985</v>
      </c>
      <c r="H24" s="28">
        <v>48.788927335640182</v>
      </c>
    </row>
    <row r="25" spans="1:8" x14ac:dyDescent="0.2">
      <c r="B25" s="28" t="s">
        <v>154</v>
      </c>
      <c r="C25" s="28" t="s">
        <v>30</v>
      </c>
      <c r="D25" s="28">
        <v>700</v>
      </c>
      <c r="E25" s="28">
        <v>-0.72268907563025486</v>
      </c>
      <c r="F25" s="28">
        <v>700</v>
      </c>
      <c r="G25" s="28">
        <v>38.235294117647086</v>
      </c>
      <c r="H25" s="28">
        <v>111.76470588235296</v>
      </c>
    </row>
    <row r="26" spans="1:8" x14ac:dyDescent="0.2">
      <c r="B26" s="28" t="s">
        <v>156</v>
      </c>
      <c r="C26" s="28" t="s">
        <v>31</v>
      </c>
      <c r="D26" s="28">
        <v>69.698467622343117</v>
      </c>
      <c r="E26" s="28">
        <v>0</v>
      </c>
      <c r="F26" s="28">
        <v>600</v>
      </c>
      <c r="G26" s="28">
        <v>1E+30</v>
      </c>
      <c r="H26" s="28">
        <v>530.30153237765694</v>
      </c>
    </row>
    <row r="27" spans="1:8" x14ac:dyDescent="0.2">
      <c r="B27" s="28" t="s">
        <v>158</v>
      </c>
      <c r="C27" s="28" t="s">
        <v>32</v>
      </c>
      <c r="D27" s="28">
        <v>350</v>
      </c>
      <c r="E27" s="28">
        <v>-1.642857142857145</v>
      </c>
      <c r="F27" s="28">
        <v>350</v>
      </c>
      <c r="G27" s="28">
        <v>60.98615916955022</v>
      </c>
      <c r="H27" s="28">
        <v>314.01384083044974</v>
      </c>
    </row>
    <row r="28" spans="1:8" x14ac:dyDescent="0.2">
      <c r="B28" s="28" t="s">
        <v>160</v>
      </c>
      <c r="C28" s="28" t="s">
        <v>33</v>
      </c>
      <c r="D28" s="28">
        <v>0</v>
      </c>
      <c r="E28" s="28">
        <v>0</v>
      </c>
      <c r="F28" s="28">
        <v>400</v>
      </c>
      <c r="G28" s="28">
        <v>1E+30</v>
      </c>
      <c r="H28" s="28">
        <v>400</v>
      </c>
    </row>
    <row r="29" spans="1:8" x14ac:dyDescent="0.2">
      <c r="B29" s="28" t="s">
        <v>162</v>
      </c>
      <c r="C29" s="28" t="s">
        <v>145</v>
      </c>
      <c r="D29" s="28">
        <v>600</v>
      </c>
      <c r="E29" s="28">
        <v>-4.7226890756302469</v>
      </c>
      <c r="F29" s="28">
        <v>600</v>
      </c>
      <c r="G29" s="28">
        <v>38.235294117647094</v>
      </c>
      <c r="H29" s="28">
        <v>333.63970588235293</v>
      </c>
    </row>
    <row r="30" spans="1:8" x14ac:dyDescent="0.2">
      <c r="B30" s="28" t="s">
        <v>164</v>
      </c>
      <c r="C30" s="28" t="s">
        <v>25</v>
      </c>
      <c r="D30" s="28">
        <v>500</v>
      </c>
      <c r="E30" s="28">
        <v>26.144340088976769</v>
      </c>
      <c r="F30" s="28">
        <v>500</v>
      </c>
      <c r="G30" s="28">
        <v>95.000000000000014</v>
      </c>
      <c r="H30" s="28">
        <v>32.500000000000021</v>
      </c>
    </row>
    <row r="31" spans="1:8" ht="17" thickBot="1" x14ac:dyDescent="0.25">
      <c r="B31" s="26" t="s">
        <v>166</v>
      </c>
      <c r="C31" s="26" t="s">
        <v>28</v>
      </c>
      <c r="D31" s="26">
        <v>600</v>
      </c>
      <c r="E31" s="26">
        <v>33.403361344537821</v>
      </c>
      <c r="F31" s="26">
        <v>600</v>
      </c>
      <c r="G31" s="26">
        <v>266.91176470588226</v>
      </c>
      <c r="H31" s="26">
        <v>30.588235294117666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Answer Report Original (1)</vt:lpstr>
      <vt:lpstr>Sensitivity Report Original (1)</vt:lpstr>
      <vt:lpstr>Modelo Original (1)</vt:lpstr>
      <vt:lpstr>Gráficos Modelo Original (1)</vt:lpstr>
      <vt:lpstr>Answer Report (2)</vt:lpstr>
      <vt:lpstr>Sensitivity Report (2)</vt:lpstr>
      <vt:lpstr>Modelo sem p. impressão (2)</vt:lpstr>
      <vt:lpstr>Answer Report (3)</vt:lpstr>
      <vt:lpstr>Sensitivity Report (3)</vt:lpstr>
      <vt:lpstr>Modelo Parte VI (3)</vt:lpstr>
      <vt:lpstr>Gráficos Modelo Parte VI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Dias</dc:creator>
  <cp:lastModifiedBy>João Dias</cp:lastModifiedBy>
  <dcterms:created xsi:type="dcterms:W3CDTF">2023-05-06T16:43:24Z</dcterms:created>
  <dcterms:modified xsi:type="dcterms:W3CDTF">2023-05-15T09:52:23Z</dcterms:modified>
</cp:coreProperties>
</file>