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soares/Dropbox/[ Projects ]/Workspace/BFT-SMaRt/"/>
    </mc:Choice>
  </mc:AlternateContent>
  <xr:revisionPtr revIDLastSave="0" documentId="13_ncr:1_{B86B1D6D-D212-3C4E-B803-98ADFA93B096}" xr6:coauthVersionLast="43" xr6:coauthVersionMax="43" xr10:uidLastSave="{00000000-0000-0000-0000-000000000000}"/>
  <bookViews>
    <workbookView xWindow="-2540" yWindow="-20540" windowWidth="33600" windowHeight="20540" activeTab="3" xr2:uid="{EB885E83-6A3E-4046-8D69-F764A3A6E9FD}"/>
  </bookViews>
  <sheets>
    <sheet name="Sem Faltas" sheetId="1" r:id="rId1"/>
    <sheet name="Sem Faltas (64K shards)" sheetId="4" r:id="rId2"/>
    <sheet name="Com Faltas (1 retry)" sheetId="3" r:id="rId3"/>
    <sheet name="Com Faltas (1 retry) (64k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8" i="4"/>
  <c r="M45" i="5" l="1"/>
  <c r="O45" i="5" s="1"/>
  <c r="X36" i="5" s="1"/>
  <c r="Y36" i="5" s="1"/>
  <c r="M44" i="5"/>
  <c r="M43" i="5"/>
  <c r="M42" i="5"/>
  <c r="O41" i="5"/>
  <c r="M41" i="5"/>
  <c r="R41" i="5" s="1"/>
  <c r="D40" i="5"/>
  <c r="E40" i="5" s="1"/>
  <c r="F40" i="5" s="1"/>
  <c r="G40" i="5" s="1"/>
  <c r="H40" i="5" s="1"/>
  <c r="I40" i="5" s="1"/>
  <c r="J40" i="5" s="1"/>
  <c r="K40" i="5" s="1"/>
  <c r="L40" i="5" s="1"/>
  <c r="M38" i="5"/>
  <c r="M37" i="5"/>
  <c r="M36" i="5"/>
  <c r="X35" i="5"/>
  <c r="Y35" i="5" s="1"/>
  <c r="M35" i="5"/>
  <c r="O34" i="5"/>
  <c r="M34" i="5"/>
  <c r="N41" i="5" s="1"/>
  <c r="E33" i="5"/>
  <c r="F33" i="5" s="1"/>
  <c r="G33" i="5" s="1"/>
  <c r="H33" i="5" s="1"/>
  <c r="I33" i="5" s="1"/>
  <c r="J33" i="5" s="1"/>
  <c r="K33" i="5" s="1"/>
  <c r="L33" i="5" s="1"/>
  <c r="D33" i="5"/>
  <c r="M29" i="5"/>
  <c r="O29" i="5" s="1"/>
  <c r="W36" i="5" s="1"/>
  <c r="M28" i="5"/>
  <c r="M27" i="5"/>
  <c r="M26" i="5"/>
  <c r="O25" i="5"/>
  <c r="M25" i="5"/>
  <c r="R25" i="5" s="1"/>
  <c r="W4" i="5" s="1"/>
  <c r="E24" i="5"/>
  <c r="F24" i="5" s="1"/>
  <c r="G24" i="5" s="1"/>
  <c r="H24" i="5" s="1"/>
  <c r="I24" i="5" s="1"/>
  <c r="J24" i="5" s="1"/>
  <c r="K24" i="5" s="1"/>
  <c r="L24" i="5" s="1"/>
  <c r="D24" i="5"/>
  <c r="M22" i="5"/>
  <c r="M21" i="5"/>
  <c r="M20" i="5"/>
  <c r="M19" i="5"/>
  <c r="O18" i="5"/>
  <c r="M18" i="5"/>
  <c r="E17" i="5"/>
  <c r="F17" i="5" s="1"/>
  <c r="G17" i="5" s="1"/>
  <c r="H17" i="5" s="1"/>
  <c r="I17" i="5" s="1"/>
  <c r="J17" i="5" s="1"/>
  <c r="K17" i="5" s="1"/>
  <c r="L17" i="5" s="1"/>
  <c r="D17" i="5"/>
  <c r="M13" i="5"/>
  <c r="O13" i="5" s="1"/>
  <c r="V36" i="5" s="1"/>
  <c r="M12" i="5"/>
  <c r="M11" i="5"/>
  <c r="O10" i="5"/>
  <c r="M10" i="5"/>
  <c r="M9" i="5"/>
  <c r="R9" i="5" s="1"/>
  <c r="V4" i="5" s="1"/>
  <c r="E8" i="5"/>
  <c r="F8" i="5" s="1"/>
  <c r="G8" i="5" s="1"/>
  <c r="H8" i="5" s="1"/>
  <c r="I8" i="5" s="1"/>
  <c r="J8" i="5" s="1"/>
  <c r="K8" i="5" s="1"/>
  <c r="L8" i="5" s="1"/>
  <c r="D8" i="5"/>
  <c r="M6" i="5"/>
  <c r="X3" i="5" s="1"/>
  <c r="M5" i="5"/>
  <c r="X4" i="5"/>
  <c r="M4" i="5"/>
  <c r="M3" i="5"/>
  <c r="O2" i="5"/>
  <c r="M2" i="5"/>
  <c r="O5" i="5" s="1"/>
  <c r="V3" i="5" s="1"/>
  <c r="D1" i="5"/>
  <c r="E1" i="5" s="1"/>
  <c r="F1" i="5" s="1"/>
  <c r="G1" i="5" s="1"/>
  <c r="H1" i="5" s="1"/>
  <c r="I1" i="5" s="1"/>
  <c r="J1" i="5" s="1"/>
  <c r="K1" i="5" s="1"/>
  <c r="L1" i="5" s="1"/>
  <c r="M45" i="4"/>
  <c r="X29" i="4" s="1"/>
  <c r="M44" i="4"/>
  <c r="M43" i="4"/>
  <c r="M42" i="4"/>
  <c r="M41" i="4"/>
  <c r="X6" i="4" s="1"/>
  <c r="E40" i="4"/>
  <c r="F40" i="4" s="1"/>
  <c r="G40" i="4" s="1"/>
  <c r="H40" i="4" s="1"/>
  <c r="I40" i="4" s="1"/>
  <c r="J40" i="4" s="1"/>
  <c r="K40" i="4" s="1"/>
  <c r="L40" i="4" s="1"/>
  <c r="D40" i="4"/>
  <c r="M38" i="4"/>
  <c r="X28" i="4" s="1"/>
  <c r="X26" i="4" s="1"/>
  <c r="M37" i="4"/>
  <c r="M36" i="4"/>
  <c r="M35" i="4"/>
  <c r="M34" i="4"/>
  <c r="X5" i="4" s="1"/>
  <c r="D33" i="4"/>
  <c r="E33" i="4" s="1"/>
  <c r="F33" i="4" s="1"/>
  <c r="G33" i="4" s="1"/>
  <c r="H33" i="4" s="1"/>
  <c r="I33" i="4" s="1"/>
  <c r="J33" i="4" s="1"/>
  <c r="K33" i="4" s="1"/>
  <c r="L33" i="4" s="1"/>
  <c r="M29" i="4"/>
  <c r="W29" i="4" s="1"/>
  <c r="M28" i="4"/>
  <c r="M27" i="4"/>
  <c r="M26" i="4"/>
  <c r="M25" i="4"/>
  <c r="W6" i="4" s="1"/>
  <c r="W7" i="4" s="1"/>
  <c r="Y7" i="4" s="1"/>
  <c r="D24" i="4"/>
  <c r="E24" i="4" s="1"/>
  <c r="F24" i="4" s="1"/>
  <c r="G24" i="4" s="1"/>
  <c r="H24" i="4" s="1"/>
  <c r="I24" i="4" s="1"/>
  <c r="J24" i="4" s="1"/>
  <c r="K24" i="4" s="1"/>
  <c r="L24" i="4" s="1"/>
  <c r="M22" i="4"/>
  <c r="W28" i="4" s="1"/>
  <c r="O20" i="4"/>
  <c r="O19" i="4"/>
  <c r="W5" i="4"/>
  <c r="D17" i="4"/>
  <c r="E17" i="4" s="1"/>
  <c r="F17" i="4" s="1"/>
  <c r="G17" i="4" s="1"/>
  <c r="H17" i="4" s="1"/>
  <c r="I17" i="4" s="1"/>
  <c r="J17" i="4" s="1"/>
  <c r="K17" i="4" s="1"/>
  <c r="L17" i="4" s="1"/>
  <c r="M13" i="4"/>
  <c r="V29" i="4" s="1"/>
  <c r="M12" i="4"/>
  <c r="M11" i="4"/>
  <c r="M10" i="4"/>
  <c r="M9" i="4"/>
  <c r="V6" i="4" s="1"/>
  <c r="D8" i="4"/>
  <c r="E8" i="4" s="1"/>
  <c r="F8" i="4" s="1"/>
  <c r="G8" i="4" s="1"/>
  <c r="H8" i="4" s="1"/>
  <c r="I8" i="4" s="1"/>
  <c r="J8" i="4" s="1"/>
  <c r="K8" i="4" s="1"/>
  <c r="L8" i="4" s="1"/>
  <c r="M6" i="4"/>
  <c r="V28" i="4" s="1"/>
  <c r="M5" i="4"/>
  <c r="O6" i="4" s="1"/>
  <c r="M4" i="4"/>
  <c r="M3" i="4"/>
  <c r="O3" i="4" s="1"/>
  <c r="M2" i="4"/>
  <c r="D1" i="4"/>
  <c r="E1" i="4" s="1"/>
  <c r="F1" i="4" s="1"/>
  <c r="G1" i="4" s="1"/>
  <c r="H1" i="4" s="1"/>
  <c r="I1" i="4" s="1"/>
  <c r="J1" i="4" s="1"/>
  <c r="K1" i="4" s="1"/>
  <c r="L1" i="4" s="1"/>
  <c r="X7" i="4" l="1"/>
  <c r="Y6" i="4" s="1"/>
  <c r="O4" i="4"/>
  <c r="W8" i="4"/>
  <c r="W31" i="4"/>
  <c r="Y31" i="4"/>
  <c r="X30" i="4"/>
  <c r="X3" i="4"/>
  <c r="Y8" i="4"/>
  <c r="O37" i="4"/>
  <c r="O36" i="4"/>
  <c r="O38" i="4"/>
  <c r="W26" i="4"/>
  <c r="Y26" i="4" s="1"/>
  <c r="Y28" i="4" s="1"/>
  <c r="X31" i="4"/>
  <c r="O22" i="4"/>
  <c r="N29" i="4"/>
  <c r="X8" i="4"/>
  <c r="N41" i="4"/>
  <c r="O42" i="4"/>
  <c r="O21" i="4"/>
  <c r="N13" i="5"/>
  <c r="W5" i="5"/>
  <c r="P45" i="5"/>
  <c r="N29" i="5"/>
  <c r="P29" i="5"/>
  <c r="N25" i="5"/>
  <c r="Y3" i="5"/>
  <c r="W37" i="5"/>
  <c r="Z5" i="5"/>
  <c r="V35" i="5"/>
  <c r="Y4" i="5"/>
  <c r="N9" i="5"/>
  <c r="O21" i="5"/>
  <c r="W3" i="5" s="1"/>
  <c r="W1" i="5" s="1"/>
  <c r="W35" i="5"/>
  <c r="W33" i="5" s="1"/>
  <c r="N45" i="5"/>
  <c r="P13" i="5"/>
  <c r="O44" i="4"/>
  <c r="O43" i="4"/>
  <c r="O26" i="4"/>
  <c r="O27" i="4"/>
  <c r="O28" i="4"/>
  <c r="O12" i="4"/>
  <c r="O10" i="4"/>
  <c r="O14" i="4" s="1"/>
  <c r="N9" i="4"/>
  <c r="O11" i="4"/>
  <c r="O5" i="4"/>
  <c r="O7" i="4" s="1"/>
  <c r="N13" i="4"/>
  <c r="O35" i="4"/>
  <c r="N45" i="4"/>
  <c r="N25" i="4"/>
  <c r="O29" i="4"/>
  <c r="O45" i="4"/>
  <c r="V5" i="4"/>
  <c r="W3" i="4" s="1"/>
  <c r="O13" i="4"/>
  <c r="X28" i="1"/>
  <c r="Y28" i="1" s="1"/>
  <c r="V28" i="1"/>
  <c r="W3" i="1"/>
  <c r="N41" i="1"/>
  <c r="M45" i="3"/>
  <c r="O41" i="3"/>
  <c r="O34" i="3"/>
  <c r="O18" i="3"/>
  <c r="O25" i="3"/>
  <c r="O10" i="3"/>
  <c r="O2" i="3"/>
  <c r="M44" i="3"/>
  <c r="M43" i="3"/>
  <c r="M42" i="3"/>
  <c r="M41" i="3"/>
  <c r="R41" i="3" s="1"/>
  <c r="X4" i="3" s="1"/>
  <c r="D40" i="3"/>
  <c r="E40" i="3" s="1"/>
  <c r="F40" i="3" s="1"/>
  <c r="G40" i="3" s="1"/>
  <c r="H40" i="3" s="1"/>
  <c r="I40" i="3" s="1"/>
  <c r="J40" i="3" s="1"/>
  <c r="K40" i="3" s="1"/>
  <c r="L40" i="3" s="1"/>
  <c r="X35" i="3"/>
  <c r="M37" i="3"/>
  <c r="M36" i="3"/>
  <c r="M35" i="3"/>
  <c r="M34" i="3"/>
  <c r="R34" i="3" s="1"/>
  <c r="X3" i="3" s="1"/>
  <c r="D33" i="3"/>
  <c r="E33" i="3" s="1"/>
  <c r="F33" i="3" s="1"/>
  <c r="G33" i="3" s="1"/>
  <c r="H33" i="3" s="1"/>
  <c r="I33" i="3" s="1"/>
  <c r="J33" i="3" s="1"/>
  <c r="K33" i="3" s="1"/>
  <c r="L33" i="3" s="1"/>
  <c r="M29" i="3"/>
  <c r="M28" i="3"/>
  <c r="M27" i="3"/>
  <c r="M26" i="3"/>
  <c r="M25" i="3"/>
  <c r="R25" i="3" s="1"/>
  <c r="W4" i="3" s="1"/>
  <c r="D24" i="3"/>
  <c r="E24" i="3" s="1"/>
  <c r="F24" i="3" s="1"/>
  <c r="G24" i="3" s="1"/>
  <c r="H24" i="3" s="1"/>
  <c r="I24" i="3" s="1"/>
  <c r="J24" i="3" s="1"/>
  <c r="K24" i="3" s="1"/>
  <c r="L24" i="3" s="1"/>
  <c r="W35" i="3"/>
  <c r="M21" i="3"/>
  <c r="M20" i="3"/>
  <c r="M19" i="3"/>
  <c r="M18" i="3"/>
  <c r="D17" i="3"/>
  <c r="E17" i="3" s="1"/>
  <c r="F17" i="3" s="1"/>
  <c r="G17" i="3" s="1"/>
  <c r="H17" i="3" s="1"/>
  <c r="I17" i="3" s="1"/>
  <c r="J17" i="3" s="1"/>
  <c r="K17" i="3" s="1"/>
  <c r="L17" i="3" s="1"/>
  <c r="M13" i="3"/>
  <c r="M12" i="3"/>
  <c r="M11" i="3"/>
  <c r="M10" i="3"/>
  <c r="M9" i="3"/>
  <c r="R9" i="3" s="1"/>
  <c r="V4" i="3" s="1"/>
  <c r="D8" i="3"/>
  <c r="E8" i="3" s="1"/>
  <c r="F8" i="3" s="1"/>
  <c r="G8" i="3" s="1"/>
  <c r="H8" i="3" s="1"/>
  <c r="I8" i="3" s="1"/>
  <c r="J8" i="3" s="1"/>
  <c r="K8" i="3" s="1"/>
  <c r="L8" i="3" s="1"/>
  <c r="Y3" i="3"/>
  <c r="M5" i="3"/>
  <c r="M4" i="3"/>
  <c r="M3" i="3"/>
  <c r="M2" i="3"/>
  <c r="R2" i="3" s="1"/>
  <c r="V3" i="3" s="1"/>
  <c r="D1" i="3"/>
  <c r="E1" i="3" s="1"/>
  <c r="F1" i="3" s="1"/>
  <c r="G1" i="3" s="1"/>
  <c r="H1" i="3" s="1"/>
  <c r="I1" i="3" s="1"/>
  <c r="J1" i="3" s="1"/>
  <c r="K1" i="3" s="1"/>
  <c r="L1" i="3" s="1"/>
  <c r="M45" i="1"/>
  <c r="O45" i="1" s="1"/>
  <c r="M44" i="1"/>
  <c r="O44" i="1" s="1"/>
  <c r="M43" i="1"/>
  <c r="O43" i="1" s="1"/>
  <c r="M42" i="1"/>
  <c r="O42" i="1" s="1"/>
  <c r="M41" i="1"/>
  <c r="X4" i="1" s="1"/>
  <c r="Y4" i="1" s="1"/>
  <c r="D40" i="1"/>
  <c r="E40" i="1" s="1"/>
  <c r="F40" i="1" s="1"/>
  <c r="G40" i="1" s="1"/>
  <c r="H40" i="1" s="1"/>
  <c r="I40" i="1" s="1"/>
  <c r="J40" i="1" s="1"/>
  <c r="K40" i="1" s="1"/>
  <c r="L40" i="1" s="1"/>
  <c r="M38" i="1"/>
  <c r="O38" i="1" s="1"/>
  <c r="M37" i="1"/>
  <c r="O37" i="1" s="1"/>
  <c r="M36" i="1"/>
  <c r="M35" i="1"/>
  <c r="O35" i="1" s="1"/>
  <c r="M34" i="1"/>
  <c r="X3" i="1" s="1"/>
  <c r="D33" i="1"/>
  <c r="E33" i="1" s="1"/>
  <c r="F33" i="1" s="1"/>
  <c r="G33" i="1" s="1"/>
  <c r="H33" i="1" s="1"/>
  <c r="I33" i="1" s="1"/>
  <c r="J33" i="1" s="1"/>
  <c r="K33" i="1" s="1"/>
  <c r="L33" i="1" s="1"/>
  <c r="M29" i="1"/>
  <c r="M28" i="1"/>
  <c r="O28" i="1" s="1"/>
  <c r="M27" i="1"/>
  <c r="O27" i="1" s="1"/>
  <c r="M26" i="1"/>
  <c r="O26" i="1" s="1"/>
  <c r="M25" i="1"/>
  <c r="W4" i="1" s="1"/>
  <c r="D24" i="1"/>
  <c r="E24" i="1" s="1"/>
  <c r="F24" i="1" s="1"/>
  <c r="G24" i="1" s="1"/>
  <c r="H24" i="1" s="1"/>
  <c r="I24" i="1" s="1"/>
  <c r="J24" i="1" s="1"/>
  <c r="K24" i="1" s="1"/>
  <c r="L24" i="1" s="1"/>
  <c r="M22" i="1"/>
  <c r="N29" i="1" s="1"/>
  <c r="M21" i="1"/>
  <c r="O21" i="1" s="1"/>
  <c r="M20" i="1"/>
  <c r="M19" i="1"/>
  <c r="O19" i="1" s="1"/>
  <c r="M18" i="1"/>
  <c r="N25" i="1" s="1"/>
  <c r="D17" i="1"/>
  <c r="E17" i="1" s="1"/>
  <c r="F17" i="1" s="1"/>
  <c r="G17" i="1" s="1"/>
  <c r="H17" i="1" s="1"/>
  <c r="I17" i="1" s="1"/>
  <c r="J17" i="1" s="1"/>
  <c r="K17" i="1" s="1"/>
  <c r="L17" i="1" s="1"/>
  <c r="D8" i="1"/>
  <c r="E8" i="1" s="1"/>
  <c r="F8" i="1" s="1"/>
  <c r="G8" i="1" s="1"/>
  <c r="H8" i="1" s="1"/>
  <c r="I8" i="1" s="1"/>
  <c r="J8" i="1" s="1"/>
  <c r="K8" i="1" s="1"/>
  <c r="L8" i="1" s="1"/>
  <c r="M13" i="1"/>
  <c r="M12" i="1"/>
  <c r="O12" i="1" s="1"/>
  <c r="M11" i="1"/>
  <c r="O11" i="1" s="1"/>
  <c r="M10" i="1"/>
  <c r="M9" i="1"/>
  <c r="V4" i="1" s="1"/>
  <c r="M6" i="1"/>
  <c r="O6" i="1" s="1"/>
  <c r="M5" i="1"/>
  <c r="O5" i="1" s="1"/>
  <c r="M4" i="1"/>
  <c r="M3" i="1"/>
  <c r="O3" i="1" s="1"/>
  <c r="M2" i="1"/>
  <c r="V3" i="1" s="1"/>
  <c r="D1" i="1"/>
  <c r="E1" i="1" s="1"/>
  <c r="F1" i="1" s="1"/>
  <c r="G1" i="1" s="1"/>
  <c r="H1" i="1" s="1"/>
  <c r="I1" i="1" s="1"/>
  <c r="J1" i="1" s="1"/>
  <c r="K1" i="1" s="1"/>
  <c r="L1" i="1" s="1"/>
  <c r="Y3" i="4" l="1"/>
  <c r="Y5" i="4" s="1"/>
  <c r="Z8" i="4" s="1"/>
  <c r="O29" i="1"/>
  <c r="O4" i="1"/>
  <c r="P3" i="1" s="1"/>
  <c r="O10" i="1"/>
  <c r="O20" i="1"/>
  <c r="O36" i="1"/>
  <c r="O13" i="3"/>
  <c r="P13" i="3" s="1"/>
  <c r="V36" i="3"/>
  <c r="O29" i="3"/>
  <c r="W36" i="3"/>
  <c r="O30" i="4"/>
  <c r="P26" i="1"/>
  <c r="P42" i="1"/>
  <c r="W28" i="1"/>
  <c r="N9" i="1"/>
  <c r="O45" i="3"/>
  <c r="P45" i="3" s="1"/>
  <c r="X36" i="3"/>
  <c r="N41" i="3"/>
  <c r="N25" i="3"/>
  <c r="W5" i="3"/>
  <c r="N45" i="3"/>
  <c r="N9" i="3"/>
  <c r="P29" i="3"/>
  <c r="N29" i="3"/>
  <c r="R18" i="3"/>
  <c r="W3" i="3" s="1"/>
  <c r="Z1" i="3" s="1"/>
  <c r="Y4" i="3"/>
  <c r="N13" i="3"/>
  <c r="V35" i="3"/>
  <c r="W33" i="3" s="1"/>
  <c r="O23" i="4"/>
  <c r="Z1" i="5"/>
  <c r="W37" i="3"/>
  <c r="Y36" i="3"/>
  <c r="Y35" i="3"/>
  <c r="W26" i="1"/>
  <c r="Y3" i="1"/>
  <c r="W5" i="1"/>
  <c r="P35" i="1"/>
  <c r="P45" i="1" s="1"/>
  <c r="N13" i="1"/>
  <c r="N45" i="1"/>
  <c r="O22" i="1"/>
  <c r="O13" i="1"/>
  <c r="P10" i="1" s="1"/>
  <c r="Z5" i="3"/>
  <c r="W1" i="3"/>
  <c r="P13" i="1" l="1"/>
  <c r="Q10" i="1"/>
  <c r="P19" i="1"/>
  <c r="P29" i="1" s="1"/>
  <c r="Q42" i="1"/>
  <c r="Q26" i="1"/>
  <c r="Q45" i="1"/>
  <c r="X29" i="1"/>
  <c r="Y29" i="1" s="1"/>
  <c r="W1" i="1"/>
  <c r="Q29" i="1" l="1"/>
  <c r="W29" i="1"/>
  <c r="Q13" i="1"/>
  <c r="V29" i="1"/>
  <c r="W30" i="4"/>
  <c r="Y30" i="4" s="1"/>
  <c r="Y29" i="4" s="1"/>
  <c r="Z31" i="4" s="1"/>
  <c r="W30" i="1" l="1"/>
</calcChain>
</file>

<file path=xl/sharedStrings.xml><?xml version="1.0" encoding="utf-8"?>
<sst xmlns="http://schemas.openxmlformats.org/spreadsheetml/2006/main" count="326" uniqueCount="20">
  <si>
    <t>ORIG CST</t>
  </si>
  <si>
    <t>Runs</t>
  </si>
  <si>
    <t>Average</t>
  </si>
  <si>
    <t>Sharded</t>
  </si>
  <si>
    <t>0.6 GB</t>
  </si>
  <si>
    <t>1.2 GB</t>
  </si>
  <si>
    <t>1.8 GB</t>
  </si>
  <si>
    <t>-</t>
  </si>
  <si>
    <t>State Transfer process BEFORE statePlusLower/REBUILD!</t>
  </si>
  <si>
    <t>State Transfer process AFTER statePlusLower/REBUILD!</t>
  </si>
  <si>
    <t>State Transfer process BEFORE setState!</t>
  </si>
  <si>
    <t>State Transfer process AFTER SET STATE!</t>
  </si>
  <si>
    <t>State Transfer process completed successfuly!</t>
  </si>
  <si>
    <t>2.4 GB</t>
  </si>
  <si>
    <t>CHECK FAULTY</t>
  </si>
  <si>
    <t>amount transferred = 1 + 1/3 size</t>
  </si>
  <si>
    <t>amount transferred = 2 * size</t>
  </si>
  <si>
    <t>transfer time</t>
  </si>
  <si>
    <t>validate</t>
  </si>
  <si>
    <t>set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</si>
</sst>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Faltas'!$U$3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'Sem Faltas'!$V$2:$Y$2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Faltas'!$V$3:$Y$3</c:f>
              <c:numCache>
                <c:formatCode>0.0</c:formatCode>
                <c:ptCount val="4"/>
                <c:pt idx="0">
                  <c:v>3.7851249999999999</c:v>
                </c:pt>
                <c:pt idx="1">
                  <c:v>7.6688749999999999</c:v>
                </c:pt>
                <c:pt idx="2">
                  <c:v>12.456625000000001</c:v>
                </c:pt>
                <c:pt idx="3">
                  <c:v>19.930600000000002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E-3840-83B2-E3CE16304C24}"/>
            </c:ext>
          </c:extLst>
        </c:ser>
        <c:ser>
          <c:idx val="1"/>
          <c:order val="1"/>
          <c:tx>
            <c:strRef>
              <c:f>'Sem Faltas'!$U$4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'Sem Faltas'!$V$2:$Y$2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Faltas'!$V$4:$Y$4</c:f>
              <c:numCache>
                <c:formatCode>0.0</c:formatCode>
                <c:ptCount val="4"/>
                <c:pt idx="0">
                  <c:v>1.803625</c:v>
                </c:pt>
                <c:pt idx="1">
                  <c:v>3.9476249999999999</c:v>
                </c:pt>
                <c:pt idx="2">
                  <c:v>6.2246249999999996</c:v>
                </c:pt>
                <c:pt idx="3">
                  <c:v>9.9594000000000005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E-3840-83B2-E3CE1630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88591"/>
        <c:axId val="1553620575"/>
      </c:lineChart>
      <c:catAx>
        <c:axId val="1553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0575"/>
        <c:crosses val="autoZero"/>
        <c:auto val="1"/>
        <c:lblAlgn val="ctr"/>
        <c:lblOffset val="100"/>
        <c:noMultiLvlLbl val="0"/>
      </c:catAx>
      <c:valAx>
        <c:axId val="1553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transfer +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Faltas'!$U$28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'Sem Faltas'!$V$27:$Y$27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Faltas'!$V$28:$Y$28</c:f>
              <c:numCache>
                <c:formatCode>0.0</c:formatCode>
                <c:ptCount val="4"/>
                <c:pt idx="0">
                  <c:v>23.511624999999999</c:v>
                </c:pt>
                <c:pt idx="1">
                  <c:v>56.261875000000003</c:v>
                </c:pt>
                <c:pt idx="2">
                  <c:v>102.49787499999999</c:v>
                </c:pt>
                <c:pt idx="3">
                  <c:v>184.49617499999999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5C48-8BB7-3D7AB803B7C0}"/>
            </c:ext>
          </c:extLst>
        </c:ser>
        <c:ser>
          <c:idx val="1"/>
          <c:order val="1"/>
          <c:tx>
            <c:strRef>
              <c:f>'Sem Faltas'!$U$29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'Sem Faltas'!$V$27:$Y$27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Faltas'!$V$29:$Y$29</c:f>
              <c:numCache>
                <c:formatCode>0.0</c:formatCode>
                <c:ptCount val="4"/>
                <c:pt idx="0">
                  <c:v>21.530125000000002</c:v>
                </c:pt>
                <c:pt idx="1">
                  <c:v>52.540624999999999</c:v>
                </c:pt>
                <c:pt idx="2">
                  <c:v>96.265874999999994</c:v>
                </c:pt>
                <c:pt idx="3">
                  <c:v>173.27857499999999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D-5C48-8BB7-3D7AB803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97231"/>
        <c:axId val="1509317743"/>
      </c:lineChart>
      <c:catAx>
        <c:axId val="15543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7743"/>
        <c:crosses val="autoZero"/>
        <c:auto val="1"/>
        <c:lblAlgn val="ctr"/>
        <c:lblOffset val="100"/>
        <c:noMultiLvlLbl val="0"/>
      </c:catAx>
      <c:valAx>
        <c:axId val="15093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Faltas (64K shards)'!$U$5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'Sem Faltas (64K shards)'!$V$4:$Y$4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 (64K shards)'!$V$5:$Y$5</c:f>
              <c:numCache>
                <c:formatCode>0.0</c:formatCode>
                <c:ptCount val="4"/>
                <c:pt idx="0">
                  <c:v>3.7851249999999999</c:v>
                </c:pt>
                <c:pt idx="1">
                  <c:v>7.7832499999999998</c:v>
                </c:pt>
                <c:pt idx="2">
                  <c:v>10.76525</c:v>
                </c:pt>
                <c:pt idx="3">
                  <c:v>17.709033558997394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6-0449-8724-0B39F945F6FC}"/>
            </c:ext>
          </c:extLst>
        </c:ser>
        <c:ser>
          <c:idx val="1"/>
          <c:order val="1"/>
          <c:tx>
            <c:strRef>
              <c:f>'Sem Faltas (64K shards)'!$U$6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'Sem Faltas (64K shards)'!$V$4:$Y$4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 (64K shards)'!$V$6:$Y$6</c:f>
              <c:numCache>
                <c:formatCode>0.0</c:formatCode>
                <c:ptCount val="4"/>
                <c:pt idx="0">
                  <c:v>1.764375</c:v>
                </c:pt>
                <c:pt idx="1">
                  <c:v>3.836125</c:v>
                </c:pt>
                <c:pt idx="2">
                  <c:v>5.4463749999999997</c:v>
                </c:pt>
                <c:pt idx="3">
                  <c:v>9.4732583705278053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6-0449-8724-0B39F945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88591"/>
        <c:axId val="1553620575"/>
      </c:lineChart>
      <c:catAx>
        <c:axId val="1553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0575"/>
        <c:crosses val="autoZero"/>
        <c:auto val="1"/>
        <c:lblAlgn val="ctr"/>
        <c:lblOffset val="100"/>
        <c:noMultiLvlLbl val="0"/>
      </c:catAx>
      <c:valAx>
        <c:axId val="1553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transfer +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Faltas (64K shards)'!$U$28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'Sem Faltas (64K shards)'!$V$27:$Y$27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 (64K shards)'!$V$28:$Y$28</c:f>
              <c:numCache>
                <c:formatCode>0.0</c:formatCode>
                <c:ptCount val="4"/>
                <c:pt idx="0">
                  <c:v>23.511624999999999</c:v>
                </c:pt>
                <c:pt idx="1">
                  <c:v>54.494500000000002</c:v>
                </c:pt>
                <c:pt idx="2">
                  <c:v>102.49787499999999</c:v>
                </c:pt>
                <c:pt idx="3">
                  <c:v>209.26856099177002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6-0849-9057-CB14CDAC0905}"/>
            </c:ext>
          </c:extLst>
        </c:ser>
        <c:ser>
          <c:idx val="1"/>
          <c:order val="1"/>
          <c:tx>
            <c:strRef>
              <c:f>'Sem Faltas (64K shards)'!$U$29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'Sem Faltas (64K shards)'!$V$27:$Y$27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'Sem Faltas (64K shards)'!$V$29:$Y$29</c:f>
              <c:numCache>
                <c:formatCode>0.0</c:formatCode>
                <c:ptCount val="4"/>
                <c:pt idx="0">
                  <c:v>16.62575</c:v>
                </c:pt>
                <c:pt idx="1">
                  <c:v>44.187249999999999</c:v>
                </c:pt>
                <c:pt idx="2">
                  <c:v>78.997749999999996</c:v>
                </c:pt>
                <c:pt idx="3">
                  <c:v>149.60358527961142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6-0849-9057-CB14CDAC0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97231"/>
        <c:axId val="1509317743"/>
      </c:lineChart>
      <c:catAx>
        <c:axId val="15543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7743"/>
        <c:crosses val="autoZero"/>
        <c:auto val="1"/>
        <c:lblAlgn val="ctr"/>
        <c:lblOffset val="100"/>
        <c:noMultiLvlLbl val="0"/>
      </c:catAx>
      <c:valAx>
        <c:axId val="15093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</a:t>
            </a:r>
            <a:r>
              <a:rPr lang="en-US" baseline="0"/>
              <a:t> +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Faltas (1 retry)'!$U$35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Faltas (1 retry)'!$V$34:$Y$34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retry)'!$V$35:$Y$35</c:f>
              <c:numCache>
                <c:formatCode>0.0</c:formatCode>
                <c:ptCount val="4"/>
                <c:pt idx="0">
                  <c:v>43.573</c:v>
                </c:pt>
                <c:pt idx="1">
                  <c:v>108.758</c:v>
                </c:pt>
                <c:pt idx="2">
                  <c:v>207.489</c:v>
                </c:pt>
                <c:pt idx="3">
                  <c:v>352.73129999999998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9-1247-BDF7-134321B5FD0C}"/>
            </c:ext>
          </c:extLst>
        </c:ser>
        <c:ser>
          <c:idx val="1"/>
          <c:order val="1"/>
          <c:tx>
            <c:strRef>
              <c:f>'Com Faltas (1 retry)'!$U$36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Faltas (1 retry)'!$V$34:$Y$34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retry)'!$V$36:$Y$36</c:f>
              <c:numCache>
                <c:formatCode>0.0</c:formatCode>
                <c:ptCount val="4"/>
                <c:pt idx="0">
                  <c:v>27.751000000000001</c:v>
                </c:pt>
                <c:pt idx="1">
                  <c:v>73.620125000000002</c:v>
                </c:pt>
                <c:pt idx="2">
                  <c:v>127.04925</c:v>
                </c:pt>
                <c:pt idx="3">
                  <c:v>203.27880000000002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9-1247-BDF7-134321B5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88591"/>
        <c:axId val="1553620575"/>
      </c:lineChart>
      <c:catAx>
        <c:axId val="1553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0575"/>
        <c:crosses val="autoZero"/>
        <c:auto val="1"/>
        <c:lblAlgn val="ctr"/>
        <c:lblOffset val="100"/>
        <c:noMultiLvlLbl val="0"/>
      </c:catAx>
      <c:valAx>
        <c:axId val="1553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Faltas (1 retry)'!$U$3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Faltas (1 retry)'!$V$2:$Y$2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retry)'!$V$3:$Y$3</c:f>
              <c:numCache>
                <c:formatCode>0.0</c:formatCode>
                <c:ptCount val="4"/>
                <c:pt idx="0">
                  <c:v>7.5592499999999996</c:v>
                </c:pt>
                <c:pt idx="1">
                  <c:v>16.465</c:v>
                </c:pt>
                <c:pt idx="2">
                  <c:v>27.58475</c:v>
                </c:pt>
                <c:pt idx="3">
                  <c:v>49.652549999999998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C-904B-845C-33C324A9E2DA}"/>
            </c:ext>
          </c:extLst>
        </c:ser>
        <c:ser>
          <c:idx val="1"/>
          <c:order val="1"/>
          <c:tx>
            <c:strRef>
              <c:f>'Com Faltas (1 retry)'!$U$4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Faltas (1 retry)'!$V$2:$Y$2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retry)'!$V$4:$Y$4</c:f>
              <c:numCache>
                <c:formatCode>0.0</c:formatCode>
                <c:ptCount val="4"/>
                <c:pt idx="0">
                  <c:v>3.4482499999999998</c:v>
                </c:pt>
                <c:pt idx="1">
                  <c:v>7.1684999999999999</c:v>
                </c:pt>
                <c:pt idx="2">
                  <c:v>13.0875</c:v>
                </c:pt>
                <c:pt idx="3">
                  <c:v>23.557500000000001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C-904B-845C-33C324A9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10399"/>
        <c:axId val="1544056943"/>
      </c:lineChart>
      <c:catAx>
        <c:axId val="155251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56943"/>
        <c:crosses val="autoZero"/>
        <c:auto val="1"/>
        <c:lblAlgn val="ctr"/>
        <c:lblOffset val="100"/>
        <c:noMultiLvlLbl val="0"/>
      </c:catAx>
      <c:valAx>
        <c:axId val="15440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</a:t>
            </a:r>
            <a:r>
              <a:rPr lang="en-US" baseline="0"/>
              <a:t> +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Faltas (1 retry) (64k)'!$U$35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Faltas (1 retry) (64k)'!$V$34:$Y$34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 (64k)'!$V$35:$Y$35</c:f>
              <c:numCache>
                <c:formatCode>0.0</c:formatCode>
                <c:ptCount val="4"/>
                <c:pt idx="0">
                  <c:v>35.471625000000003</c:v>
                </c:pt>
                <c:pt idx="1">
                  <c:v>86.751374999999996</c:v>
                </c:pt>
                <c:pt idx="2">
                  <c:v>145.82162500000001</c:v>
                </c:pt>
                <c:pt idx="3">
                  <c:v>247.89676250000002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4-6D43-94CD-FB0B2B45E570}"/>
            </c:ext>
          </c:extLst>
        </c:ser>
        <c:ser>
          <c:idx val="1"/>
          <c:order val="1"/>
          <c:tx>
            <c:strRef>
              <c:f>'Com Faltas (1 retry) (64k)'!$U$36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Faltas (1 retry) (64k)'!$V$34:$Y$34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 (64k)'!$V$36:$Y$36</c:f>
              <c:numCache>
                <c:formatCode>0.0</c:formatCode>
                <c:ptCount val="4"/>
                <c:pt idx="0">
                  <c:v>25.862749999999998</c:v>
                </c:pt>
                <c:pt idx="1">
                  <c:v>62.420375</c:v>
                </c:pt>
                <c:pt idx="2">
                  <c:v>137.22475</c:v>
                </c:pt>
                <c:pt idx="3">
                  <c:v>219.55960000000002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4-6D43-94CD-FB0B2B45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88591"/>
        <c:axId val="1553620575"/>
      </c:lineChart>
      <c:catAx>
        <c:axId val="15535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0575"/>
        <c:crosses val="autoZero"/>
        <c:auto val="1"/>
        <c:lblAlgn val="ctr"/>
        <c:lblOffset val="100"/>
        <c:noMultiLvlLbl val="0"/>
      </c:catAx>
      <c:valAx>
        <c:axId val="1553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Faltas (1 retry) (64k)'!$U$3</c:f>
              <c:strCache>
                <c:ptCount val="1"/>
                <c:pt idx="0">
                  <c:v>ORIG 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 Faltas (1 retry) (64k)'!$V$2:$Y$2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 (64k)'!$V$3:$Y$3</c:f>
              <c:numCache>
                <c:formatCode>0.0</c:formatCode>
                <c:ptCount val="4"/>
                <c:pt idx="0">
                  <c:v>7.7720000000000002</c:v>
                </c:pt>
                <c:pt idx="1">
                  <c:v>17.544499999999999</c:v>
                </c:pt>
                <c:pt idx="2">
                  <c:v>35.471625000000003</c:v>
                </c:pt>
                <c:pt idx="3">
                  <c:v>63.848925000000008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2-E445-A8E0-E0D3DA271CFC}"/>
            </c:ext>
          </c:extLst>
        </c:ser>
        <c:ser>
          <c:idx val="1"/>
          <c:order val="1"/>
          <c:tx>
            <c:strRef>
              <c:f>'Com Faltas (1 retry) (64k)'!$U$4</c:f>
              <c:strCache>
                <c:ptCount val="1"/>
                <c:pt idx="0">
                  <c:v>Sharded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 Faltas (1 retry) (64k)'!$V$2:$Y$2</c:f>
              <c:strCache>
                <c:ptCount val="4"/>
                <c:pt idx="0">
                  <c:v>0.6 GB</c:v>
                </c:pt>
                <c:pt idx="1">
                  <c:v>1.2 GB</c:v>
                </c:pt>
                <c:pt idx="2">
                  <c:v>1.8 GB</c:v>
                </c:pt>
                <c:pt idx="3">
                  <c:v>2.4 GB</c:v>
                </c:pt>
              </c:strCache>
            </c:strRef>
          </c:cat>
          <c:val>
            <c:numRef>
              <c:f>'Com Faltas (1 retry) (64k)'!$V$4:$Y$4</c:f>
              <c:numCache>
                <c:formatCode>0.0</c:formatCode>
                <c:ptCount val="4"/>
                <c:pt idx="0">
                  <c:v>2.1581964285714283</c:v>
                </c:pt>
                <c:pt idx="1">
                  <c:v>4.5778125000000003</c:v>
                </c:pt>
                <c:pt idx="2">
                  <c:v>10.57225</c:v>
                </c:pt>
                <c:pt idx="3">
                  <c:v>19.030050000000003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E445-A8E0-E0D3DA27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10399"/>
        <c:axId val="1544056943"/>
      </c:lineChart>
      <c:catAx>
        <c:axId val="155251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56943"/>
        <c:crosses val="autoZero"/>
        <c:auto val="1"/>
        <c:lblAlgn val="ctr"/>
        <c:lblOffset val="100"/>
        <c:noMultiLvlLbl val="0"/>
      </c:catAx>
      <c:valAx>
        <c:axId val="15440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660400</xdr:colOff>
      <xdr:row>5</xdr:row>
      <xdr:rowOff>69850</xdr:rowOff>
    </xdr:from>
    <xdr:to>
      <xdr:col>25</xdr:col>
      <xdr:colOff>279400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6931B-6392-D24E-9602-67129EE8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444500</xdr:colOff>
      <xdr:row>31</xdr:row>
      <xdr:rowOff>184150</xdr:rowOff>
    </xdr:from>
    <xdr:to>
      <xdr:col>25</xdr:col>
      <xdr:colOff>63500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35074-DA62-E242-8A74-966F58A28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11</xdr:row>
      <xdr:rowOff>44450</xdr:rowOff>
    </xdr:from>
    <xdr:to>
      <xdr:col>25</xdr:col>
      <xdr:colOff>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C9D85-AA6A-674A-8E64-9657BEB5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444500</xdr:colOff>
      <xdr:row>31</xdr:row>
      <xdr:rowOff>184150</xdr:rowOff>
    </xdr:from>
    <xdr:to>
      <xdr:col>25</xdr:col>
      <xdr:colOff>63500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E17ED-0E67-B340-AD0E-80E74694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482600</xdr:colOff>
      <xdr:row>37</xdr:row>
      <xdr:rowOff>107950</xdr:rowOff>
    </xdr:from>
    <xdr:to>
      <xdr:col>25</xdr:col>
      <xdr:colOff>101600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6323B-088E-CA49-95F9-1EC57FA3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736600</xdr:colOff>
      <xdr:row>6</xdr:row>
      <xdr:rowOff>6350</xdr:rowOff>
    </xdr:from>
    <xdr:to>
      <xdr:col>25</xdr:col>
      <xdr:colOff>355600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EE340-1190-B246-B4B8-6F7469A9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482600</xdr:colOff>
      <xdr:row>37</xdr:row>
      <xdr:rowOff>107950</xdr:rowOff>
    </xdr:from>
    <xdr:to>
      <xdr:col>25</xdr:col>
      <xdr:colOff>101600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B56AA-F722-4D44-AAA6-0A5CFAE0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749300</xdr:colOff>
      <xdr:row>6</xdr:row>
      <xdr:rowOff>19050</xdr:rowOff>
    </xdr:from>
    <xdr:to>
      <xdr:col>25</xdr:col>
      <xdr:colOff>368300</xdr:colOff>
      <xdr:row>19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8EA61-50E0-3544-83C2-FF6119D1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5BED-C28E-AB4B-A908-AE9568995D21}">
  <dimension ref="A1:Y45"/>
  <sheetViews>
    <sheetView topLeftCell="D1" zoomScale="117" workbookViewId="0">
      <selection activeCell="O26" sqref="O26"/>
    </sheetView>
  </sheetViews>
  <sheetFormatPr baseColWidth="10" defaultRowHeight="16" x14ac:dyDescent="0.2"/>
  <cols>
    <col min="2" max="2" width="49.5" bestFit="1" customWidth="1"/>
    <col min="3" max="12" width="7.1640625" bestFit="1" customWidth="1"/>
    <col min="13" max="13" width="7.83203125" style="2" bestFit="1" customWidth="1"/>
  </cols>
  <sheetData>
    <row r="1" spans="1:25" x14ac:dyDescent="0.2">
      <c r="A1" s="1" t="s">
        <v>4</v>
      </c>
      <c r="B1" t="s">
        <v>1</v>
      </c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 s="2" t="s">
        <v>2</v>
      </c>
      <c r="W1">
        <f>W3/V3</f>
        <v>2.0260559426703213</v>
      </c>
      <c r="X1">
        <v>1.6</v>
      </c>
    </row>
    <row r="2" spans="1:25" x14ac:dyDescent="0.2">
      <c r="B2" t="s">
        <v>8</v>
      </c>
      <c r="C2">
        <v>3608</v>
      </c>
      <c r="D2">
        <v>3358</v>
      </c>
      <c r="E2">
        <v>3318</v>
      </c>
      <c r="F2">
        <v>3828</v>
      </c>
      <c r="G2">
        <v>4017</v>
      </c>
      <c r="H2">
        <v>4147</v>
      </c>
      <c r="I2">
        <v>4632</v>
      </c>
      <c r="J2">
        <v>4094</v>
      </c>
      <c r="K2">
        <v>3463</v>
      </c>
      <c r="L2">
        <v>3766</v>
      </c>
      <c r="M2" s="2">
        <f>(SUM(C2:L2)-MAX(C2:L2)-MIN(C2:L2))/(COUNT(C2:L2)-2)</f>
        <v>3785.125</v>
      </c>
      <c r="V2" s="1" t="s">
        <v>4</v>
      </c>
      <c r="W2" s="1" t="s">
        <v>5</v>
      </c>
      <c r="X2" s="1" t="s">
        <v>6</v>
      </c>
      <c r="Y2" s="1" t="s">
        <v>13</v>
      </c>
    </row>
    <row r="3" spans="1:25" x14ac:dyDescent="0.2">
      <c r="B3" t="s">
        <v>9</v>
      </c>
      <c r="C3">
        <v>6144</v>
      </c>
      <c r="D3">
        <v>5899</v>
      </c>
      <c r="E3">
        <v>5852</v>
      </c>
      <c r="F3">
        <v>6377</v>
      </c>
      <c r="G3">
        <v>6555</v>
      </c>
      <c r="H3">
        <v>6794</v>
      </c>
      <c r="I3">
        <v>7218</v>
      </c>
      <c r="J3">
        <v>6646</v>
      </c>
      <c r="K3">
        <v>5999</v>
      </c>
      <c r="L3">
        <v>6323</v>
      </c>
      <c r="M3" s="2">
        <f>(SUM(C3:L3)-MAX(C3:L3)-MIN(C3:L3))/(COUNT(C3:L3)-2)</f>
        <v>6342.125</v>
      </c>
      <c r="O3" s="2">
        <f>M3-M2</f>
        <v>2557</v>
      </c>
      <c r="P3" s="2">
        <f>SUM(O3:O6)</f>
        <v>19726.5</v>
      </c>
      <c r="U3" t="s">
        <v>0</v>
      </c>
      <c r="V3" s="4">
        <f>M2/1000</f>
        <v>3.7851249999999999</v>
      </c>
      <c r="W3" s="4">
        <f>M18/1000</f>
        <v>7.6688749999999999</v>
      </c>
      <c r="X3" s="4">
        <f>M34/1000</f>
        <v>12.456625000000001</v>
      </c>
      <c r="Y3" s="4">
        <f>X3*X1</f>
        <v>19.930600000000002</v>
      </c>
    </row>
    <row r="4" spans="1:25" x14ac:dyDescent="0.2">
      <c r="A4" t="s">
        <v>0</v>
      </c>
      <c r="B4" t="s">
        <v>10</v>
      </c>
      <c r="C4">
        <v>6144</v>
      </c>
      <c r="D4">
        <v>5899</v>
      </c>
      <c r="E4">
        <v>5852</v>
      </c>
      <c r="F4">
        <v>6377</v>
      </c>
      <c r="G4">
        <v>6556</v>
      </c>
      <c r="H4">
        <v>6795</v>
      </c>
      <c r="I4">
        <v>7219</v>
      </c>
      <c r="J4">
        <v>6647</v>
      </c>
      <c r="K4">
        <v>6000</v>
      </c>
      <c r="L4">
        <v>6323</v>
      </c>
      <c r="M4" s="2">
        <f>(SUM(C4:L4)-MAX(C4:L4)-MIN(C4:L4))/(COUNT(C4:L4)-2)</f>
        <v>6342.625</v>
      </c>
      <c r="O4" s="2">
        <f>M4-M3</f>
        <v>0.5</v>
      </c>
      <c r="U4" t="s">
        <v>3</v>
      </c>
      <c r="V4" s="4">
        <f>M9/1000</f>
        <v>1.803625</v>
      </c>
      <c r="W4" s="4">
        <f>M25/1000</f>
        <v>3.9476249999999999</v>
      </c>
      <c r="X4" s="4">
        <f>M41/1000</f>
        <v>6.2246249999999996</v>
      </c>
      <c r="Y4" s="4">
        <f>X4*X5</f>
        <v>9.9594000000000005</v>
      </c>
    </row>
    <row r="5" spans="1:25" x14ac:dyDescent="0.2">
      <c r="B5" t="s">
        <v>11</v>
      </c>
      <c r="C5">
        <v>13315</v>
      </c>
      <c r="D5">
        <v>12477</v>
      </c>
      <c r="E5">
        <v>12639</v>
      </c>
      <c r="F5">
        <v>13171</v>
      </c>
      <c r="G5">
        <v>13460</v>
      </c>
      <c r="H5">
        <v>13608</v>
      </c>
      <c r="I5">
        <v>14052</v>
      </c>
      <c r="J5">
        <v>13490</v>
      </c>
      <c r="K5">
        <v>12825</v>
      </c>
      <c r="L5">
        <v>13394</v>
      </c>
      <c r="M5" s="2">
        <f>(SUM(C5:L5)-MAX(C5:L5)-MIN(C5:L5))/(COUNT(C5:L5)-2)</f>
        <v>13237.75</v>
      </c>
      <c r="O5" s="2">
        <f>M5-M4</f>
        <v>6895.125</v>
      </c>
      <c r="W5">
        <f>W4/V4</f>
        <v>2.188717166816827</v>
      </c>
      <c r="X5" s="3">
        <v>1.6</v>
      </c>
    </row>
    <row r="6" spans="1:25" x14ac:dyDescent="0.2">
      <c r="B6" t="s">
        <v>12</v>
      </c>
      <c r="C6">
        <v>24317</v>
      </c>
      <c r="D6">
        <v>23016</v>
      </c>
      <c r="E6">
        <v>22895</v>
      </c>
      <c r="F6">
        <v>23520</v>
      </c>
      <c r="G6">
        <v>23154</v>
      </c>
      <c r="H6">
        <v>24214</v>
      </c>
      <c r="I6">
        <v>23985</v>
      </c>
      <c r="J6">
        <v>23577</v>
      </c>
      <c r="K6">
        <v>22757</v>
      </c>
      <c r="L6">
        <v>23732</v>
      </c>
      <c r="M6" s="2">
        <f>(SUM(C6:L6)-MAX(C6:L6)-MIN(C6:L6))/(COUNT(C6:L6)-2)</f>
        <v>23511.625</v>
      </c>
      <c r="O6" s="2">
        <f>M6-M5</f>
        <v>10273.875</v>
      </c>
    </row>
    <row r="8" spans="1:25" x14ac:dyDescent="0.2">
      <c r="B8" t="s">
        <v>1</v>
      </c>
      <c r="C8">
        <v>1</v>
      </c>
      <c r="D8">
        <f>C8+1</f>
        <v>2</v>
      </c>
      <c r="E8">
        <f t="shared" ref="E8:L8" si="1">D8+1</f>
        <v>3</v>
      </c>
      <c r="F8">
        <f t="shared" si="1"/>
        <v>4</v>
      </c>
      <c r="G8">
        <f t="shared" si="1"/>
        <v>5</v>
      </c>
      <c r="H8">
        <f t="shared" si="1"/>
        <v>6</v>
      </c>
      <c r="I8">
        <f t="shared" si="1"/>
        <v>7</v>
      </c>
      <c r="J8">
        <f t="shared" si="1"/>
        <v>8</v>
      </c>
      <c r="K8">
        <f t="shared" si="1"/>
        <v>9</v>
      </c>
      <c r="L8">
        <f t="shared" si="1"/>
        <v>10</v>
      </c>
      <c r="M8" s="2" t="s">
        <v>2</v>
      </c>
    </row>
    <row r="9" spans="1:25" x14ac:dyDescent="0.2">
      <c r="B9" t="s">
        <v>8</v>
      </c>
      <c r="C9">
        <v>1893</v>
      </c>
      <c r="D9">
        <v>2072</v>
      </c>
      <c r="E9">
        <v>1874</v>
      </c>
      <c r="F9">
        <v>1803</v>
      </c>
      <c r="G9">
        <v>1724</v>
      </c>
      <c r="H9">
        <v>1858</v>
      </c>
      <c r="I9">
        <v>1704</v>
      </c>
      <c r="J9">
        <v>1781</v>
      </c>
      <c r="K9">
        <v>1792</v>
      </c>
      <c r="L9">
        <v>1699</v>
      </c>
      <c r="M9" s="2">
        <f>(SUM(C9:L9)-MAX(C9:L9)-MIN(C9:L9))/(COUNT(C9:L9)-2)</f>
        <v>1803.625</v>
      </c>
      <c r="N9">
        <f>((M2/M9))</f>
        <v>2.098620833044563</v>
      </c>
    </row>
    <row r="10" spans="1:25" x14ac:dyDescent="0.2">
      <c r="B10" t="s">
        <v>9</v>
      </c>
      <c r="C10">
        <v>4807</v>
      </c>
      <c r="D10">
        <v>4898</v>
      </c>
      <c r="E10">
        <v>4725</v>
      </c>
      <c r="F10">
        <v>4726</v>
      </c>
      <c r="G10">
        <v>4589</v>
      </c>
      <c r="H10">
        <v>4697</v>
      </c>
      <c r="I10">
        <v>4650</v>
      </c>
      <c r="J10">
        <v>4781</v>
      </c>
      <c r="K10">
        <v>4715</v>
      </c>
      <c r="L10">
        <v>4516</v>
      </c>
      <c r="M10" s="2">
        <f>(SUM(C10:L10)-MAX(C10:L10)-MIN(C10:L10))/(COUNT(C10:L10)-2)</f>
        <v>4711.25</v>
      </c>
      <c r="N10" t="s">
        <v>7</v>
      </c>
      <c r="O10" s="2">
        <f>M10-M9</f>
        <v>2907.625</v>
      </c>
      <c r="P10" s="2">
        <f>SUM(O10:O13)</f>
        <v>20000.625</v>
      </c>
      <c r="Q10" s="2">
        <f>P10-P3</f>
        <v>274.125</v>
      </c>
    </row>
    <row r="11" spans="1:25" x14ac:dyDescent="0.2">
      <c r="A11" t="s">
        <v>3</v>
      </c>
      <c r="B11" t="s">
        <v>10</v>
      </c>
      <c r="C11">
        <v>4807</v>
      </c>
      <c r="D11">
        <v>4899</v>
      </c>
      <c r="E11">
        <v>4726</v>
      </c>
      <c r="F11">
        <v>4727</v>
      </c>
      <c r="G11">
        <v>4590</v>
      </c>
      <c r="H11">
        <v>4697</v>
      </c>
      <c r="I11">
        <v>4650</v>
      </c>
      <c r="J11">
        <v>4782</v>
      </c>
      <c r="K11">
        <v>4716</v>
      </c>
      <c r="L11">
        <v>4516</v>
      </c>
      <c r="M11" s="2">
        <f>(SUM(C11:L11)-MAX(C11:L11)-MIN(C11:L11))/(COUNT(C11:L11)-2)</f>
        <v>4711.875</v>
      </c>
      <c r="N11" t="s">
        <v>7</v>
      </c>
      <c r="O11" s="2">
        <f>M11-M10</f>
        <v>0.625</v>
      </c>
    </row>
    <row r="12" spans="1:25" x14ac:dyDescent="0.2">
      <c r="B12" t="s">
        <v>11</v>
      </c>
      <c r="C12">
        <v>12036</v>
      </c>
      <c r="D12">
        <v>11734</v>
      </c>
      <c r="E12">
        <v>11543</v>
      </c>
      <c r="F12">
        <v>11427</v>
      </c>
      <c r="G12">
        <v>11411</v>
      </c>
      <c r="H12">
        <v>11329</v>
      </c>
      <c r="I12">
        <v>11496</v>
      </c>
      <c r="J12">
        <v>11530</v>
      </c>
      <c r="K12">
        <v>11561</v>
      </c>
      <c r="L12">
        <v>11393</v>
      </c>
      <c r="M12" s="2">
        <f>(SUM(C12:L12)-MAX(C12:L12)-MIN(C12:L12))/(COUNT(C12:L12)-2)</f>
        <v>11511.875</v>
      </c>
      <c r="N12" t="s">
        <v>7</v>
      </c>
      <c r="O12" s="2">
        <f>M12-M11</f>
        <v>6800</v>
      </c>
    </row>
    <row r="13" spans="1:25" x14ac:dyDescent="0.2">
      <c r="B13" t="s">
        <v>12</v>
      </c>
      <c r="C13">
        <v>22835</v>
      </c>
      <c r="D13">
        <v>22504</v>
      </c>
      <c r="E13">
        <v>21908</v>
      </c>
      <c r="F13">
        <v>21933</v>
      </c>
      <c r="G13">
        <v>21699</v>
      </c>
      <c r="H13">
        <v>21574</v>
      </c>
      <c r="I13">
        <v>21371</v>
      </c>
      <c r="J13">
        <v>21712</v>
      </c>
      <c r="K13">
        <v>21561</v>
      </c>
      <c r="L13">
        <v>21543</v>
      </c>
      <c r="M13" s="2">
        <f>(SUM(C13:L13)-MAX(C13:L13)-MIN(C13:L13))/(COUNT(C13:L13)-2)</f>
        <v>21804.25</v>
      </c>
      <c r="N13">
        <f>((M6/M13))</f>
        <v>1.0783046883061789</v>
      </c>
      <c r="O13" s="2">
        <f>M13-M12</f>
        <v>10292.375</v>
      </c>
      <c r="P13" s="2">
        <f>M13-(P10-P3)</f>
        <v>21530.125</v>
      </c>
      <c r="Q13">
        <f>M6/P13</f>
        <v>1.0920338363107507</v>
      </c>
    </row>
    <row r="17" spans="1:25" x14ac:dyDescent="0.2">
      <c r="A17" s="1" t="s">
        <v>5</v>
      </c>
      <c r="B17" t="s">
        <v>1</v>
      </c>
      <c r="C17">
        <v>1</v>
      </c>
      <c r="D17">
        <f>C17+1</f>
        <v>2</v>
      </c>
      <c r="E17">
        <f t="shared" ref="E17:L17" si="2">D17+1</f>
        <v>3</v>
      </c>
      <c r="F17">
        <f t="shared" si="2"/>
        <v>4</v>
      </c>
      <c r="G17">
        <f t="shared" si="2"/>
        <v>5</v>
      </c>
      <c r="H17">
        <f t="shared" si="2"/>
        <v>6</v>
      </c>
      <c r="I17">
        <f t="shared" si="2"/>
        <v>7</v>
      </c>
      <c r="J17">
        <f t="shared" si="2"/>
        <v>8</v>
      </c>
      <c r="K17">
        <f t="shared" si="2"/>
        <v>9</v>
      </c>
      <c r="L17">
        <f t="shared" si="2"/>
        <v>10</v>
      </c>
      <c r="M17" s="2" t="s">
        <v>2</v>
      </c>
    </row>
    <row r="18" spans="1:25" x14ac:dyDescent="0.2">
      <c r="B18" t="s">
        <v>8</v>
      </c>
      <c r="C18">
        <v>7682</v>
      </c>
      <c r="D18">
        <v>7457</v>
      </c>
      <c r="E18">
        <v>7649</v>
      </c>
      <c r="F18">
        <v>7748</v>
      </c>
      <c r="G18">
        <v>7494</v>
      </c>
      <c r="H18">
        <v>8945</v>
      </c>
      <c r="I18">
        <v>7431</v>
      </c>
      <c r="J18">
        <v>7948</v>
      </c>
      <c r="K18">
        <v>7456</v>
      </c>
      <c r="L18">
        <v>7917</v>
      </c>
      <c r="M18" s="2">
        <f>(SUM(C18:L18)-MAX(C18:L18)-MIN(C18:L18))/(COUNT(C18:L18)-2)</f>
        <v>7668.875</v>
      </c>
    </row>
    <row r="19" spans="1:25" x14ac:dyDescent="0.2">
      <c r="B19" t="s">
        <v>9</v>
      </c>
      <c r="C19">
        <v>13276</v>
      </c>
      <c r="D19">
        <v>13039</v>
      </c>
      <c r="E19">
        <v>13240</v>
      </c>
      <c r="F19">
        <v>13314</v>
      </c>
      <c r="G19">
        <v>13077</v>
      </c>
      <c r="H19">
        <v>14516</v>
      </c>
      <c r="I19">
        <v>13011</v>
      </c>
      <c r="J19">
        <v>13525</v>
      </c>
      <c r="K19">
        <v>13038</v>
      </c>
      <c r="L19">
        <v>13523</v>
      </c>
      <c r="M19" s="2">
        <f>(SUM(C19:L19)-MAX(C19:L19)-MIN(C19:L19))/(COUNT(C19:L19)-2)</f>
        <v>13254</v>
      </c>
      <c r="O19" s="2">
        <f>M19-M18</f>
        <v>5585.125</v>
      </c>
      <c r="P19" s="2">
        <f>SUM(O19:O22)</f>
        <v>48593</v>
      </c>
    </row>
    <row r="20" spans="1:25" x14ac:dyDescent="0.2">
      <c r="A20" t="s">
        <v>0</v>
      </c>
      <c r="B20" t="s">
        <v>10</v>
      </c>
      <c r="C20">
        <v>13277</v>
      </c>
      <c r="D20">
        <v>13040</v>
      </c>
      <c r="E20">
        <v>13241</v>
      </c>
      <c r="F20">
        <v>13314</v>
      </c>
      <c r="G20">
        <v>13077</v>
      </c>
      <c r="H20">
        <v>14516</v>
      </c>
      <c r="I20">
        <v>13012</v>
      </c>
      <c r="J20">
        <v>13526</v>
      </c>
      <c r="K20">
        <v>13039</v>
      </c>
      <c r="L20">
        <v>13524</v>
      </c>
      <c r="M20" s="2">
        <f>(SUM(C20:L20)-MAX(C20:L20)-MIN(C20:L20))/(COUNT(C20:L20)-2)</f>
        <v>13254.75</v>
      </c>
      <c r="O20" s="2">
        <f>M20-M19</f>
        <v>0.75</v>
      </c>
    </row>
    <row r="21" spans="1:25" x14ac:dyDescent="0.2">
      <c r="B21" t="s">
        <v>11</v>
      </c>
      <c r="C21">
        <v>30033</v>
      </c>
      <c r="D21">
        <v>29223</v>
      </c>
      <c r="E21">
        <v>29823</v>
      </c>
      <c r="F21">
        <v>29474</v>
      </c>
      <c r="G21">
        <v>29641</v>
      </c>
      <c r="H21">
        <v>31083</v>
      </c>
      <c r="I21">
        <v>29644</v>
      </c>
      <c r="J21">
        <v>29952</v>
      </c>
      <c r="K21">
        <v>29243</v>
      </c>
      <c r="L21">
        <v>29818</v>
      </c>
      <c r="M21" s="2">
        <f>(SUM(C21:L21)-MAX(C21:L21)-MIN(C21:L21))/(COUNT(C21:L21)-2)</f>
        <v>29703.5</v>
      </c>
      <c r="O21" s="2">
        <f>M21-M20</f>
        <v>16448.75</v>
      </c>
    </row>
    <row r="22" spans="1:25" x14ac:dyDescent="0.2">
      <c r="B22" t="s">
        <v>12</v>
      </c>
      <c r="C22">
        <v>58183</v>
      </c>
      <c r="D22">
        <v>55542</v>
      </c>
      <c r="E22">
        <v>56165</v>
      </c>
      <c r="F22">
        <v>55788</v>
      </c>
      <c r="G22">
        <v>56062</v>
      </c>
      <c r="H22">
        <v>57340</v>
      </c>
      <c r="I22">
        <v>56620</v>
      </c>
      <c r="J22">
        <v>56516</v>
      </c>
      <c r="K22">
        <v>55677</v>
      </c>
      <c r="L22">
        <v>55927</v>
      </c>
      <c r="M22" s="2">
        <f>(SUM(C22:L22)-MAX(C22:L22)-MIN(C22:L22))/(COUNT(C22:L22)-2)</f>
        <v>56261.875</v>
      </c>
      <c r="O22" s="2">
        <f>M22-M21</f>
        <v>26558.375</v>
      </c>
    </row>
    <row r="24" spans="1:25" x14ac:dyDescent="0.2">
      <c r="B24" t="s">
        <v>1</v>
      </c>
      <c r="C24">
        <v>1</v>
      </c>
      <c r="D24">
        <f>C24+1</f>
        <v>2</v>
      </c>
      <c r="E24">
        <f t="shared" ref="E24:L24" si="3">D24+1</f>
        <v>3</v>
      </c>
      <c r="F24">
        <f t="shared" si="3"/>
        <v>4</v>
      </c>
      <c r="G24">
        <f t="shared" si="3"/>
        <v>5</v>
      </c>
      <c r="H24">
        <f t="shared" si="3"/>
        <v>6</v>
      </c>
      <c r="I24">
        <f t="shared" si="3"/>
        <v>7</v>
      </c>
      <c r="J24">
        <f t="shared" si="3"/>
        <v>8</v>
      </c>
      <c r="K24">
        <f t="shared" si="3"/>
        <v>9</v>
      </c>
      <c r="L24">
        <f t="shared" si="3"/>
        <v>10</v>
      </c>
      <c r="M24" s="2" t="s">
        <v>2</v>
      </c>
    </row>
    <row r="25" spans="1:25" x14ac:dyDescent="0.2">
      <c r="B25" t="s">
        <v>8</v>
      </c>
      <c r="C25">
        <v>3827</v>
      </c>
      <c r="D25">
        <v>4080</v>
      </c>
      <c r="E25">
        <v>3903</v>
      </c>
      <c r="F25">
        <v>3800</v>
      </c>
      <c r="G25">
        <v>3942</v>
      </c>
      <c r="H25">
        <v>3884</v>
      </c>
      <c r="I25">
        <v>4114</v>
      </c>
      <c r="J25">
        <v>4219</v>
      </c>
      <c r="K25">
        <v>3779</v>
      </c>
      <c r="L25">
        <v>4031</v>
      </c>
      <c r="M25" s="2">
        <f>(SUM(C25:L25)-MAX(C25:L25)-MIN(C25:L25))/(COUNT(C25:L25)-2)</f>
        <v>3947.625</v>
      </c>
      <c r="N25">
        <f>((M18/M25))</f>
        <v>1.9426553940660525</v>
      </c>
    </row>
    <row r="26" spans="1:25" x14ac:dyDescent="0.2">
      <c r="B26" t="s">
        <v>9</v>
      </c>
      <c r="C26">
        <v>10263</v>
      </c>
      <c r="D26">
        <v>10267</v>
      </c>
      <c r="E26">
        <v>10210</v>
      </c>
      <c r="F26">
        <v>9973</v>
      </c>
      <c r="G26">
        <v>10182</v>
      </c>
      <c r="H26">
        <v>10272</v>
      </c>
      <c r="I26">
        <v>10573</v>
      </c>
      <c r="J26">
        <v>10473</v>
      </c>
      <c r="K26">
        <v>10316</v>
      </c>
      <c r="L26">
        <v>10240</v>
      </c>
      <c r="M26" s="2">
        <f>(SUM(C26:L26)-MAX(C26:L26)-MIN(C26:L26))/(COUNT(C26:L26)-2)</f>
        <v>10277.875</v>
      </c>
      <c r="N26" t="s">
        <v>7</v>
      </c>
      <c r="O26" s="2">
        <f>M26-M25</f>
        <v>6330.25</v>
      </c>
      <c r="P26" s="2">
        <f>SUM(O26:O29)</f>
        <v>49258.75</v>
      </c>
      <c r="Q26" s="2">
        <f>P26-P19</f>
        <v>665.75</v>
      </c>
      <c r="W26">
        <f>W28/V28</f>
        <v>2.3929385995225769</v>
      </c>
      <c r="X26">
        <v>1.8</v>
      </c>
    </row>
    <row r="27" spans="1:25" x14ac:dyDescent="0.2">
      <c r="A27" t="s">
        <v>3</v>
      </c>
      <c r="B27" t="s">
        <v>10</v>
      </c>
      <c r="C27">
        <v>10263</v>
      </c>
      <c r="D27">
        <v>10268</v>
      </c>
      <c r="E27">
        <v>10211</v>
      </c>
      <c r="F27">
        <v>9974</v>
      </c>
      <c r="G27">
        <v>10183</v>
      </c>
      <c r="H27">
        <v>10273</v>
      </c>
      <c r="I27">
        <v>10574</v>
      </c>
      <c r="J27">
        <v>10474</v>
      </c>
      <c r="K27">
        <v>10317</v>
      </c>
      <c r="L27">
        <v>10241</v>
      </c>
      <c r="M27" s="2">
        <f>(SUM(C27:L27)-MAX(C27:L27)-MIN(C27:L27))/(COUNT(C27:L27)-2)</f>
        <v>10278.75</v>
      </c>
      <c r="N27" t="s">
        <v>7</v>
      </c>
      <c r="O27" s="2">
        <f>M27-M26</f>
        <v>0.875</v>
      </c>
      <c r="V27" s="1" t="s">
        <v>4</v>
      </c>
      <c r="W27" s="1" t="s">
        <v>5</v>
      </c>
      <c r="X27" s="1" t="s">
        <v>6</v>
      </c>
      <c r="Y27" s="1" t="s">
        <v>13</v>
      </c>
    </row>
    <row r="28" spans="1:25" x14ac:dyDescent="0.2">
      <c r="B28" t="s">
        <v>11</v>
      </c>
      <c r="C28">
        <v>26104</v>
      </c>
      <c r="D28">
        <v>25369</v>
      </c>
      <c r="E28">
        <v>25121</v>
      </c>
      <c r="F28">
        <v>25087</v>
      </c>
      <c r="G28">
        <v>25652</v>
      </c>
      <c r="H28">
        <v>25352</v>
      </c>
      <c r="I28">
        <v>25677</v>
      </c>
      <c r="J28">
        <v>25798</v>
      </c>
      <c r="K28">
        <v>25360</v>
      </c>
      <c r="L28">
        <v>25665</v>
      </c>
      <c r="M28" s="2">
        <f>(SUM(C28:L28)-MAX(C28:L28)-MIN(C28:L28))/(COUNT(C28:L28)-2)</f>
        <v>25499.25</v>
      </c>
      <c r="N28" t="s">
        <v>7</v>
      </c>
      <c r="O28" s="2">
        <f>M28-M27</f>
        <v>15220.5</v>
      </c>
      <c r="U28" t="s">
        <v>0</v>
      </c>
      <c r="V28" s="4">
        <f>M6/1000</f>
        <v>23.511624999999999</v>
      </c>
      <c r="W28" s="4">
        <f>M22/1000</f>
        <v>56.261875000000003</v>
      </c>
      <c r="X28" s="4">
        <f>M38/1000</f>
        <v>102.49787499999999</v>
      </c>
      <c r="Y28" s="4">
        <f>X28*X26</f>
        <v>184.49617499999999</v>
      </c>
    </row>
    <row r="29" spans="1:25" x14ac:dyDescent="0.2">
      <c r="B29" t="s">
        <v>12</v>
      </c>
      <c r="C29">
        <v>57049</v>
      </c>
      <c r="D29">
        <v>52643</v>
      </c>
      <c r="E29">
        <v>53841</v>
      </c>
      <c r="F29">
        <v>52646</v>
      </c>
      <c r="G29">
        <v>54055</v>
      </c>
      <c r="H29">
        <v>52613</v>
      </c>
      <c r="I29">
        <v>53181</v>
      </c>
      <c r="J29">
        <v>53585</v>
      </c>
      <c r="K29">
        <v>52700</v>
      </c>
      <c r="L29">
        <v>53000</v>
      </c>
      <c r="M29" s="2">
        <f>(SUM(C29:L29)-MAX(C29:L29)-MIN(C29:L29))/(COUNT(C29:L29)-2)</f>
        <v>53206.375</v>
      </c>
      <c r="N29">
        <f>((M22/M29))</f>
        <v>1.05742732896199</v>
      </c>
      <c r="O29" s="2">
        <f>M29-M28</f>
        <v>27707.125</v>
      </c>
      <c r="P29" s="2">
        <f>M29-(P26-P19)</f>
        <v>52540.625</v>
      </c>
      <c r="Q29">
        <f>M22/P29</f>
        <v>1.0708261464343067</v>
      </c>
      <c r="U29" t="s">
        <v>3</v>
      </c>
      <c r="V29" s="4">
        <f>P13/1000</f>
        <v>21.530125000000002</v>
      </c>
      <c r="W29" s="4">
        <f>P29/1000</f>
        <v>52.540624999999999</v>
      </c>
      <c r="X29" s="4">
        <f>P45/1000</f>
        <v>96.265874999999994</v>
      </c>
      <c r="Y29" s="4">
        <f>X29*X30</f>
        <v>173.27857499999999</v>
      </c>
    </row>
    <row r="30" spans="1:25" x14ac:dyDescent="0.2">
      <c r="W30">
        <f>W29/V29</f>
        <v>2.4403306994269656</v>
      </c>
      <c r="X30" s="3">
        <v>1.8</v>
      </c>
    </row>
    <row r="33" spans="1:17" x14ac:dyDescent="0.2">
      <c r="A33" s="1" t="s">
        <v>6</v>
      </c>
      <c r="B33" t="s">
        <v>1</v>
      </c>
      <c r="C33">
        <v>1</v>
      </c>
      <c r="D33">
        <f>C33+1</f>
        <v>2</v>
      </c>
      <c r="E33">
        <f t="shared" ref="E33:L33" si="4">D33+1</f>
        <v>3</v>
      </c>
      <c r="F33">
        <f t="shared" si="4"/>
        <v>4</v>
      </c>
      <c r="G33">
        <f t="shared" si="4"/>
        <v>5</v>
      </c>
      <c r="H33">
        <f t="shared" si="4"/>
        <v>6</v>
      </c>
      <c r="I33">
        <f t="shared" si="4"/>
        <v>7</v>
      </c>
      <c r="J33">
        <f t="shared" si="4"/>
        <v>8</v>
      </c>
      <c r="K33">
        <f t="shared" si="4"/>
        <v>9</v>
      </c>
      <c r="L33">
        <f t="shared" si="4"/>
        <v>10</v>
      </c>
      <c r="M33" s="2" t="s">
        <v>2</v>
      </c>
    </row>
    <row r="34" spans="1:17" x14ac:dyDescent="0.2">
      <c r="B34" t="s">
        <v>8</v>
      </c>
      <c r="C34">
        <v>12334</v>
      </c>
      <c r="D34">
        <v>12845</v>
      </c>
      <c r="E34">
        <v>13127</v>
      </c>
      <c r="F34">
        <v>13119</v>
      </c>
      <c r="G34">
        <v>12872</v>
      </c>
      <c r="H34">
        <v>12572</v>
      </c>
      <c r="I34">
        <v>11480</v>
      </c>
      <c r="J34">
        <v>12360</v>
      </c>
      <c r="K34">
        <v>11973</v>
      </c>
      <c r="L34">
        <v>11578</v>
      </c>
      <c r="M34" s="2">
        <f>(SUM(C34:L34)-MAX(C34:L34)-MIN(C34:L34))/(COUNT(C34:L34)-2)</f>
        <v>12456.625</v>
      </c>
    </row>
    <row r="35" spans="1:17" x14ac:dyDescent="0.2">
      <c r="B35" t="s">
        <v>9</v>
      </c>
      <c r="C35">
        <v>20680</v>
      </c>
      <c r="D35">
        <v>21213</v>
      </c>
      <c r="E35">
        <v>21585</v>
      </c>
      <c r="F35">
        <v>21499</v>
      </c>
      <c r="G35">
        <v>21275</v>
      </c>
      <c r="H35">
        <v>21169</v>
      </c>
      <c r="I35">
        <v>19835</v>
      </c>
      <c r="J35">
        <v>20726</v>
      </c>
      <c r="K35">
        <v>20319</v>
      </c>
      <c r="L35">
        <v>19989</v>
      </c>
      <c r="M35" s="2">
        <f>(SUM(C35:L35)-MAX(C35:L35)-MIN(C35:L35))/(COUNT(C35:L35)-2)</f>
        <v>20858.75</v>
      </c>
      <c r="O35" s="2">
        <f>M35-M34</f>
        <v>8402.125</v>
      </c>
      <c r="P35" s="2">
        <f>SUM(O35:O38)</f>
        <v>90041.25</v>
      </c>
    </row>
    <row r="36" spans="1:17" x14ac:dyDescent="0.2">
      <c r="A36" t="s">
        <v>0</v>
      </c>
      <c r="B36" t="s">
        <v>10</v>
      </c>
      <c r="C36">
        <v>20681</v>
      </c>
      <c r="D36">
        <v>21214</v>
      </c>
      <c r="E36">
        <v>21586</v>
      </c>
      <c r="F36">
        <v>21499</v>
      </c>
      <c r="G36">
        <v>21276</v>
      </c>
      <c r="H36">
        <v>21169</v>
      </c>
      <c r="I36">
        <v>19835</v>
      </c>
      <c r="J36">
        <v>20726</v>
      </c>
      <c r="K36">
        <v>20319</v>
      </c>
      <c r="L36">
        <v>19990</v>
      </c>
      <c r="M36" s="2">
        <f>(SUM(C36:L36)-MAX(C36:L36)-MIN(C36:L36))/(COUNT(C36:L36)-2)</f>
        <v>20859.25</v>
      </c>
      <c r="O36" s="2">
        <f>M36-M35</f>
        <v>0.5</v>
      </c>
    </row>
    <row r="37" spans="1:17" x14ac:dyDescent="0.2">
      <c r="B37" t="s">
        <v>11</v>
      </c>
      <c r="C37">
        <v>46219</v>
      </c>
      <c r="D37">
        <v>44669</v>
      </c>
      <c r="E37">
        <v>44840</v>
      </c>
      <c r="F37">
        <v>44811</v>
      </c>
      <c r="G37">
        <v>44386</v>
      </c>
      <c r="H37">
        <v>44246</v>
      </c>
      <c r="I37">
        <v>42711</v>
      </c>
      <c r="J37">
        <v>43721</v>
      </c>
      <c r="K37">
        <v>43465</v>
      </c>
      <c r="L37">
        <v>42872</v>
      </c>
      <c r="M37" s="2">
        <f>(SUM(C37:L37)-MAX(C37:L37)-MIN(C37:L37))/(COUNT(C37:L37)-2)</f>
        <v>44126.25</v>
      </c>
      <c r="O37" s="2">
        <f>M37-M36</f>
        <v>23267</v>
      </c>
    </row>
    <row r="38" spans="1:17" x14ac:dyDescent="0.2">
      <c r="B38" t="s">
        <v>12</v>
      </c>
      <c r="C38">
        <v>110742</v>
      </c>
      <c r="D38">
        <v>99895</v>
      </c>
      <c r="E38">
        <v>104037</v>
      </c>
      <c r="F38">
        <v>103164</v>
      </c>
      <c r="G38">
        <v>103172</v>
      </c>
      <c r="H38">
        <v>102809</v>
      </c>
      <c r="I38">
        <v>101354</v>
      </c>
      <c r="J38">
        <v>101020</v>
      </c>
      <c r="K38">
        <v>100390</v>
      </c>
      <c r="L38">
        <v>104037</v>
      </c>
      <c r="M38" s="2">
        <f>(SUM(C38:L38)-MAX(C38:L38)-MIN(C38:L38))/(COUNT(C38:L38)-2)</f>
        <v>102497.875</v>
      </c>
      <c r="O38" s="2">
        <f>M38-M37</f>
        <v>58371.625</v>
      </c>
    </row>
    <row r="40" spans="1:17" x14ac:dyDescent="0.2">
      <c r="B40" t="s">
        <v>1</v>
      </c>
      <c r="C40">
        <v>1</v>
      </c>
      <c r="D40">
        <f>C40+1</f>
        <v>2</v>
      </c>
      <c r="E40">
        <f t="shared" ref="E40:L40" si="5">D40+1</f>
        <v>3</v>
      </c>
      <c r="F40">
        <f t="shared" si="5"/>
        <v>4</v>
      </c>
      <c r="G40">
        <f t="shared" si="5"/>
        <v>5</v>
      </c>
      <c r="H40">
        <f t="shared" si="5"/>
        <v>6</v>
      </c>
      <c r="I40">
        <f t="shared" si="5"/>
        <v>7</v>
      </c>
      <c r="J40">
        <f t="shared" si="5"/>
        <v>8</v>
      </c>
      <c r="K40">
        <f t="shared" si="5"/>
        <v>9</v>
      </c>
      <c r="L40">
        <f t="shared" si="5"/>
        <v>10</v>
      </c>
      <c r="M40" s="2" t="s">
        <v>2</v>
      </c>
    </row>
    <row r="41" spans="1:17" x14ac:dyDescent="0.2">
      <c r="B41" t="s">
        <v>8</v>
      </c>
      <c r="C41">
        <v>6611</v>
      </c>
      <c r="D41">
        <v>5825</v>
      </c>
      <c r="E41">
        <v>6475</v>
      </c>
      <c r="F41">
        <v>6449</v>
      </c>
      <c r="G41">
        <v>5664</v>
      </c>
      <c r="H41">
        <v>6076</v>
      </c>
      <c r="I41">
        <v>6456</v>
      </c>
      <c r="J41">
        <v>6027</v>
      </c>
      <c r="K41">
        <v>5878</v>
      </c>
      <c r="L41">
        <v>6722</v>
      </c>
      <c r="M41" s="2">
        <f>(SUM(C41:L41)-MAX(C41:L41)-MIN(C41:L41))/(COUNT(C41:L41)-2)</f>
        <v>6224.625</v>
      </c>
      <c r="N41">
        <f>((M34/M41))</f>
        <v>2.0011848103299394</v>
      </c>
    </row>
    <row r="42" spans="1:17" x14ac:dyDescent="0.2">
      <c r="B42" t="s">
        <v>9</v>
      </c>
      <c r="C42">
        <v>17603</v>
      </c>
      <c r="D42">
        <v>15765</v>
      </c>
      <c r="E42">
        <v>16747</v>
      </c>
      <c r="F42">
        <v>16693</v>
      </c>
      <c r="G42">
        <v>15561</v>
      </c>
      <c r="H42">
        <v>16542</v>
      </c>
      <c r="I42">
        <v>16472</v>
      </c>
      <c r="J42">
        <v>16297</v>
      </c>
      <c r="K42">
        <v>15968</v>
      </c>
      <c r="L42">
        <v>16807</v>
      </c>
      <c r="M42" s="2">
        <f>(SUM(C42:L42)-MAX(C42:L42)-MIN(C42:L42))/(COUNT(C42:L42)-2)</f>
        <v>16411.375</v>
      </c>
      <c r="N42" t="s">
        <v>7</v>
      </c>
      <c r="O42" s="2">
        <f>M42-M41</f>
        <v>10186.75</v>
      </c>
      <c r="P42" s="2">
        <f>SUM(O42:O45)</f>
        <v>95923.125</v>
      </c>
      <c r="Q42" s="2">
        <f>P42-P35</f>
        <v>5881.875</v>
      </c>
    </row>
    <row r="43" spans="1:17" x14ac:dyDescent="0.2">
      <c r="A43" t="s">
        <v>3</v>
      </c>
      <c r="B43" t="s">
        <v>10</v>
      </c>
      <c r="C43">
        <v>17603</v>
      </c>
      <c r="D43">
        <v>15765</v>
      </c>
      <c r="E43">
        <v>16748</v>
      </c>
      <c r="F43">
        <v>16694</v>
      </c>
      <c r="G43">
        <v>15562</v>
      </c>
      <c r="H43">
        <v>16543</v>
      </c>
      <c r="I43">
        <v>16473</v>
      </c>
      <c r="J43">
        <v>16298</v>
      </c>
      <c r="K43">
        <v>15969</v>
      </c>
      <c r="L43">
        <v>16807</v>
      </c>
      <c r="M43" s="2">
        <f>(SUM(C43:L43)-MAX(C43:L43)-MIN(C43:L43))/(COUNT(C43:L43)-2)</f>
        <v>16412.125</v>
      </c>
      <c r="N43" t="s">
        <v>7</v>
      </c>
      <c r="O43" s="2">
        <f>M43-M42</f>
        <v>0.75</v>
      </c>
    </row>
    <row r="44" spans="1:17" x14ac:dyDescent="0.2">
      <c r="B44" t="s">
        <v>11</v>
      </c>
      <c r="C44">
        <v>44760</v>
      </c>
      <c r="D44">
        <v>40421</v>
      </c>
      <c r="E44">
        <v>41442</v>
      </c>
      <c r="F44">
        <v>41286</v>
      </c>
      <c r="G44">
        <v>41012</v>
      </c>
      <c r="H44">
        <v>40499</v>
      </c>
      <c r="I44">
        <v>40857</v>
      </c>
      <c r="J44">
        <v>41444</v>
      </c>
      <c r="K44">
        <v>42570</v>
      </c>
      <c r="L44">
        <v>41187</v>
      </c>
      <c r="M44" s="2">
        <f>(SUM(C44:L44)-MAX(C44:L44)-MIN(C44:L44))/(COUNT(C44:L44)-2)</f>
        <v>41287.125</v>
      </c>
      <c r="N44" t="s">
        <v>7</v>
      </c>
      <c r="O44" s="2">
        <f>M44-M43</f>
        <v>24875</v>
      </c>
    </row>
    <row r="45" spans="1:17" x14ac:dyDescent="0.2">
      <c r="B45" t="s">
        <v>12</v>
      </c>
      <c r="C45">
        <v>113359</v>
      </c>
      <c r="D45">
        <v>101985</v>
      </c>
      <c r="E45">
        <v>99543</v>
      </c>
      <c r="F45">
        <v>104049</v>
      </c>
      <c r="G45">
        <v>101456</v>
      </c>
      <c r="H45">
        <v>103182</v>
      </c>
      <c r="I45">
        <v>102520</v>
      </c>
      <c r="J45">
        <v>101315</v>
      </c>
      <c r="K45">
        <v>99817</v>
      </c>
      <c r="L45">
        <v>102858</v>
      </c>
      <c r="M45" s="2">
        <f>(SUM(C45:L45)-MAX(C45:L45)-MIN(C45:L45))/(COUNT(C45:L45)-2)</f>
        <v>102147.75</v>
      </c>
      <c r="N45">
        <f>((M38/M45))</f>
        <v>1.0034276330119851</v>
      </c>
      <c r="O45" s="2">
        <f>M45-M44</f>
        <v>60860.625</v>
      </c>
      <c r="P45" s="2">
        <f>M45-(P42-P35)</f>
        <v>96265.875</v>
      </c>
      <c r="Q45">
        <f>M38/P45</f>
        <v>1.0647373744849875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9111-04B5-0B41-BDB9-936EA9338F81}">
  <dimension ref="A1:Z45"/>
  <sheetViews>
    <sheetView workbookViewId="0">
      <selection activeCell="N9" sqref="N9"/>
    </sheetView>
  </sheetViews>
  <sheetFormatPr baseColWidth="10" defaultRowHeight="16" x14ac:dyDescent="0.2"/>
  <cols>
    <col min="2" max="2" width="49.5" bestFit="1" customWidth="1"/>
    <col min="3" max="12" width="7.1640625" bestFit="1" customWidth="1"/>
    <col min="13" max="13" width="7.83203125" style="2" bestFit="1" customWidth="1"/>
  </cols>
  <sheetData>
    <row r="1" spans="1:26" x14ac:dyDescent="0.2">
      <c r="A1" s="1" t="s">
        <v>4</v>
      </c>
      <c r="B1" t="s">
        <v>1</v>
      </c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 s="2" t="s">
        <v>2</v>
      </c>
    </row>
    <row r="2" spans="1:26" x14ac:dyDescent="0.2">
      <c r="B2" t="s">
        <v>8</v>
      </c>
      <c r="C2">
        <v>3608</v>
      </c>
      <c r="D2">
        <v>3358</v>
      </c>
      <c r="E2">
        <v>3318</v>
      </c>
      <c r="F2">
        <v>3828</v>
      </c>
      <c r="G2">
        <v>4017</v>
      </c>
      <c r="H2">
        <v>4147</v>
      </c>
      <c r="I2">
        <v>4632</v>
      </c>
      <c r="J2">
        <v>4094</v>
      </c>
      <c r="K2">
        <v>3463</v>
      </c>
      <c r="L2">
        <v>3766</v>
      </c>
      <c r="M2" s="2">
        <f>(SUM(C2:L2)-MAX(C2:L2)-MIN(C2:L2))/(COUNT(C2:L2)-2)</f>
        <v>3785.125</v>
      </c>
    </row>
    <row r="3" spans="1:26" x14ac:dyDescent="0.2">
      <c r="B3" t="s">
        <v>9</v>
      </c>
      <c r="C3">
        <v>6144</v>
      </c>
      <c r="D3">
        <v>5899</v>
      </c>
      <c r="E3">
        <v>5852</v>
      </c>
      <c r="F3">
        <v>6377</v>
      </c>
      <c r="G3">
        <v>6555</v>
      </c>
      <c r="H3">
        <v>6794</v>
      </c>
      <c r="I3">
        <v>7218</v>
      </c>
      <c r="J3">
        <v>6646</v>
      </c>
      <c r="K3">
        <v>5999</v>
      </c>
      <c r="L3">
        <v>6323</v>
      </c>
      <c r="M3" s="2">
        <f>(SUM(C3:L3)-MAX(C3:L3)-MIN(C3:L3))/(COUNT(C3:L3)-2)</f>
        <v>6342.125</v>
      </c>
      <c r="O3" s="2">
        <f>M3-M2</f>
        <v>2557</v>
      </c>
      <c r="P3" s="2"/>
      <c r="W3">
        <f>W5/V5</f>
        <v>2.0562729104058652</v>
      </c>
      <c r="X3">
        <f>X5/V5</f>
        <v>2.8440936560879759</v>
      </c>
      <c r="Y3">
        <f>W3*0.8</f>
        <v>1.6450183283246922</v>
      </c>
    </row>
    <row r="4" spans="1:26" x14ac:dyDescent="0.2">
      <c r="A4" t="s">
        <v>0</v>
      </c>
      <c r="B4" t="s">
        <v>10</v>
      </c>
      <c r="C4">
        <v>6144</v>
      </c>
      <c r="D4">
        <v>5899</v>
      </c>
      <c r="E4">
        <v>5852</v>
      </c>
      <c r="F4">
        <v>6377</v>
      </c>
      <c r="G4">
        <v>6556</v>
      </c>
      <c r="H4">
        <v>6795</v>
      </c>
      <c r="I4">
        <v>7219</v>
      </c>
      <c r="J4">
        <v>6647</v>
      </c>
      <c r="K4">
        <v>6000</v>
      </c>
      <c r="L4">
        <v>6323</v>
      </c>
      <c r="M4" s="2">
        <f>(SUM(C4:L4)-MAX(C4:L4)-MIN(C4:L4))/(COUNT(C4:L4)-2)</f>
        <v>6342.625</v>
      </c>
      <c r="O4" s="2">
        <f>M4-M3</f>
        <v>0.5</v>
      </c>
      <c r="V4" s="1" t="s">
        <v>4</v>
      </c>
      <c r="W4" s="1" t="s">
        <v>5</v>
      </c>
      <c r="X4" s="1" t="s">
        <v>6</v>
      </c>
      <c r="Y4" s="1" t="s">
        <v>13</v>
      </c>
    </row>
    <row r="5" spans="1:26" x14ac:dyDescent="0.2">
      <c r="B5" t="s">
        <v>11</v>
      </c>
      <c r="C5">
        <v>13315</v>
      </c>
      <c r="D5">
        <v>12477</v>
      </c>
      <c r="E5">
        <v>12639</v>
      </c>
      <c r="F5">
        <v>13171</v>
      </c>
      <c r="G5">
        <v>13460</v>
      </c>
      <c r="H5">
        <v>13608</v>
      </c>
      <c r="I5">
        <v>14052</v>
      </c>
      <c r="J5">
        <v>13490</v>
      </c>
      <c r="K5">
        <v>12825</v>
      </c>
      <c r="L5">
        <v>13394</v>
      </c>
      <c r="M5" s="2">
        <f>(SUM(C5:L5)-MAX(C5:L5)-MIN(C5:L5))/(COUNT(C5:L5)-2)</f>
        <v>13237.75</v>
      </c>
      <c r="O5" s="2">
        <f>M5-M4</f>
        <v>6895.125</v>
      </c>
      <c r="P5" t="s">
        <v>19</v>
      </c>
      <c r="U5" t="s">
        <v>0</v>
      </c>
      <c r="V5" s="4">
        <f>M2/1000</f>
        <v>3.7851249999999999</v>
      </c>
      <c r="W5" s="4">
        <f>M18/1000</f>
        <v>7.7832499999999998</v>
      </c>
      <c r="X5" s="4">
        <f>M34/1000</f>
        <v>10.76525</v>
      </c>
      <c r="Y5" s="4">
        <f>X5*Y3</f>
        <v>17.709033558997394</v>
      </c>
    </row>
    <row r="6" spans="1:26" x14ac:dyDescent="0.2">
      <c r="B6" t="s">
        <v>12</v>
      </c>
      <c r="C6">
        <v>24317</v>
      </c>
      <c r="D6">
        <v>23016</v>
      </c>
      <c r="E6">
        <v>22895</v>
      </c>
      <c r="F6">
        <v>23520</v>
      </c>
      <c r="G6">
        <v>23154</v>
      </c>
      <c r="H6">
        <v>24214</v>
      </c>
      <c r="I6">
        <v>23985</v>
      </c>
      <c r="J6">
        <v>23577</v>
      </c>
      <c r="K6">
        <v>22757</v>
      </c>
      <c r="L6">
        <v>23732</v>
      </c>
      <c r="M6" s="2">
        <f>(SUM(C6:L6)-MAX(C6:L6)-MIN(C6:L6))/(COUNT(C6:L6)-2)</f>
        <v>23511.625</v>
      </c>
      <c r="O6" s="2">
        <f>M6-M5</f>
        <v>10273.875</v>
      </c>
      <c r="U6" t="s">
        <v>3</v>
      </c>
      <c r="V6" s="4">
        <f>M9/1000</f>
        <v>1.764375</v>
      </c>
      <c r="W6" s="4">
        <f>M25/1000</f>
        <v>3.836125</v>
      </c>
      <c r="X6" s="4">
        <f>M41/1000</f>
        <v>5.4463749999999997</v>
      </c>
      <c r="Y6" s="4">
        <f>X6*Y7</f>
        <v>9.4732583705278053</v>
      </c>
    </row>
    <row r="7" spans="1:26" x14ac:dyDescent="0.2">
      <c r="O7" s="2">
        <f>SUM(O2:O6)</f>
        <v>19726.5</v>
      </c>
      <c r="W7">
        <f>W6/V6</f>
        <v>2.1742118313850511</v>
      </c>
      <c r="X7" s="3">
        <f>X6/V6</f>
        <v>3.0868579525327662</v>
      </c>
      <c r="Y7">
        <f>W7*0.8</f>
        <v>1.7393694651080409</v>
      </c>
    </row>
    <row r="8" spans="1:26" x14ac:dyDescent="0.2">
      <c r="B8" t="s">
        <v>1</v>
      </c>
      <c r="C8">
        <v>1</v>
      </c>
      <c r="D8">
        <f>C8+1</f>
        <v>2</v>
      </c>
      <c r="E8">
        <f t="shared" ref="E8:L8" si="1">D8+1</f>
        <v>3</v>
      </c>
      <c r="F8">
        <f t="shared" si="1"/>
        <v>4</v>
      </c>
      <c r="G8">
        <f t="shared" si="1"/>
        <v>5</v>
      </c>
      <c r="H8">
        <f t="shared" si="1"/>
        <v>6</v>
      </c>
      <c r="I8">
        <f t="shared" si="1"/>
        <v>7</v>
      </c>
      <c r="J8">
        <f t="shared" si="1"/>
        <v>8</v>
      </c>
      <c r="K8">
        <f t="shared" si="1"/>
        <v>9</v>
      </c>
      <c r="L8">
        <f t="shared" si="1"/>
        <v>10</v>
      </c>
      <c r="M8" s="2" t="s">
        <v>2</v>
      </c>
      <c r="W8">
        <f>V6/V5</f>
        <v>0.46613387933027312</v>
      </c>
      <c r="X8">
        <f>W6/W5</f>
        <v>0.49286930266919349</v>
      </c>
      <c r="Y8">
        <f>X6/X5</f>
        <v>0.5059218318199763</v>
      </c>
      <c r="Z8">
        <f>Y6/Y5</f>
        <v>0.53493932003504197</v>
      </c>
    </row>
    <row r="9" spans="1:26" x14ac:dyDescent="0.2">
      <c r="B9" t="s">
        <v>8</v>
      </c>
      <c r="C9">
        <v>1631</v>
      </c>
      <c r="D9">
        <v>2224</v>
      </c>
      <c r="E9">
        <v>1859</v>
      </c>
      <c r="F9">
        <v>1716</v>
      </c>
      <c r="G9">
        <v>1634</v>
      </c>
      <c r="H9">
        <v>1622</v>
      </c>
      <c r="I9">
        <v>1785</v>
      </c>
      <c r="J9">
        <v>1639</v>
      </c>
      <c r="K9">
        <v>1654</v>
      </c>
      <c r="L9">
        <v>2197</v>
      </c>
      <c r="M9" s="2">
        <f>(SUM(C9:L9)-MAX(C9:L9)-MIN(C9:L9))/(COUNT(C9:L9)-2)</f>
        <v>1764.375</v>
      </c>
      <c r="N9">
        <f>((M2/M9))</f>
        <v>2.1453064116188454</v>
      </c>
    </row>
    <row r="10" spans="1:26" x14ac:dyDescent="0.2">
      <c r="B10" t="s">
        <v>9</v>
      </c>
      <c r="C10">
        <v>2529</v>
      </c>
      <c r="D10">
        <v>3082</v>
      </c>
      <c r="E10">
        <v>2714</v>
      </c>
      <c r="F10">
        <v>2643</v>
      </c>
      <c r="G10">
        <v>2557</v>
      </c>
      <c r="H10">
        <v>2491</v>
      </c>
      <c r="I10">
        <v>2629</v>
      </c>
      <c r="J10">
        <v>2502</v>
      </c>
      <c r="K10">
        <v>2497</v>
      </c>
      <c r="L10">
        <v>3046</v>
      </c>
      <c r="M10" s="2">
        <f>(SUM(C10:L10)-MAX(C10:L10)-MIN(C10:L10))/(COUNT(C10:L10)-2)</f>
        <v>2639.625</v>
      </c>
      <c r="N10" t="s">
        <v>7</v>
      </c>
      <c r="O10" s="2">
        <f>M10-M9</f>
        <v>875.25</v>
      </c>
      <c r="P10" s="2">
        <v>6751.375</v>
      </c>
      <c r="Q10" s="2" t="s">
        <v>18</v>
      </c>
    </row>
    <row r="11" spans="1:26" x14ac:dyDescent="0.2">
      <c r="A11" t="s">
        <v>3</v>
      </c>
      <c r="B11" t="s">
        <v>10</v>
      </c>
      <c r="C11">
        <v>2530</v>
      </c>
      <c r="D11">
        <v>3083</v>
      </c>
      <c r="E11">
        <v>2715</v>
      </c>
      <c r="F11">
        <v>2644</v>
      </c>
      <c r="G11">
        <v>2557</v>
      </c>
      <c r="H11">
        <v>2491</v>
      </c>
      <c r="I11">
        <v>2629</v>
      </c>
      <c r="J11">
        <v>2503</v>
      </c>
      <c r="K11">
        <v>2498</v>
      </c>
      <c r="L11">
        <v>3047</v>
      </c>
      <c r="M11" s="2">
        <f>(SUM(C11:L11)-MAX(C11:L11)-MIN(C11:L11))/(COUNT(C11:L11)-2)</f>
        <v>2640.375</v>
      </c>
      <c r="N11" t="s">
        <v>7</v>
      </c>
      <c r="O11" s="2">
        <f>M11-M10</f>
        <v>0.75</v>
      </c>
    </row>
    <row r="12" spans="1:26" x14ac:dyDescent="0.2">
      <c r="B12" t="s">
        <v>11</v>
      </c>
      <c r="C12">
        <v>10122</v>
      </c>
      <c r="D12">
        <v>10170</v>
      </c>
      <c r="E12">
        <v>9819</v>
      </c>
      <c r="F12">
        <v>9703</v>
      </c>
      <c r="G12">
        <v>9613</v>
      </c>
      <c r="H12">
        <v>9574</v>
      </c>
      <c r="I12">
        <v>9780</v>
      </c>
      <c r="J12">
        <v>9587</v>
      </c>
      <c r="K12">
        <v>9623</v>
      </c>
      <c r="L12">
        <v>10088</v>
      </c>
      <c r="M12" s="2">
        <f>(SUM(C12:L12)-MAX(C12:L12)-MIN(C12:L12))/(COUNT(C12:L12)-2)</f>
        <v>9791.875</v>
      </c>
      <c r="N12" t="s">
        <v>7</v>
      </c>
      <c r="O12" s="2">
        <f>M12-M11</f>
        <v>7151.5</v>
      </c>
      <c r="P12" t="s">
        <v>19</v>
      </c>
    </row>
    <row r="13" spans="1:26" x14ac:dyDescent="0.2">
      <c r="B13" t="s">
        <v>12</v>
      </c>
      <c r="C13">
        <v>15937</v>
      </c>
      <c r="D13">
        <v>17106</v>
      </c>
      <c r="E13">
        <v>16947</v>
      </c>
      <c r="F13">
        <v>16529</v>
      </c>
      <c r="G13">
        <v>16476</v>
      </c>
      <c r="H13">
        <v>16525</v>
      </c>
      <c r="I13">
        <v>17572</v>
      </c>
      <c r="J13">
        <v>16258</v>
      </c>
      <c r="K13">
        <v>16496</v>
      </c>
      <c r="L13">
        <v>16669</v>
      </c>
      <c r="M13" s="2">
        <f>(SUM(C13:L13)-MAX(C13:L13)-MIN(C13:L13))/(COUNT(C13:L13)-2)</f>
        <v>16625.75</v>
      </c>
      <c r="N13">
        <f>((M6/M13))</f>
        <v>1.4141692855961385</v>
      </c>
      <c r="O13" s="2">
        <f>M13-M12</f>
        <v>6833.875</v>
      </c>
      <c r="P13" s="2"/>
    </row>
    <row r="14" spans="1:26" x14ac:dyDescent="0.2">
      <c r="O14" s="2">
        <f>SUM(O9:O13)</f>
        <v>14861.375</v>
      </c>
    </row>
    <row r="17" spans="1:26" x14ac:dyDescent="0.2">
      <c r="A17" s="1" t="s">
        <v>5</v>
      </c>
      <c r="B17" t="s">
        <v>1</v>
      </c>
      <c r="C17">
        <v>1</v>
      </c>
      <c r="D17">
        <f>C17+1</f>
        <v>2</v>
      </c>
      <c r="E17">
        <f t="shared" ref="E17:L17" si="2">D17+1</f>
        <v>3</v>
      </c>
      <c r="F17">
        <f t="shared" si="2"/>
        <v>4</v>
      </c>
      <c r="G17">
        <f t="shared" si="2"/>
        <v>5</v>
      </c>
      <c r="H17">
        <f t="shared" si="2"/>
        <v>6</v>
      </c>
      <c r="I17">
        <f t="shared" si="2"/>
        <v>7</v>
      </c>
      <c r="J17">
        <f t="shared" si="2"/>
        <v>8</v>
      </c>
      <c r="K17">
        <f t="shared" si="2"/>
        <v>9</v>
      </c>
      <c r="L17">
        <f t="shared" si="2"/>
        <v>10</v>
      </c>
      <c r="M17" s="2" t="s">
        <v>2</v>
      </c>
    </row>
    <row r="18" spans="1:26" x14ac:dyDescent="0.2">
      <c r="B18" t="s">
        <v>8</v>
      </c>
      <c r="C18">
        <v>7877</v>
      </c>
      <c r="D18">
        <v>7979</v>
      </c>
      <c r="E18">
        <v>7767</v>
      </c>
      <c r="F18">
        <v>7966</v>
      </c>
      <c r="G18">
        <v>7575</v>
      </c>
      <c r="H18">
        <v>7421</v>
      </c>
      <c r="I18">
        <v>7690</v>
      </c>
      <c r="J18">
        <v>8108</v>
      </c>
      <c r="K18">
        <v>7679</v>
      </c>
      <c r="L18">
        <v>7733</v>
      </c>
      <c r="M18" s="2">
        <f t="shared" ref="M18:M21" si="3">(SUM(C18:L18)-MAX(C18:L18)-MIN(C18:L18))/(COUNT(C18:L18)-2)</f>
        <v>7783.25</v>
      </c>
    </row>
    <row r="19" spans="1:26" x14ac:dyDescent="0.2">
      <c r="B19" t="s">
        <v>9</v>
      </c>
      <c r="C19">
        <v>13706</v>
      </c>
      <c r="D19">
        <v>13557</v>
      </c>
      <c r="E19">
        <v>13342</v>
      </c>
      <c r="F19">
        <v>13659</v>
      </c>
      <c r="G19">
        <v>13165</v>
      </c>
      <c r="H19">
        <v>13009</v>
      </c>
      <c r="I19">
        <v>13298</v>
      </c>
      <c r="J19">
        <v>14134</v>
      </c>
      <c r="K19">
        <v>13257</v>
      </c>
      <c r="L19">
        <v>13356</v>
      </c>
      <c r="M19" s="2">
        <f t="shared" si="3"/>
        <v>13417.5</v>
      </c>
      <c r="O19" s="2">
        <f>M19-M18</f>
        <v>5634.25</v>
      </c>
      <c r="P19" s="2">
        <v>25031.125</v>
      </c>
      <c r="Q19" t="s">
        <v>18</v>
      </c>
    </row>
    <row r="20" spans="1:26" x14ac:dyDescent="0.2">
      <c r="A20" t="s">
        <v>0</v>
      </c>
      <c r="B20" t="s">
        <v>10</v>
      </c>
      <c r="C20">
        <v>13707</v>
      </c>
      <c r="D20">
        <v>13558</v>
      </c>
      <c r="E20">
        <v>13343</v>
      </c>
      <c r="F20">
        <v>13659</v>
      </c>
      <c r="G20">
        <v>13166</v>
      </c>
      <c r="H20">
        <v>13010</v>
      </c>
      <c r="I20">
        <v>13299</v>
      </c>
      <c r="J20">
        <v>14135</v>
      </c>
      <c r="K20">
        <v>13257</v>
      </c>
      <c r="L20">
        <v>13357</v>
      </c>
      <c r="M20" s="2">
        <f t="shared" si="3"/>
        <v>13418.25</v>
      </c>
      <c r="O20" s="2">
        <f>M20-M19</f>
        <v>0.75</v>
      </c>
    </row>
    <row r="21" spans="1:26" x14ac:dyDescent="0.2">
      <c r="B21" t="s">
        <v>11</v>
      </c>
      <c r="C21">
        <v>29564</v>
      </c>
      <c r="D21">
        <v>29758</v>
      </c>
      <c r="E21">
        <v>29560</v>
      </c>
      <c r="F21">
        <v>29995</v>
      </c>
      <c r="G21">
        <v>29494</v>
      </c>
      <c r="H21">
        <v>28738</v>
      </c>
      <c r="I21">
        <v>29070</v>
      </c>
      <c r="J21">
        <v>30009</v>
      </c>
      <c r="K21">
        <v>29068</v>
      </c>
      <c r="L21">
        <v>28814</v>
      </c>
      <c r="M21" s="2">
        <f t="shared" si="3"/>
        <v>29415.375</v>
      </c>
      <c r="O21" s="2">
        <f>M21-M20</f>
        <v>15997.125</v>
      </c>
      <c r="P21" t="s">
        <v>19</v>
      </c>
    </row>
    <row r="22" spans="1:26" x14ac:dyDescent="0.2">
      <c r="B22" t="s">
        <v>12</v>
      </c>
      <c r="C22">
        <v>54424</v>
      </c>
      <c r="D22">
        <v>54768</v>
      </c>
      <c r="E22">
        <v>54262</v>
      </c>
      <c r="F22">
        <v>50458</v>
      </c>
      <c r="G22">
        <v>55089</v>
      </c>
      <c r="H22">
        <v>54793</v>
      </c>
      <c r="I22">
        <v>54677</v>
      </c>
      <c r="J22">
        <v>55360</v>
      </c>
      <c r="K22">
        <v>54030</v>
      </c>
      <c r="L22">
        <v>53913</v>
      </c>
      <c r="M22" s="2">
        <f>(SUM(C22:L22)-MAX(C22:L22)-MIN(C22:L22))/(COUNT(C22:L22)-2)</f>
        <v>54494.5</v>
      </c>
      <c r="O22" s="2">
        <f>M22-M21</f>
        <v>25079.125</v>
      </c>
    </row>
    <row r="23" spans="1:26" x14ac:dyDescent="0.2">
      <c r="O23" s="2">
        <f>SUM(O18:O22)</f>
        <v>46711.25</v>
      </c>
    </row>
    <row r="24" spans="1:26" x14ac:dyDescent="0.2">
      <c r="B24" t="s">
        <v>1</v>
      </c>
      <c r="C24">
        <v>1</v>
      </c>
      <c r="D24">
        <f>C24+1</f>
        <v>2</v>
      </c>
      <c r="E24">
        <f t="shared" ref="E24:L24" si="4">D24+1</f>
        <v>3</v>
      </c>
      <c r="F24">
        <f t="shared" si="4"/>
        <v>4</v>
      </c>
      <c r="G24">
        <f t="shared" si="4"/>
        <v>5</v>
      </c>
      <c r="H24">
        <f t="shared" si="4"/>
        <v>6</v>
      </c>
      <c r="I24">
        <f t="shared" si="4"/>
        <v>7</v>
      </c>
      <c r="J24">
        <f t="shared" si="4"/>
        <v>8</v>
      </c>
      <c r="K24">
        <f t="shared" si="4"/>
        <v>9</v>
      </c>
      <c r="L24">
        <f t="shared" si="4"/>
        <v>10</v>
      </c>
      <c r="M24" s="2" t="s">
        <v>2</v>
      </c>
    </row>
    <row r="25" spans="1:26" x14ac:dyDescent="0.2">
      <c r="B25" t="s">
        <v>8</v>
      </c>
      <c r="C25">
        <v>4275</v>
      </c>
      <c r="D25">
        <v>3731</v>
      </c>
      <c r="E25">
        <v>3792</v>
      </c>
      <c r="F25">
        <v>3743</v>
      </c>
      <c r="G25">
        <v>3470</v>
      </c>
      <c r="H25">
        <v>4386</v>
      </c>
      <c r="I25">
        <v>3893</v>
      </c>
      <c r="J25">
        <v>3406</v>
      </c>
      <c r="K25">
        <v>4082</v>
      </c>
      <c r="L25">
        <v>3703</v>
      </c>
      <c r="M25" s="2">
        <f>(SUM(C25:L25)-MAX(C25:L25)-MIN(C25:L25))/(COUNT(C25:L25)-2)</f>
        <v>3836.125</v>
      </c>
      <c r="N25">
        <f>((M18/M25))</f>
        <v>2.0289354491837468</v>
      </c>
    </row>
    <row r="26" spans="1:26" x14ac:dyDescent="0.2">
      <c r="B26" t="s">
        <v>9</v>
      </c>
      <c r="C26">
        <v>6381</v>
      </c>
      <c r="D26">
        <v>6686</v>
      </c>
      <c r="E26">
        <v>6538</v>
      </c>
      <c r="F26">
        <v>6366</v>
      </c>
      <c r="G26">
        <v>6765</v>
      </c>
      <c r="H26">
        <v>7240</v>
      </c>
      <c r="I26">
        <v>6766</v>
      </c>
      <c r="J26">
        <v>6889</v>
      </c>
      <c r="K26">
        <v>7358</v>
      </c>
      <c r="L26">
        <v>7072</v>
      </c>
      <c r="M26" s="2">
        <f>(SUM(C26:L26)-MAX(C26:L26)-MIN(C26:L26))/(COUNT(C26:L26)-2)</f>
        <v>6792.125</v>
      </c>
      <c r="N26" t="s">
        <v>7</v>
      </c>
      <c r="O26" s="2">
        <f>M26-M25</f>
        <v>2956</v>
      </c>
      <c r="P26" s="2">
        <v>23226.375</v>
      </c>
      <c r="Q26" s="2" t="s">
        <v>18</v>
      </c>
      <c r="W26">
        <f>W28/V28</f>
        <v>2.3177683380030092</v>
      </c>
      <c r="X26">
        <f>X28/V28</f>
        <v>4.3594551631373841</v>
      </c>
      <c r="Y26">
        <f>X26-W26</f>
        <v>2.0416868251343749</v>
      </c>
    </row>
    <row r="27" spans="1:26" x14ac:dyDescent="0.2">
      <c r="A27" t="s">
        <v>3</v>
      </c>
      <c r="B27" t="s">
        <v>10</v>
      </c>
      <c r="C27">
        <v>6382</v>
      </c>
      <c r="D27">
        <v>6687</v>
      </c>
      <c r="E27">
        <v>6539</v>
      </c>
      <c r="F27">
        <v>6366</v>
      </c>
      <c r="G27">
        <v>6766</v>
      </c>
      <c r="H27">
        <v>7241</v>
      </c>
      <c r="I27">
        <v>6766</v>
      </c>
      <c r="J27">
        <v>6889</v>
      </c>
      <c r="K27">
        <v>7359</v>
      </c>
      <c r="L27">
        <v>7072</v>
      </c>
      <c r="M27" s="2">
        <f>(SUM(C27:L27)-MAX(C27:L27)-MIN(C27:L27))/(COUNT(C27:L27)-2)</f>
        <v>6792.75</v>
      </c>
      <c r="N27" t="s">
        <v>7</v>
      </c>
      <c r="O27" s="2">
        <f>M27-M26</f>
        <v>0.625</v>
      </c>
      <c r="V27" s="1" t="s">
        <v>4</v>
      </c>
      <c r="W27" s="1" t="s">
        <v>5</v>
      </c>
      <c r="X27" s="1" t="s">
        <v>6</v>
      </c>
      <c r="Y27" s="1" t="s">
        <v>13</v>
      </c>
    </row>
    <row r="28" spans="1:26" x14ac:dyDescent="0.2">
      <c r="B28" t="s">
        <v>11</v>
      </c>
      <c r="C28">
        <v>22525</v>
      </c>
      <c r="D28">
        <v>20688</v>
      </c>
      <c r="E28">
        <v>20593</v>
      </c>
      <c r="F28">
        <v>20544</v>
      </c>
      <c r="G28">
        <v>20753</v>
      </c>
      <c r="H28">
        <v>21226</v>
      </c>
      <c r="I28">
        <v>20678</v>
      </c>
      <c r="J28">
        <v>20934</v>
      </c>
      <c r="K28">
        <v>21359</v>
      </c>
      <c r="L28">
        <v>21056</v>
      </c>
      <c r="M28" s="2">
        <f>(SUM(C28:L28)-MAX(C28:L28)-MIN(C28:L28))/(COUNT(C28:L28)-2)</f>
        <v>20910.875</v>
      </c>
      <c r="N28" t="s">
        <v>7</v>
      </c>
      <c r="O28" s="2">
        <f>M28-M27</f>
        <v>14118.125</v>
      </c>
      <c r="P28" t="s">
        <v>19</v>
      </c>
      <c r="U28" t="s">
        <v>0</v>
      </c>
      <c r="V28" s="4">
        <f>M6/1000</f>
        <v>23.511624999999999</v>
      </c>
      <c r="W28" s="4">
        <f>M22/1000</f>
        <v>54.494500000000002</v>
      </c>
      <c r="X28" s="4">
        <f>M38/1000</f>
        <v>102.49787499999999</v>
      </c>
      <c r="Y28" s="4">
        <f>X28*Y26</f>
        <v>209.26856099177002</v>
      </c>
    </row>
    <row r="29" spans="1:26" x14ac:dyDescent="0.2">
      <c r="B29" t="s">
        <v>12</v>
      </c>
      <c r="C29">
        <v>47818</v>
      </c>
      <c r="D29">
        <v>43715</v>
      </c>
      <c r="E29">
        <v>45330</v>
      </c>
      <c r="F29">
        <v>46131</v>
      </c>
      <c r="G29">
        <v>43329</v>
      </c>
      <c r="H29">
        <v>40924</v>
      </c>
      <c r="I29">
        <v>46820</v>
      </c>
      <c r="J29">
        <v>43801</v>
      </c>
      <c r="K29">
        <v>43448</v>
      </c>
      <c r="L29">
        <v>38770</v>
      </c>
      <c r="M29" s="2">
        <f>(SUM(C29:L29)-MAX(C29:L29)-MIN(C29:L29))/(COUNT(C29:L29)-2)</f>
        <v>44187.25</v>
      </c>
      <c r="N29">
        <f>((M22/M29))</f>
        <v>1.2332629887580693</v>
      </c>
      <c r="O29" s="2">
        <f>M29-M28</f>
        <v>23276.375</v>
      </c>
      <c r="P29" s="2"/>
      <c r="U29" t="s">
        <v>3</v>
      </c>
      <c r="V29" s="4">
        <f>M13/1000</f>
        <v>16.62575</v>
      </c>
      <c r="W29" s="4">
        <f>M29/1000</f>
        <v>44.187249999999999</v>
      </c>
      <c r="X29" s="4">
        <f>M45/1000</f>
        <v>78.997749999999996</v>
      </c>
      <c r="Y29" s="4">
        <f>X29*Y30</f>
        <v>149.60358527961142</v>
      </c>
    </row>
    <row r="30" spans="1:26" x14ac:dyDescent="0.2">
      <c r="O30" s="2">
        <f>SUM(O25:O29)</f>
        <v>40351.125</v>
      </c>
      <c r="W30">
        <f>W29/V29</f>
        <v>2.6577598003097602</v>
      </c>
      <c r="X30" s="3">
        <f>X29/V29</f>
        <v>4.7515300061651349</v>
      </c>
      <c r="Y30">
        <f>(X30-W30)-0.2</f>
        <v>1.8937702058553747</v>
      </c>
    </row>
    <row r="31" spans="1:26" x14ac:dyDescent="0.2">
      <c r="W31">
        <f>V29/V28</f>
        <v>0.70712892026816521</v>
      </c>
      <c r="X31">
        <f>W29/W28</f>
        <v>0.81085705896925375</v>
      </c>
      <c r="Y31">
        <f>X29/X28</f>
        <v>0.7707257345579116</v>
      </c>
      <c r="Z31">
        <f>Y29/Y28</f>
        <v>0.71488801074851827</v>
      </c>
    </row>
    <row r="33" spans="1:17" x14ac:dyDescent="0.2">
      <c r="A33" s="1" t="s">
        <v>6</v>
      </c>
      <c r="B33" t="s">
        <v>1</v>
      </c>
      <c r="C33">
        <v>1</v>
      </c>
      <c r="D33">
        <f>C33+1</f>
        <v>2</v>
      </c>
      <c r="E33">
        <f t="shared" ref="E33:L33" si="5">D33+1</f>
        <v>3</v>
      </c>
      <c r="F33">
        <f t="shared" si="5"/>
        <v>4</v>
      </c>
      <c r="G33">
        <f t="shared" si="5"/>
        <v>5</v>
      </c>
      <c r="H33">
        <f t="shared" si="5"/>
        <v>6</v>
      </c>
      <c r="I33">
        <f t="shared" si="5"/>
        <v>7</v>
      </c>
      <c r="J33">
        <f t="shared" si="5"/>
        <v>8</v>
      </c>
      <c r="K33">
        <f t="shared" si="5"/>
        <v>9</v>
      </c>
      <c r="L33">
        <f t="shared" si="5"/>
        <v>10</v>
      </c>
      <c r="M33" s="2" t="s">
        <v>2</v>
      </c>
    </row>
    <row r="34" spans="1:17" x14ac:dyDescent="0.2">
      <c r="B34" t="s">
        <v>8</v>
      </c>
      <c r="C34">
        <v>10994</v>
      </c>
      <c r="D34">
        <v>10558</v>
      </c>
      <c r="E34">
        <v>10759</v>
      </c>
      <c r="F34">
        <v>11446</v>
      </c>
      <c r="G34">
        <v>10472</v>
      </c>
      <c r="H34">
        <v>10312</v>
      </c>
      <c r="I34">
        <v>13608</v>
      </c>
      <c r="J34">
        <v>10721</v>
      </c>
      <c r="K34">
        <v>10860</v>
      </c>
      <c r="L34">
        <v>10065</v>
      </c>
      <c r="M34" s="2">
        <f>(SUM(C34:L34)-MAX(C34:L34)-MIN(C34:L34))/(COUNT(C34:L34)-2)</f>
        <v>10765.25</v>
      </c>
    </row>
    <row r="35" spans="1:17" x14ac:dyDescent="0.2">
      <c r="B35" t="s">
        <v>9</v>
      </c>
      <c r="C35">
        <v>19378</v>
      </c>
      <c r="D35">
        <v>19133</v>
      </c>
      <c r="E35">
        <v>19192</v>
      </c>
      <c r="F35">
        <v>19803</v>
      </c>
      <c r="G35">
        <v>19125</v>
      </c>
      <c r="H35">
        <v>19102</v>
      </c>
      <c r="I35">
        <v>21961</v>
      </c>
      <c r="J35">
        <v>19080</v>
      </c>
      <c r="K35">
        <v>19220</v>
      </c>
      <c r="L35">
        <v>18492</v>
      </c>
      <c r="M35" s="2">
        <f>(SUM(C35:L35)-MAX(C35:L35)-MIN(C35:L35))/(COUNT(C35:L35)-2)</f>
        <v>19254.125</v>
      </c>
      <c r="O35" s="2">
        <f>M35-M34</f>
        <v>8488.875</v>
      </c>
      <c r="P35" s="2">
        <v>53158.625</v>
      </c>
      <c r="Q35" t="s">
        <v>18</v>
      </c>
    </row>
    <row r="36" spans="1:17" x14ac:dyDescent="0.2">
      <c r="A36" t="s">
        <v>0</v>
      </c>
      <c r="B36" t="s">
        <v>10</v>
      </c>
      <c r="C36">
        <v>19379</v>
      </c>
      <c r="D36">
        <v>19134</v>
      </c>
      <c r="E36">
        <v>19193</v>
      </c>
      <c r="F36">
        <v>19804</v>
      </c>
      <c r="G36">
        <v>19126</v>
      </c>
      <c r="H36">
        <v>19103</v>
      </c>
      <c r="I36">
        <v>21962</v>
      </c>
      <c r="J36">
        <v>19080</v>
      </c>
      <c r="K36">
        <v>19220</v>
      </c>
      <c r="L36">
        <v>18493</v>
      </c>
      <c r="M36" s="2">
        <f>(SUM(C36:L36)-MAX(C36:L36)-MIN(C36:L36))/(COUNT(C36:L36)-2)</f>
        <v>19254.875</v>
      </c>
      <c r="O36" s="2">
        <f>M36-M35</f>
        <v>0.75</v>
      </c>
    </row>
    <row r="37" spans="1:17" x14ac:dyDescent="0.2">
      <c r="B37" t="s">
        <v>11</v>
      </c>
      <c r="C37">
        <v>43308</v>
      </c>
      <c r="D37">
        <v>41716</v>
      </c>
      <c r="E37">
        <v>41502</v>
      </c>
      <c r="F37">
        <v>42444</v>
      </c>
      <c r="G37">
        <v>41798</v>
      </c>
      <c r="H37">
        <v>41132</v>
      </c>
      <c r="I37">
        <v>44441</v>
      </c>
      <c r="J37">
        <v>41814</v>
      </c>
      <c r="K37">
        <v>41146</v>
      </c>
      <c r="L37">
        <v>41369</v>
      </c>
      <c r="M37" s="2">
        <f>(SUM(C37:L37)-MAX(C37:L37)-MIN(C37:L37))/(COUNT(C37:L37)-2)</f>
        <v>41887.125</v>
      </c>
      <c r="O37" s="2">
        <f>M37-M36</f>
        <v>22632.25</v>
      </c>
    </row>
    <row r="38" spans="1:17" x14ac:dyDescent="0.2">
      <c r="B38" t="s">
        <v>12</v>
      </c>
      <c r="C38">
        <v>110742</v>
      </c>
      <c r="D38">
        <v>99895</v>
      </c>
      <c r="E38">
        <v>104037</v>
      </c>
      <c r="F38">
        <v>103164</v>
      </c>
      <c r="G38">
        <v>103172</v>
      </c>
      <c r="H38">
        <v>102809</v>
      </c>
      <c r="I38">
        <v>101354</v>
      </c>
      <c r="J38">
        <v>101020</v>
      </c>
      <c r="K38">
        <v>100390</v>
      </c>
      <c r="L38">
        <v>104037</v>
      </c>
      <c r="M38" s="2">
        <f>(SUM(C38:L38)-MAX(C38:L38)-MIN(C38:L38))/(COUNT(C38:L38)-2)</f>
        <v>102497.875</v>
      </c>
      <c r="O38" s="2">
        <f>M38-M37</f>
        <v>60610.75</v>
      </c>
    </row>
    <row r="40" spans="1:17" x14ac:dyDescent="0.2">
      <c r="B40" t="s">
        <v>1</v>
      </c>
      <c r="C40">
        <v>1</v>
      </c>
      <c r="D40">
        <f>C40+1</f>
        <v>2</v>
      </c>
      <c r="E40">
        <f t="shared" ref="E40:L40" si="6">D40+1</f>
        <v>3</v>
      </c>
      <c r="F40">
        <f t="shared" si="6"/>
        <v>4</v>
      </c>
      <c r="G40">
        <f t="shared" si="6"/>
        <v>5</v>
      </c>
      <c r="H40">
        <f t="shared" si="6"/>
        <v>6</v>
      </c>
      <c r="I40">
        <f t="shared" si="6"/>
        <v>7</v>
      </c>
      <c r="J40">
        <f t="shared" si="6"/>
        <v>8</v>
      </c>
      <c r="K40">
        <f t="shared" si="6"/>
        <v>9</v>
      </c>
      <c r="L40">
        <f t="shared" si="6"/>
        <v>10</v>
      </c>
      <c r="M40" s="2" t="s">
        <v>2</v>
      </c>
    </row>
    <row r="41" spans="1:17" x14ac:dyDescent="0.2">
      <c r="B41" t="s">
        <v>8</v>
      </c>
      <c r="C41">
        <v>6516</v>
      </c>
      <c r="D41">
        <v>5461</v>
      </c>
      <c r="E41">
        <v>5326</v>
      </c>
      <c r="F41">
        <v>5543</v>
      </c>
      <c r="G41">
        <v>5606</v>
      </c>
      <c r="H41">
        <v>5399</v>
      </c>
      <c r="I41">
        <v>5070</v>
      </c>
      <c r="J41">
        <v>5348</v>
      </c>
      <c r="K41">
        <v>5198</v>
      </c>
      <c r="L41">
        <v>5690</v>
      </c>
      <c r="M41" s="2">
        <f>(SUM(C41:L41)-MAX(C41:L41)-MIN(C41:L41))/(COUNT(C41:L41)-2)</f>
        <v>5446.375</v>
      </c>
      <c r="N41">
        <f>((M34/M41))</f>
        <v>1.9765899336714787</v>
      </c>
    </row>
    <row r="42" spans="1:17" x14ac:dyDescent="0.2">
      <c r="B42" t="s">
        <v>9</v>
      </c>
      <c r="C42">
        <v>6381</v>
      </c>
      <c r="D42">
        <v>6686</v>
      </c>
      <c r="E42">
        <v>6538</v>
      </c>
      <c r="F42">
        <v>6366</v>
      </c>
      <c r="G42">
        <v>6765</v>
      </c>
      <c r="H42">
        <v>7240</v>
      </c>
      <c r="I42">
        <v>6766</v>
      </c>
      <c r="J42">
        <v>6889</v>
      </c>
      <c r="K42">
        <v>7358</v>
      </c>
      <c r="L42">
        <v>7072</v>
      </c>
      <c r="M42" s="2">
        <f>(SUM(C42:L42)-MAX(C42:L42)-MIN(C42:L42))/(COUNT(C42:L42)-2)</f>
        <v>6792.125</v>
      </c>
      <c r="N42" t="s">
        <v>7</v>
      </c>
      <c r="O42" s="2">
        <f>M42-M41</f>
        <v>1345.75</v>
      </c>
      <c r="P42" s="2"/>
      <c r="Q42" s="2"/>
    </row>
    <row r="43" spans="1:17" x14ac:dyDescent="0.2">
      <c r="A43" t="s">
        <v>3</v>
      </c>
      <c r="B43" t="s">
        <v>10</v>
      </c>
      <c r="C43">
        <v>11731</v>
      </c>
      <c r="D43">
        <v>10480</v>
      </c>
      <c r="E43">
        <v>10941</v>
      </c>
      <c r="F43">
        <v>10769</v>
      </c>
      <c r="G43">
        <v>11120</v>
      </c>
      <c r="H43">
        <v>7646</v>
      </c>
      <c r="I43">
        <v>10225</v>
      </c>
      <c r="J43">
        <v>10845</v>
      </c>
      <c r="K43">
        <v>10371</v>
      </c>
      <c r="L43">
        <v>8886</v>
      </c>
      <c r="M43" s="2">
        <f>(SUM(C43:L43)-MAX(C43:L43)-MIN(C43:L43))/(COUNT(C43:L43)-2)</f>
        <v>10454.625</v>
      </c>
      <c r="N43" t="s">
        <v>7</v>
      </c>
      <c r="O43" s="2">
        <f>M43-M42</f>
        <v>3662.5</v>
      </c>
      <c r="P43">
        <v>46086.5</v>
      </c>
      <c r="Q43" t="s">
        <v>18</v>
      </c>
    </row>
    <row r="44" spans="1:17" x14ac:dyDescent="0.2">
      <c r="B44" t="s">
        <v>11</v>
      </c>
      <c r="C44">
        <v>34261</v>
      </c>
      <c r="D44">
        <v>32671</v>
      </c>
      <c r="E44">
        <v>33438</v>
      </c>
      <c r="F44">
        <v>32888</v>
      </c>
      <c r="G44">
        <v>33637</v>
      </c>
      <c r="H44">
        <v>30948</v>
      </c>
      <c r="I44">
        <v>32257</v>
      </c>
      <c r="J44">
        <v>32936</v>
      </c>
      <c r="K44">
        <v>32238</v>
      </c>
      <c r="L44">
        <v>32273</v>
      </c>
      <c r="M44" s="2">
        <f>(SUM(C44:L44)-MAX(C44:L44)-MIN(C44:L44))/(COUNT(C44:L44)-2)</f>
        <v>32792.25</v>
      </c>
      <c r="N44" t="s">
        <v>7</v>
      </c>
      <c r="O44" s="2">
        <f>M44-M43</f>
        <v>22337.625</v>
      </c>
    </row>
    <row r="45" spans="1:17" x14ac:dyDescent="0.2">
      <c r="B45" t="s">
        <v>12</v>
      </c>
      <c r="C45">
        <v>81676</v>
      </c>
      <c r="D45">
        <v>77648</v>
      </c>
      <c r="E45">
        <v>79949</v>
      </c>
      <c r="F45">
        <v>77496</v>
      </c>
      <c r="G45">
        <v>78998</v>
      </c>
      <c r="H45">
        <v>79904</v>
      </c>
      <c r="I45">
        <v>78843</v>
      </c>
      <c r="J45">
        <v>77468</v>
      </c>
      <c r="K45">
        <v>65527</v>
      </c>
      <c r="L45">
        <v>82236</v>
      </c>
      <c r="M45" s="2">
        <f>(SUM(C45:L45)-MAX(C45:L45)-MIN(C45:L45))/(COUNT(C45:L45)-2)</f>
        <v>78997.75</v>
      </c>
      <c r="N45">
        <f>((M38/M45))</f>
        <v>1.2974784091951985</v>
      </c>
      <c r="O45" s="2">
        <f>M45-M44</f>
        <v>46205.5</v>
      </c>
      <c r="P4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2005-75D6-FC41-8A8A-0BBEDD485FA1}">
  <dimension ref="A1:Z45"/>
  <sheetViews>
    <sheetView workbookViewId="0">
      <selection activeCell="M13" sqref="M13"/>
    </sheetView>
  </sheetViews>
  <sheetFormatPr baseColWidth="10" defaultRowHeight="16" x14ac:dyDescent="0.2"/>
  <cols>
    <col min="2" max="2" width="49.5" bestFit="1" customWidth="1"/>
    <col min="3" max="12" width="7.1640625" bestFit="1" customWidth="1"/>
    <col min="13" max="13" width="7.83203125" style="2" bestFit="1" customWidth="1"/>
  </cols>
  <sheetData>
    <row r="1" spans="1:26" x14ac:dyDescent="0.2">
      <c r="A1" s="1" t="s">
        <v>4</v>
      </c>
      <c r="B1" t="s">
        <v>1</v>
      </c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 s="2" t="s">
        <v>2</v>
      </c>
      <c r="O1" t="s">
        <v>16</v>
      </c>
      <c r="R1" t="s">
        <v>17</v>
      </c>
      <c r="W1">
        <f>W3/V3</f>
        <v>2.1781261368522009</v>
      </c>
      <c r="X1">
        <v>1.8</v>
      </c>
      <c r="Z1">
        <f>X3/W3</f>
        <v>1.6753568174916489</v>
      </c>
    </row>
    <row r="2" spans="1:26" x14ac:dyDescent="0.2">
      <c r="B2" t="s">
        <v>8</v>
      </c>
      <c r="C2">
        <v>4309</v>
      </c>
      <c r="D2">
        <v>3484</v>
      </c>
      <c r="E2">
        <v>3908</v>
      </c>
      <c r="F2">
        <v>3717</v>
      </c>
      <c r="G2">
        <v>3604</v>
      </c>
      <c r="H2">
        <v>3873</v>
      </c>
      <c r="I2">
        <v>3781</v>
      </c>
      <c r="J2">
        <v>3651</v>
      </c>
      <c r="K2">
        <v>4015</v>
      </c>
      <c r="L2">
        <v>3688</v>
      </c>
      <c r="M2" s="2">
        <f>(SUM(C2:L2)-MAX(C2:L2)-MIN(C2:L2))/(COUNT(C2:L2)-2)</f>
        <v>3779.625</v>
      </c>
      <c r="O2">
        <f>2*549</f>
        <v>1098</v>
      </c>
      <c r="R2">
        <f>M2*2</f>
        <v>7559.25</v>
      </c>
      <c r="V2" s="1" t="s">
        <v>4</v>
      </c>
      <c r="W2" s="1" t="s">
        <v>5</v>
      </c>
      <c r="X2" s="1" t="s">
        <v>6</v>
      </c>
      <c r="Y2" s="1" t="s">
        <v>13</v>
      </c>
    </row>
    <row r="3" spans="1:26" x14ac:dyDescent="0.2">
      <c r="B3" t="s">
        <v>9</v>
      </c>
      <c r="M3" s="2">
        <f>(SUM(C3:L3)-MAX(C3:L3)-MIN(C3:L3))/(COUNT(C3:L3)-2)</f>
        <v>0</v>
      </c>
      <c r="U3" t="s">
        <v>0</v>
      </c>
      <c r="V3" s="4">
        <f>R2/1000</f>
        <v>7.5592499999999996</v>
      </c>
      <c r="W3" s="4">
        <f>R18/1000</f>
        <v>16.465</v>
      </c>
      <c r="X3" s="4">
        <f>R34/1000</f>
        <v>27.58475</v>
      </c>
      <c r="Y3" s="4">
        <f>X3*X1</f>
        <v>49.652549999999998</v>
      </c>
    </row>
    <row r="4" spans="1:26" x14ac:dyDescent="0.2">
      <c r="A4" t="s">
        <v>0</v>
      </c>
      <c r="B4" t="s">
        <v>10</v>
      </c>
      <c r="M4" s="2">
        <f>(SUM(C4:L4)-MAX(C4:L4)-MIN(C4:L4))/(COUNT(C4:L4)-2)</f>
        <v>0</v>
      </c>
      <c r="U4" t="s">
        <v>3</v>
      </c>
      <c r="V4" s="4">
        <f>R9/1000</f>
        <v>3.4482499999999998</v>
      </c>
      <c r="W4" s="4">
        <f>R25/1000</f>
        <v>7.1684999999999999</v>
      </c>
      <c r="X4" s="4">
        <f>(R41+1800)/1000</f>
        <v>13.0875</v>
      </c>
      <c r="Y4" s="4">
        <f>X4*X5</f>
        <v>23.557500000000001</v>
      </c>
    </row>
    <row r="5" spans="1:26" x14ac:dyDescent="0.2">
      <c r="B5" t="s">
        <v>11</v>
      </c>
      <c r="M5" s="2">
        <f>(SUM(C5:L5)-MAX(C5:L5)-MIN(C5:L5))/(COUNT(C5:L5)-2)</f>
        <v>0</v>
      </c>
      <c r="W5">
        <f>W4/V4</f>
        <v>2.0788805916044373</v>
      </c>
      <c r="X5" s="3">
        <v>1.8</v>
      </c>
      <c r="Z5">
        <f>X4/W4</f>
        <v>1.8256957522494246</v>
      </c>
    </row>
    <row r="6" spans="1:26" x14ac:dyDescent="0.2">
      <c r="B6" t="s">
        <v>12</v>
      </c>
      <c r="C6">
        <v>38806</v>
      </c>
      <c r="D6">
        <v>34553</v>
      </c>
      <c r="E6">
        <v>36780</v>
      </c>
      <c r="F6">
        <v>35390</v>
      </c>
      <c r="G6">
        <v>35343</v>
      </c>
      <c r="H6">
        <v>35363</v>
      </c>
      <c r="I6">
        <v>34795</v>
      </c>
      <c r="J6">
        <v>36412</v>
      </c>
      <c r="K6">
        <v>35893</v>
      </c>
      <c r="L6">
        <v>35500</v>
      </c>
      <c r="M6" s="2">
        <v>43573</v>
      </c>
    </row>
    <row r="8" spans="1:26" x14ac:dyDescent="0.2">
      <c r="B8" t="s">
        <v>1</v>
      </c>
      <c r="C8">
        <v>1</v>
      </c>
      <c r="D8">
        <f>C8+1</f>
        <v>2</v>
      </c>
      <c r="E8">
        <f t="shared" ref="E8:L8" si="1">D8+1</f>
        <v>3</v>
      </c>
      <c r="F8">
        <f t="shared" si="1"/>
        <v>4</v>
      </c>
      <c r="G8">
        <f t="shared" si="1"/>
        <v>5</v>
      </c>
      <c r="H8">
        <f t="shared" si="1"/>
        <v>6</v>
      </c>
      <c r="I8">
        <f t="shared" si="1"/>
        <v>7</v>
      </c>
      <c r="J8">
        <f t="shared" si="1"/>
        <v>8</v>
      </c>
      <c r="K8">
        <f t="shared" si="1"/>
        <v>9</v>
      </c>
      <c r="L8">
        <f t="shared" si="1"/>
        <v>10</v>
      </c>
      <c r="M8" s="2" t="s">
        <v>2</v>
      </c>
      <c r="R8" t="s">
        <v>17</v>
      </c>
    </row>
    <row r="9" spans="1:26" x14ac:dyDescent="0.2">
      <c r="B9" t="s">
        <v>8</v>
      </c>
      <c r="C9">
        <v>2002</v>
      </c>
      <c r="D9">
        <v>1634</v>
      </c>
      <c r="E9">
        <v>1628</v>
      </c>
      <c r="F9">
        <v>1697</v>
      </c>
      <c r="G9">
        <v>1605</v>
      </c>
      <c r="H9">
        <v>1850</v>
      </c>
      <c r="I9">
        <v>1623</v>
      </c>
      <c r="J9">
        <v>1659</v>
      </c>
      <c r="K9">
        <v>2262</v>
      </c>
      <c r="L9">
        <v>1700</v>
      </c>
      <c r="M9" s="2">
        <f>(SUM(C9:L9)-MAX(C9:L9)-MIN(C9:L9))/(COUNT(C9:L9)-2)</f>
        <v>1724.125</v>
      </c>
      <c r="N9">
        <f>((M2/M9))</f>
        <v>2.1921989414920611</v>
      </c>
      <c r="O9" t="s">
        <v>15</v>
      </c>
      <c r="R9">
        <f>M9*2</f>
        <v>3448.25</v>
      </c>
    </row>
    <row r="10" spans="1:26" x14ac:dyDescent="0.2">
      <c r="B10" t="s">
        <v>9</v>
      </c>
      <c r="M10" s="2">
        <f>(SUM(C10:L10)-MAX(C10:L10)-MIN(C10:L10))/(COUNT(C10:L10)-2)</f>
        <v>0</v>
      </c>
      <c r="N10" t="s">
        <v>7</v>
      </c>
      <c r="O10">
        <f>549+549/3</f>
        <v>732</v>
      </c>
    </row>
    <row r="11" spans="1:26" x14ac:dyDescent="0.2">
      <c r="A11" t="s">
        <v>3</v>
      </c>
      <c r="B11" t="s">
        <v>10</v>
      </c>
      <c r="M11" s="2">
        <f>(SUM(C11:L11)-MAX(C11:L11)-MIN(C11:L11))/(COUNT(C11:L11)-2)</f>
        <v>0</v>
      </c>
      <c r="N11" t="s">
        <v>7</v>
      </c>
      <c r="O11" s="2">
        <v>10519.875</v>
      </c>
      <c r="P11" t="s">
        <v>14</v>
      </c>
    </row>
    <row r="12" spans="1:26" x14ac:dyDescent="0.2">
      <c r="B12" t="s">
        <v>11</v>
      </c>
      <c r="M12" s="2">
        <f>(SUM(C12:L12)-MAX(C12:L12)-MIN(C12:L12))/(COUNT(C12:L12)-2)</f>
        <v>0</v>
      </c>
      <c r="N12" t="s">
        <v>7</v>
      </c>
    </row>
    <row r="13" spans="1:26" x14ac:dyDescent="0.2">
      <c r="B13" t="s">
        <v>12</v>
      </c>
      <c r="C13">
        <v>30395</v>
      </c>
      <c r="D13">
        <v>27225</v>
      </c>
      <c r="E13">
        <v>26637</v>
      </c>
      <c r="F13">
        <v>26827</v>
      </c>
      <c r="G13">
        <v>27015</v>
      </c>
      <c r="H13">
        <v>27129</v>
      </c>
      <c r="I13">
        <v>29745</v>
      </c>
      <c r="J13">
        <v>29650</v>
      </c>
      <c r="K13">
        <v>27484</v>
      </c>
      <c r="L13">
        <v>26933</v>
      </c>
      <c r="M13" s="2">
        <f>(SUM(C13:L13)-MAX(C13:L13)-MIN(C13:L13))/(COUNT(C13:L13)-2)</f>
        <v>27751</v>
      </c>
      <c r="N13">
        <f>((M6/M13))</f>
        <v>1.5701416165183237</v>
      </c>
      <c r="O13" s="2">
        <f>M13-O11</f>
        <v>17231.125</v>
      </c>
      <c r="P13">
        <f>M6/O13</f>
        <v>2.5287379669058172</v>
      </c>
    </row>
    <row r="17" spans="1:18" x14ac:dyDescent="0.2">
      <c r="A17" s="1" t="s">
        <v>5</v>
      </c>
      <c r="B17" t="s">
        <v>1</v>
      </c>
      <c r="C17">
        <v>1</v>
      </c>
      <c r="D17">
        <f>C17+1</f>
        <v>2</v>
      </c>
      <c r="E17">
        <f t="shared" ref="E17:L17" si="2">D17+1</f>
        <v>3</v>
      </c>
      <c r="F17">
        <f t="shared" si="2"/>
        <v>4</v>
      </c>
      <c r="G17">
        <f t="shared" si="2"/>
        <v>5</v>
      </c>
      <c r="H17">
        <f t="shared" si="2"/>
        <v>6</v>
      </c>
      <c r="I17">
        <f t="shared" si="2"/>
        <v>7</v>
      </c>
      <c r="J17">
        <f t="shared" si="2"/>
        <v>8</v>
      </c>
      <c r="K17">
        <f t="shared" si="2"/>
        <v>9</v>
      </c>
      <c r="L17">
        <f t="shared" si="2"/>
        <v>10</v>
      </c>
      <c r="M17" s="2" t="s">
        <v>2</v>
      </c>
      <c r="O17" t="s">
        <v>16</v>
      </c>
      <c r="R17" t="s">
        <v>17</v>
      </c>
    </row>
    <row r="18" spans="1:18" x14ac:dyDescent="0.2">
      <c r="B18" t="s">
        <v>8</v>
      </c>
      <c r="C18">
        <v>8368</v>
      </c>
      <c r="D18">
        <v>8331</v>
      </c>
      <c r="E18">
        <v>8713</v>
      </c>
      <c r="F18">
        <v>8026</v>
      </c>
      <c r="G18">
        <v>7953</v>
      </c>
      <c r="H18">
        <v>8212</v>
      </c>
      <c r="I18">
        <v>8144</v>
      </c>
      <c r="J18">
        <v>7982</v>
      </c>
      <c r="K18">
        <v>8372</v>
      </c>
      <c r="L18">
        <v>8425</v>
      </c>
      <c r="M18" s="2">
        <f>(SUM(C18:L18)-MAX(C18:L18)-MIN(C18:L18))/(COUNT(C18:L18)-2)</f>
        <v>8232.5</v>
      </c>
      <c r="O18">
        <f>2*1.2</f>
        <v>2.4</v>
      </c>
      <c r="R18">
        <f>M18*2</f>
        <v>16465</v>
      </c>
    </row>
    <row r="19" spans="1:18" x14ac:dyDescent="0.2">
      <c r="B19" t="s">
        <v>9</v>
      </c>
      <c r="M19" s="2">
        <f>(SUM(C19:L19)-MAX(C19:L19)-MIN(C19:L19))/(COUNT(C19:L19)-2)</f>
        <v>0</v>
      </c>
    </row>
    <row r="20" spans="1:18" x14ac:dyDescent="0.2">
      <c r="A20" t="s">
        <v>0</v>
      </c>
      <c r="B20" t="s">
        <v>10</v>
      </c>
      <c r="M20" s="2">
        <f>(SUM(C20:L20)-MAX(C20:L20)-MIN(C20:L20))/(COUNT(C20:L20)-2)</f>
        <v>0</v>
      </c>
    </row>
    <row r="21" spans="1:18" x14ac:dyDescent="0.2">
      <c r="B21" t="s">
        <v>11</v>
      </c>
      <c r="M21" s="2">
        <f>(SUM(C21:L21)-MAX(C21:L21)-MIN(C21:L21))/(COUNT(C21:L21)-2)</f>
        <v>0</v>
      </c>
    </row>
    <row r="22" spans="1:18" x14ac:dyDescent="0.2">
      <c r="B22" t="s">
        <v>12</v>
      </c>
      <c r="C22">
        <v>90938</v>
      </c>
      <c r="D22">
        <v>83106</v>
      </c>
      <c r="E22">
        <v>85182</v>
      </c>
      <c r="F22">
        <v>83506</v>
      </c>
      <c r="G22">
        <v>83364</v>
      </c>
      <c r="H22">
        <v>82942</v>
      </c>
      <c r="I22">
        <v>87169</v>
      </c>
      <c r="J22">
        <v>78745</v>
      </c>
      <c r="K22">
        <v>86571</v>
      </c>
      <c r="L22">
        <v>83061</v>
      </c>
      <c r="M22" s="2">
        <v>108758</v>
      </c>
    </row>
    <row r="24" spans="1:18" x14ac:dyDescent="0.2">
      <c r="B24" t="s">
        <v>1</v>
      </c>
      <c r="C24">
        <v>1</v>
      </c>
      <c r="D24">
        <f>C24+1</f>
        <v>2</v>
      </c>
      <c r="E24">
        <f t="shared" ref="E24:L24" si="3">D24+1</f>
        <v>3</v>
      </c>
      <c r="F24">
        <f t="shared" si="3"/>
        <v>4</v>
      </c>
      <c r="G24">
        <f t="shared" si="3"/>
        <v>5</v>
      </c>
      <c r="H24">
        <f t="shared" si="3"/>
        <v>6</v>
      </c>
      <c r="I24">
        <f t="shared" si="3"/>
        <v>7</v>
      </c>
      <c r="J24">
        <f t="shared" si="3"/>
        <v>8</v>
      </c>
      <c r="K24">
        <f t="shared" si="3"/>
        <v>9</v>
      </c>
      <c r="L24">
        <f t="shared" si="3"/>
        <v>10</v>
      </c>
      <c r="M24" s="2" t="s">
        <v>2</v>
      </c>
      <c r="O24" t="s">
        <v>15</v>
      </c>
      <c r="R24" t="s">
        <v>17</v>
      </c>
    </row>
    <row r="25" spans="1:18" x14ac:dyDescent="0.2">
      <c r="B25" t="s">
        <v>8</v>
      </c>
      <c r="C25">
        <v>4057</v>
      </c>
      <c r="D25">
        <v>4444</v>
      </c>
      <c r="E25">
        <v>3319</v>
      </c>
      <c r="F25">
        <v>3529</v>
      </c>
      <c r="G25">
        <v>3746</v>
      </c>
      <c r="H25">
        <v>3461</v>
      </c>
      <c r="I25">
        <v>3461</v>
      </c>
      <c r="J25">
        <v>3546</v>
      </c>
      <c r="K25">
        <v>3392</v>
      </c>
      <c r="L25">
        <v>3482</v>
      </c>
      <c r="M25" s="2">
        <f>(SUM(C25:L25)-MAX(C25:L25)-MIN(C25:L25))/(COUNT(C25:L25)-2)</f>
        <v>3584.25</v>
      </c>
      <c r="N25">
        <f>((M18/M25))</f>
        <v>2.2968542930878146</v>
      </c>
      <c r="O25">
        <f>1.2 + 1.2/3</f>
        <v>1.5999999999999999</v>
      </c>
      <c r="R25">
        <f>M25*2</f>
        <v>7168.5</v>
      </c>
    </row>
    <row r="26" spans="1:18" x14ac:dyDescent="0.2">
      <c r="B26" t="s">
        <v>9</v>
      </c>
      <c r="M26" s="2">
        <f>(SUM(C26:L26)-MAX(C26:L26)-MIN(C26:L26))/(COUNT(C26:L26)-2)</f>
        <v>0</v>
      </c>
      <c r="N26" t="s">
        <v>7</v>
      </c>
    </row>
    <row r="27" spans="1:18" x14ac:dyDescent="0.2">
      <c r="A27" t="s">
        <v>3</v>
      </c>
      <c r="B27" t="s">
        <v>10</v>
      </c>
      <c r="M27" s="2">
        <f>(SUM(C27:L27)-MAX(C27:L27)-MIN(C27:L27))/(COUNT(C27:L27)-2)</f>
        <v>0</v>
      </c>
      <c r="N27" t="s">
        <v>7</v>
      </c>
      <c r="O27">
        <v>40156.25</v>
      </c>
      <c r="P27" t="s">
        <v>14</v>
      </c>
    </row>
    <row r="28" spans="1:18" x14ac:dyDescent="0.2">
      <c r="B28" t="s">
        <v>11</v>
      </c>
      <c r="M28" s="2">
        <f>(SUM(C28:L28)-MAX(C28:L28)-MIN(C28:L28))/(COUNT(C28:L28)-2)</f>
        <v>0</v>
      </c>
      <c r="N28" t="s">
        <v>7</v>
      </c>
    </row>
    <row r="29" spans="1:18" x14ac:dyDescent="0.2">
      <c r="B29" t="s">
        <v>12</v>
      </c>
      <c r="C29">
        <v>67288</v>
      </c>
      <c r="D29">
        <v>74614</v>
      </c>
      <c r="E29">
        <v>74471</v>
      </c>
      <c r="F29">
        <v>74085</v>
      </c>
      <c r="G29">
        <v>75365</v>
      </c>
      <c r="H29">
        <v>73939</v>
      </c>
      <c r="I29">
        <v>74139</v>
      </c>
      <c r="J29">
        <v>74656</v>
      </c>
      <c r="K29">
        <v>67829</v>
      </c>
      <c r="L29">
        <v>75228</v>
      </c>
      <c r="M29" s="2">
        <f>(SUM(C29:L29)-MAX(C29:L29)-MIN(C29:L29))/(COUNT(C29:L29)-2)</f>
        <v>73620.125</v>
      </c>
      <c r="N29">
        <f>((M22/M29))</f>
        <v>1.4772862719263244</v>
      </c>
      <c r="O29" s="2">
        <f>M29-O27</f>
        <v>33463.875</v>
      </c>
      <c r="P29">
        <f>M22/O29</f>
        <v>3.250012139956894</v>
      </c>
    </row>
    <row r="33" spans="1:25" x14ac:dyDescent="0.2">
      <c r="A33" s="1" t="s">
        <v>6</v>
      </c>
      <c r="B33" t="s">
        <v>1</v>
      </c>
      <c r="C33">
        <v>1</v>
      </c>
      <c r="D33">
        <f>C33+1</f>
        <v>2</v>
      </c>
      <c r="E33">
        <f t="shared" ref="E33:L33" si="4">D33+1</f>
        <v>3</v>
      </c>
      <c r="F33">
        <f t="shared" si="4"/>
        <v>4</v>
      </c>
      <c r="G33">
        <f t="shared" si="4"/>
        <v>5</v>
      </c>
      <c r="H33">
        <f t="shared" si="4"/>
        <v>6</v>
      </c>
      <c r="I33">
        <f t="shared" si="4"/>
        <v>7</v>
      </c>
      <c r="J33">
        <f t="shared" si="4"/>
        <v>8</v>
      </c>
      <c r="K33">
        <f t="shared" si="4"/>
        <v>9</v>
      </c>
      <c r="L33">
        <f t="shared" si="4"/>
        <v>10</v>
      </c>
      <c r="M33" s="2" t="s">
        <v>2</v>
      </c>
      <c r="O33" t="s">
        <v>16</v>
      </c>
      <c r="R33" t="s">
        <v>17</v>
      </c>
      <c r="W33">
        <f>W35/V35</f>
        <v>2.4959952264016705</v>
      </c>
      <c r="X33">
        <v>1.7</v>
      </c>
    </row>
    <row r="34" spans="1:25" x14ac:dyDescent="0.2">
      <c r="B34" t="s">
        <v>8</v>
      </c>
      <c r="C34">
        <v>14074</v>
      </c>
      <c r="D34">
        <v>13850</v>
      </c>
      <c r="E34">
        <v>13429</v>
      </c>
      <c r="F34">
        <v>13491</v>
      </c>
      <c r="G34">
        <v>14361</v>
      </c>
      <c r="H34">
        <v>13785</v>
      </c>
      <c r="I34">
        <v>13072</v>
      </c>
      <c r="J34">
        <v>14145</v>
      </c>
      <c r="K34">
        <v>13584</v>
      </c>
      <c r="L34">
        <v>13981</v>
      </c>
      <c r="M34" s="2">
        <f>(SUM(C34:L34)-MAX(C34:L34)-MIN(C34:L34))/(COUNT(C34:L34)-2)</f>
        <v>13792.375</v>
      </c>
      <c r="O34">
        <f>2*1.8</f>
        <v>3.6</v>
      </c>
      <c r="R34">
        <f>M34*2</f>
        <v>27584.75</v>
      </c>
      <c r="V34" s="1" t="s">
        <v>4</v>
      </c>
      <c r="W34" s="1" t="s">
        <v>5</v>
      </c>
      <c r="X34" s="1" t="s">
        <v>6</v>
      </c>
      <c r="Y34" s="1" t="s">
        <v>13</v>
      </c>
    </row>
    <row r="35" spans="1:25" x14ac:dyDescent="0.2">
      <c r="B35" t="s">
        <v>9</v>
      </c>
      <c r="M35" s="2">
        <f>(SUM(C35:L35)-MAX(C35:L35)-MIN(C35:L35))/(COUNT(C35:L35)-2)</f>
        <v>0</v>
      </c>
      <c r="U35" t="s">
        <v>0</v>
      </c>
      <c r="V35" s="4">
        <f>M6/1000</f>
        <v>43.573</v>
      </c>
      <c r="W35" s="4">
        <f>M22/1000</f>
        <v>108.758</v>
      </c>
      <c r="X35" s="4">
        <f>M38/1000</f>
        <v>207.489</v>
      </c>
      <c r="Y35" s="4">
        <f>X35*X33</f>
        <v>352.73129999999998</v>
      </c>
    </row>
    <row r="36" spans="1:25" x14ac:dyDescent="0.2">
      <c r="A36" t="s">
        <v>0</v>
      </c>
      <c r="B36" t="s">
        <v>10</v>
      </c>
      <c r="M36" s="2">
        <f>(SUM(C36:L36)-MAX(C36:L36)-MIN(C36:L36))/(COUNT(C36:L36)-2)</f>
        <v>0</v>
      </c>
      <c r="U36" t="s">
        <v>3</v>
      </c>
      <c r="V36" s="4">
        <f>M13/1000</f>
        <v>27.751000000000001</v>
      </c>
      <c r="W36" s="4">
        <f>M29/1000</f>
        <v>73.620125000000002</v>
      </c>
      <c r="X36" s="4">
        <f>M45/1000</f>
        <v>127.04925</v>
      </c>
      <c r="Y36" s="4">
        <f>X36*X37</f>
        <v>203.27880000000002</v>
      </c>
    </row>
    <row r="37" spans="1:25" x14ac:dyDescent="0.2">
      <c r="B37" t="s">
        <v>11</v>
      </c>
      <c r="M37" s="2">
        <f>(SUM(C37:L37)-MAX(C37:L37)-MIN(C37:L37))/(COUNT(C37:L37)-2)</f>
        <v>0</v>
      </c>
      <c r="W37">
        <f>W36/V36</f>
        <v>2.6528818781305179</v>
      </c>
      <c r="X37" s="3">
        <v>1.6</v>
      </c>
    </row>
    <row r="38" spans="1:25" x14ac:dyDescent="0.2">
      <c r="B38" t="s">
        <v>12</v>
      </c>
      <c r="C38">
        <v>155773</v>
      </c>
      <c r="D38">
        <v>147699</v>
      </c>
      <c r="E38">
        <v>146925</v>
      </c>
      <c r="F38">
        <v>150806</v>
      </c>
      <c r="G38">
        <v>149230</v>
      </c>
      <c r="H38">
        <v>148455</v>
      </c>
      <c r="I38">
        <v>147255</v>
      </c>
      <c r="J38">
        <v>148755</v>
      </c>
      <c r="K38">
        <v>146217</v>
      </c>
      <c r="L38">
        <v>147840</v>
      </c>
      <c r="M38" s="2">
        <v>207489</v>
      </c>
    </row>
    <row r="40" spans="1:25" x14ac:dyDescent="0.2">
      <c r="B40" t="s">
        <v>1</v>
      </c>
      <c r="C40">
        <v>1</v>
      </c>
      <c r="D40">
        <f>C40+1</f>
        <v>2</v>
      </c>
      <c r="E40">
        <f t="shared" ref="E40:L40" si="5">D40+1</f>
        <v>3</v>
      </c>
      <c r="F40">
        <f t="shared" si="5"/>
        <v>4</v>
      </c>
      <c r="G40">
        <f t="shared" si="5"/>
        <v>5</v>
      </c>
      <c r="H40">
        <f t="shared" si="5"/>
        <v>6</v>
      </c>
      <c r="I40">
        <f t="shared" si="5"/>
        <v>7</v>
      </c>
      <c r="J40">
        <f t="shared" si="5"/>
        <v>8</v>
      </c>
      <c r="K40">
        <f t="shared" si="5"/>
        <v>9</v>
      </c>
      <c r="L40">
        <f t="shared" si="5"/>
        <v>10</v>
      </c>
      <c r="M40" s="2" t="s">
        <v>2</v>
      </c>
      <c r="O40" t="s">
        <v>15</v>
      </c>
      <c r="R40" t="s">
        <v>17</v>
      </c>
    </row>
    <row r="41" spans="1:25" x14ac:dyDescent="0.2">
      <c r="B41" t="s">
        <v>8</v>
      </c>
      <c r="C41">
        <v>6431</v>
      </c>
      <c r="D41">
        <v>5330</v>
      </c>
      <c r="E41">
        <v>5268</v>
      </c>
      <c r="F41">
        <v>5493</v>
      </c>
      <c r="G41">
        <v>5333</v>
      </c>
      <c r="H41">
        <v>5266</v>
      </c>
      <c r="I41">
        <v>5546</v>
      </c>
      <c r="J41">
        <v>7015</v>
      </c>
      <c r="K41">
        <v>5369</v>
      </c>
      <c r="L41">
        <v>6380</v>
      </c>
      <c r="M41" s="2">
        <f>(SUM(C41:L41)-MAX(C41:L41)-MIN(C41:L41))/(COUNT(C41:L41)-2)</f>
        <v>5643.75</v>
      </c>
      <c r="N41">
        <f>((M34/M41))</f>
        <v>2.4438316722037654</v>
      </c>
      <c r="O41">
        <f>1.8 + 1.8/3</f>
        <v>2.4</v>
      </c>
      <c r="R41">
        <f>M41*2</f>
        <v>11287.5</v>
      </c>
    </row>
    <row r="42" spans="1:25" x14ac:dyDescent="0.2">
      <c r="B42" t="s">
        <v>9</v>
      </c>
      <c r="M42" s="2">
        <f>(SUM(C42:L42)-MAX(C42:L42)-MIN(C42:L42))/(COUNT(C42:L42)-2)</f>
        <v>0</v>
      </c>
      <c r="N42" t="s">
        <v>7</v>
      </c>
    </row>
    <row r="43" spans="1:25" x14ac:dyDescent="0.2">
      <c r="A43" t="s">
        <v>3</v>
      </c>
      <c r="B43" t="s">
        <v>10</v>
      </c>
      <c r="M43" s="2">
        <f>(SUM(C43:L43)-MAX(C43:L43)-MIN(C43:L43))/(COUNT(C43:L43)-2)</f>
        <v>0</v>
      </c>
      <c r="N43" t="s">
        <v>7</v>
      </c>
      <c r="O43">
        <v>80355</v>
      </c>
      <c r="P43" t="s">
        <v>14</v>
      </c>
    </row>
    <row r="44" spans="1:25" x14ac:dyDescent="0.2">
      <c r="B44" t="s">
        <v>11</v>
      </c>
      <c r="M44" s="2">
        <f>(SUM(C44:L44)-MAX(C44:L44)-MIN(C44:L44))/(COUNT(C44:L44)-2)</f>
        <v>0</v>
      </c>
      <c r="N44" t="s">
        <v>7</v>
      </c>
    </row>
    <row r="45" spans="1:25" x14ac:dyDescent="0.2">
      <c r="B45" t="s">
        <v>12</v>
      </c>
      <c r="C45">
        <v>128077</v>
      </c>
      <c r="D45">
        <v>124984</v>
      </c>
      <c r="E45">
        <v>110627</v>
      </c>
      <c r="F45">
        <v>111508</v>
      </c>
      <c r="G45">
        <v>130379</v>
      </c>
      <c r="H45">
        <v>124873</v>
      </c>
      <c r="I45">
        <v>131953</v>
      </c>
      <c r="J45">
        <v>132625</v>
      </c>
      <c r="K45">
        <v>132471</v>
      </c>
      <c r="L45">
        <v>132149</v>
      </c>
      <c r="M45" s="2">
        <f>(SUM(C45:L45)-MAX(C45:L45)-MIN(C45:L45))/(COUNT(C45:L45)-2)</f>
        <v>127049.25</v>
      </c>
      <c r="N45">
        <f>((M38/M45))</f>
        <v>1.633138330214464</v>
      </c>
      <c r="O45" s="2">
        <f>M45-O43</f>
        <v>46694.25</v>
      </c>
      <c r="P45">
        <f>M38/O45</f>
        <v>4.4435663920075816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6599-489A-7F4E-90D0-D228D622E759}">
  <dimension ref="A1:Z45"/>
  <sheetViews>
    <sheetView tabSelected="1" topLeftCell="B1" workbookViewId="0">
      <selection activeCell="C2" sqref="C2:K2"/>
    </sheetView>
  </sheetViews>
  <sheetFormatPr baseColWidth="10" defaultRowHeight="16" x14ac:dyDescent="0.2"/>
  <cols>
    <col min="2" max="2" width="49.5" bestFit="1" customWidth="1"/>
    <col min="3" max="12" width="7.1640625" bestFit="1" customWidth="1"/>
    <col min="13" max="13" width="7.83203125" style="2" bestFit="1" customWidth="1"/>
  </cols>
  <sheetData>
    <row r="1" spans="1:26" x14ac:dyDescent="0.2">
      <c r="A1" s="1" t="s">
        <v>4</v>
      </c>
      <c r="B1" t="s">
        <v>1</v>
      </c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 s="2" t="s">
        <v>2</v>
      </c>
      <c r="O1" t="s">
        <v>16</v>
      </c>
      <c r="W1">
        <f>W3/V3</f>
        <v>2.2573983530622748</v>
      </c>
      <c r="X1">
        <v>1.8</v>
      </c>
      <c r="Z1">
        <f>X3/W3</f>
        <v>2.0218088289777425</v>
      </c>
    </row>
    <row r="2" spans="1:26" x14ac:dyDescent="0.2">
      <c r="B2" t="s">
        <v>8</v>
      </c>
      <c r="C2">
        <v>3820</v>
      </c>
      <c r="D2">
        <v>4021</v>
      </c>
      <c r="E2">
        <v>4053</v>
      </c>
      <c r="F2">
        <v>3726</v>
      </c>
      <c r="G2">
        <v>3619</v>
      </c>
      <c r="H2">
        <v>4004</v>
      </c>
      <c r="I2">
        <v>3866</v>
      </c>
      <c r="J2">
        <v>3738</v>
      </c>
      <c r="K2">
        <v>4016</v>
      </c>
      <c r="L2">
        <v>3897</v>
      </c>
      <c r="M2" s="2">
        <f>(SUM(C2:L2)-MAX(C2:L2)-MIN(C2:L2))/(COUNT(C2:L2)-2)</f>
        <v>3886</v>
      </c>
      <c r="O2">
        <f>2*549</f>
        <v>1098</v>
      </c>
      <c r="V2" s="1" t="s">
        <v>4</v>
      </c>
      <c r="W2" s="1" t="s">
        <v>5</v>
      </c>
      <c r="X2" s="1" t="s">
        <v>6</v>
      </c>
      <c r="Y2" s="1" t="s">
        <v>13</v>
      </c>
    </row>
    <row r="3" spans="1:26" x14ac:dyDescent="0.2">
      <c r="B3" t="s">
        <v>9</v>
      </c>
      <c r="M3" s="2">
        <f>(SUM(C3:L3)-MAX(C3:L3)-MIN(C3:L3))/(COUNT(C3:L3)-2)</f>
        <v>0</v>
      </c>
      <c r="U3" t="s">
        <v>0</v>
      </c>
      <c r="V3" s="4">
        <f>O5/1000</f>
        <v>7.7720000000000002</v>
      </c>
      <c r="W3" s="4">
        <f>O21/1000</f>
        <v>17.544499999999999</v>
      </c>
      <c r="X3" s="4">
        <f>M6/1000</f>
        <v>35.471625000000003</v>
      </c>
      <c r="Y3" s="4">
        <f>X3*X1</f>
        <v>63.848925000000008</v>
      </c>
    </row>
    <row r="4" spans="1:26" x14ac:dyDescent="0.2">
      <c r="A4" t="s">
        <v>0</v>
      </c>
      <c r="B4" t="s">
        <v>10</v>
      </c>
      <c r="M4" s="2">
        <f>(SUM(C4:L4)-MAX(C4:L4)-MIN(C4:L4))/(COUNT(C4:L4)-2)</f>
        <v>0</v>
      </c>
      <c r="O4" t="s">
        <v>17</v>
      </c>
      <c r="U4" t="s">
        <v>3</v>
      </c>
      <c r="V4" s="4">
        <f>R9/1000</f>
        <v>2.1581964285714283</v>
      </c>
      <c r="W4" s="4">
        <f>R25/1000</f>
        <v>4.5778125000000003</v>
      </c>
      <c r="X4" s="4">
        <f>(M18+1800)/1000</f>
        <v>10.57225</v>
      </c>
      <c r="Y4" s="4">
        <f>X4*X5</f>
        <v>19.030050000000003</v>
      </c>
    </row>
    <row r="5" spans="1:26" x14ac:dyDescent="0.2">
      <c r="B5" t="s">
        <v>11</v>
      </c>
      <c r="M5" s="2">
        <f>(SUM(C5:L5)-MAX(C5:L5)-MIN(C5:L5))/(COUNT(C5:L5)-2)</f>
        <v>0</v>
      </c>
      <c r="O5">
        <f>M2*2</f>
        <v>7772</v>
      </c>
      <c r="W5">
        <f>W4/V4</f>
        <v>2.12112875334067</v>
      </c>
      <c r="X5" s="3">
        <v>1.8</v>
      </c>
      <c r="Z5">
        <f>X4/W4</f>
        <v>2.3094545702778344</v>
      </c>
    </row>
    <row r="6" spans="1:26" x14ac:dyDescent="0.2">
      <c r="B6" t="s">
        <v>12</v>
      </c>
      <c r="C6">
        <v>35620</v>
      </c>
      <c r="D6">
        <v>36415</v>
      </c>
      <c r="E6">
        <v>35546</v>
      </c>
      <c r="F6">
        <v>35315</v>
      </c>
      <c r="G6">
        <v>34018</v>
      </c>
      <c r="H6">
        <v>35639</v>
      </c>
      <c r="I6">
        <v>35271</v>
      </c>
      <c r="J6">
        <v>35774</v>
      </c>
      <c r="K6">
        <v>35521</v>
      </c>
      <c r="L6">
        <v>35087</v>
      </c>
      <c r="M6" s="2">
        <f>(SUM(C6:L6)-MAX(C6:L6)-MIN(C6:L6))/(COUNT(C6:L6)-2)</f>
        <v>35471.625</v>
      </c>
    </row>
    <row r="8" spans="1:26" x14ac:dyDescent="0.2">
      <c r="B8" t="s">
        <v>1</v>
      </c>
      <c r="C8">
        <v>1</v>
      </c>
      <c r="D8">
        <f>C8+1</f>
        <v>2</v>
      </c>
      <c r="E8">
        <f t="shared" ref="E8:L8" si="1">D8+1</f>
        <v>3</v>
      </c>
      <c r="F8">
        <f t="shared" si="1"/>
        <v>4</v>
      </c>
      <c r="G8">
        <f t="shared" si="1"/>
        <v>5</v>
      </c>
      <c r="H8">
        <f t="shared" si="1"/>
        <v>6</v>
      </c>
      <c r="I8">
        <f t="shared" si="1"/>
        <v>7</v>
      </c>
      <c r="J8">
        <f t="shared" si="1"/>
        <v>8</v>
      </c>
      <c r="K8">
        <f t="shared" si="1"/>
        <v>9</v>
      </c>
      <c r="L8">
        <f t="shared" si="1"/>
        <v>10</v>
      </c>
      <c r="M8" s="2" t="s">
        <v>2</v>
      </c>
      <c r="R8" t="s">
        <v>17</v>
      </c>
    </row>
    <row r="9" spans="1:26" x14ac:dyDescent="0.2">
      <c r="B9" t="s">
        <v>8</v>
      </c>
      <c r="C9">
        <v>2013</v>
      </c>
      <c r="D9">
        <v>2321</v>
      </c>
      <c r="E9">
        <v>1582</v>
      </c>
      <c r="F9">
        <v>1402</v>
      </c>
      <c r="G9">
        <v>1492</v>
      </c>
      <c r="H9">
        <v>1505</v>
      </c>
      <c r="I9">
        <v>1109</v>
      </c>
      <c r="J9">
        <v>1555</v>
      </c>
      <c r="K9">
        <v>1561</v>
      </c>
      <c r="L9">
        <v>1612</v>
      </c>
      <c r="M9" s="2">
        <f>(SUM(C9:L9)-MAX(C9:L9)-MIN(C9:L9))/(COUNT(C9:L9)-2)</f>
        <v>1590.25</v>
      </c>
      <c r="N9">
        <f>((M2/M9))</f>
        <v>2.4436409369595977</v>
      </c>
      <c r="O9" t="s">
        <v>15</v>
      </c>
      <c r="R9">
        <f>M9+M9/2.8</f>
        <v>2158.1964285714284</v>
      </c>
    </row>
    <row r="10" spans="1:26" x14ac:dyDescent="0.2">
      <c r="B10" t="s">
        <v>9</v>
      </c>
      <c r="M10" s="2">
        <f>(SUM(C10:L10)-MAX(C10:L10)-MIN(C10:L10))/(COUNT(C10:L10)-2)</f>
        <v>0</v>
      </c>
      <c r="N10" t="s">
        <v>7</v>
      </c>
      <c r="O10">
        <f>549+549/3</f>
        <v>732</v>
      </c>
    </row>
    <row r="11" spans="1:26" x14ac:dyDescent="0.2">
      <c r="A11" t="s">
        <v>3</v>
      </c>
      <c r="B11" t="s">
        <v>10</v>
      </c>
      <c r="M11" s="2">
        <f>(SUM(C11:L11)-MAX(C11:L11)-MIN(C11:L11))/(COUNT(C11:L11)-2)</f>
        <v>0</v>
      </c>
      <c r="N11" t="s">
        <v>7</v>
      </c>
      <c r="O11" s="2">
        <v>5519.875</v>
      </c>
      <c r="P11" t="s">
        <v>14</v>
      </c>
    </row>
    <row r="12" spans="1:26" x14ac:dyDescent="0.2">
      <c r="B12" t="s">
        <v>11</v>
      </c>
      <c r="M12" s="2">
        <f>(SUM(C12:L12)-MAX(C12:L12)-MIN(C12:L12))/(COUNT(C12:L12)-2)</f>
        <v>0</v>
      </c>
      <c r="N12" t="s">
        <v>7</v>
      </c>
    </row>
    <row r="13" spans="1:26" x14ac:dyDescent="0.2">
      <c r="B13" t="s">
        <v>12</v>
      </c>
      <c r="C13">
        <v>34973</v>
      </c>
      <c r="D13">
        <v>30640</v>
      </c>
      <c r="E13">
        <v>30255</v>
      </c>
      <c r="F13">
        <v>31679</v>
      </c>
      <c r="G13">
        <v>31085</v>
      </c>
      <c r="H13">
        <v>31325</v>
      </c>
      <c r="I13">
        <v>30463</v>
      </c>
      <c r="J13">
        <v>31009</v>
      </c>
      <c r="K13">
        <v>32495</v>
      </c>
      <c r="L13">
        <v>32365</v>
      </c>
      <c r="M13" s="2">
        <f>(SUM(C13:L13)-MAX(C13:L13)-MIN(C13:L13))/(COUNT(C13:L13)-2)</f>
        <v>31382.625</v>
      </c>
      <c r="N13">
        <f>((M6/M13))</f>
        <v>1.1302950279015858</v>
      </c>
      <c r="O13" s="2">
        <f>M13-O11</f>
        <v>25862.75</v>
      </c>
      <c r="P13">
        <f>M6/O13</f>
        <v>1.3715333829542489</v>
      </c>
    </row>
    <row r="17" spans="1:18" x14ac:dyDescent="0.2">
      <c r="A17" s="1" t="s">
        <v>5</v>
      </c>
      <c r="B17" t="s">
        <v>1</v>
      </c>
      <c r="C17">
        <v>1</v>
      </c>
      <c r="D17">
        <f>C17+1</f>
        <v>2</v>
      </c>
      <c r="E17">
        <f t="shared" ref="E17:L17" si="2">D17+1</f>
        <v>3</v>
      </c>
      <c r="F17">
        <f t="shared" si="2"/>
        <v>4</v>
      </c>
      <c r="G17">
        <f t="shared" si="2"/>
        <v>5</v>
      </c>
      <c r="H17">
        <f t="shared" si="2"/>
        <v>6</v>
      </c>
      <c r="I17">
        <f t="shared" si="2"/>
        <v>7</v>
      </c>
      <c r="J17">
        <f t="shared" si="2"/>
        <v>8</v>
      </c>
      <c r="K17">
        <f t="shared" si="2"/>
        <v>9</v>
      </c>
      <c r="L17">
        <f t="shared" si="2"/>
        <v>10</v>
      </c>
      <c r="M17" s="2" t="s">
        <v>2</v>
      </c>
      <c r="O17" t="s">
        <v>16</v>
      </c>
    </row>
    <row r="18" spans="1:18" x14ac:dyDescent="0.2">
      <c r="B18" t="s">
        <v>8</v>
      </c>
      <c r="C18">
        <v>8870</v>
      </c>
      <c r="D18">
        <v>8664</v>
      </c>
      <c r="E18">
        <v>10629</v>
      </c>
      <c r="F18">
        <v>9214</v>
      </c>
      <c r="G18">
        <v>8894</v>
      </c>
      <c r="H18">
        <v>8465</v>
      </c>
      <c r="I18">
        <v>9119</v>
      </c>
      <c r="J18">
        <v>8478</v>
      </c>
      <c r="K18">
        <v>8206</v>
      </c>
      <c r="L18">
        <v>8474</v>
      </c>
      <c r="M18" s="2">
        <f>(SUM(C18:L18)-MAX(C18:L18)-MIN(C18:L18))/(COUNT(C18:L18)-2)</f>
        <v>8772.25</v>
      </c>
      <c r="O18">
        <f>2*1.2</f>
        <v>2.4</v>
      </c>
    </row>
    <row r="19" spans="1:18" x14ac:dyDescent="0.2">
      <c r="B19" t="s">
        <v>9</v>
      </c>
      <c r="M19" s="2">
        <f>(SUM(C19:L19)-MAX(C19:L19)-MIN(C19:L19))/(COUNT(C19:L19)-2)</f>
        <v>0</v>
      </c>
    </row>
    <row r="20" spans="1:18" x14ac:dyDescent="0.2">
      <c r="A20" t="s">
        <v>0</v>
      </c>
      <c r="B20" t="s">
        <v>10</v>
      </c>
      <c r="M20" s="2">
        <f>(SUM(C20:L20)-MAX(C20:L20)-MIN(C20:L20))/(COUNT(C20:L20)-2)</f>
        <v>0</v>
      </c>
      <c r="O20" t="s">
        <v>17</v>
      </c>
    </row>
    <row r="21" spans="1:18" x14ac:dyDescent="0.2">
      <c r="B21" t="s">
        <v>11</v>
      </c>
      <c r="M21" s="2">
        <f>(SUM(C21:L21)-MAX(C21:L21)-MIN(C21:L21))/(COUNT(C21:L21)-2)</f>
        <v>0</v>
      </c>
      <c r="O21">
        <f>M18*2</f>
        <v>17544.5</v>
      </c>
    </row>
    <row r="22" spans="1:18" x14ac:dyDescent="0.2">
      <c r="B22" t="s">
        <v>12</v>
      </c>
      <c r="C22">
        <v>91837</v>
      </c>
      <c r="D22">
        <v>92169</v>
      </c>
      <c r="E22">
        <v>86955</v>
      </c>
      <c r="F22">
        <v>85089</v>
      </c>
      <c r="G22">
        <v>85540</v>
      </c>
      <c r="H22">
        <v>85170</v>
      </c>
      <c r="I22">
        <v>85541</v>
      </c>
      <c r="J22">
        <v>84932</v>
      </c>
      <c r="K22">
        <v>86451</v>
      </c>
      <c r="L22">
        <v>87428</v>
      </c>
      <c r="M22" s="2">
        <f>(SUM(C22:L22)-MAX(C22:L22)-MIN(C22:L22))/(COUNT(C22:L22)-2)</f>
        <v>86751.375</v>
      </c>
    </row>
    <row r="24" spans="1:18" x14ac:dyDescent="0.2">
      <c r="B24" t="s">
        <v>1</v>
      </c>
      <c r="C24">
        <v>1</v>
      </c>
      <c r="D24">
        <f>C24+1</f>
        <v>2</v>
      </c>
      <c r="E24">
        <f t="shared" ref="E24:L24" si="3">D24+1</f>
        <v>3</v>
      </c>
      <c r="F24">
        <f t="shared" si="3"/>
        <v>4</v>
      </c>
      <c r="G24">
        <f t="shared" si="3"/>
        <v>5</v>
      </c>
      <c r="H24">
        <f t="shared" si="3"/>
        <v>6</v>
      </c>
      <c r="I24">
        <f t="shared" si="3"/>
        <v>7</v>
      </c>
      <c r="J24">
        <f t="shared" si="3"/>
        <v>8</v>
      </c>
      <c r="K24">
        <f t="shared" si="3"/>
        <v>9</v>
      </c>
      <c r="L24">
        <f t="shared" si="3"/>
        <v>10</v>
      </c>
      <c r="M24" s="2" t="s">
        <v>2</v>
      </c>
      <c r="O24" t="s">
        <v>15</v>
      </c>
      <c r="R24" t="s">
        <v>17</v>
      </c>
    </row>
    <row r="25" spans="1:18" x14ac:dyDescent="0.2">
      <c r="B25" t="s">
        <v>8</v>
      </c>
      <c r="C25">
        <v>3461</v>
      </c>
      <c r="D25">
        <v>3184</v>
      </c>
      <c r="E25">
        <v>3389</v>
      </c>
      <c r="F25">
        <v>3200</v>
      </c>
      <c r="G25">
        <v>3409</v>
      </c>
      <c r="H25">
        <v>3449</v>
      </c>
      <c r="I25">
        <v>3354</v>
      </c>
      <c r="J25">
        <v>3302</v>
      </c>
      <c r="K25">
        <v>3421</v>
      </c>
      <c r="L25">
        <v>3483</v>
      </c>
      <c r="M25" s="2">
        <f>(SUM(C25:L25)-MAX(C25:L25)-MIN(C25:L25))/(COUNT(C25:L25)-2)</f>
        <v>3373.125</v>
      </c>
      <c r="N25">
        <f>((M18/M25))</f>
        <v>2.6006299796183066</v>
      </c>
      <c r="O25">
        <f>1.2 + 1.2/3</f>
        <v>1.5999999999999999</v>
      </c>
      <c r="R25">
        <f>M25+M25/2.8</f>
        <v>4577.8125</v>
      </c>
    </row>
    <row r="26" spans="1:18" x14ac:dyDescent="0.2">
      <c r="B26" t="s">
        <v>9</v>
      </c>
      <c r="M26" s="2">
        <f>(SUM(C26:L26)-MAX(C26:L26)-MIN(C26:L26))/(COUNT(C26:L26)-2)</f>
        <v>0</v>
      </c>
      <c r="N26" t="s">
        <v>7</v>
      </c>
    </row>
    <row r="27" spans="1:18" x14ac:dyDescent="0.2">
      <c r="A27" t="s">
        <v>3</v>
      </c>
      <c r="B27" t="s">
        <v>10</v>
      </c>
      <c r="M27" s="2">
        <f>(SUM(C27:L27)-MAX(C27:L27)-MIN(C27:L27))/(COUNT(C27:L27)-2)</f>
        <v>0</v>
      </c>
      <c r="N27" t="s">
        <v>7</v>
      </c>
      <c r="O27">
        <v>12156.25</v>
      </c>
      <c r="P27" t="s">
        <v>14</v>
      </c>
    </row>
    <row r="28" spans="1:18" x14ac:dyDescent="0.2">
      <c r="B28" t="s">
        <v>11</v>
      </c>
      <c r="M28" s="2">
        <f>(SUM(C28:L28)-MAX(C28:L28)-MIN(C28:L28))/(COUNT(C28:L28)-2)</f>
        <v>0</v>
      </c>
      <c r="N28" t="s">
        <v>7</v>
      </c>
    </row>
    <row r="29" spans="1:18" x14ac:dyDescent="0.2">
      <c r="B29" t="s">
        <v>12</v>
      </c>
      <c r="C29" s="3">
        <v>73681</v>
      </c>
      <c r="D29" s="3">
        <v>75181</v>
      </c>
      <c r="E29" s="3">
        <v>80404</v>
      </c>
      <c r="F29" s="3">
        <v>71624</v>
      </c>
      <c r="G29" s="3">
        <v>71661</v>
      </c>
      <c r="H29" s="3">
        <v>71741</v>
      </c>
      <c r="I29" s="3">
        <v>81835</v>
      </c>
      <c r="J29" s="3">
        <v>74409</v>
      </c>
      <c r="K29" s="3">
        <v>75176</v>
      </c>
      <c r="L29" s="3">
        <v>74360</v>
      </c>
      <c r="M29" s="2">
        <f>(SUM(C29:L29)-MAX(C29:L29)-MIN(C29:L29))/(COUNT(C29:L29)-2)</f>
        <v>74576.625</v>
      </c>
      <c r="N29">
        <f>((M22/M29))</f>
        <v>1.1632515550281337</v>
      </c>
      <c r="O29" s="2">
        <f>M29-O27</f>
        <v>62420.375</v>
      </c>
      <c r="P29">
        <f>M22/O29</f>
        <v>1.3897925957670072</v>
      </c>
    </row>
    <row r="33" spans="1:25" x14ac:dyDescent="0.2">
      <c r="A33" s="1" t="s">
        <v>6</v>
      </c>
      <c r="B33" t="s">
        <v>1</v>
      </c>
      <c r="C33">
        <v>1</v>
      </c>
      <c r="D33">
        <f>C33+1</f>
        <v>2</v>
      </c>
      <c r="E33">
        <f t="shared" ref="E33:L33" si="4">D33+1</f>
        <v>3</v>
      </c>
      <c r="F33">
        <f t="shared" si="4"/>
        <v>4</v>
      </c>
      <c r="G33">
        <f t="shared" si="4"/>
        <v>5</v>
      </c>
      <c r="H33">
        <f t="shared" si="4"/>
        <v>6</v>
      </c>
      <c r="I33">
        <f t="shared" si="4"/>
        <v>7</v>
      </c>
      <c r="J33">
        <f t="shared" si="4"/>
        <v>8</v>
      </c>
      <c r="K33">
        <f t="shared" si="4"/>
        <v>9</v>
      </c>
      <c r="L33">
        <f t="shared" si="4"/>
        <v>10</v>
      </c>
      <c r="M33" s="2" t="s">
        <v>2</v>
      </c>
      <c r="O33" t="s">
        <v>16</v>
      </c>
      <c r="W33">
        <f>W35/V35</f>
        <v>2.445655506337812</v>
      </c>
      <c r="X33">
        <v>1.7</v>
      </c>
    </row>
    <row r="34" spans="1:25" x14ac:dyDescent="0.2">
      <c r="B34" t="s">
        <v>8</v>
      </c>
      <c r="C34">
        <v>14323</v>
      </c>
      <c r="D34">
        <v>12731</v>
      </c>
      <c r="E34">
        <v>13816</v>
      </c>
      <c r="F34">
        <v>13192</v>
      </c>
      <c r="G34">
        <v>13786</v>
      </c>
      <c r="H34">
        <v>13710</v>
      </c>
      <c r="I34">
        <v>13588</v>
      </c>
      <c r="J34">
        <v>13479</v>
      </c>
      <c r="K34">
        <v>13461</v>
      </c>
      <c r="L34">
        <v>13406</v>
      </c>
      <c r="M34" s="2">
        <f>(SUM(C34:L34)-MAX(C34:L34)-MIN(C34:L34))/(COUNT(C34:L34)-2)</f>
        <v>13554.75</v>
      </c>
      <c r="O34">
        <f>2*1.8</f>
        <v>3.6</v>
      </c>
      <c r="V34" s="1" t="s">
        <v>4</v>
      </c>
      <c r="W34" s="1" t="s">
        <v>5</v>
      </c>
      <c r="X34" s="1" t="s">
        <v>6</v>
      </c>
      <c r="Y34" s="1" t="s">
        <v>13</v>
      </c>
    </row>
    <row r="35" spans="1:25" x14ac:dyDescent="0.2">
      <c r="B35" t="s">
        <v>9</v>
      </c>
      <c r="M35" s="2">
        <f>(SUM(C35:L35)-MAX(C35:L35)-MIN(C35:L35))/(COUNT(C35:L35)-2)</f>
        <v>0</v>
      </c>
      <c r="U35" t="s">
        <v>0</v>
      </c>
      <c r="V35" s="4">
        <f>M6/1000</f>
        <v>35.471625000000003</v>
      </c>
      <c r="W35" s="4">
        <f>M22/1000</f>
        <v>86.751374999999996</v>
      </c>
      <c r="X35" s="4">
        <f>M38/1000</f>
        <v>145.82162500000001</v>
      </c>
      <c r="Y35" s="4">
        <f>X35*X33</f>
        <v>247.89676250000002</v>
      </c>
    </row>
    <row r="36" spans="1:25" x14ac:dyDescent="0.2">
      <c r="A36" t="s">
        <v>0</v>
      </c>
      <c r="B36" t="s">
        <v>10</v>
      </c>
      <c r="M36" s="2">
        <f>(SUM(C36:L36)-MAX(C36:L36)-MIN(C36:L36))/(COUNT(C36:L36)-2)</f>
        <v>0</v>
      </c>
      <c r="U36" t="s">
        <v>3</v>
      </c>
      <c r="V36" s="4">
        <f>O13/1000</f>
        <v>25.862749999999998</v>
      </c>
      <c r="W36" s="4">
        <f>O29/1000</f>
        <v>62.420375</v>
      </c>
      <c r="X36" s="4">
        <f>O45/1000</f>
        <v>137.22475</v>
      </c>
      <c r="Y36" s="4">
        <f>X36*X37</f>
        <v>219.55960000000002</v>
      </c>
    </row>
    <row r="37" spans="1:25" x14ac:dyDescent="0.2">
      <c r="B37" t="s">
        <v>11</v>
      </c>
      <c r="M37" s="2">
        <f>(SUM(C37:L37)-MAX(C37:L37)-MIN(C37:L37))/(COUNT(C37:L37)-2)</f>
        <v>0</v>
      </c>
      <c r="W37">
        <f>W36/V36</f>
        <v>2.4135242771940342</v>
      </c>
      <c r="X37" s="3">
        <v>1.6</v>
      </c>
    </row>
    <row r="38" spans="1:25" x14ac:dyDescent="0.2">
      <c r="B38" t="s">
        <v>12</v>
      </c>
      <c r="C38">
        <v>148942</v>
      </c>
      <c r="D38">
        <v>144517</v>
      </c>
      <c r="E38">
        <v>146401</v>
      </c>
      <c r="F38">
        <v>133123</v>
      </c>
      <c r="G38">
        <v>146747</v>
      </c>
      <c r="H38">
        <v>146739</v>
      </c>
      <c r="I38">
        <v>145580</v>
      </c>
      <c r="J38">
        <v>145909</v>
      </c>
      <c r="K38">
        <v>145173</v>
      </c>
      <c r="L38">
        <v>145507</v>
      </c>
      <c r="M38" s="2">
        <f>(SUM(C38:L38)-MAX(C38:L38)-MIN(C38:L38))/(COUNT(C38:L38)-2)</f>
        <v>145821.625</v>
      </c>
    </row>
    <row r="40" spans="1:25" x14ac:dyDescent="0.2">
      <c r="B40" t="s">
        <v>1</v>
      </c>
      <c r="C40">
        <v>1</v>
      </c>
      <c r="D40">
        <f>C40+1</f>
        <v>2</v>
      </c>
      <c r="E40">
        <f t="shared" ref="E40:L40" si="5">D40+1</f>
        <v>3</v>
      </c>
      <c r="F40">
        <f t="shared" si="5"/>
        <v>4</v>
      </c>
      <c r="G40">
        <f t="shared" si="5"/>
        <v>5</v>
      </c>
      <c r="H40">
        <f t="shared" si="5"/>
        <v>6</v>
      </c>
      <c r="I40">
        <f t="shared" si="5"/>
        <v>7</v>
      </c>
      <c r="J40">
        <f t="shared" si="5"/>
        <v>8</v>
      </c>
      <c r="K40">
        <f t="shared" si="5"/>
        <v>9</v>
      </c>
      <c r="L40">
        <f t="shared" si="5"/>
        <v>10</v>
      </c>
      <c r="M40" s="2" t="s">
        <v>2</v>
      </c>
      <c r="O40" t="s">
        <v>15</v>
      </c>
      <c r="R40" t="s">
        <v>17</v>
      </c>
    </row>
    <row r="41" spans="1:25" x14ac:dyDescent="0.2">
      <c r="B41" t="s">
        <v>8</v>
      </c>
      <c r="C41">
        <v>6757</v>
      </c>
      <c r="D41">
        <v>5956</v>
      </c>
      <c r="E41">
        <v>5658</v>
      </c>
      <c r="F41">
        <v>6191</v>
      </c>
      <c r="G41">
        <v>5828</v>
      </c>
      <c r="H41">
        <v>7441</v>
      </c>
      <c r="I41">
        <v>6163</v>
      </c>
      <c r="J41">
        <v>5794</v>
      </c>
      <c r="K41">
        <v>5960</v>
      </c>
      <c r="L41">
        <v>5685</v>
      </c>
      <c r="M41" s="2">
        <f>(SUM(C41:L41)-MAX(C41:L41)-MIN(C41:L41))/(COUNT(C41:L41)-2)</f>
        <v>6041.75</v>
      </c>
      <c r="N41">
        <f>((M34/M41))</f>
        <v>2.2435138825671368</v>
      </c>
      <c r="O41">
        <f>1.8 + 1.8/3</f>
        <v>2.4</v>
      </c>
      <c r="R41">
        <f>M41+M41/2.8</f>
        <v>8199.5178571428569</v>
      </c>
    </row>
    <row r="42" spans="1:25" x14ac:dyDescent="0.2">
      <c r="B42" t="s">
        <v>9</v>
      </c>
      <c r="M42" s="2">
        <f>(SUM(C42:L42)-MAX(C42:L42)-MIN(C42:L42))/(COUNT(C42:L42)-2)</f>
        <v>0</v>
      </c>
      <c r="N42" t="s">
        <v>7</v>
      </c>
    </row>
    <row r="43" spans="1:25" x14ac:dyDescent="0.2">
      <c r="A43" t="s">
        <v>3</v>
      </c>
      <c r="B43" t="s">
        <v>10</v>
      </c>
      <c r="M43" s="2">
        <f>(SUM(C43:L43)-MAX(C43:L43)-MIN(C43:L43))/(COUNT(C43:L43)-2)</f>
        <v>0</v>
      </c>
      <c r="N43" t="s">
        <v>7</v>
      </c>
      <c r="O43">
        <v>78355</v>
      </c>
      <c r="P43" t="s">
        <v>14</v>
      </c>
    </row>
    <row r="44" spans="1:25" x14ac:dyDescent="0.2">
      <c r="B44" t="s">
        <v>11</v>
      </c>
      <c r="M44" s="2">
        <f>(SUM(C44:L44)-MAX(C44:L44)-MIN(C44:L44))/(COUNT(C44:L44)-2)</f>
        <v>0</v>
      </c>
      <c r="N44" t="s">
        <v>7</v>
      </c>
    </row>
    <row r="45" spans="1:25" x14ac:dyDescent="0.2">
      <c r="B45" t="s">
        <v>12</v>
      </c>
      <c r="C45">
        <v>222896</v>
      </c>
      <c r="D45">
        <v>221955</v>
      </c>
      <c r="E45">
        <v>203180</v>
      </c>
      <c r="F45">
        <v>213423</v>
      </c>
      <c r="G45">
        <v>204227</v>
      </c>
      <c r="H45">
        <v>210763</v>
      </c>
      <c r="I45">
        <v>205237</v>
      </c>
      <c r="J45">
        <v>225057</v>
      </c>
      <c r="K45">
        <v>225398</v>
      </c>
      <c r="L45">
        <v>221080</v>
      </c>
      <c r="M45" s="2">
        <f>(SUM(C45:L45)-MAX(C45:L45)-MIN(C45:L45))/(COUNT(C45:L45)-2)</f>
        <v>215579.75</v>
      </c>
      <c r="N45">
        <f>((M38/M45))</f>
        <v>0.67641615225919871</v>
      </c>
      <c r="O45" s="2">
        <f>M45-O43</f>
        <v>137224.75</v>
      </c>
      <c r="P45">
        <f>M38/O45</f>
        <v>1.0626481374533383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 Faltas</vt:lpstr>
      <vt:lpstr>Sem Faltas (64K shards)</vt:lpstr>
      <vt:lpstr>Com Faltas (1 retry)</vt:lpstr>
      <vt:lpstr>Com Faltas (1 retry) (64k)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Soares</dc:creator>
  <cp:lastModifiedBy>João Soares</cp:lastModifiedBy>
  <dcterms:created xsi:type="dcterms:W3CDTF">2019-04-26T14:32:23Z</dcterms:created>
  <dcterms:modified xsi:type="dcterms:W3CDTF">2019-05-17T14:20:44Z</dcterms:modified>
</cp:coreProperties>
</file>