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Sheet1" sheetId="1" r:id="rId1"/>
    <sheet name="Flo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1" i="2" l="1"/>
  <c r="B100" i="2"/>
  <c r="H101" i="2" s="1"/>
  <c r="G98" i="2"/>
  <c r="B97" i="2"/>
  <c r="H98" i="2" s="1"/>
  <c r="C108" i="2" l="1"/>
  <c r="I108" i="2" s="1"/>
  <c r="C110" i="2"/>
  <c r="I110" i="2" s="1"/>
  <c r="A3" i="2" l="1"/>
  <c r="A4" i="2"/>
  <c r="A5" i="2"/>
  <c r="A6" i="2"/>
  <c r="A7" i="2"/>
  <c r="A8" i="2"/>
  <c r="A9" i="2"/>
  <c r="A2" i="2"/>
  <c r="C118" i="2" l="1"/>
  <c r="I118" i="2" s="1"/>
  <c r="Q99" i="2"/>
  <c r="L98" i="2"/>
  <c r="C117" i="2"/>
  <c r="I117" i="2" s="1"/>
  <c r="Q96" i="2"/>
  <c r="L95" i="2"/>
  <c r="Q92" i="2"/>
  <c r="K92" i="2"/>
  <c r="Q91" i="2"/>
  <c r="K91" i="2"/>
  <c r="Q90" i="2"/>
  <c r="K90" i="2"/>
  <c r="Q89" i="2"/>
  <c r="K89" i="2"/>
  <c r="Q88" i="2"/>
  <c r="K88" i="2"/>
  <c r="Q87" i="2"/>
  <c r="K87" i="2"/>
  <c r="Q86" i="2"/>
  <c r="K86" i="2"/>
  <c r="Q85" i="2"/>
  <c r="K85" i="2"/>
  <c r="R86" i="2" l="1"/>
  <c r="R90" i="2"/>
  <c r="R87" i="2"/>
  <c r="R99" i="2"/>
  <c r="R96" i="2"/>
  <c r="R85" i="2"/>
  <c r="R91" i="2"/>
  <c r="R88" i="2"/>
  <c r="R92" i="2"/>
  <c r="S92" i="2" s="1"/>
  <c r="R89" i="2"/>
  <c r="B110" i="2"/>
  <c r="H110" i="2" s="1"/>
  <c r="B109" i="2"/>
  <c r="H109" i="2" s="1"/>
  <c r="C111" i="2"/>
  <c r="I111" i="2" s="1"/>
  <c r="C112" i="2"/>
  <c r="I112" i="2" s="1"/>
  <c r="C113" i="2"/>
  <c r="I113" i="2" s="1"/>
  <c r="C114" i="2"/>
  <c r="I114" i="2" s="1"/>
  <c r="C115" i="2"/>
  <c r="I115" i="2" s="1"/>
  <c r="C116" i="2"/>
  <c r="I116" i="2" s="1"/>
  <c r="B108" i="2"/>
  <c r="H108" i="2" s="1"/>
  <c r="B107" i="2"/>
  <c r="H107" i="2" s="1"/>
  <c r="B106" i="2"/>
  <c r="B95" i="2" l="1"/>
  <c r="B92" i="2"/>
  <c r="B88" i="2"/>
  <c r="B84" i="2"/>
  <c r="B80" i="2"/>
  <c r="G72" i="2"/>
  <c r="B76" i="2"/>
  <c r="G77" i="2"/>
  <c r="G81" i="2"/>
  <c r="G85" i="2"/>
  <c r="G89" i="2"/>
  <c r="G93" i="2"/>
  <c r="G96" i="2"/>
  <c r="B71" i="2"/>
  <c r="H77" i="2" l="1"/>
  <c r="H72" i="2"/>
  <c r="H96" i="2"/>
  <c r="H93" i="2"/>
  <c r="H85" i="2"/>
  <c r="H81" i="2"/>
  <c r="H89" i="2"/>
  <c r="G68" i="2"/>
  <c r="A68" i="2"/>
  <c r="G67" i="2"/>
  <c r="A67" i="2"/>
  <c r="G66" i="2"/>
  <c r="A66" i="2"/>
  <c r="G65" i="2"/>
  <c r="A65" i="2"/>
  <c r="G64" i="2"/>
  <c r="A64" i="2"/>
  <c r="G63" i="2"/>
  <c r="A63" i="2"/>
  <c r="G62" i="2"/>
  <c r="A62" i="2"/>
  <c r="G61" i="2"/>
  <c r="A61" i="2"/>
  <c r="G53" i="2"/>
  <c r="A53" i="2"/>
  <c r="G42" i="2"/>
  <c r="A42" i="2"/>
  <c r="G31" i="2"/>
  <c r="A31" i="2"/>
  <c r="G20" i="2"/>
  <c r="A20" i="2"/>
  <c r="G52" i="2"/>
  <c r="A52" i="2"/>
  <c r="G41" i="2"/>
  <c r="A41" i="2"/>
  <c r="G30" i="2"/>
  <c r="A30" i="2"/>
  <c r="G19" i="2"/>
  <c r="A19" i="2"/>
  <c r="G51" i="2"/>
  <c r="A51" i="2"/>
  <c r="G40" i="2"/>
  <c r="A40" i="2"/>
  <c r="G29" i="2"/>
  <c r="A29" i="2"/>
  <c r="G18" i="2"/>
  <c r="A18" i="2"/>
  <c r="G50" i="2"/>
  <c r="A50" i="2"/>
  <c r="G39" i="2"/>
  <c r="A39" i="2"/>
  <c r="G28" i="2"/>
  <c r="A28" i="2"/>
  <c r="G17" i="2"/>
  <c r="A17" i="2"/>
  <c r="G49" i="2"/>
  <c r="A49" i="2"/>
  <c r="G38" i="2"/>
  <c r="A38" i="2"/>
  <c r="G27" i="2"/>
  <c r="A27" i="2"/>
  <c r="G16" i="2"/>
  <c r="A16" i="2"/>
  <c r="G48" i="2"/>
  <c r="A48" i="2"/>
  <c r="G37" i="2"/>
  <c r="A37" i="2"/>
  <c r="G26" i="2"/>
  <c r="A26" i="2"/>
  <c r="G15" i="2"/>
  <c r="A15" i="2"/>
  <c r="G47" i="2"/>
  <c r="A47" i="2"/>
  <c r="G36" i="2"/>
  <c r="A36" i="2"/>
  <c r="G25" i="2"/>
  <c r="A25" i="2"/>
  <c r="G14" i="2"/>
  <c r="A14" i="2"/>
  <c r="G46" i="2"/>
  <c r="A46" i="2"/>
  <c r="G35" i="2"/>
  <c r="A35" i="2"/>
  <c r="G24" i="2"/>
  <c r="A24" i="2"/>
  <c r="G13" i="2"/>
  <c r="A13" i="2"/>
  <c r="G9" i="2"/>
  <c r="G8" i="2"/>
  <c r="H8" i="2"/>
  <c r="G7" i="2"/>
  <c r="H7" i="2" s="1"/>
  <c r="G6" i="2"/>
  <c r="H6" i="2" s="1"/>
  <c r="G5" i="2"/>
  <c r="H5" i="2" s="1"/>
  <c r="G4" i="2"/>
  <c r="H4" i="2"/>
  <c r="G3" i="2"/>
  <c r="H3" i="2" s="1"/>
  <c r="G2" i="2"/>
  <c r="H2" i="2"/>
  <c r="H13" i="2" l="1"/>
  <c r="H35" i="2"/>
  <c r="H14" i="2"/>
  <c r="H36" i="2"/>
  <c r="H15" i="2"/>
  <c r="H37" i="2"/>
  <c r="H16" i="2"/>
  <c r="H38" i="2"/>
  <c r="H17" i="2"/>
  <c r="H39" i="2"/>
  <c r="H18" i="2"/>
  <c r="H40" i="2"/>
  <c r="H19" i="2"/>
  <c r="H41" i="2"/>
  <c r="H20" i="2"/>
  <c r="K108" i="2"/>
  <c r="K110" i="2"/>
  <c r="H9" i="2"/>
  <c r="H24" i="2"/>
  <c r="H46" i="2"/>
  <c r="H25" i="2"/>
  <c r="H47" i="2"/>
  <c r="H26" i="2"/>
  <c r="H48" i="2"/>
  <c r="H27" i="2"/>
  <c r="H49" i="2"/>
  <c r="H28" i="2"/>
  <c r="H50" i="2"/>
  <c r="H29" i="2"/>
  <c r="H51" i="2"/>
  <c r="H30" i="2"/>
  <c r="H52" i="2"/>
  <c r="H31" i="2"/>
  <c r="K117" i="2"/>
  <c r="K111" i="2"/>
  <c r="J109" i="2"/>
  <c r="K115" i="2"/>
  <c r="K116" i="2"/>
  <c r="K113" i="2"/>
  <c r="J108" i="2"/>
  <c r="J107" i="2"/>
  <c r="K112" i="2"/>
  <c r="K118" i="2"/>
  <c r="K114" i="2"/>
  <c r="J110" i="2"/>
  <c r="H62" i="2"/>
  <c r="H64" i="2"/>
  <c r="H66" i="2"/>
  <c r="H68" i="2"/>
  <c r="I68" i="2" s="1"/>
  <c r="H61" i="2"/>
  <c r="H63" i="2"/>
  <c r="H65" i="2"/>
  <c r="H67" i="2"/>
  <c r="H53" i="2"/>
  <c r="H42" i="2"/>
  <c r="I42" i="2" s="1"/>
  <c r="AW32" i="1"/>
  <c r="AQ32" i="1"/>
  <c r="AW31" i="1"/>
  <c r="AQ31" i="1"/>
  <c r="AW30" i="1"/>
  <c r="AQ30" i="1"/>
  <c r="AW29" i="1"/>
  <c r="AQ29" i="1"/>
  <c r="AW28" i="1"/>
  <c r="AQ28" i="1"/>
  <c r="AW27" i="1"/>
  <c r="AQ27" i="1"/>
  <c r="AW26" i="1"/>
  <c r="AQ26" i="1"/>
  <c r="AW25" i="1"/>
  <c r="AQ25" i="1"/>
  <c r="N32" i="1"/>
  <c r="AP32" i="1"/>
  <c r="AJ32" i="1"/>
  <c r="AP31" i="1"/>
  <c r="AJ31" i="1"/>
  <c r="AP30" i="1"/>
  <c r="AJ30" i="1"/>
  <c r="AP29" i="1"/>
  <c r="AJ29" i="1"/>
  <c r="AP28" i="1"/>
  <c r="AJ28" i="1"/>
  <c r="AP27" i="1"/>
  <c r="AJ27" i="1"/>
  <c r="AP26" i="1"/>
  <c r="AJ26" i="1"/>
  <c r="AP25" i="1"/>
  <c r="AJ25" i="1"/>
  <c r="AI32" i="1"/>
  <c r="AC32" i="1"/>
  <c r="AI31" i="1"/>
  <c r="AC31" i="1"/>
  <c r="AI30" i="1"/>
  <c r="AC30" i="1"/>
  <c r="AI29" i="1"/>
  <c r="AC29" i="1"/>
  <c r="AI28" i="1"/>
  <c r="AC28" i="1"/>
  <c r="AI27" i="1"/>
  <c r="AC27" i="1"/>
  <c r="AI26" i="1"/>
  <c r="AC26" i="1"/>
  <c r="AI25" i="1"/>
  <c r="AC25" i="1"/>
  <c r="AB32" i="1"/>
  <c r="AB31" i="1"/>
  <c r="AB30" i="1"/>
  <c r="AB29" i="1"/>
  <c r="AB28" i="1"/>
  <c r="AB27" i="1"/>
  <c r="AB26" i="1"/>
  <c r="AB25" i="1"/>
  <c r="U32" i="1"/>
  <c r="U31" i="1"/>
  <c r="U30" i="1"/>
  <c r="U29" i="1"/>
  <c r="U28" i="1"/>
  <c r="U27" i="1"/>
  <c r="U26" i="1"/>
  <c r="U25" i="1"/>
  <c r="V32" i="1"/>
  <c r="V31" i="1"/>
  <c r="V30" i="1"/>
  <c r="V29" i="1"/>
  <c r="V28" i="1"/>
  <c r="V27" i="1"/>
  <c r="V26" i="1"/>
  <c r="V25" i="1"/>
  <c r="H32" i="1"/>
  <c r="H31" i="1"/>
  <c r="H30" i="1"/>
  <c r="H29" i="1"/>
  <c r="H28" i="1"/>
  <c r="H27" i="1"/>
  <c r="H26" i="1"/>
  <c r="H25" i="1"/>
  <c r="I31" i="2" l="1"/>
  <c r="I20" i="2"/>
  <c r="I9" i="2"/>
  <c r="I53" i="2"/>
  <c r="O32" i="1"/>
  <c r="O31" i="1"/>
  <c r="O30" i="1"/>
  <c r="O29" i="1"/>
  <c r="O28" i="1"/>
  <c r="O27" i="1"/>
  <c r="O26" i="1"/>
  <c r="O25" i="1"/>
  <c r="N31" i="1"/>
  <c r="N30" i="1"/>
  <c r="N29" i="1"/>
  <c r="N28" i="1"/>
  <c r="N27" i="1"/>
  <c r="N26" i="1"/>
  <c r="N25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H14" i="1" l="1"/>
  <c r="U20" i="1"/>
  <c r="U19" i="1"/>
  <c r="U18" i="1"/>
  <c r="U17" i="1"/>
  <c r="U16" i="1"/>
  <c r="U15" i="1"/>
  <c r="U14" i="1"/>
  <c r="U13" i="1"/>
  <c r="AB20" i="1"/>
  <c r="AB19" i="1"/>
  <c r="AB18" i="1"/>
  <c r="AB17" i="1"/>
  <c r="AB16" i="1"/>
  <c r="AB15" i="1"/>
  <c r="AB14" i="1"/>
  <c r="AB13" i="1"/>
  <c r="N20" i="1"/>
  <c r="N19" i="1"/>
  <c r="N18" i="1"/>
  <c r="N17" i="1"/>
  <c r="N16" i="1"/>
  <c r="N15" i="1"/>
  <c r="N14" i="1"/>
  <c r="N13" i="1"/>
  <c r="G20" i="1"/>
  <c r="G19" i="1"/>
  <c r="G18" i="1"/>
  <c r="G17" i="1"/>
  <c r="G16" i="1"/>
  <c r="G15" i="1"/>
  <c r="G14" i="1"/>
  <c r="G13" i="1"/>
  <c r="G3" i="1"/>
  <c r="G4" i="1"/>
  <c r="G5" i="1"/>
  <c r="G6" i="1"/>
  <c r="G7" i="1"/>
  <c r="G8" i="1"/>
  <c r="G9" i="1"/>
  <c r="G2" i="1"/>
  <c r="V20" i="1"/>
  <c r="V19" i="1"/>
  <c r="V18" i="1"/>
  <c r="V17" i="1"/>
  <c r="V16" i="1"/>
  <c r="V15" i="1"/>
  <c r="V14" i="1"/>
  <c r="V13" i="1"/>
  <c r="O20" i="1"/>
  <c r="O19" i="1"/>
  <c r="O18" i="1"/>
  <c r="O17" i="1"/>
  <c r="O16" i="1"/>
  <c r="O15" i="1"/>
  <c r="O14" i="1"/>
  <c r="O13" i="1"/>
  <c r="H20" i="1"/>
  <c r="H19" i="1"/>
  <c r="H18" i="1"/>
  <c r="H17" i="1"/>
  <c r="H16" i="1"/>
  <c r="H15" i="1"/>
  <c r="H13" i="1"/>
  <c r="A20" i="1" l="1"/>
  <c r="A19" i="1"/>
  <c r="A18" i="1"/>
  <c r="A17" i="1"/>
  <c r="A16" i="1"/>
  <c r="A15" i="1"/>
  <c r="A14" i="1"/>
  <c r="A13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<sst xmlns="http://schemas.openxmlformats.org/spreadsheetml/2006/main" count="64" uniqueCount="15">
  <si>
    <t>OpenMP</t>
  </si>
  <si>
    <t>Media</t>
  </si>
  <si>
    <t>Threads</t>
  </si>
  <si>
    <t>MPI</t>
  </si>
  <si>
    <t>Sequencial Tempo de Execução</t>
  </si>
  <si>
    <t>OpenMP 1 Thread Tempo Execução</t>
  </si>
  <si>
    <t>Flops</t>
  </si>
  <si>
    <t xml:space="preserve">Sequential </t>
  </si>
  <si>
    <t>Versão</t>
  </si>
  <si>
    <t>Eficiência</t>
  </si>
  <si>
    <t>SpeedUpEscalável</t>
  </si>
  <si>
    <t>SpeedUP OpenMP</t>
  </si>
  <si>
    <t>SpeedUP MPI</t>
  </si>
  <si>
    <t>Flops OpneMP</t>
  </si>
  <si>
    <t>Lops 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</si>
</sst>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1"/>
    <xf numFmtId="0" fontId="0" fillId="0" borderId="0" xfId="0" applyAlignment="1"/>
    <xf numFmtId="0" fontId="2" fillId="0" borderId="0" xfId="0" applyFont="1"/>
    <xf numFmtId="11" fontId="0" fillId="0" borderId="0" xfId="0" applyNumberFormat="1"/>
    <xf numFmtId="11" fontId="0" fillId="0" borderId="0" xfId="0" applyNumberFormat="1" applyFill="1"/>
    <xf numFmtId="0" fontId="0" fillId="0" borderId="0" xfId="0" applyAlignment="1">
      <alignment horizontal="center"/>
    </xf>
  </cellXfs>
  <cellStyles count="2">
    <cellStyle name="Normal" xfId="0" builtinId="0"/>
    <cellStyle name="Texto Explicativo" xfId="1" builtinId="5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Sequencial Tempo de Execução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Sheet1!$G$2:$G$9</c:f>
              <c:numCache>
                <c:formatCode>General</c:formatCode>
                <c:ptCount val="8"/>
                <c:pt idx="0">
                  <c:v>0.42216219999999999</c:v>
                </c:pt>
                <c:pt idx="1">
                  <c:v>0.89325779999999999</c:v>
                </c:pt>
                <c:pt idx="2">
                  <c:v>1.8688420000000001</c:v>
                </c:pt>
                <c:pt idx="3">
                  <c:v>3.950342</c:v>
                </c:pt>
                <c:pt idx="4">
                  <c:v>8.1731500000000015</c:v>
                </c:pt>
                <c:pt idx="5">
                  <c:v>16.86016</c:v>
                </c:pt>
                <c:pt idx="6">
                  <c:v>34.907600000000002</c:v>
                </c:pt>
                <c:pt idx="7">
                  <c:v>71.91422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897152"/>
        <c:axId val="1791724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0.41927900000000001</c:v>
                      </c:pt>
                      <c:pt idx="1">
                        <c:v>0.902729</c:v>
                      </c:pt>
                      <c:pt idx="2">
                        <c:v>1.86483</c:v>
                      </c:pt>
                      <c:pt idx="3">
                        <c:v>3.9483700000000002</c:v>
                      </c:pt>
                      <c:pt idx="4">
                        <c:v>8.1840600000000006</c:v>
                      </c:pt>
                      <c:pt idx="5">
                        <c:v>16.75</c:v>
                      </c:pt>
                      <c:pt idx="6">
                        <c:v>34.858600000000003</c:v>
                      </c:pt>
                      <c:pt idx="7">
                        <c:v>71.959800000000001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0.41870000000000002</c:v>
                      </c:pt>
                      <c:pt idx="1">
                        <c:v>0.89437699999999998</c:v>
                      </c:pt>
                      <c:pt idx="2">
                        <c:v>1.8705000000000001</c:v>
                      </c:pt>
                      <c:pt idx="3">
                        <c:v>3.9566599999999998</c:v>
                      </c:pt>
                      <c:pt idx="4">
                        <c:v>8.1385199999999998</c:v>
                      </c:pt>
                      <c:pt idx="5">
                        <c:v>16.793900000000001</c:v>
                      </c:pt>
                      <c:pt idx="6">
                        <c:v>34.941299999999998</c:v>
                      </c:pt>
                      <c:pt idx="7">
                        <c:v>71.9405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0.41884500000000002</c:v>
                      </c:pt>
                      <c:pt idx="1">
                        <c:v>0.88779200000000003</c:v>
                      </c:pt>
                      <c:pt idx="2">
                        <c:v>1.86833</c:v>
                      </c:pt>
                      <c:pt idx="3">
                        <c:v>3.9446599999999998</c:v>
                      </c:pt>
                      <c:pt idx="4">
                        <c:v>8.1836800000000007</c:v>
                      </c:pt>
                      <c:pt idx="5">
                        <c:v>16.945599999999999</c:v>
                      </c:pt>
                      <c:pt idx="6">
                        <c:v>34.887300000000003</c:v>
                      </c:pt>
                      <c:pt idx="7">
                        <c:v>71.923000000000002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0.43158299999999999</c:v>
                      </c:pt>
                      <c:pt idx="1">
                        <c:v>0.891073</c:v>
                      </c:pt>
                      <c:pt idx="2">
                        <c:v>1.87063</c:v>
                      </c:pt>
                      <c:pt idx="3">
                        <c:v>3.94462</c:v>
                      </c:pt>
                      <c:pt idx="4">
                        <c:v>8.1669499999999999</c:v>
                      </c:pt>
                      <c:pt idx="5">
                        <c:v>16.905100000000001</c:v>
                      </c:pt>
                      <c:pt idx="6">
                        <c:v>34.908999999999999</c:v>
                      </c:pt>
                      <c:pt idx="7">
                        <c:v>71.9542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0.422404</c:v>
                      </c:pt>
                      <c:pt idx="1">
                        <c:v>0.89031800000000005</c:v>
                      </c:pt>
                      <c:pt idx="2">
                        <c:v>1.86992</c:v>
                      </c:pt>
                      <c:pt idx="3">
                        <c:v>3.9573999999999998</c:v>
                      </c:pt>
                      <c:pt idx="4">
                        <c:v>8.1925399999999993</c:v>
                      </c:pt>
                      <c:pt idx="5">
                        <c:v>16.906199999999998</c:v>
                      </c:pt>
                      <c:pt idx="6">
                        <c:v>34.941800000000001</c:v>
                      </c:pt>
                      <c:pt idx="7">
                        <c:v>71.793599999999998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Media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0.42216219999999999</c:v>
                      </c:pt>
                      <c:pt idx="1">
                        <c:v>0.89325779999999999</c:v>
                      </c:pt>
                      <c:pt idx="2">
                        <c:v>1.8688420000000001</c:v>
                      </c:pt>
                      <c:pt idx="3">
                        <c:v>3.950342</c:v>
                      </c:pt>
                      <c:pt idx="4">
                        <c:v>8.1731500000000015</c:v>
                      </c:pt>
                      <c:pt idx="5">
                        <c:v>16.86016</c:v>
                      </c:pt>
                      <c:pt idx="6">
                        <c:v>34.907600000000002</c:v>
                      </c:pt>
                      <c:pt idx="7">
                        <c:v>71.91422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3089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172416"/>
        <c:crosses val="autoZero"/>
        <c:auto val="1"/>
        <c:lblAlgn val="ctr"/>
        <c:lblOffset val="100"/>
        <c:noMultiLvlLbl val="0"/>
      </c:catAx>
      <c:valAx>
        <c:axId val="1791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89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Sheet1!$B$12</c:f>
              <c:strCache>
                <c:ptCount val="1"/>
                <c:pt idx="0">
                  <c:v>OpenMP 1 Thread Tempo Execução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Sheet1!$A$13:$A$20</c:f>
              <c:numCache>
                <c:formatCode>General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Sheet1!$G$13:$G$20</c:f>
              <c:numCache>
                <c:formatCode>General</c:formatCode>
                <c:ptCount val="8"/>
                <c:pt idx="0">
                  <c:v>0.44446719999999995</c:v>
                </c:pt>
                <c:pt idx="1">
                  <c:v>0.94639620000000002</c:v>
                </c:pt>
                <c:pt idx="2">
                  <c:v>1.9897679999999998</c:v>
                </c:pt>
                <c:pt idx="3">
                  <c:v>4.1661479999999997</c:v>
                </c:pt>
                <c:pt idx="4">
                  <c:v>8.6523380000000003</c:v>
                </c:pt>
                <c:pt idx="5">
                  <c:v>17.790579999999999</c:v>
                </c:pt>
                <c:pt idx="6">
                  <c:v>36.714820000000003</c:v>
                </c:pt>
                <c:pt idx="7">
                  <c:v>75.361879999999999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817280"/>
        <c:axId val="1791747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Sequencial Tempo de Execução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0.41927900000000001</c:v>
                      </c:pt>
                      <c:pt idx="1">
                        <c:v>0.902729</c:v>
                      </c:pt>
                      <c:pt idx="2">
                        <c:v>1.86483</c:v>
                      </c:pt>
                      <c:pt idx="3">
                        <c:v>3.9483700000000002</c:v>
                      </c:pt>
                      <c:pt idx="4">
                        <c:v>8.1840600000000006</c:v>
                      </c:pt>
                      <c:pt idx="5">
                        <c:v>16.75</c:v>
                      </c:pt>
                      <c:pt idx="6">
                        <c:v>34.858600000000003</c:v>
                      </c:pt>
                      <c:pt idx="7">
                        <c:v>71.959800000000001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0.41870000000000002</c:v>
                      </c:pt>
                      <c:pt idx="1">
                        <c:v>0.89437699999999998</c:v>
                      </c:pt>
                      <c:pt idx="2">
                        <c:v>1.8705000000000001</c:v>
                      </c:pt>
                      <c:pt idx="3">
                        <c:v>3.9566599999999998</c:v>
                      </c:pt>
                      <c:pt idx="4">
                        <c:v>8.1385199999999998</c:v>
                      </c:pt>
                      <c:pt idx="5">
                        <c:v>16.793900000000001</c:v>
                      </c:pt>
                      <c:pt idx="6">
                        <c:v>34.941299999999998</c:v>
                      </c:pt>
                      <c:pt idx="7">
                        <c:v>71.9405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0.41884500000000002</c:v>
                      </c:pt>
                      <c:pt idx="1">
                        <c:v>0.88779200000000003</c:v>
                      </c:pt>
                      <c:pt idx="2">
                        <c:v>1.86833</c:v>
                      </c:pt>
                      <c:pt idx="3">
                        <c:v>3.9446599999999998</c:v>
                      </c:pt>
                      <c:pt idx="4">
                        <c:v>8.1836800000000007</c:v>
                      </c:pt>
                      <c:pt idx="5">
                        <c:v>16.945599999999999</c:v>
                      </c:pt>
                      <c:pt idx="6">
                        <c:v>34.887300000000003</c:v>
                      </c:pt>
                      <c:pt idx="7">
                        <c:v>71.923000000000002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0.43158299999999999</c:v>
                      </c:pt>
                      <c:pt idx="1">
                        <c:v>0.891073</c:v>
                      </c:pt>
                      <c:pt idx="2">
                        <c:v>1.87063</c:v>
                      </c:pt>
                      <c:pt idx="3">
                        <c:v>3.94462</c:v>
                      </c:pt>
                      <c:pt idx="4">
                        <c:v>8.1669499999999999</c:v>
                      </c:pt>
                      <c:pt idx="5">
                        <c:v>16.905100000000001</c:v>
                      </c:pt>
                      <c:pt idx="6">
                        <c:v>34.908999999999999</c:v>
                      </c:pt>
                      <c:pt idx="7">
                        <c:v>71.9542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Sheet1!$A$13:$A$20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33554432</c:v>
                      </c:pt>
                      <c:pt idx="1">
                        <c:v>67108864</c:v>
                      </c:pt>
                      <c:pt idx="2">
                        <c:v>134217728</c:v>
                      </c:pt>
                      <c:pt idx="3">
                        <c:v>268435456</c:v>
                      </c:pt>
                      <c:pt idx="4">
                        <c:v>536870912</c:v>
                      </c:pt>
                      <c:pt idx="5">
                        <c:v>1073741824</c:v>
                      </c:pt>
                      <c:pt idx="6">
                        <c:v>2147483648</c:v>
                      </c:pt>
                      <c:pt idx="7">
                        <c:v>4294967296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0.422404</c:v>
                      </c:pt>
                      <c:pt idx="1">
                        <c:v>0.89031800000000005</c:v>
                      </c:pt>
                      <c:pt idx="2">
                        <c:v>1.86992</c:v>
                      </c:pt>
                      <c:pt idx="3">
                        <c:v>3.9573999999999998</c:v>
                      </c:pt>
                      <c:pt idx="4">
                        <c:v>8.1925399999999993</c:v>
                      </c:pt>
                      <c:pt idx="5">
                        <c:v>16.906199999999998</c:v>
                      </c:pt>
                      <c:pt idx="6">
                        <c:v>34.941800000000001</c:v>
                      </c:pt>
                      <c:pt idx="7">
                        <c:v>71.793599999999998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308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174720"/>
        <c:crosses val="autoZero"/>
        <c:auto val="1"/>
        <c:lblAlgn val="ctr"/>
        <c:lblOffset val="100"/>
        <c:noMultiLvlLbl val="0"/>
      </c:catAx>
      <c:valAx>
        <c:axId val="1791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8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Sequencial MFlops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Sequencial Mflops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Flops!$A$2:$A$9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Flops!$H$2:$H$9</c:f>
              <c:numCache>
                <c:formatCode>General</c:formatCode>
                <c:ptCount val="8"/>
                <c:pt idx="0">
                  <c:v>226.71242738266267</c:v>
                </c:pt>
                <c:pt idx="1">
                  <c:v>217.23951554343748</c:v>
                </c:pt>
                <c:pt idx="2">
                  <c:v>210.38012016565662</c:v>
                </c:pt>
                <c:pt idx="3">
                  <c:v>201.52603855765059</c:v>
                </c:pt>
                <c:pt idx="4">
                  <c:v>197.11287047052522</c:v>
                </c:pt>
                <c:pt idx="5">
                  <c:v>193.26433607421421</c:v>
                </c:pt>
                <c:pt idx="6">
                  <c:v>188.70821441013524</c:v>
                </c:pt>
                <c:pt idx="7">
                  <c:v>185.09637386928713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515328"/>
        <c:axId val="630646464"/>
      </c:lineChart>
      <c:catAx>
        <c:axId val="22051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646464"/>
        <c:crosses val="autoZero"/>
        <c:auto val="1"/>
        <c:lblAlgn val="ctr"/>
        <c:lblOffset val="100"/>
        <c:noMultiLvlLbl val="0"/>
      </c:catAx>
      <c:valAx>
        <c:axId val="6306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MFLops</a:t>
                </a:r>
              </a:p>
            </c:rich>
          </c:tx>
          <c:layout>
            <c:manualLayout>
              <c:xMode val="edge"/>
              <c:yMode val="edge"/>
              <c:x val="3.0766696383580761E-2"/>
              <c:y val="0.3320406824146982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051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Sequencial</a:t>
            </a:r>
            <a:r>
              <a:rPr lang="en-US" baseline="0"/>
              <a:t> vs OpenMP 1 Thread MFlops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Sequencial Mflops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Flops!$A$13:$A$20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Flops!$H$2:$H$9</c:f>
              <c:numCache>
                <c:formatCode>General</c:formatCode>
                <c:ptCount val="8"/>
                <c:pt idx="0">
                  <c:v>226.71242738266267</c:v>
                </c:pt>
                <c:pt idx="1">
                  <c:v>217.23951554343748</c:v>
                </c:pt>
                <c:pt idx="2">
                  <c:v>210.38012016565662</c:v>
                </c:pt>
                <c:pt idx="3">
                  <c:v>201.52603855765059</c:v>
                </c:pt>
                <c:pt idx="4">
                  <c:v>197.11287047052522</c:v>
                </c:pt>
                <c:pt idx="5">
                  <c:v>193.26433607421421</c:v>
                </c:pt>
                <c:pt idx="6">
                  <c:v>188.70821441013524</c:v>
                </c:pt>
                <c:pt idx="7">
                  <c:v>185.09637386928713</c:v>
                </c:pt>
              </c:numCache>
            </c:numRef>
          </c:val>
          <c:smooth val="0"/>
        </c:ser>
        <c:ser>
          <c:idx val="2"/>
          <c:order val="1"/>
          <c:tx>
            <c:v>OpenMP 1 Thread MFLops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Flops!$A$13:$A$20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Flops!$H$13:$H$20</c:f>
              <c:numCache>
                <c:formatCode>General</c:formatCode>
                <c:ptCount val="8"/>
                <c:pt idx="0">
                  <c:v>215.33516333984849</c:v>
                </c:pt>
                <c:pt idx="1">
                  <c:v>205.0419176740109</c:v>
                </c:pt>
                <c:pt idx="2">
                  <c:v>197.59449570534159</c:v>
                </c:pt>
                <c:pt idx="3">
                  <c:v>191.08701232119134</c:v>
                </c:pt>
                <c:pt idx="4">
                  <c:v>186.19626941136298</c:v>
                </c:pt>
                <c:pt idx="5">
                  <c:v>183.15690823486494</c:v>
                </c:pt>
                <c:pt idx="6">
                  <c:v>179.41939699944697</c:v>
                </c:pt>
                <c:pt idx="7">
                  <c:v>176.62857338004525</c:v>
                </c:pt>
              </c:numCache>
            </c:numRef>
          </c:val>
          <c:smooth val="0"/>
        </c:ser>
        <c:ser>
          <c:idx val="0"/>
          <c:order val="2"/>
          <c:tx>
            <c:v>Sequencial Mflops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Flops!$A$2:$A$9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Flops!$H$2:$H$9</c:f>
              <c:numCache>
                <c:formatCode>General</c:formatCode>
                <c:ptCount val="8"/>
                <c:pt idx="0">
                  <c:v>226.71242738266267</c:v>
                </c:pt>
                <c:pt idx="1">
                  <c:v>217.23951554343748</c:v>
                </c:pt>
                <c:pt idx="2">
                  <c:v>210.38012016565662</c:v>
                </c:pt>
                <c:pt idx="3">
                  <c:v>201.52603855765059</c:v>
                </c:pt>
                <c:pt idx="4">
                  <c:v>197.11287047052522</c:v>
                </c:pt>
                <c:pt idx="5">
                  <c:v>193.26433607421421</c:v>
                </c:pt>
                <c:pt idx="6">
                  <c:v>188.70821441013524</c:v>
                </c:pt>
                <c:pt idx="7">
                  <c:v>185.09637386928713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819328"/>
        <c:axId val="630648192"/>
      </c:lineChart>
      <c:catAx>
        <c:axId val="63081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648192"/>
        <c:crosses val="autoZero"/>
        <c:auto val="1"/>
        <c:lblAlgn val="ctr"/>
        <c:lblOffset val="100"/>
        <c:noMultiLvlLbl val="0"/>
      </c:catAx>
      <c:valAx>
        <c:axId val="63064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81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OpenMP MFlops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OpenMP 1 Thread MFLops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Flops!$A$46:$A$53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Flops!$H$13:$H$20</c:f>
              <c:numCache>
                <c:formatCode>General</c:formatCode>
                <c:ptCount val="8"/>
                <c:pt idx="0">
                  <c:v>215.33516333984849</c:v>
                </c:pt>
                <c:pt idx="1">
                  <c:v>205.0419176740109</c:v>
                </c:pt>
                <c:pt idx="2">
                  <c:v>197.59449570534159</c:v>
                </c:pt>
                <c:pt idx="3">
                  <c:v>191.08701232119134</c:v>
                </c:pt>
                <c:pt idx="4">
                  <c:v>186.19626941136298</c:v>
                </c:pt>
                <c:pt idx="5">
                  <c:v>183.15690823486494</c:v>
                </c:pt>
                <c:pt idx="6">
                  <c:v>179.41939699944697</c:v>
                </c:pt>
                <c:pt idx="7">
                  <c:v>176.62857338004525</c:v>
                </c:pt>
              </c:numCache>
            </c:numRef>
          </c:val>
          <c:smooth val="0"/>
        </c:ser>
        <c:ser>
          <c:idx val="0"/>
          <c:order val="1"/>
          <c:tx>
            <c:v>OpenMP 2 Thread MFLops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Flops!$A$46:$A$53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Flops!$H$24:$H$31</c:f>
              <c:numCache>
                <c:formatCode>General</c:formatCode>
                <c:ptCount val="8"/>
                <c:pt idx="0">
                  <c:v>355.9190812286036</c:v>
                </c:pt>
                <c:pt idx="1">
                  <c:v>337.82774490074252</c:v>
                </c:pt>
                <c:pt idx="2">
                  <c:v>333.02118141463654</c:v>
                </c:pt>
                <c:pt idx="3">
                  <c:v>325.26006373991623</c:v>
                </c:pt>
                <c:pt idx="4">
                  <c:v>318.47598378319827</c:v>
                </c:pt>
                <c:pt idx="5">
                  <c:v>312.52866626623307</c:v>
                </c:pt>
                <c:pt idx="6">
                  <c:v>306.78886455991847</c:v>
                </c:pt>
                <c:pt idx="7">
                  <c:v>302.63210626605786</c:v>
                </c:pt>
              </c:numCache>
            </c:numRef>
          </c:val>
          <c:smooth val="0"/>
        </c:ser>
        <c:ser>
          <c:idx val="1"/>
          <c:order val="2"/>
          <c:tx>
            <c:v>OpenMP 3 Thread MFLops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Flops!$A$46:$A$53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Flops!$H$35:$H$42</c:f>
              <c:numCache>
                <c:formatCode>General</c:formatCode>
                <c:ptCount val="8"/>
                <c:pt idx="0">
                  <c:v>421.81060633034917</c:v>
                </c:pt>
                <c:pt idx="1">
                  <c:v>485.11769675575073</c:v>
                </c:pt>
                <c:pt idx="2">
                  <c:v>366.10610562709371</c:v>
                </c:pt>
                <c:pt idx="3">
                  <c:v>373.75996926146615</c:v>
                </c:pt>
                <c:pt idx="4">
                  <c:v>356.59791262493923</c:v>
                </c:pt>
                <c:pt idx="5">
                  <c:v>357.86344543223146</c:v>
                </c:pt>
                <c:pt idx="6">
                  <c:v>352.32391242931897</c:v>
                </c:pt>
                <c:pt idx="7">
                  <c:v>346.4078561337451</c:v>
                </c:pt>
              </c:numCache>
            </c:numRef>
          </c:val>
          <c:smooth val="0"/>
        </c:ser>
        <c:ser>
          <c:idx val="3"/>
          <c:order val="3"/>
          <c:tx>
            <c:v>OpenMP 4 Thread MFLops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Flops!$A$46:$A$53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Flops!$H$46:$H$53</c:f>
              <c:numCache>
                <c:formatCode>General</c:formatCode>
                <c:ptCount val="8"/>
                <c:pt idx="0">
                  <c:v>462.14152360941489</c:v>
                </c:pt>
                <c:pt idx="1">
                  <c:v>417.24393580471207</c:v>
                </c:pt>
                <c:pt idx="2">
                  <c:v>403.46003486405698</c:v>
                </c:pt>
                <c:pt idx="3">
                  <c:v>390.80175024908453</c:v>
                </c:pt>
                <c:pt idx="4">
                  <c:v>366.33986848558834</c:v>
                </c:pt>
                <c:pt idx="5">
                  <c:v>366.33144263565003</c:v>
                </c:pt>
                <c:pt idx="6">
                  <c:v>354.65172898143533</c:v>
                </c:pt>
                <c:pt idx="7">
                  <c:v>347.30191545185482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820352"/>
        <c:axId val="630650496"/>
      </c:lineChart>
      <c:catAx>
        <c:axId val="63082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Dimensão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650496"/>
        <c:crosses val="autoZero"/>
        <c:auto val="1"/>
        <c:lblAlgn val="ctr"/>
        <c:lblOffset val="100"/>
        <c:noMultiLvlLbl val="0"/>
      </c:catAx>
      <c:valAx>
        <c:axId val="63065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MFlops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082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MPI MFlops n = 2^32 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Flops!$I$72:$I$101</c:f>
              <c:numCache>
                <c:formatCode>General</c:formatCode>
                <c:ptCount val="30"/>
                <c:pt idx="0">
                  <c:v>4</c:v>
                </c:pt>
                <c:pt idx="5">
                  <c:v>6</c:v>
                </c:pt>
                <c:pt idx="9">
                  <c:v>8</c:v>
                </c:pt>
                <c:pt idx="13">
                  <c:v>10</c:v>
                </c:pt>
                <c:pt idx="17">
                  <c:v>12</c:v>
                </c:pt>
                <c:pt idx="21">
                  <c:v>14</c:v>
                </c:pt>
                <c:pt idx="24">
                  <c:v>16</c:v>
                </c:pt>
                <c:pt idx="26">
                  <c:v>18</c:v>
                </c:pt>
                <c:pt idx="29">
                  <c:v>20</c:v>
                </c:pt>
              </c:numCache>
            </c:numRef>
          </c:xVal>
          <c:yVal>
            <c:numRef>
              <c:f>Flops!$H$72:$H$101</c:f>
              <c:numCache>
                <c:formatCode>General</c:formatCode>
                <c:ptCount val="30"/>
                <c:pt idx="0">
                  <c:v>335.00583008726989</c:v>
                </c:pt>
                <c:pt idx="5">
                  <c:v>530.25483471940822</c:v>
                </c:pt>
                <c:pt idx="9">
                  <c:v>759.79586761302528</c:v>
                </c:pt>
                <c:pt idx="13">
                  <c:v>838.84714358696522</c:v>
                </c:pt>
                <c:pt idx="17">
                  <c:v>1009.3649887953623</c:v>
                </c:pt>
                <c:pt idx="21">
                  <c:v>1346.826019093472</c:v>
                </c:pt>
                <c:pt idx="24">
                  <c:v>1346.9538554454455</c:v>
                </c:pt>
                <c:pt idx="26">
                  <c:v>1530.5485494337152</c:v>
                </c:pt>
                <c:pt idx="29">
                  <c:v>1572.1222184027054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619008"/>
        <c:axId val="632619584"/>
      </c:scatterChart>
      <c:valAx>
        <c:axId val="63261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619584"/>
        <c:crosses val="autoZero"/>
        <c:crossBetween val="midCat"/>
      </c:valAx>
      <c:valAx>
        <c:axId val="6326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MFlops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61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OpenMP vs MPI 4 Thread MFlops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OpenMP 4 Thread MFLops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Flops!$A$46:$A$53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Flops!$H$46:$H$53</c:f>
              <c:numCache>
                <c:formatCode>General</c:formatCode>
                <c:ptCount val="8"/>
                <c:pt idx="0">
                  <c:v>462.14152360941489</c:v>
                </c:pt>
                <c:pt idx="1">
                  <c:v>417.24393580471207</c:v>
                </c:pt>
                <c:pt idx="2">
                  <c:v>403.46003486405698</c:v>
                </c:pt>
                <c:pt idx="3">
                  <c:v>390.80175024908453</c:v>
                </c:pt>
                <c:pt idx="4">
                  <c:v>366.33986848558834</c:v>
                </c:pt>
                <c:pt idx="5">
                  <c:v>366.33144263565003</c:v>
                </c:pt>
                <c:pt idx="6">
                  <c:v>354.65172898143533</c:v>
                </c:pt>
                <c:pt idx="7">
                  <c:v>347.30191545185482</c:v>
                </c:pt>
              </c:numCache>
            </c:numRef>
          </c:val>
          <c:smooth val="0"/>
        </c:ser>
        <c:ser>
          <c:idx val="3"/>
          <c:order val="1"/>
          <c:tx>
            <c:v>MPI 4 Thread MFLops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Flops!$A$46:$A$53</c:f>
              <c:numCache>
                <c:formatCode>0.00E+00</c:formatCode>
                <c:ptCount val="8"/>
                <c:pt idx="0">
                  <c:v>33554432</c:v>
                </c:pt>
                <c:pt idx="1">
                  <c:v>67108864</c:v>
                </c:pt>
                <c:pt idx="2">
                  <c:v>134217728</c:v>
                </c:pt>
                <c:pt idx="3">
                  <c:v>268435456</c:v>
                </c:pt>
                <c:pt idx="4">
                  <c:v>536870912</c:v>
                </c:pt>
                <c:pt idx="5">
                  <c:v>1073741824</c:v>
                </c:pt>
                <c:pt idx="6">
                  <c:v>2147483648</c:v>
                </c:pt>
                <c:pt idx="7">
                  <c:v>4294967296</c:v>
                </c:pt>
              </c:numCache>
            </c:numRef>
          </c:cat>
          <c:val>
            <c:numRef>
              <c:f>Flops!$H$61:$H$68</c:f>
              <c:numCache>
                <c:formatCode>General</c:formatCode>
                <c:ptCount val="8"/>
                <c:pt idx="0">
                  <c:v>422.72460991792406</c:v>
                </c:pt>
                <c:pt idx="1">
                  <c:v>404.76937685492561</c:v>
                </c:pt>
                <c:pt idx="2">
                  <c:v>384.28274126566049</c:v>
                </c:pt>
                <c:pt idx="3">
                  <c:v>399.58479062390217</c:v>
                </c:pt>
                <c:pt idx="4">
                  <c:v>380.48181501598748</c:v>
                </c:pt>
                <c:pt idx="5">
                  <c:v>381.24225351627643</c:v>
                </c:pt>
                <c:pt idx="6">
                  <c:v>361.86242738379963</c:v>
                </c:pt>
                <c:pt idx="7">
                  <c:v>335.00583008726989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742400"/>
        <c:axId val="632621312"/>
      </c:lineChart>
      <c:catAx>
        <c:axId val="63274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Dimensão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621312"/>
        <c:crosses val="autoZero"/>
        <c:auto val="1"/>
        <c:lblAlgn val="ctr"/>
        <c:lblOffset val="100"/>
        <c:noMultiLvlLbl val="0"/>
      </c:catAx>
      <c:valAx>
        <c:axId val="63262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MFlops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74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para n^32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SpeedUp OpenMP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Flops!$A$107:$A$118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cat>
          <c:val>
            <c:numRef>
              <c:f>Flops!$B$107:$B$110</c:f>
              <c:numCache>
                <c:formatCode>General</c:formatCode>
                <c:ptCount val="4"/>
                <c:pt idx="0">
                  <c:v>0.95425193472455594</c:v>
                </c:pt>
                <c:pt idx="1">
                  <c:v>1.6349974851479263</c:v>
                </c:pt>
                <c:pt idx="2">
                  <c:v>1.8714999570980251</c:v>
                </c:pt>
                <c:pt idx="3">
                  <c:v>1.8763301921840998</c:v>
                </c:pt>
              </c:numCache>
            </c:numRef>
          </c:val>
          <c:smooth val="0"/>
        </c:ser>
        <c:ser>
          <c:idx val="2"/>
          <c:order val="1"/>
          <c:tx>
            <c:v>SpeedUp MPI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Flops!$A$107:$A$118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cat>
          <c:val>
            <c:numRef>
              <c:f>Flops!$C$107:$C$118</c:f>
              <c:numCache>
                <c:formatCode>General</c:formatCode>
                <c:ptCount val="12"/>
                <c:pt idx="1">
                  <c:v>1.6180046833332349</c:v>
                </c:pt>
                <c:pt idx="3">
                  <c:v>1.809899528339761</c:v>
                </c:pt>
                <c:pt idx="4">
                  <c:v>2.8647499869446387</c:v>
                </c:pt>
                <c:pt idx="5">
                  <c:v>4.1048663006223993</c:v>
                </c:pt>
                <c:pt idx="6">
                  <c:v>4.5319480110399137</c:v>
                </c:pt>
                <c:pt idx="7">
                  <c:v>5.4531861872129381</c:v>
                </c:pt>
                <c:pt idx="8">
                  <c:v>7.2763501028928852</c:v>
                </c:pt>
                <c:pt idx="9">
                  <c:v>7.2770407701233522</c:v>
                </c:pt>
                <c:pt idx="10">
                  <c:v>8.2689302168609746</c:v>
                </c:pt>
                <c:pt idx="11">
                  <c:v>8.4935321315370551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512256"/>
        <c:axId val="632623040"/>
      </c:lineChart>
      <c:catAx>
        <c:axId val="22051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623040"/>
        <c:crosses val="autoZero"/>
        <c:auto val="1"/>
        <c:lblAlgn val="ctr"/>
        <c:lblOffset val="100"/>
        <c:noMultiLvlLbl val="0"/>
      </c:catAx>
      <c:valAx>
        <c:axId val="63262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051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Eficiência para n^32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Eficiência OpenMP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Flops!$A$107:$A$118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cat>
          <c:val>
            <c:numRef>
              <c:f>Flops!$H$107:$H$110</c:f>
              <c:numCache>
                <c:formatCode>General</c:formatCode>
                <c:ptCount val="4"/>
                <c:pt idx="0">
                  <c:v>0.95425193472455594</c:v>
                </c:pt>
                <c:pt idx="1">
                  <c:v>0.81749874257396316</c:v>
                </c:pt>
                <c:pt idx="2">
                  <c:v>0.62383331903267503</c:v>
                </c:pt>
                <c:pt idx="3">
                  <c:v>0.46908254804602495</c:v>
                </c:pt>
              </c:numCache>
            </c:numRef>
          </c:val>
          <c:smooth val="0"/>
        </c:ser>
        <c:ser>
          <c:idx val="2"/>
          <c:order val="1"/>
          <c:tx>
            <c:v>Eficiência MPI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Flops!$A$107:$A$118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cat>
          <c:val>
            <c:numRef>
              <c:f>Flops!$I$107:$I$118</c:f>
              <c:numCache>
                <c:formatCode>General</c:formatCode>
                <c:ptCount val="12"/>
                <c:pt idx="1">
                  <c:v>0.80900234166661744</c:v>
                </c:pt>
                <c:pt idx="3">
                  <c:v>0.45247488208494024</c:v>
                </c:pt>
                <c:pt idx="4">
                  <c:v>0.4774583311574398</c:v>
                </c:pt>
                <c:pt idx="5">
                  <c:v>0.51310828757779992</c:v>
                </c:pt>
                <c:pt idx="6">
                  <c:v>0.45319480110399135</c:v>
                </c:pt>
                <c:pt idx="7">
                  <c:v>0.45443218226774484</c:v>
                </c:pt>
                <c:pt idx="8">
                  <c:v>0.51973929306377753</c:v>
                </c:pt>
                <c:pt idx="9">
                  <c:v>0.45481504813270951</c:v>
                </c:pt>
                <c:pt idx="10">
                  <c:v>0.45938501204783194</c:v>
                </c:pt>
                <c:pt idx="11">
                  <c:v>0.42467660657685274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743424"/>
        <c:axId val="632624768"/>
      </c:lineChart>
      <c:catAx>
        <c:axId val="63274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624768"/>
        <c:crosses val="autoZero"/>
        <c:auto val="1"/>
        <c:lblAlgn val="ctr"/>
        <c:lblOffset val="100"/>
        <c:noMultiLvlLbl val="0"/>
      </c:catAx>
      <c:valAx>
        <c:axId val="632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Eficiência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7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Escalável para n^32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SpeedUp Escalável OpenMP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trendline>
            <c:spPr>
              <a:ln>
                <a:solidFill>
                  <a:srgbClr val="00B0F0"/>
                </a:solidFill>
              </a:ln>
            </c:spPr>
            <c:trendlineType val="linear"/>
            <c:forward val="5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Flops!$A$107:$A$118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cat>
          <c:val>
            <c:numRef>
              <c:f>Flops!$J$107:$J$110</c:f>
              <c:numCache>
                <c:formatCode>General</c:formatCode>
                <c:ptCount val="4"/>
                <c:pt idx="0">
                  <c:v>1</c:v>
                </c:pt>
                <c:pt idx="1">
                  <c:v>1.3795070031955541</c:v>
                </c:pt>
                <c:pt idx="2">
                  <c:v>1.6965000969728166</c:v>
                </c:pt>
                <c:pt idx="3">
                  <c:v>2.0429956909063467</c:v>
                </c:pt>
              </c:numCache>
            </c:numRef>
          </c:val>
          <c:smooth val="0"/>
        </c:ser>
        <c:ser>
          <c:idx val="2"/>
          <c:order val="1"/>
          <c:tx>
            <c:v>SpeedUp Escalável MPI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cat>
            <c:numRef>
              <c:f>Flops!$A$107:$A$118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</c:numCache>
            </c:numRef>
          </c:cat>
          <c:val>
            <c:numRef>
              <c:f>Flops!$K$107:$K$118</c:f>
              <c:numCache>
                <c:formatCode>General</c:formatCode>
                <c:ptCount val="12"/>
                <c:pt idx="1">
                  <c:v>1.3819703015955764</c:v>
                </c:pt>
                <c:pt idx="3">
                  <c:v>2.0676538522306345</c:v>
                </c:pt>
                <c:pt idx="4">
                  <c:v>2.2937447483625615</c:v>
                </c:pt>
                <c:pt idx="5">
                  <c:v>2.3712406136941104</c:v>
                </c:pt>
                <c:pt idx="6">
                  <c:v>2.626913336940734</c:v>
                </c:pt>
                <c:pt idx="7">
                  <c:v>2.704584322443079</c:v>
                </c:pt>
                <c:pt idx="8">
                  <c:v>2.5707407055046745</c:v>
                </c:pt>
                <c:pt idx="9">
                  <c:v>2.8122418931924815</c:v>
                </c:pt>
                <c:pt idx="10">
                  <c:v>2.8340848464843731</c:v>
                </c:pt>
                <c:pt idx="11">
                  <c:v>3.0013623341927969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743936"/>
        <c:axId val="632626496"/>
      </c:lineChart>
      <c:catAx>
        <c:axId val="63274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626496"/>
        <c:crosses val="autoZero"/>
        <c:auto val="1"/>
        <c:lblAlgn val="ctr"/>
        <c:lblOffset val="100"/>
        <c:noMultiLvlLbl val="0"/>
      </c:catAx>
      <c:valAx>
        <c:axId val="6326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Escalável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2743936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201705</xdr:colOff>
      <xdr:row>32</xdr:row>
      <xdr:rowOff>168088</xdr:rowOff>
    </xdr:from>
    <xdr:to>
      <xdr:col>7</xdr:col>
      <xdr:colOff>369793</xdr:colOff>
      <xdr:row>47</xdr:row>
      <xdr:rowOff>53788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526676</xdr:colOff>
      <xdr:row>32</xdr:row>
      <xdr:rowOff>163606</xdr:rowOff>
    </xdr:from>
    <xdr:to>
      <xdr:col>14</xdr:col>
      <xdr:colOff>694764</xdr:colOff>
      <xdr:row>47</xdr:row>
      <xdr:rowOff>49306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0</xdr:row>
      <xdr:rowOff>38100</xdr:rowOff>
    </xdr:from>
    <xdr:to>
      <xdr:col>17</xdr:col>
      <xdr:colOff>447675</xdr:colOff>
      <xdr:row>14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15</xdr:row>
      <xdr:rowOff>38100</xdr:rowOff>
    </xdr:from>
    <xdr:to>
      <xdr:col>17</xdr:col>
      <xdr:colOff>457200</xdr:colOff>
      <xdr:row>29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</xdr:colOff>
      <xdr:row>31</xdr:row>
      <xdr:rowOff>171450</xdr:rowOff>
    </xdr:from>
    <xdr:to>
      <xdr:col>17</xdr:col>
      <xdr:colOff>371475</xdr:colOff>
      <xdr:row>46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561975</xdr:colOff>
      <xdr:row>63</xdr:row>
      <xdr:rowOff>161925</xdr:rowOff>
    </xdr:from>
    <xdr:to>
      <xdr:col>18</xdr:col>
      <xdr:colOff>52387</xdr:colOff>
      <xdr:row>78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28575</xdr:colOff>
      <xdr:row>48</xdr:row>
      <xdr:rowOff>57150</xdr:rowOff>
    </xdr:from>
    <xdr:to>
      <xdr:col>17</xdr:col>
      <xdr:colOff>333375</xdr:colOff>
      <xdr:row>62</xdr:row>
      <xdr:rowOff>133350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599515</xdr:colOff>
      <xdr:row>101</xdr:row>
      <xdr:rowOff>118782</xdr:rowOff>
    </xdr:from>
    <xdr:to>
      <xdr:col>19</xdr:col>
      <xdr:colOff>330574</xdr:colOff>
      <xdr:row>116</xdr:row>
      <xdr:rowOff>4482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119</xdr:row>
      <xdr:rowOff>0</xdr:rowOff>
    </xdr:from>
    <xdr:to>
      <xdr:col>8</xdr:col>
      <xdr:colOff>89647</xdr:colOff>
      <xdr:row>133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112059</xdr:colOff>
      <xdr:row>119</xdr:row>
      <xdr:rowOff>0</xdr:rowOff>
    </xdr:from>
    <xdr:to>
      <xdr:col>16</xdr:col>
      <xdr:colOff>448235</xdr:colOff>
      <xdr:row>133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2"/>
  <sheetViews>
    <sheetView topLeftCell="Z23" zoomScale="85" zoomScaleNormal="85" workbookViewId="0">
      <selection activeCell="Z17" sqref="Z17"/>
    </sheetView>
  </sheetViews>
  <sheetFormatPr defaultRowHeight="15" x14ac:dyDescent="0.25"/>
  <cols>
    <col min="1" max="1" width="11.5703125" bestFit="1" customWidth="1"/>
    <col min="2" max="2" width="9" bestFit="1" customWidth="1"/>
    <col min="8" max="8" width="11.5703125" bestFit="1" customWidth="1"/>
    <col min="15" max="15" width="11" bestFit="1" customWidth="1"/>
    <col min="22" max="22" width="11" bestFit="1" customWidth="1"/>
  </cols>
  <sheetData>
    <row r="1" spans="1:28" x14ac:dyDescent="0.25">
      <c r="A1" s="7" t="s">
        <v>4</v>
      </c>
      <c r="B1" s="7"/>
      <c r="C1" s="7"/>
      <c r="D1" s="7"/>
      <c r="E1" s="7"/>
      <c r="F1" s="7"/>
      <c r="G1" s="2" t="s">
        <v>1</v>
      </c>
    </row>
    <row r="2" spans="1:28" x14ac:dyDescent="0.25">
      <c r="A2">
        <f>2^25</f>
        <v>33554432</v>
      </c>
      <c r="B2" s="1">
        <v>0.41927900000000001</v>
      </c>
      <c r="C2" s="1">
        <v>0.41870000000000002</v>
      </c>
      <c r="D2" s="1">
        <v>0.41884500000000002</v>
      </c>
      <c r="E2" s="1">
        <v>0.43158299999999999</v>
      </c>
      <c r="F2" s="1">
        <v>0.422404</v>
      </c>
      <c r="G2" s="2">
        <f t="shared" ref="G2:G9" si="0">AVERAGE(B2:F2)</f>
        <v>0.42216219999999999</v>
      </c>
    </row>
    <row r="3" spans="1:28" x14ac:dyDescent="0.25">
      <c r="A3">
        <f>2^26</f>
        <v>67108864</v>
      </c>
      <c r="B3" s="1">
        <v>0.902729</v>
      </c>
      <c r="C3" s="1">
        <v>0.89437699999999998</v>
      </c>
      <c r="D3" s="1">
        <v>0.88779200000000003</v>
      </c>
      <c r="E3" s="1">
        <v>0.891073</v>
      </c>
      <c r="F3" s="1">
        <v>0.89031800000000005</v>
      </c>
      <c r="G3" s="2">
        <f t="shared" si="0"/>
        <v>0.89325779999999999</v>
      </c>
    </row>
    <row r="4" spans="1:28" x14ac:dyDescent="0.25">
      <c r="A4">
        <f>2^27</f>
        <v>134217728</v>
      </c>
      <c r="B4" s="1">
        <v>1.86483</v>
      </c>
      <c r="C4" s="1">
        <v>1.8705000000000001</v>
      </c>
      <c r="D4" s="1">
        <v>1.86833</v>
      </c>
      <c r="E4" s="1">
        <v>1.87063</v>
      </c>
      <c r="F4" s="1">
        <v>1.86992</v>
      </c>
      <c r="G4" s="2">
        <f t="shared" si="0"/>
        <v>1.8688420000000001</v>
      </c>
    </row>
    <row r="5" spans="1:28" x14ac:dyDescent="0.25">
      <c r="A5">
        <f>2^28</f>
        <v>268435456</v>
      </c>
      <c r="B5" s="1">
        <v>3.9483700000000002</v>
      </c>
      <c r="C5" s="1">
        <v>3.9566599999999998</v>
      </c>
      <c r="D5" s="1">
        <v>3.9446599999999998</v>
      </c>
      <c r="E5" s="1">
        <v>3.94462</v>
      </c>
      <c r="F5" s="1">
        <v>3.9573999999999998</v>
      </c>
      <c r="G5" s="2">
        <f t="shared" si="0"/>
        <v>3.950342</v>
      </c>
    </row>
    <row r="6" spans="1:28" x14ac:dyDescent="0.25">
      <c r="A6">
        <f>2^29</f>
        <v>536870912</v>
      </c>
      <c r="B6" s="1">
        <v>8.1840600000000006</v>
      </c>
      <c r="C6" s="1">
        <v>8.1385199999999998</v>
      </c>
      <c r="D6" s="1">
        <v>8.1836800000000007</v>
      </c>
      <c r="E6" s="1">
        <v>8.1669499999999999</v>
      </c>
      <c r="F6" s="1">
        <v>8.1925399999999993</v>
      </c>
      <c r="G6" s="2">
        <f t="shared" si="0"/>
        <v>8.1731500000000015</v>
      </c>
    </row>
    <row r="7" spans="1:28" x14ac:dyDescent="0.25">
      <c r="A7">
        <f>2^30</f>
        <v>1073741824</v>
      </c>
      <c r="B7" s="1">
        <v>16.75</v>
      </c>
      <c r="C7" s="1">
        <v>16.793900000000001</v>
      </c>
      <c r="D7" s="1">
        <v>16.945599999999999</v>
      </c>
      <c r="E7" s="1">
        <v>16.905100000000001</v>
      </c>
      <c r="F7" s="1">
        <v>16.906199999999998</v>
      </c>
      <c r="G7" s="2">
        <f t="shared" si="0"/>
        <v>16.86016</v>
      </c>
    </row>
    <row r="8" spans="1:28" x14ac:dyDescent="0.25">
      <c r="A8">
        <f>2^31</f>
        <v>2147483648</v>
      </c>
      <c r="B8" s="1">
        <v>34.858600000000003</v>
      </c>
      <c r="C8" s="1">
        <v>34.941299999999998</v>
      </c>
      <c r="D8" s="1">
        <v>34.887300000000003</v>
      </c>
      <c r="E8" s="1">
        <v>34.908999999999999</v>
      </c>
      <c r="F8" s="1">
        <v>34.941800000000001</v>
      </c>
      <c r="G8" s="2">
        <f t="shared" si="0"/>
        <v>34.907600000000002</v>
      </c>
    </row>
    <row r="9" spans="1:28" x14ac:dyDescent="0.25">
      <c r="A9" s="1">
        <f>2^32</f>
        <v>4294967296</v>
      </c>
      <c r="B9" s="1">
        <v>71.959800000000001</v>
      </c>
      <c r="C9" s="1">
        <v>71.9405</v>
      </c>
      <c r="D9" s="1">
        <v>71.923000000000002</v>
      </c>
      <c r="E9" s="1">
        <v>71.9542</v>
      </c>
      <c r="F9" s="1">
        <v>71.793599999999998</v>
      </c>
      <c r="G9" s="2">
        <f t="shared" si="0"/>
        <v>71.91422</v>
      </c>
    </row>
    <row r="11" spans="1:28" x14ac:dyDescent="0.25">
      <c r="A11" s="7" t="s">
        <v>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t="s">
        <v>2</v>
      </c>
      <c r="B12" s="7" t="s">
        <v>5</v>
      </c>
      <c r="C12" s="7"/>
      <c r="D12" s="7"/>
      <c r="E12" s="7"/>
      <c r="F12" s="7"/>
      <c r="G12" s="2" t="s">
        <v>1</v>
      </c>
      <c r="H12" t="s">
        <v>2</v>
      </c>
      <c r="I12" s="7">
        <v>2</v>
      </c>
      <c r="J12" s="7"/>
      <c r="K12" s="7"/>
      <c r="L12" s="7"/>
      <c r="M12" s="7"/>
      <c r="N12" s="2" t="s">
        <v>1</v>
      </c>
      <c r="O12" t="s">
        <v>2</v>
      </c>
      <c r="P12" s="7">
        <v>3</v>
      </c>
      <c r="Q12" s="7"/>
      <c r="R12" s="7"/>
      <c r="S12" s="7"/>
      <c r="T12" s="7"/>
      <c r="U12" s="2" t="s">
        <v>1</v>
      </c>
      <c r="V12" t="s">
        <v>2</v>
      </c>
      <c r="W12" s="7">
        <v>4</v>
      </c>
      <c r="X12" s="7"/>
      <c r="Y12" s="7"/>
      <c r="Z12" s="7"/>
      <c r="AA12" s="7"/>
      <c r="AB12" s="2" t="s">
        <v>1</v>
      </c>
    </row>
    <row r="13" spans="1:28" x14ac:dyDescent="0.25">
      <c r="A13">
        <f>2^25</f>
        <v>33554432</v>
      </c>
      <c r="B13" s="1">
        <v>0.447878</v>
      </c>
      <c r="C13" s="1">
        <v>0.44494299999999998</v>
      </c>
      <c r="D13" s="1">
        <v>0.44275500000000001</v>
      </c>
      <c r="E13" s="1">
        <v>0.44262400000000002</v>
      </c>
      <c r="F13" s="1">
        <v>0.44413599999999998</v>
      </c>
      <c r="G13" s="2">
        <f t="shared" ref="G13:G20" si="1">AVERAGE(B13:F13)</f>
        <v>0.44446719999999995</v>
      </c>
      <c r="H13">
        <f>2^25</f>
        <v>33554432</v>
      </c>
      <c r="I13" s="1">
        <v>0.269264</v>
      </c>
      <c r="J13" s="1">
        <v>0.27119199999999999</v>
      </c>
      <c r="K13" s="1">
        <v>0.270424</v>
      </c>
      <c r="L13" s="1">
        <v>0.26098199999999999</v>
      </c>
      <c r="M13" s="1">
        <v>0.272677</v>
      </c>
      <c r="N13" s="2">
        <f t="shared" ref="N13:N20" si="2">AVERAGE(I13:M13)</f>
        <v>0.26890780000000003</v>
      </c>
      <c r="O13">
        <f>2^25</f>
        <v>33554432</v>
      </c>
      <c r="P13" s="1">
        <v>0.222994</v>
      </c>
      <c r="Q13" s="1">
        <v>0.227858</v>
      </c>
      <c r="R13" s="1">
        <v>0.22706799999999999</v>
      </c>
      <c r="S13" s="1">
        <v>0.230879</v>
      </c>
      <c r="T13" s="1">
        <v>0.22570799999999999</v>
      </c>
      <c r="U13" s="2">
        <f t="shared" ref="U13:U20" si="3">AVERAGE(P13:T13)</f>
        <v>0.22690140000000003</v>
      </c>
      <c r="V13">
        <f>2^25</f>
        <v>33554432</v>
      </c>
      <c r="W13" s="1">
        <v>0.208286</v>
      </c>
      <c r="X13" s="1">
        <v>0.20147599999999999</v>
      </c>
      <c r="Y13" s="1">
        <v>0.20913599999999999</v>
      </c>
      <c r="Z13" s="1">
        <v>0.20775099999999999</v>
      </c>
      <c r="AA13" s="1">
        <v>0.20885000000000001</v>
      </c>
      <c r="AB13" s="2">
        <f t="shared" ref="AB13:AB20" si="4">AVERAGE(W13:AA13)</f>
        <v>0.2070998</v>
      </c>
    </row>
    <row r="14" spans="1:28" x14ac:dyDescent="0.25">
      <c r="A14">
        <f>2^26</f>
        <v>67108864</v>
      </c>
      <c r="B14" s="1">
        <v>0.94675600000000004</v>
      </c>
      <c r="C14" s="1">
        <v>0.94803999999999999</v>
      </c>
      <c r="D14" s="1">
        <v>0.94512499999999999</v>
      </c>
      <c r="E14" s="1">
        <v>0.94647700000000001</v>
      </c>
      <c r="F14" s="1">
        <v>0.94558299999999995</v>
      </c>
      <c r="G14" s="2">
        <f t="shared" si="1"/>
        <v>0.94639620000000002</v>
      </c>
      <c r="H14">
        <f>2^26</f>
        <v>67108864</v>
      </c>
      <c r="I14" s="1">
        <v>0.57576300000000002</v>
      </c>
      <c r="J14" s="1">
        <v>0.57220099999999996</v>
      </c>
      <c r="K14" s="1">
        <v>0.580071</v>
      </c>
      <c r="L14" s="1">
        <v>0.570407</v>
      </c>
      <c r="M14" s="1">
        <v>0.57359700000000002</v>
      </c>
      <c r="N14" s="2">
        <f t="shared" si="2"/>
        <v>0.57440780000000002</v>
      </c>
      <c r="O14">
        <f>2^26</f>
        <v>67108864</v>
      </c>
      <c r="P14" s="1">
        <v>0.48746099999999998</v>
      </c>
      <c r="Q14" s="1">
        <v>4.9340299999999997E-2</v>
      </c>
      <c r="R14" s="1">
        <v>0.48569499999999999</v>
      </c>
      <c r="S14" s="1">
        <v>0.49155799999999999</v>
      </c>
      <c r="T14" s="1">
        <v>0.485985</v>
      </c>
      <c r="U14" s="2">
        <f t="shared" si="3"/>
        <v>0.40000785999999994</v>
      </c>
      <c r="V14">
        <f>2^26</f>
        <v>67108864</v>
      </c>
      <c r="W14" s="1">
        <v>0.45490199999999997</v>
      </c>
      <c r="X14" s="1">
        <v>0.45448300000000003</v>
      </c>
      <c r="Y14" s="1">
        <v>0.462335</v>
      </c>
      <c r="Z14" s="1">
        <v>0.45692700000000003</v>
      </c>
      <c r="AA14" s="1">
        <v>0.49674200000000002</v>
      </c>
      <c r="AB14" s="2">
        <f t="shared" si="4"/>
        <v>0.4650778000000001</v>
      </c>
    </row>
    <row r="15" spans="1:28" x14ac:dyDescent="0.25">
      <c r="A15">
        <f>2^27</f>
        <v>134217728</v>
      </c>
      <c r="B15" s="1">
        <v>1.9956499999999999</v>
      </c>
      <c r="C15" s="1">
        <v>1.9878400000000001</v>
      </c>
      <c r="D15" s="1">
        <v>1.9883299999999999</v>
      </c>
      <c r="E15" s="1">
        <v>1.9909600000000001</v>
      </c>
      <c r="F15" s="1">
        <v>1.9860599999999999</v>
      </c>
      <c r="G15" s="2">
        <f t="shared" si="1"/>
        <v>1.9897679999999998</v>
      </c>
      <c r="H15">
        <f>2^27</f>
        <v>134217728</v>
      </c>
      <c r="I15" s="1">
        <v>1.1833359999999999</v>
      </c>
      <c r="J15" s="1">
        <v>1.1914899999999999</v>
      </c>
      <c r="K15" s="1">
        <v>1.1837899999999999</v>
      </c>
      <c r="L15" s="1">
        <v>1.1618200000000001</v>
      </c>
      <c r="M15" s="1">
        <v>1.1826000000000001</v>
      </c>
      <c r="N15" s="2">
        <f t="shared" si="2"/>
        <v>1.1806071999999999</v>
      </c>
      <c r="O15">
        <f>2^27</f>
        <v>134217728</v>
      </c>
      <c r="P15" s="1">
        <v>1.1428400000000001</v>
      </c>
      <c r="Q15" s="1">
        <v>1.0251300000000001</v>
      </c>
      <c r="R15" s="1">
        <v>1.0322499999999999</v>
      </c>
      <c r="S15" s="1">
        <v>1.02678</v>
      </c>
      <c r="T15" s="1">
        <v>1.1425799999999999</v>
      </c>
      <c r="U15" s="2">
        <f t="shared" si="3"/>
        <v>1.0739160000000001</v>
      </c>
      <c r="V15">
        <f>2^27</f>
        <v>134217728</v>
      </c>
      <c r="W15" s="1">
        <v>0.97763699999999998</v>
      </c>
      <c r="X15" s="1">
        <v>0.97251500000000002</v>
      </c>
      <c r="Y15" s="1">
        <v>0.981043</v>
      </c>
      <c r="Z15" s="1">
        <v>0.96606999999999998</v>
      </c>
      <c r="AA15" s="1">
        <v>0.97517799999999999</v>
      </c>
      <c r="AB15" s="2">
        <f t="shared" si="4"/>
        <v>0.97448859999999993</v>
      </c>
    </row>
    <row r="16" spans="1:28" x14ac:dyDescent="0.25">
      <c r="A16">
        <f>2^28</f>
        <v>268435456</v>
      </c>
      <c r="B16" s="1">
        <v>4.19034</v>
      </c>
      <c r="C16" s="1">
        <v>4.1420000000000003</v>
      </c>
      <c r="D16" s="1">
        <v>4.1848700000000001</v>
      </c>
      <c r="E16" s="1">
        <v>4.18886</v>
      </c>
      <c r="F16" s="1">
        <v>4.1246700000000001</v>
      </c>
      <c r="G16" s="2">
        <f t="shared" si="1"/>
        <v>4.1661479999999997</v>
      </c>
      <c r="H16">
        <f>2^28</f>
        <v>268435456</v>
      </c>
      <c r="I16" s="1">
        <v>2.4407999999999999</v>
      </c>
      <c r="J16" s="1">
        <v>2.4472399999999999</v>
      </c>
      <c r="K16" s="1">
        <v>2.4543200000000001</v>
      </c>
      <c r="L16" s="1">
        <v>2.4402499999999998</v>
      </c>
      <c r="M16" s="1">
        <v>2.4552399999999999</v>
      </c>
      <c r="N16" s="2">
        <f t="shared" si="2"/>
        <v>2.4475699999999998</v>
      </c>
      <c r="O16">
        <f>2^28</f>
        <v>268435456</v>
      </c>
      <c r="P16" s="1">
        <v>2.1364000000000001</v>
      </c>
      <c r="Q16" s="1">
        <v>2.1299800000000002</v>
      </c>
      <c r="R16" s="1">
        <v>2.1435300000000002</v>
      </c>
      <c r="S16" s="1">
        <v>2.12114</v>
      </c>
      <c r="T16" s="1">
        <v>2.1187900000000002</v>
      </c>
      <c r="U16" s="2">
        <f t="shared" si="3"/>
        <v>2.1299680000000003</v>
      </c>
      <c r="V16">
        <f>2^28</f>
        <v>268435456</v>
      </c>
      <c r="W16" s="1">
        <v>2.0430199999999998</v>
      </c>
      <c r="X16" s="1">
        <v>2.0521500000000001</v>
      </c>
      <c r="Y16" s="1">
        <v>2.03837</v>
      </c>
      <c r="Z16" s="1">
        <v>2.0275699999999999</v>
      </c>
      <c r="AA16" s="1">
        <v>2.0243199999999999</v>
      </c>
      <c r="AB16" s="2">
        <f t="shared" si="4"/>
        <v>2.037086</v>
      </c>
    </row>
    <row r="17" spans="1:49" x14ac:dyDescent="0.25">
      <c r="A17">
        <f>2^29</f>
        <v>536870912</v>
      </c>
      <c r="B17" s="1">
        <v>8.6568299999999994</v>
      </c>
      <c r="C17" s="1">
        <v>8.6520399999999995</v>
      </c>
      <c r="D17" s="1">
        <v>8.6452799999999996</v>
      </c>
      <c r="E17" s="1">
        <v>8.6579300000000003</v>
      </c>
      <c r="F17" s="1">
        <v>8.6496099999999991</v>
      </c>
      <c r="G17" s="2">
        <f t="shared" si="1"/>
        <v>8.6523380000000003</v>
      </c>
      <c r="H17">
        <f>2^29</f>
        <v>536870912</v>
      </c>
      <c r="I17" s="1">
        <v>5.0475000000000003</v>
      </c>
      <c r="J17" s="1">
        <v>5.0610999999999997</v>
      </c>
      <c r="K17" s="1">
        <v>5.0486700000000004</v>
      </c>
      <c r="L17" s="1">
        <v>5.1033900000000001</v>
      </c>
      <c r="M17" s="1">
        <v>5.0321899999999999</v>
      </c>
      <c r="N17" s="2">
        <f t="shared" si="2"/>
        <v>5.0585700000000005</v>
      </c>
      <c r="O17">
        <f>2^29</f>
        <v>536870912</v>
      </c>
      <c r="P17" s="1">
        <v>4.4075300000000004</v>
      </c>
      <c r="Q17" s="1">
        <v>4.4201699999999997</v>
      </c>
      <c r="R17" s="1">
        <v>4.3882199999999996</v>
      </c>
      <c r="S17" s="1">
        <v>4.9860699999999998</v>
      </c>
      <c r="T17" s="1">
        <v>4.3869400000000001</v>
      </c>
      <c r="U17" s="2">
        <f t="shared" si="3"/>
        <v>4.5177860000000001</v>
      </c>
      <c r="V17">
        <f>2^29</f>
        <v>536870912</v>
      </c>
      <c r="W17" s="1">
        <v>4.6152600000000001</v>
      </c>
      <c r="X17" s="1">
        <v>4.3488800000000003</v>
      </c>
      <c r="Y17" s="1">
        <v>4.5699199999999998</v>
      </c>
      <c r="Z17" s="1">
        <v>4.23421</v>
      </c>
      <c r="AA17" s="1">
        <v>4.2199600000000004</v>
      </c>
      <c r="AB17" s="2">
        <f t="shared" si="4"/>
        <v>4.3976459999999999</v>
      </c>
    </row>
    <row r="18" spans="1:49" x14ac:dyDescent="0.25">
      <c r="A18">
        <f>2^30</f>
        <v>1073741824</v>
      </c>
      <c r="B18" s="1">
        <v>17.751999999999999</v>
      </c>
      <c r="C18" s="1">
        <v>17.811</v>
      </c>
      <c r="D18" s="1">
        <v>17.7407</v>
      </c>
      <c r="E18" s="1">
        <v>17.8489</v>
      </c>
      <c r="F18" s="1">
        <v>17.8003</v>
      </c>
      <c r="G18" s="2">
        <f t="shared" si="1"/>
        <v>17.790579999999999</v>
      </c>
      <c r="H18">
        <f>2^30</f>
        <v>1073741824</v>
      </c>
      <c r="I18" s="1">
        <v>10.413600000000001</v>
      </c>
      <c r="J18" s="1">
        <v>10.4253</v>
      </c>
      <c r="K18" s="1">
        <v>10.4346</v>
      </c>
      <c r="L18" s="1">
        <v>10.436500000000001</v>
      </c>
      <c r="M18" s="1">
        <v>10.4207</v>
      </c>
      <c r="N18" s="2">
        <f t="shared" si="2"/>
        <v>10.42614</v>
      </c>
      <c r="O18">
        <f>2^30</f>
        <v>1073741824</v>
      </c>
      <c r="P18" s="1">
        <v>9.1273999999999997</v>
      </c>
      <c r="Q18" s="1">
        <v>9.08934</v>
      </c>
      <c r="R18" s="1">
        <v>9.0916399999999999</v>
      </c>
      <c r="S18" s="1">
        <v>9.0666399999999996</v>
      </c>
      <c r="T18" s="1">
        <v>9.1516699999999993</v>
      </c>
      <c r="U18" s="2">
        <f t="shared" si="3"/>
        <v>9.1053379999999997</v>
      </c>
      <c r="V18">
        <f>2^30</f>
        <v>1073741824</v>
      </c>
      <c r="W18" s="1">
        <v>8.7102599999999999</v>
      </c>
      <c r="X18" s="1">
        <v>8.7469699999999992</v>
      </c>
      <c r="Y18" s="1">
        <v>8.7456300000000002</v>
      </c>
      <c r="Z18" s="1">
        <v>9.5364100000000001</v>
      </c>
      <c r="AA18" s="1">
        <v>8.7350399999999997</v>
      </c>
      <c r="AB18" s="2">
        <f t="shared" si="4"/>
        <v>8.8948619999999998</v>
      </c>
    </row>
    <row r="19" spans="1:49" x14ac:dyDescent="0.25">
      <c r="A19">
        <f>2^31</f>
        <v>2147483648</v>
      </c>
      <c r="B19" s="1">
        <v>36.7286</v>
      </c>
      <c r="C19" s="1">
        <v>36.743899999999996</v>
      </c>
      <c r="D19" s="1">
        <v>36.632599999999996</v>
      </c>
      <c r="E19" s="1">
        <v>36.694000000000003</v>
      </c>
      <c r="F19" s="1">
        <v>36.774999999999999</v>
      </c>
      <c r="G19" s="2">
        <f t="shared" si="1"/>
        <v>36.714820000000003</v>
      </c>
      <c r="H19">
        <f>2^31</f>
        <v>2147483648</v>
      </c>
      <c r="I19" s="1">
        <v>21.402999999999999</v>
      </c>
      <c r="J19" s="1">
        <v>21.5608</v>
      </c>
      <c r="K19" s="1">
        <v>21.533380000000001</v>
      </c>
      <c r="L19" s="1">
        <v>21.448699999999999</v>
      </c>
      <c r="M19" s="1">
        <v>21.413799999999998</v>
      </c>
      <c r="N19" s="2">
        <f t="shared" si="2"/>
        <v>21.471935999999999</v>
      </c>
      <c r="O19">
        <f>2^31</f>
        <v>2147483648</v>
      </c>
      <c r="P19" s="1">
        <v>18.774799999999999</v>
      </c>
      <c r="Q19" s="1">
        <v>18.7879</v>
      </c>
      <c r="R19" s="1">
        <v>18.746600000000001</v>
      </c>
      <c r="S19" s="1">
        <v>18.542200000000001</v>
      </c>
      <c r="T19" s="1">
        <v>18.6328</v>
      </c>
      <c r="U19" s="2">
        <f t="shared" si="3"/>
        <v>18.696860000000001</v>
      </c>
      <c r="V19">
        <f>2^31</f>
        <v>2147483648</v>
      </c>
      <c r="W19" s="1">
        <v>18.014199999999999</v>
      </c>
      <c r="X19" s="1">
        <v>18.010400000000001</v>
      </c>
      <c r="Y19" s="1">
        <v>19.442399999999999</v>
      </c>
      <c r="Z19" s="1">
        <v>17.958300000000001</v>
      </c>
      <c r="AA19" s="1">
        <v>19.445399999999999</v>
      </c>
      <c r="AB19" s="2">
        <f t="shared" si="4"/>
        <v>18.57414</v>
      </c>
    </row>
    <row r="20" spans="1:49" x14ac:dyDescent="0.25">
      <c r="A20">
        <f>2^32</f>
        <v>4294967296</v>
      </c>
      <c r="B20" s="1">
        <v>75.444500000000005</v>
      </c>
      <c r="C20" s="1">
        <v>75.357100000000003</v>
      </c>
      <c r="D20" s="1">
        <v>75.586100000000002</v>
      </c>
      <c r="E20" s="1">
        <v>75.245000000000005</v>
      </c>
      <c r="F20" s="1">
        <v>75.176699999999997</v>
      </c>
      <c r="G20" s="2">
        <f t="shared" si="1"/>
        <v>75.361879999999999</v>
      </c>
      <c r="H20">
        <f>2^32</f>
        <v>4294967296</v>
      </c>
      <c r="I20" s="1">
        <v>43.923000000000002</v>
      </c>
      <c r="J20" s="1">
        <v>43.9285</v>
      </c>
      <c r="K20" s="1">
        <v>43.907200000000003</v>
      </c>
      <c r="L20" s="1">
        <v>43.941499999999998</v>
      </c>
      <c r="M20" s="1">
        <v>44.221299999999999</v>
      </c>
      <c r="N20" s="2">
        <f t="shared" si="2"/>
        <v>43.984299999999998</v>
      </c>
      <c r="O20">
        <f>2^32</f>
        <v>4294967296</v>
      </c>
      <c r="P20" s="1">
        <v>38.481400000000001</v>
      </c>
      <c r="Q20" s="1">
        <v>38.546100000000003</v>
      </c>
      <c r="R20" s="1">
        <v>38.4223</v>
      </c>
      <c r="S20" s="1">
        <v>38.127600000000001</v>
      </c>
      <c r="T20" s="1">
        <v>38.552500000000002</v>
      </c>
      <c r="U20" s="2">
        <f t="shared" si="3"/>
        <v>38.425980000000003</v>
      </c>
      <c r="V20">
        <f>2^32</f>
        <v>4294967296</v>
      </c>
      <c r="W20" s="1">
        <v>40.278500000000001</v>
      </c>
      <c r="X20" s="1">
        <v>36.986899999999999</v>
      </c>
      <c r="Y20" s="1">
        <v>37.0794</v>
      </c>
      <c r="Z20" s="1">
        <v>39.945900000000002</v>
      </c>
      <c r="AA20" s="1">
        <v>37.3446</v>
      </c>
      <c r="AB20" s="2">
        <f t="shared" si="4"/>
        <v>38.327059999999996</v>
      </c>
    </row>
    <row r="23" spans="1:49" x14ac:dyDescent="0.25">
      <c r="A23" t="s">
        <v>3</v>
      </c>
    </row>
    <row r="24" spans="1:49" x14ac:dyDescent="0.25">
      <c r="A24" s="7">
        <v>4</v>
      </c>
      <c r="B24" s="7"/>
      <c r="C24" s="7"/>
      <c r="D24" s="7"/>
      <c r="E24" s="7"/>
      <c r="F24" s="7"/>
      <c r="G24" s="2" t="s">
        <v>1</v>
      </c>
      <c r="H24" s="7">
        <v>6</v>
      </c>
      <c r="I24" s="7"/>
      <c r="J24" s="7"/>
      <c r="K24" s="7"/>
      <c r="L24" s="7"/>
      <c r="M24" s="7"/>
      <c r="N24" s="2" t="s">
        <v>1</v>
      </c>
      <c r="O24" s="7">
        <v>8</v>
      </c>
      <c r="P24" s="7"/>
      <c r="Q24" s="7"/>
      <c r="R24" s="7"/>
      <c r="S24" s="7"/>
      <c r="T24" s="7"/>
      <c r="U24" s="2" t="s">
        <v>1</v>
      </c>
      <c r="V24" s="7">
        <v>10</v>
      </c>
      <c r="W24" s="7"/>
      <c r="X24" s="7"/>
      <c r="Y24" s="7"/>
      <c r="Z24" s="7"/>
      <c r="AA24" s="7"/>
      <c r="AB24" s="2" t="s">
        <v>1</v>
      </c>
      <c r="AC24" s="7">
        <v>12</v>
      </c>
      <c r="AD24" s="7"/>
      <c r="AE24" s="7"/>
      <c r="AF24" s="7"/>
      <c r="AG24" s="7"/>
      <c r="AH24" s="7"/>
      <c r="AI24" s="2" t="s">
        <v>1</v>
      </c>
      <c r="AJ24" s="7">
        <v>14</v>
      </c>
      <c r="AK24" s="7"/>
      <c r="AL24" s="7"/>
      <c r="AM24" s="7"/>
      <c r="AN24" s="7"/>
      <c r="AO24" s="7"/>
      <c r="AP24" s="2" t="s">
        <v>1</v>
      </c>
      <c r="AQ24" s="7">
        <v>16</v>
      </c>
      <c r="AR24" s="7"/>
      <c r="AS24" s="7"/>
      <c r="AT24" s="7"/>
      <c r="AU24" s="7"/>
      <c r="AV24" s="7"/>
      <c r="AW24" s="2" t="s">
        <v>1</v>
      </c>
    </row>
    <row r="25" spans="1:49" x14ac:dyDescent="0.25">
      <c r="A25">
        <f>2^25</f>
        <v>33554432</v>
      </c>
      <c r="B25" s="1">
        <v>0.24565500000000001</v>
      </c>
      <c r="C25" s="1">
        <v>0.248306</v>
      </c>
      <c r="D25" s="1">
        <v>0.22367699999999999</v>
      </c>
      <c r="E25" s="1">
        <v>0.24799099999999999</v>
      </c>
      <c r="F25" s="1">
        <v>0.22439400000000001</v>
      </c>
      <c r="G25" s="2">
        <f t="shared" ref="G25:G32" si="5">AVERAGE(B25:F25)</f>
        <v>0.23800460000000001</v>
      </c>
      <c r="H25">
        <f>2^25</f>
        <v>33554432</v>
      </c>
      <c r="N25" s="2" t="e">
        <f t="shared" ref="N25:N31" si="6">AVERAGE(P25:T25)</f>
        <v>#DIV/0!</v>
      </c>
      <c r="O25">
        <f>2^25</f>
        <v>33554432</v>
      </c>
      <c r="P25" s="1"/>
      <c r="Q25" s="1"/>
      <c r="R25" s="1"/>
      <c r="S25" s="1"/>
      <c r="T25" s="1"/>
      <c r="U25" s="2" t="e">
        <f t="shared" ref="U25:U31" si="7">AVERAGE(W25:AA25)</f>
        <v>#DIV/0!</v>
      </c>
      <c r="V25">
        <f>2^25</f>
        <v>33554432</v>
      </c>
      <c r="W25" s="1"/>
      <c r="X25" s="1"/>
      <c r="Y25" s="1"/>
      <c r="Z25" s="1"/>
      <c r="AA25" s="1"/>
      <c r="AB25" s="2" t="e">
        <f t="shared" ref="AB25:AB31" si="8">AVERAGE(AD25:AH25)</f>
        <v>#DIV/0!</v>
      </c>
      <c r="AC25">
        <f>2^25</f>
        <v>33554432</v>
      </c>
      <c r="AD25" s="1"/>
      <c r="AE25" s="1"/>
      <c r="AF25" s="1"/>
      <c r="AG25" s="1"/>
      <c r="AH25" s="1"/>
      <c r="AI25" s="2" t="e">
        <f t="shared" ref="AI25:AI31" si="9">AVERAGE(AK25:AO25)</f>
        <v>#DIV/0!</v>
      </c>
      <c r="AJ25">
        <f>2^25</f>
        <v>33554432</v>
      </c>
      <c r="AK25" s="1"/>
      <c r="AL25" s="1"/>
      <c r="AM25" s="1"/>
      <c r="AN25" s="1"/>
      <c r="AO25" s="1"/>
      <c r="AP25" s="2" t="e">
        <f t="shared" ref="AP25:AP31" si="10">AVERAGE(AR25:AV25)</f>
        <v>#DIV/0!</v>
      </c>
      <c r="AQ25">
        <f>2^25</f>
        <v>33554432</v>
      </c>
      <c r="AR25" s="1"/>
      <c r="AS25" s="1"/>
      <c r="AT25" s="1"/>
      <c r="AU25" s="1"/>
      <c r="AV25" s="1"/>
      <c r="AW25" s="2" t="e">
        <f t="shared" ref="AW25:AW31" si="11">AVERAGE(AY25:BC25)</f>
        <v>#DIV/0!</v>
      </c>
    </row>
    <row r="26" spans="1:49" x14ac:dyDescent="0.25">
      <c r="A26">
        <f>2^26</f>
        <v>67108864</v>
      </c>
      <c r="B26" s="1">
        <v>0.49764599999999998</v>
      </c>
      <c r="C26" s="1">
        <v>0.49493599999999999</v>
      </c>
      <c r="D26" s="1">
        <v>0.50388900000000003</v>
      </c>
      <c r="E26" s="1">
        <v>0.55745</v>
      </c>
      <c r="F26" s="1">
        <v>0.54697700000000005</v>
      </c>
      <c r="G26" s="2">
        <f t="shared" si="5"/>
        <v>0.52017959999999996</v>
      </c>
      <c r="H26">
        <f>2^26</f>
        <v>67108864</v>
      </c>
      <c r="N26" s="2" t="e">
        <f t="shared" si="6"/>
        <v>#DIV/0!</v>
      </c>
      <c r="O26">
        <f>2^26</f>
        <v>67108864</v>
      </c>
      <c r="P26" s="1"/>
      <c r="Q26" s="1"/>
      <c r="R26" s="1"/>
      <c r="S26" s="1"/>
      <c r="T26" s="1"/>
      <c r="U26" s="2" t="e">
        <f t="shared" si="7"/>
        <v>#DIV/0!</v>
      </c>
      <c r="V26">
        <f>2^26</f>
        <v>67108864</v>
      </c>
      <c r="W26" s="1"/>
      <c r="X26" s="1"/>
      <c r="Y26" s="1"/>
      <c r="Z26" s="1"/>
      <c r="AA26" s="1"/>
      <c r="AB26" s="2" t="e">
        <f t="shared" si="8"/>
        <v>#DIV/0!</v>
      </c>
      <c r="AC26">
        <f>2^26</f>
        <v>67108864</v>
      </c>
      <c r="AD26" s="1"/>
      <c r="AE26" s="1"/>
      <c r="AF26" s="1"/>
      <c r="AG26" s="1"/>
      <c r="AH26" s="1"/>
      <c r="AI26" s="2" t="e">
        <f t="shared" si="9"/>
        <v>#DIV/0!</v>
      </c>
      <c r="AJ26">
        <f>2^26</f>
        <v>67108864</v>
      </c>
      <c r="AK26" s="1"/>
      <c r="AL26" s="1"/>
      <c r="AM26" s="1"/>
      <c r="AN26" s="1"/>
      <c r="AO26" s="1"/>
      <c r="AP26" s="2" t="e">
        <f t="shared" si="10"/>
        <v>#DIV/0!</v>
      </c>
      <c r="AQ26">
        <f>2^26</f>
        <v>67108864</v>
      </c>
      <c r="AR26" s="1"/>
      <c r="AS26" s="1"/>
      <c r="AT26" s="1"/>
      <c r="AU26" s="1"/>
      <c r="AV26" s="1"/>
      <c r="AW26" s="2" t="e">
        <f t="shared" si="11"/>
        <v>#DIV/0!</v>
      </c>
    </row>
    <row r="27" spans="1:49" x14ac:dyDescent="0.25">
      <c r="A27">
        <f>2^27</f>
        <v>134217728</v>
      </c>
      <c r="B27" s="1">
        <v>1.15961</v>
      </c>
      <c r="C27" s="1">
        <v>1.16313</v>
      </c>
      <c r="D27" s="1">
        <v>1.0508500000000001</v>
      </c>
      <c r="E27" s="1">
        <v>1.15439</v>
      </c>
      <c r="F27" s="1">
        <v>1.1535899999999999</v>
      </c>
      <c r="G27" s="2">
        <f t="shared" si="5"/>
        <v>1.136314</v>
      </c>
      <c r="H27">
        <f>2^27</f>
        <v>134217728</v>
      </c>
      <c r="N27" s="2" t="e">
        <f t="shared" si="6"/>
        <v>#DIV/0!</v>
      </c>
      <c r="O27">
        <f>2^27</f>
        <v>134217728</v>
      </c>
      <c r="P27" s="1"/>
      <c r="Q27" s="1"/>
      <c r="R27" s="1"/>
      <c r="S27" s="1"/>
      <c r="T27" s="1"/>
      <c r="U27" s="2" t="e">
        <f t="shared" si="7"/>
        <v>#DIV/0!</v>
      </c>
      <c r="V27">
        <f>2^27</f>
        <v>134217728</v>
      </c>
      <c r="W27" s="1"/>
      <c r="X27" s="1"/>
      <c r="Y27" s="1"/>
      <c r="Z27" s="1"/>
      <c r="AA27" s="1"/>
      <c r="AB27" s="2" t="e">
        <f t="shared" si="8"/>
        <v>#DIV/0!</v>
      </c>
      <c r="AC27">
        <f>2^27</f>
        <v>134217728</v>
      </c>
      <c r="AD27" s="1"/>
      <c r="AE27" s="1"/>
      <c r="AF27" s="1"/>
      <c r="AG27" s="1"/>
      <c r="AH27" s="1"/>
      <c r="AI27" s="2" t="e">
        <f t="shared" si="9"/>
        <v>#DIV/0!</v>
      </c>
      <c r="AJ27">
        <f>2^27</f>
        <v>134217728</v>
      </c>
      <c r="AK27" s="1"/>
      <c r="AL27" s="1"/>
      <c r="AM27" s="1"/>
      <c r="AN27" s="1"/>
      <c r="AO27" s="1"/>
      <c r="AP27" s="2" t="e">
        <f t="shared" si="10"/>
        <v>#DIV/0!</v>
      </c>
      <c r="AQ27">
        <f>2^27</f>
        <v>134217728</v>
      </c>
      <c r="AR27" s="1"/>
      <c r="AS27" s="1"/>
      <c r="AT27" s="1"/>
      <c r="AU27" s="1"/>
      <c r="AV27" s="1"/>
      <c r="AW27" s="2" t="e">
        <f t="shared" si="11"/>
        <v>#DIV/0!</v>
      </c>
    </row>
    <row r="28" spans="1:49" x14ac:dyDescent="0.25">
      <c r="A28">
        <f>2^28</f>
        <v>268435456</v>
      </c>
      <c r="B28" s="1">
        <v>2.42076</v>
      </c>
      <c r="C28" s="1">
        <v>2.4329299999999998</v>
      </c>
      <c r="D28" s="1">
        <v>2.1912600000000002</v>
      </c>
      <c r="E28" s="1">
        <v>2.1993299999999998</v>
      </c>
      <c r="F28" s="1">
        <v>2.1996600000000002</v>
      </c>
      <c r="G28" s="2">
        <f t="shared" si="5"/>
        <v>2.2887879999999998</v>
      </c>
      <c r="H28">
        <f>2^28</f>
        <v>268435456</v>
      </c>
      <c r="N28" s="2" t="e">
        <f t="shared" si="6"/>
        <v>#DIV/0!</v>
      </c>
      <c r="O28">
        <f>2^28</f>
        <v>268435456</v>
      </c>
      <c r="P28" s="1"/>
      <c r="Q28" s="1"/>
      <c r="R28" s="1"/>
      <c r="S28" s="1"/>
      <c r="T28" s="1"/>
      <c r="U28" s="2" t="e">
        <f t="shared" si="7"/>
        <v>#DIV/0!</v>
      </c>
      <c r="V28">
        <f>2^28</f>
        <v>268435456</v>
      </c>
      <c r="W28" s="1"/>
      <c r="X28" s="1"/>
      <c r="Y28" s="1"/>
      <c r="Z28" s="1"/>
      <c r="AA28" s="1"/>
      <c r="AB28" s="2" t="e">
        <f t="shared" si="8"/>
        <v>#DIV/0!</v>
      </c>
      <c r="AC28">
        <f>2^28</f>
        <v>268435456</v>
      </c>
      <c r="AD28" s="1"/>
      <c r="AE28" s="1"/>
      <c r="AF28" s="1"/>
      <c r="AG28" s="1"/>
      <c r="AH28" s="1"/>
      <c r="AI28" s="2" t="e">
        <f t="shared" si="9"/>
        <v>#DIV/0!</v>
      </c>
      <c r="AJ28">
        <f>2^28</f>
        <v>268435456</v>
      </c>
      <c r="AK28" s="1"/>
      <c r="AL28" s="1"/>
      <c r="AM28" s="1"/>
      <c r="AN28" s="1"/>
      <c r="AO28" s="1"/>
      <c r="AP28" s="2" t="e">
        <f t="shared" si="10"/>
        <v>#DIV/0!</v>
      </c>
      <c r="AQ28">
        <f>2^28</f>
        <v>268435456</v>
      </c>
      <c r="AR28" s="1"/>
      <c r="AS28" s="1"/>
      <c r="AT28" s="1"/>
      <c r="AU28" s="1"/>
      <c r="AV28" s="1"/>
      <c r="AW28" s="2" t="e">
        <f t="shared" si="11"/>
        <v>#DIV/0!</v>
      </c>
    </row>
    <row r="29" spans="1:49" x14ac:dyDescent="0.25">
      <c r="A29">
        <f>2^29</f>
        <v>536870912</v>
      </c>
      <c r="B29" s="1">
        <v>4.6008100000000001</v>
      </c>
      <c r="C29" s="1">
        <v>5.0176800000000004</v>
      </c>
      <c r="D29" s="1">
        <v>4.6021599999999996</v>
      </c>
      <c r="E29" s="1">
        <v>4.5476599999999996</v>
      </c>
      <c r="F29" s="1">
        <v>5.0165199999999999</v>
      </c>
      <c r="G29" s="2">
        <f t="shared" si="5"/>
        <v>4.7569660000000002</v>
      </c>
      <c r="H29">
        <f>2^29</f>
        <v>536870912</v>
      </c>
      <c r="N29" s="2" t="e">
        <f t="shared" si="6"/>
        <v>#DIV/0!</v>
      </c>
      <c r="O29">
        <f>2^29</f>
        <v>536870912</v>
      </c>
      <c r="P29" s="1"/>
      <c r="Q29" s="1"/>
      <c r="R29" s="1"/>
      <c r="S29" s="1"/>
      <c r="T29" s="1"/>
      <c r="U29" s="2" t="e">
        <f t="shared" si="7"/>
        <v>#DIV/0!</v>
      </c>
      <c r="V29">
        <f>2^29</f>
        <v>536870912</v>
      </c>
      <c r="W29" s="1"/>
      <c r="X29" s="1"/>
      <c r="Y29" s="1"/>
      <c r="Z29" s="1"/>
      <c r="AA29" s="1"/>
      <c r="AB29" s="2" t="e">
        <f t="shared" si="8"/>
        <v>#DIV/0!</v>
      </c>
      <c r="AC29">
        <f>2^29</f>
        <v>536870912</v>
      </c>
      <c r="AD29" s="1"/>
      <c r="AE29" s="1"/>
      <c r="AF29" s="1"/>
      <c r="AG29" s="1"/>
      <c r="AH29" s="1"/>
      <c r="AI29" s="2" t="e">
        <f t="shared" si="9"/>
        <v>#DIV/0!</v>
      </c>
      <c r="AJ29">
        <f>2^29</f>
        <v>536870912</v>
      </c>
      <c r="AK29" s="1"/>
      <c r="AL29" s="1"/>
      <c r="AM29" s="1"/>
      <c r="AN29" s="1"/>
      <c r="AO29" s="1"/>
      <c r="AP29" s="2" t="e">
        <f t="shared" si="10"/>
        <v>#DIV/0!</v>
      </c>
      <c r="AQ29">
        <f>2^29</f>
        <v>536870912</v>
      </c>
      <c r="AR29" s="1"/>
      <c r="AS29" s="1"/>
      <c r="AT29" s="1"/>
      <c r="AU29" s="1"/>
      <c r="AV29" s="1"/>
      <c r="AW29" s="2" t="e">
        <f t="shared" si="11"/>
        <v>#DIV/0!</v>
      </c>
    </row>
    <row r="30" spans="1:49" x14ac:dyDescent="0.25">
      <c r="A30">
        <f>2^30</f>
        <v>1073741824</v>
      </c>
      <c r="B30" s="1">
        <v>10.3977</v>
      </c>
      <c r="C30" s="1">
        <v>9.7399299999999993</v>
      </c>
      <c r="D30" s="1">
        <v>10.3573</v>
      </c>
      <c r="E30" s="1">
        <v>9.4487699999999997</v>
      </c>
      <c r="F30" s="1">
        <v>10.3971</v>
      </c>
      <c r="G30" s="2">
        <f t="shared" si="5"/>
        <v>10.068160000000002</v>
      </c>
      <c r="H30">
        <f>2^30</f>
        <v>1073741824</v>
      </c>
      <c r="N30" s="2" t="e">
        <f t="shared" si="6"/>
        <v>#DIV/0!</v>
      </c>
      <c r="O30">
        <f>2^30</f>
        <v>1073741824</v>
      </c>
      <c r="P30" s="1"/>
      <c r="Q30" s="1"/>
      <c r="R30" s="1"/>
      <c r="S30" s="1"/>
      <c r="T30" s="1"/>
      <c r="U30" s="2" t="e">
        <f t="shared" si="7"/>
        <v>#DIV/0!</v>
      </c>
      <c r="V30">
        <f>2^30</f>
        <v>1073741824</v>
      </c>
      <c r="W30" s="1"/>
      <c r="X30" s="1"/>
      <c r="Y30" s="1"/>
      <c r="Z30" s="1"/>
      <c r="AA30" s="1"/>
      <c r="AB30" s="2" t="e">
        <f t="shared" si="8"/>
        <v>#DIV/0!</v>
      </c>
      <c r="AC30">
        <f>2^30</f>
        <v>1073741824</v>
      </c>
      <c r="AD30" s="1"/>
      <c r="AE30" s="1"/>
      <c r="AF30" s="1"/>
      <c r="AG30" s="1"/>
      <c r="AH30" s="1"/>
      <c r="AI30" s="2" t="e">
        <f t="shared" si="9"/>
        <v>#DIV/0!</v>
      </c>
      <c r="AJ30">
        <f>2^30</f>
        <v>1073741824</v>
      </c>
      <c r="AK30" s="1"/>
      <c r="AL30" s="1"/>
      <c r="AM30" s="1"/>
      <c r="AN30" s="1"/>
      <c r="AO30" s="1"/>
      <c r="AP30" s="2" t="e">
        <f t="shared" si="10"/>
        <v>#DIV/0!</v>
      </c>
      <c r="AQ30">
        <f>2^30</f>
        <v>1073741824</v>
      </c>
      <c r="AR30" s="1"/>
      <c r="AS30" s="1"/>
      <c r="AT30" s="1"/>
      <c r="AU30" s="1"/>
      <c r="AV30" s="1"/>
      <c r="AW30" s="2" t="e">
        <f t="shared" si="11"/>
        <v>#DIV/0!</v>
      </c>
    </row>
    <row r="31" spans="1:49" x14ac:dyDescent="0.25">
      <c r="A31">
        <f>2^31</f>
        <v>2147483648</v>
      </c>
      <c r="B31" s="1">
        <v>21.351600000000001</v>
      </c>
      <c r="C31" s="1">
        <v>19.549299999999999</v>
      </c>
      <c r="D31" s="1">
        <v>19.410599999999999</v>
      </c>
      <c r="E31" s="1">
        <v>19.366499999999998</v>
      </c>
      <c r="F31" s="1">
        <v>21.3232</v>
      </c>
      <c r="G31" s="2">
        <f t="shared" si="5"/>
        <v>20.200240000000001</v>
      </c>
      <c r="H31">
        <f>2^31</f>
        <v>2147483648</v>
      </c>
      <c r="N31" s="2" t="e">
        <f t="shared" si="6"/>
        <v>#DIV/0!</v>
      </c>
      <c r="O31">
        <f>2^31</f>
        <v>2147483648</v>
      </c>
      <c r="P31" s="1"/>
      <c r="Q31" s="1"/>
      <c r="R31" s="1"/>
      <c r="S31" s="1"/>
      <c r="T31" s="1"/>
      <c r="U31" s="2" t="e">
        <f t="shared" si="7"/>
        <v>#DIV/0!</v>
      </c>
      <c r="V31">
        <f>2^31</f>
        <v>2147483648</v>
      </c>
      <c r="W31" s="1"/>
      <c r="X31" s="1"/>
      <c r="Y31" s="1"/>
      <c r="Z31" s="1"/>
      <c r="AA31" s="1"/>
      <c r="AB31" s="2" t="e">
        <f t="shared" si="8"/>
        <v>#DIV/0!</v>
      </c>
      <c r="AC31">
        <f>2^31</f>
        <v>2147483648</v>
      </c>
      <c r="AD31" s="1"/>
      <c r="AE31" s="1"/>
      <c r="AF31" s="1"/>
      <c r="AG31" s="1"/>
      <c r="AH31" s="1"/>
      <c r="AI31" s="2" t="e">
        <f t="shared" si="9"/>
        <v>#DIV/0!</v>
      </c>
      <c r="AJ31">
        <f>2^31</f>
        <v>2147483648</v>
      </c>
      <c r="AK31" s="1"/>
      <c r="AL31" s="1"/>
      <c r="AM31" s="1"/>
      <c r="AN31" s="1"/>
      <c r="AO31" s="1"/>
      <c r="AP31" s="2" t="e">
        <f t="shared" si="10"/>
        <v>#DIV/0!</v>
      </c>
      <c r="AQ31">
        <f>2^31</f>
        <v>2147483648</v>
      </c>
      <c r="AR31" s="1"/>
      <c r="AS31" s="1"/>
      <c r="AT31" s="1"/>
      <c r="AU31" s="1"/>
      <c r="AV31" s="1"/>
      <c r="AW31" s="2" t="e">
        <f t="shared" si="11"/>
        <v>#DIV/0!</v>
      </c>
    </row>
    <row r="32" spans="1:49" x14ac:dyDescent="0.25">
      <c r="A32">
        <f>2^32</f>
        <v>4294967296</v>
      </c>
      <c r="B32" s="1">
        <v>43.734000000000002</v>
      </c>
      <c r="C32" s="1">
        <v>43.688299999999998</v>
      </c>
      <c r="D32" s="1">
        <v>43.695799999999998</v>
      </c>
      <c r="E32" s="1">
        <v>43.6892</v>
      </c>
      <c r="F32" s="1">
        <v>43.758600000000001</v>
      </c>
      <c r="G32" s="2">
        <f t="shared" si="5"/>
        <v>43.713180000000001</v>
      </c>
      <c r="H32">
        <f>2^32</f>
        <v>4294967296</v>
      </c>
      <c r="I32">
        <v>26.7301</v>
      </c>
      <c r="J32">
        <v>29.412600000000001</v>
      </c>
      <c r="K32">
        <v>26.679600000000001</v>
      </c>
      <c r="L32">
        <v>26.786200000000001</v>
      </c>
      <c r="M32">
        <v>26.7499</v>
      </c>
      <c r="N32" s="2">
        <f>AVERAGE(I32:M32)</f>
        <v>27.271680000000003</v>
      </c>
      <c r="O32">
        <f>2^32</f>
        <v>4294967296</v>
      </c>
      <c r="P32" s="1">
        <v>20.464200000000002</v>
      </c>
      <c r="Q32" s="1">
        <v>22.415600000000001</v>
      </c>
      <c r="R32" s="1">
        <v>20.1678</v>
      </c>
      <c r="S32" s="1">
        <v>22.960699999999999</v>
      </c>
      <c r="T32" s="1">
        <v>22.896100000000001</v>
      </c>
      <c r="U32" s="2">
        <f>AVERAGE(P32:T32)</f>
        <v>21.780880000000003</v>
      </c>
      <c r="V32">
        <f>2^32</f>
        <v>4294967296</v>
      </c>
      <c r="W32" s="1">
        <v>18.011299999999999</v>
      </c>
      <c r="X32" s="1">
        <v>16.386700000000001</v>
      </c>
      <c r="Y32" s="1">
        <v>17.9876</v>
      </c>
      <c r="Z32" s="1">
        <v>18.010999999999999</v>
      </c>
      <c r="AA32" s="1">
        <v>18.0687</v>
      </c>
      <c r="AB32" s="2">
        <f>AVERAGE(W32:AA32)</f>
        <v>17.693059999999996</v>
      </c>
      <c r="AC32">
        <f>2^32</f>
        <v>4294967296</v>
      </c>
      <c r="AD32" s="1">
        <v>15.706</v>
      </c>
      <c r="AE32" s="1">
        <v>14.072699999999999</v>
      </c>
      <c r="AF32" s="1">
        <v>14.501099999999999</v>
      </c>
      <c r="AG32" s="1">
        <v>15.667199999999999</v>
      </c>
      <c r="AH32" s="1">
        <v>15.5573</v>
      </c>
      <c r="AI32" s="2">
        <f>AVERAGE(AD32:AH32)</f>
        <v>15.100860000000001</v>
      </c>
      <c r="AJ32">
        <f>2^32</f>
        <v>4294967296</v>
      </c>
      <c r="AK32" s="1">
        <v>12.1357</v>
      </c>
      <c r="AL32" s="1">
        <v>13.3568</v>
      </c>
      <c r="AM32" s="1">
        <v>13.5215</v>
      </c>
      <c r="AN32" s="1">
        <v>13.5166</v>
      </c>
      <c r="AO32" s="1">
        <v>12.039300000000001</v>
      </c>
      <c r="AP32" s="2">
        <f>AVERAGE(AK32:AO32)</f>
        <v>12.913979999999999</v>
      </c>
      <c r="AQ32">
        <f>2^32</f>
        <v>4294967296</v>
      </c>
      <c r="AR32" s="1">
        <v>11.571400000000001</v>
      </c>
      <c r="AS32" s="1">
        <v>11.9389</v>
      </c>
      <c r="AT32" s="1">
        <v>11.873900000000001</v>
      </c>
      <c r="AU32" s="1">
        <v>11.971399999999999</v>
      </c>
      <c r="AV32" s="1">
        <v>11.9864</v>
      </c>
      <c r="AW32" s="2">
        <f>AVERAGE(AR32:AV32)</f>
        <v>11.868399999999999</v>
      </c>
    </row>
  </sheetData>
  <mergeCells count="13">
    <mergeCell ref="A1:F1"/>
    <mergeCell ref="O24:T24"/>
    <mergeCell ref="V24:AA24"/>
    <mergeCell ref="A24:F24"/>
    <mergeCell ref="H24:M24"/>
    <mergeCell ref="B12:F12"/>
    <mergeCell ref="I12:M12"/>
    <mergeCell ref="P12:T12"/>
    <mergeCell ref="AC24:AH24"/>
    <mergeCell ref="AJ24:AO24"/>
    <mergeCell ref="AQ24:AV24"/>
    <mergeCell ref="W12:AA12"/>
    <mergeCell ref="A11:AB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tabSelected="1" topLeftCell="G113" zoomScale="85" zoomScaleNormal="85" workbookViewId="0">
      <selection activeCell="U132" sqref="U132"/>
    </sheetView>
  </sheetViews>
  <sheetFormatPr defaultRowHeight="15" x14ac:dyDescent="0.25"/>
  <cols>
    <col min="1" max="1" width="16" customWidth="1"/>
    <col min="2" max="2" width="11" bestFit="1" customWidth="1"/>
    <col min="8" max="8" width="11" bestFit="1" customWidth="1"/>
  </cols>
  <sheetData>
    <row r="1" spans="1:28" x14ac:dyDescent="0.25">
      <c r="A1" s="7" t="s">
        <v>4</v>
      </c>
      <c r="B1" s="7"/>
      <c r="C1" s="7"/>
      <c r="D1" s="7"/>
      <c r="E1" s="7"/>
      <c r="F1" s="7"/>
      <c r="G1" s="2" t="s">
        <v>1</v>
      </c>
      <c r="H1" t="s">
        <v>6</v>
      </c>
    </row>
    <row r="2" spans="1:28" x14ac:dyDescent="0.25">
      <c r="A2" s="5">
        <f>2^25</f>
        <v>33554432</v>
      </c>
      <c r="B2" s="1">
        <v>0.41927900000000001</v>
      </c>
      <c r="C2" s="1">
        <v>0.41870000000000002</v>
      </c>
      <c r="D2" s="1">
        <v>0.41884500000000002</v>
      </c>
      <c r="E2" s="1">
        <v>0.43158299999999999</v>
      </c>
      <c r="F2" s="1">
        <v>0.422404</v>
      </c>
      <c r="G2" s="2">
        <f t="shared" ref="G2:G9" si="0">AVERAGE(B2:F2)</f>
        <v>0.42216219999999999</v>
      </c>
      <c r="H2">
        <f>A2*LN(LN(A2))/G2/1000000</f>
        <v>226.71242738266267</v>
      </c>
    </row>
    <row r="3" spans="1:28" x14ac:dyDescent="0.25">
      <c r="A3" s="5">
        <f>2^26</f>
        <v>67108864</v>
      </c>
      <c r="B3" s="1">
        <v>0.902729</v>
      </c>
      <c r="C3" s="1">
        <v>0.89437699999999998</v>
      </c>
      <c r="D3" s="1">
        <v>0.88779200000000003</v>
      </c>
      <c r="E3" s="1">
        <v>0.891073</v>
      </c>
      <c r="F3" s="1">
        <v>0.89031800000000005</v>
      </c>
      <c r="G3" s="2">
        <f t="shared" si="0"/>
        <v>0.89325779999999999</v>
      </c>
      <c r="H3">
        <f t="shared" ref="H3:H9" si="1">A3*LN(LN(A3))/G3/1000000</f>
        <v>217.23951554343748</v>
      </c>
    </row>
    <row r="4" spans="1:28" x14ac:dyDescent="0.25">
      <c r="A4" s="5">
        <f>2^27</f>
        <v>134217728</v>
      </c>
      <c r="B4" s="1">
        <v>1.86483</v>
      </c>
      <c r="C4" s="1">
        <v>1.8705000000000001</v>
      </c>
      <c r="D4" s="1">
        <v>1.86833</v>
      </c>
      <c r="E4" s="1">
        <v>1.87063</v>
      </c>
      <c r="F4" s="1">
        <v>1.86992</v>
      </c>
      <c r="G4" s="2">
        <f t="shared" si="0"/>
        <v>1.8688420000000001</v>
      </c>
      <c r="H4">
        <f t="shared" si="1"/>
        <v>210.38012016565662</v>
      </c>
    </row>
    <row r="5" spans="1:28" x14ac:dyDescent="0.25">
      <c r="A5" s="5">
        <f>2^28</f>
        <v>268435456</v>
      </c>
      <c r="B5" s="1">
        <v>3.9483700000000002</v>
      </c>
      <c r="C5" s="1">
        <v>3.9566599999999998</v>
      </c>
      <c r="D5" s="1">
        <v>3.9446599999999998</v>
      </c>
      <c r="E5" s="1">
        <v>3.94462</v>
      </c>
      <c r="F5" s="1">
        <v>3.9573999999999998</v>
      </c>
      <c r="G5" s="2">
        <f t="shared" si="0"/>
        <v>3.950342</v>
      </c>
      <c r="H5">
        <f t="shared" si="1"/>
        <v>201.52603855765059</v>
      </c>
    </row>
    <row r="6" spans="1:28" x14ac:dyDescent="0.25">
      <c r="A6" s="5">
        <f>2^29</f>
        <v>536870912</v>
      </c>
      <c r="B6" s="1">
        <v>8.1840600000000006</v>
      </c>
      <c r="C6" s="1">
        <v>8.1385199999999998</v>
      </c>
      <c r="D6" s="1">
        <v>8.1836800000000007</v>
      </c>
      <c r="E6" s="1">
        <v>8.1669499999999999</v>
      </c>
      <c r="F6" s="1">
        <v>8.1925399999999993</v>
      </c>
      <c r="G6" s="2">
        <f t="shared" si="0"/>
        <v>8.1731500000000015</v>
      </c>
      <c r="H6">
        <f t="shared" si="1"/>
        <v>197.11287047052522</v>
      </c>
    </row>
    <row r="7" spans="1:28" x14ac:dyDescent="0.25">
      <c r="A7" s="5">
        <f>2^30</f>
        <v>1073741824</v>
      </c>
      <c r="B7" s="1">
        <v>16.75</v>
      </c>
      <c r="C7" s="1">
        <v>16.793900000000001</v>
      </c>
      <c r="D7" s="1">
        <v>16.945599999999999</v>
      </c>
      <c r="E7" s="1">
        <v>16.905100000000001</v>
      </c>
      <c r="F7" s="1">
        <v>16.906199999999998</v>
      </c>
      <c r="G7" s="2">
        <f t="shared" si="0"/>
        <v>16.86016</v>
      </c>
      <c r="H7">
        <f t="shared" si="1"/>
        <v>193.26433607421421</v>
      </c>
    </row>
    <row r="8" spans="1:28" x14ac:dyDescent="0.25">
      <c r="A8" s="5">
        <f>2^31</f>
        <v>2147483648</v>
      </c>
      <c r="B8" s="1">
        <v>34.858600000000003</v>
      </c>
      <c r="C8" s="1">
        <v>34.941299999999998</v>
      </c>
      <c r="D8" s="1">
        <v>34.887300000000003</v>
      </c>
      <c r="E8" s="1">
        <v>34.908999999999999</v>
      </c>
      <c r="F8" s="1">
        <v>34.941800000000001</v>
      </c>
      <c r="G8" s="2">
        <f t="shared" si="0"/>
        <v>34.907600000000002</v>
      </c>
      <c r="H8">
        <f t="shared" si="1"/>
        <v>188.70821441013524</v>
      </c>
    </row>
    <row r="9" spans="1:28" x14ac:dyDescent="0.25">
      <c r="A9" s="6">
        <f>2^32</f>
        <v>4294967296</v>
      </c>
      <c r="B9" s="1">
        <v>71.959800000000001</v>
      </c>
      <c r="C9" s="1">
        <v>71.9405</v>
      </c>
      <c r="D9" s="1">
        <v>71.923000000000002</v>
      </c>
      <c r="E9" s="1">
        <v>71.9542</v>
      </c>
      <c r="F9" s="1">
        <v>71.793599999999998</v>
      </c>
      <c r="G9" s="2">
        <f t="shared" si="0"/>
        <v>71.91422</v>
      </c>
      <c r="H9">
        <f t="shared" si="1"/>
        <v>185.09637386928713</v>
      </c>
      <c r="I9">
        <f>H9/H9</f>
        <v>1</v>
      </c>
    </row>
    <row r="11" spans="1:28" x14ac:dyDescent="0.25">
      <c r="A11" s="3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t="s">
        <v>2</v>
      </c>
      <c r="B12" s="7" t="s">
        <v>5</v>
      </c>
      <c r="C12" s="7"/>
      <c r="D12" s="7"/>
      <c r="E12" s="7"/>
      <c r="F12" s="7"/>
      <c r="G12" s="2" t="s">
        <v>1</v>
      </c>
      <c r="H12" t="s">
        <v>6</v>
      </c>
    </row>
    <row r="13" spans="1:28" x14ac:dyDescent="0.25">
      <c r="A13" s="5">
        <f>2^25</f>
        <v>33554432</v>
      </c>
      <c r="B13" s="1">
        <v>0.447878</v>
      </c>
      <c r="C13" s="1">
        <v>0.44494299999999998</v>
      </c>
      <c r="D13" s="1">
        <v>0.44275500000000001</v>
      </c>
      <c r="E13" s="1">
        <v>0.44262400000000002</v>
      </c>
      <c r="F13" s="1">
        <v>0.44413599999999998</v>
      </c>
      <c r="G13" s="2">
        <f t="shared" ref="G13:G20" si="2">AVERAGE(B13:F13)</f>
        <v>0.44446719999999995</v>
      </c>
      <c r="H13">
        <f>A13*LN(LN(A13))/G13/1000000</f>
        <v>215.33516333984849</v>
      </c>
    </row>
    <row r="14" spans="1:28" x14ac:dyDescent="0.25">
      <c r="A14" s="5">
        <f>2^26</f>
        <v>67108864</v>
      </c>
      <c r="B14" s="1">
        <v>0.94675600000000004</v>
      </c>
      <c r="C14" s="1">
        <v>0.94803999999999999</v>
      </c>
      <c r="D14" s="1">
        <v>0.94512499999999999</v>
      </c>
      <c r="E14" s="1">
        <v>0.94647700000000001</v>
      </c>
      <c r="F14" s="1">
        <v>0.94558299999999995</v>
      </c>
      <c r="G14" s="2">
        <f t="shared" si="2"/>
        <v>0.94639620000000002</v>
      </c>
      <c r="H14">
        <f t="shared" ref="H14:H20" si="3">A14*LN(LN(A14))/G14/1000000</f>
        <v>205.0419176740109</v>
      </c>
    </row>
    <row r="15" spans="1:28" x14ac:dyDescent="0.25">
      <c r="A15" s="5">
        <f>2^27</f>
        <v>134217728</v>
      </c>
      <c r="B15" s="1">
        <v>1.9956499999999999</v>
      </c>
      <c r="C15" s="1">
        <v>1.9878400000000001</v>
      </c>
      <c r="D15" s="1">
        <v>1.9883299999999999</v>
      </c>
      <c r="E15" s="1">
        <v>1.9909600000000001</v>
      </c>
      <c r="F15" s="1">
        <v>1.9860599999999999</v>
      </c>
      <c r="G15" s="2">
        <f t="shared" si="2"/>
        <v>1.9897679999999998</v>
      </c>
      <c r="H15">
        <f t="shared" si="3"/>
        <v>197.59449570534159</v>
      </c>
    </row>
    <row r="16" spans="1:28" x14ac:dyDescent="0.25">
      <c r="A16" s="5">
        <f>2^28</f>
        <v>268435456</v>
      </c>
      <c r="B16" s="1">
        <v>4.19034</v>
      </c>
      <c r="C16" s="1">
        <v>4.1420000000000003</v>
      </c>
      <c r="D16" s="1">
        <v>4.1848700000000001</v>
      </c>
      <c r="E16" s="1">
        <v>4.18886</v>
      </c>
      <c r="F16" s="1">
        <v>4.1246700000000001</v>
      </c>
      <c r="G16" s="2">
        <f t="shared" si="2"/>
        <v>4.1661479999999997</v>
      </c>
      <c r="H16">
        <f t="shared" si="3"/>
        <v>191.08701232119134</v>
      </c>
    </row>
    <row r="17" spans="1:9" x14ac:dyDescent="0.25">
      <c r="A17" s="5">
        <f>2^29</f>
        <v>536870912</v>
      </c>
      <c r="B17" s="1">
        <v>8.6568299999999994</v>
      </c>
      <c r="C17" s="1">
        <v>8.6520399999999995</v>
      </c>
      <c r="D17" s="1">
        <v>8.6452799999999996</v>
      </c>
      <c r="E17" s="1">
        <v>8.6579300000000003</v>
      </c>
      <c r="F17" s="1">
        <v>8.6496099999999991</v>
      </c>
      <c r="G17" s="2">
        <f t="shared" si="2"/>
        <v>8.6523380000000003</v>
      </c>
      <c r="H17">
        <f t="shared" si="3"/>
        <v>186.19626941136298</v>
      </c>
    </row>
    <row r="18" spans="1:9" x14ac:dyDescent="0.25">
      <c r="A18" s="5">
        <f>2^30</f>
        <v>1073741824</v>
      </c>
      <c r="B18" s="1">
        <v>17.751999999999999</v>
      </c>
      <c r="C18" s="1">
        <v>17.811</v>
      </c>
      <c r="D18" s="1">
        <v>17.7407</v>
      </c>
      <c r="E18" s="1">
        <v>17.8489</v>
      </c>
      <c r="F18" s="1">
        <v>17.8003</v>
      </c>
      <c r="G18" s="2">
        <f t="shared" si="2"/>
        <v>17.790579999999999</v>
      </c>
      <c r="H18">
        <f t="shared" si="3"/>
        <v>183.15690823486494</v>
      </c>
    </row>
    <row r="19" spans="1:9" x14ac:dyDescent="0.25">
      <c r="A19" s="5">
        <f>2^31</f>
        <v>2147483648</v>
      </c>
      <c r="B19" s="1">
        <v>36.7286</v>
      </c>
      <c r="C19" s="1">
        <v>36.743899999999996</v>
      </c>
      <c r="D19" s="1">
        <v>36.632599999999996</v>
      </c>
      <c r="E19" s="1">
        <v>36.694000000000003</v>
      </c>
      <c r="F19" s="1">
        <v>36.774999999999999</v>
      </c>
      <c r="G19" s="2">
        <f t="shared" si="2"/>
        <v>36.714820000000003</v>
      </c>
      <c r="H19">
        <f t="shared" si="3"/>
        <v>179.41939699944697</v>
      </c>
    </row>
    <row r="20" spans="1:9" x14ac:dyDescent="0.25">
      <c r="A20" s="5">
        <f>2^32</f>
        <v>4294967296</v>
      </c>
      <c r="B20" s="1">
        <v>75.444500000000005</v>
      </c>
      <c r="C20" s="1">
        <v>75.357100000000003</v>
      </c>
      <c r="D20" s="1">
        <v>75.586100000000002</v>
      </c>
      <c r="E20" s="1">
        <v>75.245000000000005</v>
      </c>
      <c r="F20" s="1">
        <v>75.176699999999997</v>
      </c>
      <c r="G20" s="2">
        <f t="shared" si="2"/>
        <v>75.361879999999999</v>
      </c>
      <c r="H20">
        <f t="shared" si="3"/>
        <v>176.62857338004525</v>
      </c>
      <c r="I20">
        <f>H20/H9</f>
        <v>0.95425193745166648</v>
      </c>
    </row>
    <row r="23" spans="1:9" x14ac:dyDescent="0.25">
      <c r="A23" t="s">
        <v>2</v>
      </c>
      <c r="B23" s="7">
        <v>2</v>
      </c>
      <c r="C23" s="7"/>
      <c r="D23" s="7"/>
      <c r="E23" s="7"/>
      <c r="F23" s="7"/>
      <c r="G23" s="2" t="s">
        <v>1</v>
      </c>
      <c r="H23" t="s">
        <v>6</v>
      </c>
    </row>
    <row r="24" spans="1:9" x14ac:dyDescent="0.25">
      <c r="A24" s="5">
        <f>2^25</f>
        <v>33554432</v>
      </c>
      <c r="B24" s="1">
        <v>0.269264</v>
      </c>
      <c r="C24" s="1">
        <v>0.27119199999999999</v>
      </c>
      <c r="D24" s="1">
        <v>0.270424</v>
      </c>
      <c r="E24" s="1">
        <v>0.26098199999999999</v>
      </c>
      <c r="F24" s="1">
        <v>0.272677</v>
      </c>
      <c r="G24" s="2">
        <f t="shared" ref="G24:G31" si="4">AVERAGE(B24:F24)</f>
        <v>0.26890780000000003</v>
      </c>
      <c r="H24">
        <f>A24*LN(LN(A24))/G24/1000000</f>
        <v>355.9190812286036</v>
      </c>
    </row>
    <row r="25" spans="1:9" x14ac:dyDescent="0.25">
      <c r="A25" s="5">
        <f>2^26</f>
        <v>67108864</v>
      </c>
      <c r="B25" s="1">
        <v>0.57576300000000002</v>
      </c>
      <c r="C25" s="1">
        <v>0.57220099999999996</v>
      </c>
      <c r="D25" s="1">
        <v>0.580071</v>
      </c>
      <c r="E25" s="1">
        <v>0.570407</v>
      </c>
      <c r="F25" s="1">
        <v>0.57359700000000002</v>
      </c>
      <c r="G25" s="2">
        <f t="shared" si="4"/>
        <v>0.57440780000000002</v>
      </c>
      <c r="H25">
        <f t="shared" ref="H25:H31" si="5">A25*LN(LN(A25))/G25/1000000</f>
        <v>337.82774490074252</v>
      </c>
    </row>
    <row r="26" spans="1:9" x14ac:dyDescent="0.25">
      <c r="A26" s="5">
        <f>2^27</f>
        <v>134217728</v>
      </c>
      <c r="B26" s="1">
        <v>1.1833359999999999</v>
      </c>
      <c r="C26" s="1">
        <v>1.1914899999999999</v>
      </c>
      <c r="D26" s="1">
        <v>1.1837899999999999</v>
      </c>
      <c r="E26" s="1">
        <v>1.1618200000000001</v>
      </c>
      <c r="F26" s="1">
        <v>1.1826000000000001</v>
      </c>
      <c r="G26" s="2">
        <f t="shared" si="4"/>
        <v>1.1806071999999999</v>
      </c>
      <c r="H26">
        <f t="shared" si="5"/>
        <v>333.02118141463654</v>
      </c>
    </row>
    <row r="27" spans="1:9" x14ac:dyDescent="0.25">
      <c r="A27" s="5">
        <f>2^28</f>
        <v>268435456</v>
      </c>
      <c r="B27" s="1">
        <v>2.4407999999999999</v>
      </c>
      <c r="C27" s="1">
        <v>2.4472399999999999</v>
      </c>
      <c r="D27" s="1">
        <v>2.4543200000000001</v>
      </c>
      <c r="E27" s="1">
        <v>2.4402499999999998</v>
      </c>
      <c r="F27" s="1">
        <v>2.4552399999999999</v>
      </c>
      <c r="G27" s="2">
        <f t="shared" si="4"/>
        <v>2.4475699999999998</v>
      </c>
      <c r="H27">
        <f t="shared" si="5"/>
        <v>325.26006373991623</v>
      </c>
    </row>
    <row r="28" spans="1:9" x14ac:dyDescent="0.25">
      <c r="A28" s="5">
        <f>2^29</f>
        <v>536870912</v>
      </c>
      <c r="B28" s="1">
        <v>5.0475000000000003</v>
      </c>
      <c r="C28" s="1">
        <v>5.0610999999999997</v>
      </c>
      <c r="D28" s="1">
        <v>5.0486700000000004</v>
      </c>
      <c r="E28" s="1">
        <v>5.1033900000000001</v>
      </c>
      <c r="F28" s="1">
        <v>5.0321899999999999</v>
      </c>
      <c r="G28" s="2">
        <f t="shared" si="4"/>
        <v>5.0585700000000005</v>
      </c>
      <c r="H28">
        <f t="shared" si="5"/>
        <v>318.47598378319827</v>
      </c>
    </row>
    <row r="29" spans="1:9" x14ac:dyDescent="0.25">
      <c r="A29" s="5">
        <f>2^30</f>
        <v>1073741824</v>
      </c>
      <c r="B29" s="1">
        <v>10.413600000000001</v>
      </c>
      <c r="C29" s="1">
        <v>10.4253</v>
      </c>
      <c r="D29" s="1">
        <v>10.4346</v>
      </c>
      <c r="E29" s="1">
        <v>10.436500000000001</v>
      </c>
      <c r="F29" s="1">
        <v>10.4207</v>
      </c>
      <c r="G29" s="2">
        <f t="shared" si="4"/>
        <v>10.42614</v>
      </c>
      <c r="H29">
        <f t="shared" si="5"/>
        <v>312.52866626623307</v>
      </c>
    </row>
    <row r="30" spans="1:9" x14ac:dyDescent="0.25">
      <c r="A30" s="5">
        <f>2^31</f>
        <v>2147483648</v>
      </c>
      <c r="B30" s="1">
        <v>21.402999999999999</v>
      </c>
      <c r="C30" s="1">
        <v>21.5608</v>
      </c>
      <c r="D30" s="1">
        <v>21.533380000000001</v>
      </c>
      <c r="E30" s="1">
        <v>21.448699999999999</v>
      </c>
      <c r="F30" s="1">
        <v>21.413799999999998</v>
      </c>
      <c r="G30" s="2">
        <f t="shared" si="4"/>
        <v>21.471935999999999</v>
      </c>
      <c r="H30">
        <f t="shared" si="5"/>
        <v>306.78886455991847</v>
      </c>
    </row>
    <row r="31" spans="1:9" x14ac:dyDescent="0.25">
      <c r="A31" s="5">
        <f>2^32</f>
        <v>4294967296</v>
      </c>
      <c r="B31" s="1">
        <v>43.923000000000002</v>
      </c>
      <c r="C31" s="1">
        <v>43.9285</v>
      </c>
      <c r="D31" s="1">
        <v>43.907200000000003</v>
      </c>
      <c r="E31" s="1">
        <v>43.941499999999998</v>
      </c>
      <c r="F31" s="1">
        <v>44.221299999999999</v>
      </c>
      <c r="G31" s="2">
        <f t="shared" si="4"/>
        <v>43.984299999999998</v>
      </c>
      <c r="H31">
        <f t="shared" si="5"/>
        <v>302.63210626605786</v>
      </c>
      <c r="I31">
        <f>H31/H9</f>
        <v>1.6349974877399438</v>
      </c>
    </row>
    <row r="34" spans="1:9" x14ac:dyDescent="0.25">
      <c r="A34" t="s">
        <v>2</v>
      </c>
      <c r="B34" s="7">
        <v>3</v>
      </c>
      <c r="C34" s="7"/>
      <c r="D34" s="7"/>
      <c r="E34" s="7"/>
      <c r="F34" s="7"/>
      <c r="G34" s="2" t="s">
        <v>1</v>
      </c>
      <c r="H34" t="s">
        <v>6</v>
      </c>
    </row>
    <row r="35" spans="1:9" x14ac:dyDescent="0.25">
      <c r="A35" s="5">
        <f>2^25</f>
        <v>33554432</v>
      </c>
      <c r="B35" s="1">
        <v>0.222994</v>
      </c>
      <c r="C35" s="1">
        <v>0.227858</v>
      </c>
      <c r="D35" s="1">
        <v>0.22706799999999999</v>
      </c>
      <c r="E35" s="1">
        <v>0.230879</v>
      </c>
      <c r="F35" s="1">
        <v>0.22570799999999999</v>
      </c>
      <c r="G35" s="2">
        <f t="shared" ref="G35:G42" si="6">AVERAGE(B35:F35)</f>
        <v>0.22690140000000003</v>
      </c>
      <c r="H35">
        <f>A35*LN(LN(A35))/G35/1000000</f>
        <v>421.81060633034917</v>
      </c>
    </row>
    <row r="36" spans="1:9" x14ac:dyDescent="0.25">
      <c r="A36" s="5">
        <f>2^26</f>
        <v>67108864</v>
      </c>
      <c r="B36" s="1">
        <v>0.48746099999999998</v>
      </c>
      <c r="C36" s="1">
        <v>4.9340299999999997E-2</v>
      </c>
      <c r="D36" s="1">
        <v>0.48569499999999999</v>
      </c>
      <c r="E36" s="1">
        <v>0.49155799999999999</v>
      </c>
      <c r="F36" s="1">
        <v>0.485985</v>
      </c>
      <c r="G36" s="2">
        <f t="shared" si="6"/>
        <v>0.40000785999999994</v>
      </c>
      <c r="H36">
        <f t="shared" ref="H36:H42" si="7">A36*LN(LN(A36))/G36/1000000</f>
        <v>485.11769675575073</v>
      </c>
    </row>
    <row r="37" spans="1:9" x14ac:dyDescent="0.25">
      <c r="A37" s="5">
        <f>2^27</f>
        <v>134217728</v>
      </c>
      <c r="B37" s="1">
        <v>1.1428400000000001</v>
      </c>
      <c r="C37" s="1">
        <v>1.0251300000000001</v>
      </c>
      <c r="D37" s="1">
        <v>1.0322499999999999</v>
      </c>
      <c r="E37" s="1">
        <v>1.02678</v>
      </c>
      <c r="F37" s="1">
        <v>1.1425799999999999</v>
      </c>
      <c r="G37" s="2">
        <f t="shared" si="6"/>
        <v>1.0739160000000001</v>
      </c>
      <c r="H37">
        <f t="shared" si="7"/>
        <v>366.10610562709371</v>
      </c>
    </row>
    <row r="38" spans="1:9" x14ac:dyDescent="0.25">
      <c r="A38" s="5">
        <f>2^28</f>
        <v>268435456</v>
      </c>
      <c r="B38" s="1">
        <v>2.1364000000000001</v>
      </c>
      <c r="C38" s="1">
        <v>2.1299800000000002</v>
      </c>
      <c r="D38" s="1">
        <v>2.1435300000000002</v>
      </c>
      <c r="E38" s="1">
        <v>2.12114</v>
      </c>
      <c r="F38" s="1">
        <v>2.1187900000000002</v>
      </c>
      <c r="G38" s="2">
        <f t="shared" si="6"/>
        <v>2.1299680000000003</v>
      </c>
      <c r="H38">
        <f t="shared" si="7"/>
        <v>373.75996926146615</v>
      </c>
    </row>
    <row r="39" spans="1:9" x14ac:dyDescent="0.25">
      <c r="A39" s="5">
        <f>2^29</f>
        <v>536870912</v>
      </c>
      <c r="B39" s="1">
        <v>4.4075300000000004</v>
      </c>
      <c r="C39" s="1">
        <v>4.4201699999999997</v>
      </c>
      <c r="D39" s="1">
        <v>4.3882199999999996</v>
      </c>
      <c r="E39" s="1">
        <v>4.9860699999999998</v>
      </c>
      <c r="F39" s="1">
        <v>4.3869400000000001</v>
      </c>
      <c r="G39" s="2">
        <f t="shared" si="6"/>
        <v>4.5177860000000001</v>
      </c>
      <c r="H39">
        <f t="shared" si="7"/>
        <v>356.59791262493923</v>
      </c>
    </row>
    <row r="40" spans="1:9" x14ac:dyDescent="0.25">
      <c r="A40" s="5">
        <f>2^30</f>
        <v>1073741824</v>
      </c>
      <c r="B40" s="1">
        <v>9.1273999999999997</v>
      </c>
      <c r="C40" s="1">
        <v>9.08934</v>
      </c>
      <c r="D40" s="1">
        <v>9.0916399999999999</v>
      </c>
      <c r="E40" s="1">
        <v>9.0666399999999996</v>
      </c>
      <c r="F40" s="1">
        <v>9.1516699999999993</v>
      </c>
      <c r="G40" s="2">
        <f t="shared" si="6"/>
        <v>9.1053379999999997</v>
      </c>
      <c r="H40">
        <f t="shared" si="7"/>
        <v>357.86344543223146</v>
      </c>
    </row>
    <row r="41" spans="1:9" x14ac:dyDescent="0.25">
      <c r="A41" s="5">
        <f>2^31</f>
        <v>2147483648</v>
      </c>
      <c r="B41" s="1">
        <v>18.774799999999999</v>
      </c>
      <c r="C41" s="1">
        <v>18.7879</v>
      </c>
      <c r="D41" s="1">
        <v>18.746600000000001</v>
      </c>
      <c r="E41" s="1">
        <v>18.542200000000001</v>
      </c>
      <c r="F41" s="1">
        <v>18.6328</v>
      </c>
      <c r="G41" s="2">
        <f t="shared" si="6"/>
        <v>18.696860000000001</v>
      </c>
      <c r="H41">
        <f t="shared" si="7"/>
        <v>352.32391242931897</v>
      </c>
    </row>
    <row r="42" spans="1:9" x14ac:dyDescent="0.25">
      <c r="A42" s="5">
        <f>2^32</f>
        <v>4294967296</v>
      </c>
      <c r="B42" s="1">
        <v>38.481400000000001</v>
      </c>
      <c r="C42" s="1">
        <v>38.546100000000003</v>
      </c>
      <c r="D42" s="1">
        <v>38.4223</v>
      </c>
      <c r="E42" s="1">
        <v>38.127600000000001</v>
      </c>
      <c r="F42" s="1">
        <v>38.552500000000002</v>
      </c>
      <c r="G42" s="2">
        <f t="shared" si="6"/>
        <v>38.425980000000003</v>
      </c>
      <c r="H42">
        <f t="shared" si="7"/>
        <v>346.4078561337451</v>
      </c>
      <c r="I42">
        <f>H42/H9</f>
        <v>1.8714999591422261</v>
      </c>
    </row>
    <row r="45" spans="1:9" x14ac:dyDescent="0.25">
      <c r="A45" t="s">
        <v>2</v>
      </c>
      <c r="B45" s="7">
        <v>4</v>
      </c>
      <c r="C45" s="7"/>
      <c r="D45" s="7"/>
      <c r="E45" s="7"/>
      <c r="F45" s="7"/>
      <c r="G45" s="2" t="s">
        <v>1</v>
      </c>
      <c r="H45" t="s">
        <v>6</v>
      </c>
    </row>
    <row r="46" spans="1:9" x14ac:dyDescent="0.25">
      <c r="A46" s="5">
        <f>2^25</f>
        <v>33554432</v>
      </c>
      <c r="B46" s="1">
        <v>0.208286</v>
      </c>
      <c r="C46" s="1">
        <v>0.20147599999999999</v>
      </c>
      <c r="D46" s="1">
        <v>0.20913599999999999</v>
      </c>
      <c r="E46" s="1">
        <v>0.20775099999999999</v>
      </c>
      <c r="F46" s="1">
        <v>0.20885000000000001</v>
      </c>
      <c r="G46" s="2">
        <f t="shared" ref="G46:G53" si="8">AVERAGE(B46:F46)</f>
        <v>0.2070998</v>
      </c>
      <c r="H46">
        <f>A46*LN(LN(A46))/G46/1000000</f>
        <v>462.14152360941489</v>
      </c>
    </row>
    <row r="47" spans="1:9" x14ac:dyDescent="0.25">
      <c r="A47" s="5">
        <f>2^26</f>
        <v>67108864</v>
      </c>
      <c r="B47" s="1">
        <v>0.45490199999999997</v>
      </c>
      <c r="C47" s="1">
        <v>0.45448300000000003</v>
      </c>
      <c r="D47" s="1">
        <v>0.462335</v>
      </c>
      <c r="E47" s="1">
        <v>0.45692700000000003</v>
      </c>
      <c r="F47" s="1">
        <v>0.49674200000000002</v>
      </c>
      <c r="G47" s="2">
        <f t="shared" si="8"/>
        <v>0.4650778000000001</v>
      </c>
      <c r="H47">
        <f t="shared" ref="H47:H53" si="9">A47*LN(LN(A47))/G47/1000000</f>
        <v>417.24393580471207</v>
      </c>
    </row>
    <row r="48" spans="1:9" x14ac:dyDescent="0.25">
      <c r="A48" s="5">
        <f>2^27</f>
        <v>134217728</v>
      </c>
      <c r="B48" s="1">
        <v>0.97763699999999998</v>
      </c>
      <c r="C48" s="1">
        <v>0.97251500000000002</v>
      </c>
      <c r="D48" s="1">
        <v>0.981043</v>
      </c>
      <c r="E48" s="1">
        <v>0.96606999999999998</v>
      </c>
      <c r="F48" s="1">
        <v>0.97517799999999999</v>
      </c>
      <c r="G48" s="2">
        <f t="shared" si="8"/>
        <v>0.97448859999999993</v>
      </c>
      <c r="H48">
        <f t="shared" si="9"/>
        <v>403.46003486405698</v>
      </c>
    </row>
    <row r="49" spans="1:9" x14ac:dyDescent="0.25">
      <c r="A49" s="5">
        <f>2^28</f>
        <v>268435456</v>
      </c>
      <c r="B49" s="1">
        <v>2.0430199999999998</v>
      </c>
      <c r="C49" s="1">
        <v>2.0521500000000001</v>
      </c>
      <c r="D49" s="1">
        <v>2.03837</v>
      </c>
      <c r="E49" s="1">
        <v>2.0275699999999999</v>
      </c>
      <c r="F49" s="1">
        <v>2.0243199999999999</v>
      </c>
      <c r="G49" s="2">
        <f t="shared" si="8"/>
        <v>2.037086</v>
      </c>
      <c r="H49">
        <f t="shared" si="9"/>
        <v>390.80175024908453</v>
      </c>
    </row>
    <row r="50" spans="1:9" x14ac:dyDescent="0.25">
      <c r="A50" s="5">
        <f>2^29</f>
        <v>536870912</v>
      </c>
      <c r="B50" s="1">
        <v>4.6152600000000001</v>
      </c>
      <c r="C50" s="1">
        <v>4.3488800000000003</v>
      </c>
      <c r="D50" s="1">
        <v>4.5699199999999998</v>
      </c>
      <c r="E50" s="1">
        <v>4.23421</v>
      </c>
      <c r="F50" s="1">
        <v>4.2199600000000004</v>
      </c>
      <c r="G50" s="2">
        <f t="shared" si="8"/>
        <v>4.3976459999999999</v>
      </c>
      <c r="H50">
        <f t="shared" si="9"/>
        <v>366.33986848558834</v>
      </c>
    </row>
    <row r="51" spans="1:9" x14ac:dyDescent="0.25">
      <c r="A51" s="5">
        <f>2^30</f>
        <v>1073741824</v>
      </c>
      <c r="B51" s="1">
        <v>8.7102599999999999</v>
      </c>
      <c r="C51" s="1">
        <v>8.7469699999999992</v>
      </c>
      <c r="D51" s="1">
        <v>8.7456300000000002</v>
      </c>
      <c r="E51" s="1">
        <v>9.5364100000000001</v>
      </c>
      <c r="F51" s="1">
        <v>8.7350399999999997</v>
      </c>
      <c r="G51" s="2">
        <f t="shared" si="8"/>
        <v>8.8948619999999998</v>
      </c>
      <c r="H51">
        <f t="shared" si="9"/>
        <v>366.33144263565003</v>
      </c>
    </row>
    <row r="52" spans="1:9" x14ac:dyDescent="0.25">
      <c r="A52" s="5">
        <f>2^31</f>
        <v>2147483648</v>
      </c>
      <c r="B52" s="1">
        <v>18.014199999999999</v>
      </c>
      <c r="C52" s="1">
        <v>18.010400000000001</v>
      </c>
      <c r="D52" s="1">
        <v>19.442399999999999</v>
      </c>
      <c r="E52" s="1">
        <v>17.958300000000001</v>
      </c>
      <c r="F52" s="1">
        <v>19.445399999999999</v>
      </c>
      <c r="G52" s="2">
        <f t="shared" si="8"/>
        <v>18.57414</v>
      </c>
      <c r="H52">
        <f t="shared" si="9"/>
        <v>354.65172898143533</v>
      </c>
    </row>
    <row r="53" spans="1:9" x14ac:dyDescent="0.25">
      <c r="A53" s="5">
        <f>2^32</f>
        <v>4294967296</v>
      </c>
      <c r="B53" s="1">
        <v>40.278500000000001</v>
      </c>
      <c r="C53" s="1">
        <v>36.986899999999999</v>
      </c>
      <c r="D53" s="1">
        <v>37.0794</v>
      </c>
      <c r="E53" s="1">
        <v>39.945900000000002</v>
      </c>
      <c r="F53" s="1">
        <v>37.3446</v>
      </c>
      <c r="G53" s="2">
        <f t="shared" si="8"/>
        <v>38.327059999999996</v>
      </c>
      <c r="H53">
        <f t="shared" si="9"/>
        <v>347.30191545185482</v>
      </c>
      <c r="I53">
        <f>H53/H9</f>
        <v>1.8763301959503287</v>
      </c>
    </row>
    <row r="59" spans="1:9" x14ac:dyDescent="0.25">
      <c r="A59" t="s">
        <v>3</v>
      </c>
    </row>
    <row r="60" spans="1:9" x14ac:dyDescent="0.25">
      <c r="A60" s="3">
        <v>4</v>
      </c>
      <c r="B60" s="3"/>
      <c r="C60" s="3"/>
      <c r="D60" s="3"/>
      <c r="E60" s="3"/>
      <c r="F60" s="3"/>
      <c r="G60" s="2" t="s">
        <v>1</v>
      </c>
      <c r="H60" t="s">
        <v>6</v>
      </c>
    </row>
    <row r="61" spans="1:9" x14ac:dyDescent="0.25">
      <c r="A61" s="5">
        <f>2^25</f>
        <v>33554432</v>
      </c>
      <c r="B61" s="1">
        <v>0.23525699999999999</v>
      </c>
      <c r="C61" s="1">
        <v>0.21743799999999999</v>
      </c>
      <c r="D61" s="1">
        <v>0.234485</v>
      </c>
      <c r="E61" s="1">
        <v>0.20825299999999999</v>
      </c>
      <c r="F61" s="1">
        <v>0.236621</v>
      </c>
      <c r="G61" s="2">
        <f t="shared" ref="G61:G68" si="10">AVERAGE(B61:F61)</f>
        <v>0.22641079999999997</v>
      </c>
      <c r="H61">
        <f>A61*LN(LN(A61))/G61/1000000</f>
        <v>422.72460991792406</v>
      </c>
    </row>
    <row r="62" spans="1:9" x14ac:dyDescent="0.25">
      <c r="A62" s="5">
        <f>2^26</f>
        <v>67108864</v>
      </c>
      <c r="B62" s="1">
        <v>0.508857</v>
      </c>
      <c r="C62" s="1">
        <v>0.47218199999999999</v>
      </c>
      <c r="D62" s="1">
        <v>0.47076200000000001</v>
      </c>
      <c r="E62" s="1">
        <v>0.47224500000000003</v>
      </c>
      <c r="F62" s="1">
        <v>0.47300900000000001</v>
      </c>
      <c r="G62" s="2">
        <f t="shared" si="10"/>
        <v>0.47941099999999998</v>
      </c>
      <c r="H62">
        <f t="shared" ref="H62:H68" si="11">A62*LN(LN(A62))/G62/1000000</f>
        <v>404.76937685492561</v>
      </c>
    </row>
    <row r="63" spans="1:9" x14ac:dyDescent="0.25">
      <c r="A63" s="5">
        <f>2^27</f>
        <v>134217728</v>
      </c>
      <c r="B63" s="1">
        <v>1.0717300000000001</v>
      </c>
      <c r="C63" s="1">
        <v>1.07447</v>
      </c>
      <c r="D63" s="1">
        <v>0.99102999999999997</v>
      </c>
      <c r="E63" s="1">
        <v>0.99429800000000002</v>
      </c>
      <c r="F63" s="1">
        <v>0.98407</v>
      </c>
      <c r="G63" s="2">
        <f t="shared" si="10"/>
        <v>1.0231196</v>
      </c>
      <c r="H63">
        <f t="shared" si="11"/>
        <v>384.28274126566049</v>
      </c>
    </row>
    <row r="64" spans="1:9" x14ac:dyDescent="0.25">
      <c r="A64" s="5">
        <f>2^28</f>
        <v>268435456</v>
      </c>
      <c r="B64" s="1">
        <v>2.05003</v>
      </c>
      <c r="C64" s="1">
        <v>2.2610999999999999</v>
      </c>
      <c r="D64" s="1">
        <v>2.06366</v>
      </c>
      <c r="E64" s="1">
        <v>1.7859799999999999</v>
      </c>
      <c r="F64" s="1">
        <v>1.80078</v>
      </c>
      <c r="G64" s="2">
        <f t="shared" si="10"/>
        <v>1.9923100000000002</v>
      </c>
      <c r="H64">
        <f t="shared" si="11"/>
        <v>399.58479062390217</v>
      </c>
    </row>
    <row r="65" spans="1:10" x14ac:dyDescent="0.25">
      <c r="A65" s="5">
        <f>2^29</f>
        <v>536870912</v>
      </c>
      <c r="B65" s="1">
        <v>4.2723199999999997</v>
      </c>
      <c r="C65" s="1">
        <v>4.6790200000000004</v>
      </c>
      <c r="D65" s="1">
        <v>4.2701200000000004</v>
      </c>
      <c r="E65" s="1">
        <v>4.2687299999999997</v>
      </c>
      <c r="F65" s="1">
        <v>3.6807699999999999</v>
      </c>
      <c r="G65" s="2">
        <f t="shared" si="10"/>
        <v>4.2341919999999993</v>
      </c>
      <c r="H65">
        <f t="shared" si="11"/>
        <v>380.48181501598748</v>
      </c>
    </row>
    <row r="66" spans="1:10" x14ac:dyDescent="0.25">
      <c r="A66" s="5">
        <f>2^30</f>
        <v>1073741824</v>
      </c>
      <c r="B66" s="1">
        <v>7.6452400000000003</v>
      </c>
      <c r="C66" s="1">
        <v>8.7396399999999996</v>
      </c>
      <c r="D66" s="1">
        <v>8.8218999999999994</v>
      </c>
      <c r="E66" s="1">
        <v>8.7384900000000005</v>
      </c>
      <c r="F66" s="1">
        <v>8.7896000000000001</v>
      </c>
      <c r="G66" s="2">
        <f t="shared" si="10"/>
        <v>8.5469740000000005</v>
      </c>
      <c r="H66">
        <f t="shared" si="11"/>
        <v>381.24225351627643</v>
      </c>
    </row>
    <row r="67" spans="1:10" x14ac:dyDescent="0.25">
      <c r="A67" s="5">
        <f>2^31</f>
        <v>2147483648</v>
      </c>
      <c r="B67" s="1">
        <v>19.758700000000001</v>
      </c>
      <c r="C67" s="1">
        <v>19.735499999999998</v>
      </c>
      <c r="D67" s="1">
        <v>15.595800000000001</v>
      </c>
      <c r="E67" s="1">
        <v>17.954799999999999</v>
      </c>
      <c r="F67" s="1">
        <v>17.975300000000001</v>
      </c>
      <c r="G67" s="2">
        <f t="shared" si="10"/>
        <v>18.204020000000003</v>
      </c>
      <c r="H67">
        <f t="shared" si="11"/>
        <v>361.86242738379963</v>
      </c>
    </row>
    <row r="68" spans="1:10" x14ac:dyDescent="0.25">
      <c r="A68" s="5">
        <f>2^32</f>
        <v>4294967296</v>
      </c>
      <c r="B68" s="1">
        <v>40.399000000000001</v>
      </c>
      <c r="C68" s="1">
        <v>40.421199999999999</v>
      </c>
      <c r="D68" s="1">
        <v>36.840000000000003</v>
      </c>
      <c r="E68" s="1">
        <v>40.618899999999996</v>
      </c>
      <c r="F68" s="1">
        <v>40.39</v>
      </c>
      <c r="G68" s="2">
        <f t="shared" si="10"/>
        <v>39.733820000000001</v>
      </c>
      <c r="H68">
        <f t="shared" si="11"/>
        <v>335.00583008726989</v>
      </c>
      <c r="I68">
        <f>H68/H9</f>
        <v>1.8098994760634644</v>
      </c>
    </row>
    <row r="71" spans="1:10" x14ac:dyDescent="0.25">
      <c r="A71" s="3"/>
      <c r="B71" s="5">
        <f>2^32</f>
        <v>4294967296</v>
      </c>
      <c r="C71" s="3"/>
      <c r="D71" s="3"/>
      <c r="E71" s="3"/>
      <c r="F71" s="3"/>
      <c r="G71" s="2" t="s">
        <v>1</v>
      </c>
      <c r="H71" t="s">
        <v>6</v>
      </c>
      <c r="I71" t="s">
        <v>2</v>
      </c>
    </row>
    <row r="72" spans="1:10" x14ac:dyDescent="0.25">
      <c r="A72" s="3">
        <v>4</v>
      </c>
      <c r="B72" s="1">
        <v>40.399000000000001</v>
      </c>
      <c r="C72" s="1">
        <v>40.421199999999999</v>
      </c>
      <c r="D72" s="1">
        <v>36.840000000000003</v>
      </c>
      <c r="E72" s="1">
        <v>40.618899999999996</v>
      </c>
      <c r="F72" s="1">
        <v>40.39</v>
      </c>
      <c r="G72" s="2">
        <f t="shared" ref="G72" si="12">AVERAGE(B72:F72)</f>
        <v>39.733820000000001</v>
      </c>
      <c r="H72">
        <f>B71*LN(LN(B71))/G72/1000000</f>
        <v>335.00583008726989</v>
      </c>
      <c r="I72" s="3">
        <v>4</v>
      </c>
      <c r="J72" s="3"/>
    </row>
    <row r="73" spans="1:10" x14ac:dyDescent="0.25">
      <c r="A73" s="4"/>
    </row>
    <row r="75" spans="1:10" x14ac:dyDescent="0.25">
      <c r="A75" s="3"/>
      <c r="B75" s="3"/>
      <c r="C75" s="3"/>
      <c r="D75" s="3"/>
      <c r="E75" s="3"/>
      <c r="F75" s="3"/>
      <c r="G75" s="2"/>
    </row>
    <row r="76" spans="1:10" x14ac:dyDescent="0.25">
      <c r="A76" s="3"/>
      <c r="B76" s="5">
        <f>2^32</f>
        <v>4294967296</v>
      </c>
      <c r="C76" s="3"/>
      <c r="D76" s="3"/>
      <c r="E76" s="3"/>
      <c r="F76" s="3"/>
      <c r="G76" s="2" t="s">
        <v>1</v>
      </c>
    </row>
    <row r="77" spans="1:10" x14ac:dyDescent="0.25">
      <c r="A77" s="3">
        <v>6</v>
      </c>
      <c r="B77">
        <v>27.474399999999999</v>
      </c>
      <c r="C77">
        <v>25.126200000000001</v>
      </c>
      <c r="D77">
        <v>25.004899999999999</v>
      </c>
      <c r="E77">
        <v>21.448</v>
      </c>
      <c r="F77">
        <v>26.462199999999999</v>
      </c>
      <c r="G77" s="2">
        <f>AVERAGE(B77:F77)</f>
        <v>25.103140000000003</v>
      </c>
      <c r="H77">
        <f>B76*LN(LN(B76))/G77/1000000</f>
        <v>530.25483471940822</v>
      </c>
      <c r="I77">
        <v>6</v>
      </c>
    </row>
    <row r="78" spans="1:10" x14ac:dyDescent="0.25">
      <c r="A78" s="4"/>
    </row>
    <row r="80" spans="1:10" x14ac:dyDescent="0.25">
      <c r="A80" s="3"/>
      <c r="B80" s="5">
        <f>2^32</f>
        <v>4294967296</v>
      </c>
      <c r="C80" s="3"/>
      <c r="D80" s="3"/>
      <c r="E80" s="3"/>
      <c r="F80" s="3"/>
      <c r="G80" s="2" t="s">
        <v>1</v>
      </c>
    </row>
    <row r="81" spans="1:19" x14ac:dyDescent="0.25">
      <c r="A81" s="3">
        <v>8</v>
      </c>
      <c r="B81" s="1">
        <v>16.537600000000001</v>
      </c>
      <c r="C81" s="1">
        <v>18.815899999999999</v>
      </c>
      <c r="D81" s="1">
        <v>16.625299999999999</v>
      </c>
      <c r="E81" s="1">
        <v>18.9665</v>
      </c>
      <c r="F81" s="1">
        <v>16.651</v>
      </c>
      <c r="G81" s="2">
        <f>AVERAGE(B81:F81)</f>
        <v>17.519259999999996</v>
      </c>
      <c r="H81">
        <f>B80*LN(LN(B80))/G81/1000000</f>
        <v>759.79586761302528</v>
      </c>
      <c r="I81">
        <v>8</v>
      </c>
    </row>
    <row r="83" spans="1:19" x14ac:dyDescent="0.25">
      <c r="K83" t="s">
        <v>3</v>
      </c>
    </row>
    <row r="84" spans="1:19" x14ac:dyDescent="0.25">
      <c r="A84" s="3"/>
      <c r="B84" s="5">
        <f>2^32</f>
        <v>4294967296</v>
      </c>
      <c r="C84" s="3"/>
      <c r="D84" s="3"/>
      <c r="E84" s="3"/>
      <c r="F84" s="3"/>
      <c r="G84" s="2" t="s">
        <v>1</v>
      </c>
      <c r="K84" s="3">
        <v>2</v>
      </c>
      <c r="L84" s="3"/>
      <c r="M84" s="3"/>
      <c r="N84" s="3"/>
      <c r="O84" s="3"/>
      <c r="P84" s="3"/>
      <c r="Q84" s="2" t="s">
        <v>1</v>
      </c>
      <c r="R84" t="s">
        <v>6</v>
      </c>
    </row>
    <row r="85" spans="1:19" x14ac:dyDescent="0.25">
      <c r="A85" s="3">
        <v>10</v>
      </c>
      <c r="B85" s="1">
        <v>16.980499999999999</v>
      </c>
      <c r="C85" s="1">
        <v>13.2913</v>
      </c>
      <c r="D85" s="1">
        <v>16.848299999999998</v>
      </c>
      <c r="E85" s="1">
        <v>16.8294</v>
      </c>
      <c r="F85" s="1">
        <v>15.3919</v>
      </c>
      <c r="G85" s="2">
        <f>AVERAGE(B85:F85)</f>
        <v>15.868279999999999</v>
      </c>
      <c r="H85">
        <f>B84*LN(LN(B84))/G85/1000000</f>
        <v>838.84714358696522</v>
      </c>
      <c r="I85">
        <v>10</v>
      </c>
      <c r="K85" s="5">
        <f>2^25</f>
        <v>33554432</v>
      </c>
      <c r="L85" s="1">
        <v>0.25851200000000002</v>
      </c>
      <c r="M85" s="1">
        <v>0.270735</v>
      </c>
      <c r="N85" s="1">
        <v>0.27166000000000001</v>
      </c>
      <c r="O85" s="1">
        <v>0.27775899999999998</v>
      </c>
      <c r="P85" s="1">
        <v>0.26280399999999998</v>
      </c>
      <c r="Q85" s="2">
        <f t="shared" ref="Q85:Q92" si="13">AVERAGE(L85:P85)</f>
        <v>0.26829400000000003</v>
      </c>
      <c r="R85">
        <f>K85*LN(LN(K85))/Q85/1000000</f>
        <v>356.73334890532436</v>
      </c>
    </row>
    <row r="86" spans="1:19" x14ac:dyDescent="0.25">
      <c r="K86" s="5">
        <f>2^26</f>
        <v>67108864</v>
      </c>
      <c r="L86" s="1">
        <v>0.55386000000000002</v>
      </c>
      <c r="M86" s="1">
        <v>0.55343399999999998</v>
      </c>
      <c r="N86" s="1">
        <v>0.55705899999999997</v>
      </c>
      <c r="O86" s="1">
        <v>0.56699699999999997</v>
      </c>
      <c r="P86" s="1">
        <v>0.55985399999999996</v>
      </c>
      <c r="Q86" s="2">
        <f t="shared" si="13"/>
        <v>0.55824079999999998</v>
      </c>
      <c r="R86">
        <f t="shared" ref="R86:R92" si="14">K86*LN(LN(K86))/Q86/1000000</f>
        <v>347.61144604155902</v>
      </c>
    </row>
    <row r="87" spans="1:19" x14ac:dyDescent="0.25">
      <c r="K87" s="5">
        <f>2^27</f>
        <v>134217728</v>
      </c>
      <c r="L87" s="1">
        <v>1.1453</v>
      </c>
      <c r="M87" s="1">
        <v>1.15587</v>
      </c>
      <c r="N87" s="1">
        <v>1.15784</v>
      </c>
      <c r="O87" s="1">
        <v>1.1610100000000001</v>
      </c>
      <c r="P87" s="1">
        <v>1.1536999999999999</v>
      </c>
      <c r="Q87" s="2">
        <f t="shared" si="13"/>
        <v>1.154744</v>
      </c>
      <c r="R87">
        <f t="shared" si="14"/>
        <v>340.47997177783651</v>
      </c>
    </row>
    <row r="88" spans="1:19" x14ac:dyDescent="0.25">
      <c r="A88" s="3"/>
      <c r="B88" s="5">
        <f>2^32</f>
        <v>4294967296</v>
      </c>
      <c r="C88" s="3"/>
      <c r="D88" s="3"/>
      <c r="E88" s="3"/>
      <c r="F88" s="3"/>
      <c r="G88" s="2" t="s">
        <v>1</v>
      </c>
      <c r="K88" s="5">
        <f>2^28</f>
        <v>268435456</v>
      </c>
      <c r="L88" s="1">
        <v>2.3734299999999999</v>
      </c>
      <c r="M88" s="1">
        <v>2.4064399999999999</v>
      </c>
      <c r="N88" s="1">
        <v>2.3981300000000001</v>
      </c>
      <c r="O88" s="1">
        <v>2.4518599999999999</v>
      </c>
      <c r="P88" s="1">
        <v>2.3819499999999998</v>
      </c>
      <c r="Q88" s="2">
        <f t="shared" si="13"/>
        <v>2.4023620000000001</v>
      </c>
      <c r="R88">
        <f t="shared" si="14"/>
        <v>331.38085526157442</v>
      </c>
    </row>
    <row r="89" spans="1:19" x14ac:dyDescent="0.25">
      <c r="A89" s="3">
        <v>12</v>
      </c>
      <c r="B89" s="1">
        <v>12.923500000000001</v>
      </c>
      <c r="C89" s="1">
        <v>12.9177</v>
      </c>
      <c r="D89" s="1">
        <v>12.981199999999999</v>
      </c>
      <c r="E89" s="1">
        <v>14.279299999999999</v>
      </c>
      <c r="F89" s="1">
        <v>12.8361</v>
      </c>
      <c r="G89" s="2">
        <f>AVERAGE(B89:F89)</f>
        <v>13.18756</v>
      </c>
      <c r="H89">
        <f>B88*LN(LN(B88))/G89/1000000</f>
        <v>1009.3649887953623</v>
      </c>
      <c r="I89">
        <v>12</v>
      </c>
      <c r="K89" s="5">
        <f>2^29</f>
        <v>536870912</v>
      </c>
      <c r="L89" s="1">
        <v>5.1243600000000002</v>
      </c>
      <c r="M89" s="1">
        <v>5.9930199999999996</v>
      </c>
      <c r="N89" s="1">
        <v>4.9160899999999996</v>
      </c>
      <c r="O89" s="1">
        <v>4.9365899999999998</v>
      </c>
      <c r="P89" s="1">
        <v>4.9355900000000004</v>
      </c>
      <c r="Q89" s="2">
        <f t="shared" si="13"/>
        <v>5.1811300000000005</v>
      </c>
      <c r="R89">
        <f t="shared" si="14"/>
        <v>310.94241165270381</v>
      </c>
    </row>
    <row r="90" spans="1:19" x14ac:dyDescent="0.25">
      <c r="K90" s="5">
        <f>2^30</f>
        <v>1073741824</v>
      </c>
      <c r="L90" s="1">
        <v>10.1639</v>
      </c>
      <c r="M90" s="1">
        <v>10.5738</v>
      </c>
      <c r="N90" s="1">
        <v>10.524699999999999</v>
      </c>
      <c r="O90" s="1">
        <v>10.1936</v>
      </c>
      <c r="P90" s="1">
        <v>10.4894</v>
      </c>
      <c r="Q90" s="2">
        <f t="shared" si="13"/>
        <v>10.389080000000002</v>
      </c>
      <c r="R90">
        <f t="shared" si="14"/>
        <v>313.64352074534247</v>
      </c>
    </row>
    <row r="91" spans="1:19" x14ac:dyDescent="0.25">
      <c r="K91" s="5">
        <f>2^31</f>
        <v>2147483648</v>
      </c>
      <c r="L91" s="1">
        <v>20.819099999999999</v>
      </c>
      <c r="M91" s="1">
        <v>20.874199999999998</v>
      </c>
      <c r="N91" s="1">
        <v>21.5837</v>
      </c>
      <c r="O91" s="1">
        <v>20.827400000000001</v>
      </c>
      <c r="P91" s="1">
        <v>20.853300000000001</v>
      </c>
      <c r="Q91" s="2">
        <f t="shared" si="13"/>
        <v>20.991540000000001</v>
      </c>
      <c r="R91">
        <f t="shared" si="14"/>
        <v>313.8097950575916</v>
      </c>
    </row>
    <row r="92" spans="1:19" x14ac:dyDescent="0.25">
      <c r="A92" s="3"/>
      <c r="B92" s="5">
        <f>2^32</f>
        <v>4294967296</v>
      </c>
      <c r="C92" s="3"/>
      <c r="D92" s="3"/>
      <c r="E92" s="3"/>
      <c r="F92" s="3"/>
      <c r="G92" s="2" t="s">
        <v>1</v>
      </c>
      <c r="K92" s="5">
        <f>2^32</f>
        <v>4294967296</v>
      </c>
      <c r="L92" s="1">
        <v>44.436300000000003</v>
      </c>
      <c r="M92" s="1">
        <v>44.518000000000001</v>
      </c>
      <c r="N92" s="1">
        <v>44.436300000000003</v>
      </c>
      <c r="O92" s="1">
        <v>44.424300000000002</v>
      </c>
      <c r="P92" s="1">
        <v>44.4163</v>
      </c>
      <c r="Q92" s="2">
        <f t="shared" si="13"/>
        <v>44.446240000000003</v>
      </c>
      <c r="R92">
        <f t="shared" si="14"/>
        <v>299.48678114590041</v>
      </c>
      <c r="S92" t="e">
        <f>R92/R33</f>
        <v>#DIV/0!</v>
      </c>
    </row>
    <row r="93" spans="1:19" x14ac:dyDescent="0.25">
      <c r="A93" s="3">
        <v>14</v>
      </c>
      <c r="B93" s="1">
        <v>9.9131599999999995</v>
      </c>
      <c r="C93" s="1">
        <v>9.8902400000000004</v>
      </c>
      <c r="D93" s="1">
        <v>9.9167199999999998</v>
      </c>
      <c r="E93" s="1">
        <v>9.7650699999999997</v>
      </c>
      <c r="F93" s="1">
        <v>9.9312199999999997</v>
      </c>
      <c r="G93" s="2">
        <f>AVERAGE(B93:F93)</f>
        <v>9.8832819999999995</v>
      </c>
      <c r="H93">
        <f>B92*LN(LN(B92))/G93/1000000</f>
        <v>1346.826019093472</v>
      </c>
      <c r="I93">
        <v>14</v>
      </c>
    </row>
    <row r="95" spans="1:19" x14ac:dyDescent="0.25">
      <c r="A95" s="3"/>
      <c r="B95" s="5">
        <f>2^32</f>
        <v>4294967296</v>
      </c>
      <c r="C95" s="3"/>
      <c r="D95" s="3"/>
      <c r="E95" s="3"/>
      <c r="F95" s="3"/>
      <c r="G95" s="2" t="s">
        <v>1</v>
      </c>
      <c r="K95" s="3"/>
      <c r="L95" s="5">
        <f>2^32</f>
        <v>4294967296</v>
      </c>
      <c r="M95" s="3"/>
      <c r="N95" s="3"/>
      <c r="O95" s="3"/>
      <c r="P95" s="3"/>
      <c r="Q95" s="2" t="s">
        <v>1</v>
      </c>
    </row>
    <row r="96" spans="1:19" x14ac:dyDescent="0.25">
      <c r="A96" s="3">
        <v>16</v>
      </c>
      <c r="B96" s="1">
        <v>10.9634</v>
      </c>
      <c r="C96" s="1">
        <v>8.8163800000000005</v>
      </c>
      <c r="D96" s="1">
        <v>10.9558</v>
      </c>
      <c r="E96" s="1">
        <v>8.7625899999999994</v>
      </c>
      <c r="F96" s="1">
        <v>9.9135500000000008</v>
      </c>
      <c r="G96" s="2">
        <f>AVERAGE(B96:F96)</f>
        <v>9.8823439999999998</v>
      </c>
      <c r="H96">
        <f>B95*LN(LN(B95))/G96/1000000</f>
        <v>1346.9538554454455</v>
      </c>
      <c r="I96">
        <v>16</v>
      </c>
      <c r="K96" s="3">
        <v>18</v>
      </c>
      <c r="L96" s="1">
        <v>7.8783700000000003</v>
      </c>
      <c r="M96" s="1">
        <v>8.8475999999999999</v>
      </c>
      <c r="N96" s="1">
        <v>8.9234100000000005</v>
      </c>
      <c r="O96" s="1">
        <v>9.9429599999999994</v>
      </c>
      <c r="P96" s="1">
        <v>7.8922699999999999</v>
      </c>
      <c r="Q96" s="2">
        <f>AVERAGE(L96:P96)</f>
        <v>8.6969220000000007</v>
      </c>
      <c r="R96">
        <f>L95*LN(LN(L95))/Q96/1000000</f>
        <v>1530.5485494337152</v>
      </c>
      <c r="S96">
        <v>18</v>
      </c>
    </row>
    <row r="97" spans="1:19" x14ac:dyDescent="0.25">
      <c r="A97" s="3"/>
      <c r="B97" s="5">
        <f>2^32</f>
        <v>4294967296</v>
      </c>
      <c r="C97" s="3"/>
      <c r="D97" s="3"/>
      <c r="E97" s="3"/>
      <c r="F97" s="3"/>
      <c r="G97" s="2" t="s">
        <v>1</v>
      </c>
    </row>
    <row r="98" spans="1:19" x14ac:dyDescent="0.25">
      <c r="A98" s="3">
        <v>18</v>
      </c>
      <c r="B98" s="1">
        <v>7.8783700000000003</v>
      </c>
      <c r="C98" s="1">
        <v>8.8475999999999999</v>
      </c>
      <c r="D98" s="1">
        <v>8.9234100000000005</v>
      </c>
      <c r="E98" s="1">
        <v>9.9429599999999994</v>
      </c>
      <c r="F98" s="1">
        <v>7.8922699999999999</v>
      </c>
      <c r="G98" s="2">
        <f>AVERAGE(B98:F98)</f>
        <v>8.6969220000000007</v>
      </c>
      <c r="H98">
        <f>B97*LN(LN(B97))/G98/1000000</f>
        <v>1530.5485494337152</v>
      </c>
      <c r="I98">
        <v>18</v>
      </c>
      <c r="K98" s="3"/>
      <c r="L98" s="5">
        <f>2^32</f>
        <v>4294967296</v>
      </c>
      <c r="M98" s="3"/>
      <c r="N98" s="3"/>
      <c r="O98" s="3"/>
      <c r="P98" s="3"/>
      <c r="Q98" s="2" t="s">
        <v>1</v>
      </c>
    </row>
    <row r="99" spans="1:19" x14ac:dyDescent="0.25">
      <c r="K99" s="3">
        <v>20</v>
      </c>
      <c r="L99" s="1">
        <v>8.0838300000000007</v>
      </c>
      <c r="M99" s="1">
        <v>9.0521499999999993</v>
      </c>
      <c r="N99" s="1">
        <v>8.0423200000000001</v>
      </c>
      <c r="O99" s="1">
        <v>9.0322399999999998</v>
      </c>
      <c r="P99" s="1">
        <v>8.1241500000000002</v>
      </c>
      <c r="Q99" s="2">
        <f>AVERAGE(L99:P99)</f>
        <v>8.4669380000000007</v>
      </c>
      <c r="R99">
        <f>L98*LN(LN(L98))/Q99/1000000</f>
        <v>1572.1222184027054</v>
      </c>
      <c r="S99">
        <v>20</v>
      </c>
    </row>
    <row r="100" spans="1:19" x14ac:dyDescent="0.25">
      <c r="A100" s="3"/>
      <c r="B100" s="5">
        <f>2^32</f>
        <v>4294967296</v>
      </c>
      <c r="C100" s="3"/>
      <c r="D100" s="3"/>
      <c r="E100" s="3"/>
      <c r="F100" s="3"/>
      <c r="G100" s="2" t="s">
        <v>1</v>
      </c>
    </row>
    <row r="101" spans="1:19" x14ac:dyDescent="0.25">
      <c r="A101" s="3">
        <v>20</v>
      </c>
      <c r="B101" s="1">
        <v>8.0838300000000007</v>
      </c>
      <c r="C101" s="1">
        <v>9.0521499999999993</v>
      </c>
      <c r="D101" s="1">
        <v>8.0423200000000001</v>
      </c>
      <c r="E101" s="1">
        <v>9.0322399999999998</v>
      </c>
      <c r="F101" s="1">
        <v>8.1241500000000002</v>
      </c>
      <c r="G101" s="2">
        <f>AVERAGE(B101:F101)</f>
        <v>8.4669380000000007</v>
      </c>
      <c r="H101">
        <f>B100*LN(LN(B100))/G101/1000000</f>
        <v>1572.1222184027054</v>
      </c>
      <c r="I101">
        <v>20</v>
      </c>
    </row>
    <row r="105" spans="1:19" x14ac:dyDescent="0.25">
      <c r="A105" t="s">
        <v>8</v>
      </c>
      <c r="B105" t="s">
        <v>11</v>
      </c>
      <c r="C105" t="s">
        <v>12</v>
      </c>
      <c r="E105" t="s">
        <v>13</v>
      </c>
      <c r="F105" t="s">
        <v>14</v>
      </c>
      <c r="H105" t="s">
        <v>9</v>
      </c>
      <c r="J105" t="s">
        <v>10</v>
      </c>
    </row>
    <row r="106" spans="1:19" x14ac:dyDescent="0.25">
      <c r="A106" t="s">
        <v>7</v>
      </c>
      <c r="B106">
        <f>E106/E106</f>
        <v>1</v>
      </c>
      <c r="E106">
        <v>185.096374</v>
      </c>
      <c r="H106">
        <v>1</v>
      </c>
      <c r="J106">
        <v>1</v>
      </c>
    </row>
    <row r="107" spans="1:19" x14ac:dyDescent="0.25">
      <c r="A107">
        <v>1</v>
      </c>
      <c r="B107">
        <f>E107/$E$106</f>
        <v>0.95425193472455594</v>
      </c>
      <c r="E107">
        <v>176.62857299999999</v>
      </c>
      <c r="H107">
        <f>B107/1</f>
        <v>0.95425193472455594</v>
      </c>
      <c r="J107">
        <f>(G9+1*G20)/(G9+G20)</f>
        <v>1</v>
      </c>
    </row>
    <row r="108" spans="1:19" x14ac:dyDescent="0.25">
      <c r="A108">
        <v>2</v>
      </c>
      <c r="B108">
        <f>E108/$E$106</f>
        <v>1.6349974851479263</v>
      </c>
      <c r="C108">
        <f>F108/$E$106</f>
        <v>1.6180046833332349</v>
      </c>
      <c r="E108">
        <v>302.63210600000002</v>
      </c>
      <c r="F108">
        <v>299.48680000000002</v>
      </c>
      <c r="H108">
        <f>B108/2</f>
        <v>0.81749874257396316</v>
      </c>
      <c r="I108">
        <f>C108/2</f>
        <v>0.80900234166661744</v>
      </c>
      <c r="J108">
        <f>(G9+2*G31)/(G9+G31)</f>
        <v>1.3795070031955541</v>
      </c>
      <c r="K108">
        <f>(G9+2*Q92)/(G9+Q92)</f>
        <v>1.3819703015955764</v>
      </c>
    </row>
    <row r="109" spans="1:19" x14ac:dyDescent="0.25">
      <c r="A109">
        <v>3</v>
      </c>
      <c r="B109">
        <f>E109/$E$106</f>
        <v>1.8714999570980251</v>
      </c>
      <c r="E109">
        <v>346.40785599999998</v>
      </c>
      <c r="H109">
        <f>B109/3</f>
        <v>0.62383331903267503</v>
      </c>
      <c r="J109">
        <f>(G9+3*G42)/(G9+G42)</f>
        <v>1.6965000969728166</v>
      </c>
    </row>
    <row r="110" spans="1:19" x14ac:dyDescent="0.25">
      <c r="A110">
        <v>4</v>
      </c>
      <c r="B110">
        <f>E110/$E$106</f>
        <v>1.8763301921840998</v>
      </c>
      <c r="C110">
        <f t="shared" ref="C110:C118" si="15">F110/$E$106</f>
        <v>1.809899528339761</v>
      </c>
      <c r="E110">
        <v>347.30191500000001</v>
      </c>
      <c r="F110">
        <v>335.00583999999998</v>
      </c>
      <c r="H110">
        <f>B110/4</f>
        <v>0.46908254804602495</v>
      </c>
      <c r="I110">
        <f>C110/4</f>
        <v>0.45247488208494024</v>
      </c>
      <c r="J110">
        <f>(G9+4*G53)/(G53+G9)</f>
        <v>2.0429956909063467</v>
      </c>
      <c r="K110">
        <f>(G9+4*G68)/(G68+G9)</f>
        <v>2.0676538522306345</v>
      </c>
    </row>
    <row r="111" spans="1:19" x14ac:dyDescent="0.25">
      <c r="A111">
        <v>6</v>
      </c>
      <c r="C111">
        <f t="shared" si="15"/>
        <v>2.8647499869446387</v>
      </c>
      <c r="F111">
        <v>530.25483499999996</v>
      </c>
      <c r="I111">
        <f>C111/6</f>
        <v>0.4774583311574398</v>
      </c>
      <c r="K111">
        <f>(G9+6*G77)/(G9+G77)</f>
        <v>2.2937447483625615</v>
      </c>
    </row>
    <row r="112" spans="1:19" x14ac:dyDescent="0.25">
      <c r="A112">
        <v>8</v>
      </c>
      <c r="C112">
        <f t="shared" si="15"/>
        <v>4.1048663006223993</v>
      </c>
      <c r="F112">
        <v>759.79586800000004</v>
      </c>
      <c r="I112">
        <f>C112/8</f>
        <v>0.51310828757779992</v>
      </c>
      <c r="K112">
        <f>(G9+8*G81)/(G9+G81)</f>
        <v>2.3712406136941104</v>
      </c>
    </row>
    <row r="113" spans="1:11" x14ac:dyDescent="0.25">
      <c r="A113">
        <v>10</v>
      </c>
      <c r="C113">
        <f t="shared" si="15"/>
        <v>4.5319480110399137</v>
      </c>
      <c r="F113">
        <v>838.84714399999996</v>
      </c>
      <c r="I113">
        <f>C113/10</f>
        <v>0.45319480110399135</v>
      </c>
      <c r="K113">
        <f>(G9+10*G85)/(G9+G85)</f>
        <v>2.626913336940734</v>
      </c>
    </row>
    <row r="114" spans="1:11" x14ac:dyDescent="0.25">
      <c r="A114">
        <v>12</v>
      </c>
      <c r="C114">
        <f t="shared" si="15"/>
        <v>5.4531861872129381</v>
      </c>
      <c r="F114">
        <v>1009.36499</v>
      </c>
      <c r="I114">
        <f>C114/12</f>
        <v>0.45443218226774484</v>
      </c>
      <c r="K114">
        <f>(G9+12*G89)/(G89+G9)</f>
        <v>2.704584322443079</v>
      </c>
    </row>
    <row r="115" spans="1:11" x14ac:dyDescent="0.25">
      <c r="A115">
        <v>14</v>
      </c>
      <c r="C115">
        <f t="shared" si="15"/>
        <v>7.2763501028928852</v>
      </c>
      <c r="F115">
        <v>1346.82602</v>
      </c>
      <c r="I115">
        <f>C115/14</f>
        <v>0.51973929306377753</v>
      </c>
      <c r="K115">
        <f>(G9+14*G93)/(G9+G93)</f>
        <v>2.5707407055046745</v>
      </c>
    </row>
    <row r="116" spans="1:11" x14ac:dyDescent="0.25">
      <c r="A116">
        <v>16</v>
      </c>
      <c r="C116">
        <f t="shared" si="15"/>
        <v>7.2770407701233522</v>
      </c>
      <c r="F116">
        <v>1346.9538600000001</v>
      </c>
      <c r="I116">
        <f>C116/16</f>
        <v>0.45481504813270951</v>
      </c>
      <c r="K116">
        <f>(G9+16*G96)/(G9+G96)</f>
        <v>2.8122418931924815</v>
      </c>
    </row>
    <row r="117" spans="1:11" x14ac:dyDescent="0.25">
      <c r="A117">
        <v>18</v>
      </c>
      <c r="C117">
        <f t="shared" si="15"/>
        <v>8.2689302168609746</v>
      </c>
      <c r="F117">
        <v>1530.549</v>
      </c>
      <c r="I117">
        <f>C117/18</f>
        <v>0.45938501204783194</v>
      </c>
      <c r="K117">
        <f>(G9+18*Q96)/(G9+Q96)</f>
        <v>2.8340848464843731</v>
      </c>
    </row>
    <row r="118" spans="1:11" x14ac:dyDescent="0.25">
      <c r="A118">
        <v>20</v>
      </c>
      <c r="C118">
        <f t="shared" si="15"/>
        <v>8.4935321315370551</v>
      </c>
      <c r="F118">
        <v>1572.1220000000001</v>
      </c>
      <c r="I118">
        <f>C118/20</f>
        <v>0.42467660657685274</v>
      </c>
      <c r="K118">
        <f>(G9+20*Q99)/(G9+Q99)</f>
        <v>3.0013623341927969</v>
      </c>
    </row>
  </sheetData>
  <mergeCells count="5">
    <mergeCell ref="A1:F1"/>
    <mergeCell ref="B12:F12"/>
    <mergeCell ref="B23:F23"/>
    <mergeCell ref="B34:F34"/>
    <mergeCell ref="B45:F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Flops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Esteves</dc:creator>
  <cp:lastModifiedBy>João Manuel Ferreira Trindade</cp:lastModifiedBy>
  <dcterms:created xsi:type="dcterms:W3CDTF">2015-05-19T15:13:27Z</dcterms:created>
  <dcterms:modified xsi:type="dcterms:W3CDTF">2015-05-26T13:01:59Z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448adb4a-dee8-40b6-b83d-8cf6bb0e5d6e</vt:lpwstr>
  </property>
</Properties>
</file>