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Giulia\Desktop\planilha-investimento-fii\"/>
    </mc:Choice>
  </mc:AlternateContent>
  <xr:revisionPtr revIDLastSave="0" documentId="13_ncr:1_{F688D7CA-E4D5-4229-952E-8D1028F03791}" xr6:coauthVersionLast="47" xr6:coauthVersionMax="47" xr10:uidLastSave="{00000000-0000-0000-0000-000000000000}"/>
  <bookViews>
    <workbookView xWindow="-120" yWindow="-120" windowWidth="20730" windowHeight="11760" tabRatio="345" xr2:uid="{D63472A4-8300-4934-9C87-0EC792DCF89D}"/>
  </bookViews>
  <sheets>
    <sheet name="APP" sheetId="1" r:id="rId1"/>
    <sheet name="tb_chave_perfil" sheetId="2" r:id="rId2"/>
  </sheets>
  <definedNames>
    <definedName name="aporte">APP!$D$13</definedName>
    <definedName name="patrimonio">APP!$D$16</definedName>
    <definedName name="qtd_anos">APP!$D$14</definedName>
    <definedName name="rendimento_carteira">APP!$D$9</definedName>
    <definedName name="salario">APP!$D$8</definedName>
    <definedName name="sugestao_investimento">APP!$D$10</definedName>
    <definedName name="taxa_mensal">APP!$D$15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30" i="1"/>
  <c r="C31" i="1"/>
  <c r="C32" i="1"/>
  <c r="C33" i="1"/>
  <c r="C34" i="1"/>
  <c r="C35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27" i="1"/>
  <c r="D16" i="1"/>
  <c r="D17" i="1" s="1"/>
  <c r="C23" i="1"/>
  <c r="D23" i="1" s="1"/>
  <c r="C22" i="1"/>
  <c r="D22" i="1" s="1"/>
  <c r="C21" i="1"/>
  <c r="D21" i="1" s="1"/>
  <c r="C24" i="1"/>
  <c r="D24" i="1" s="1"/>
  <c r="C20" i="1"/>
  <c r="D20" i="1" s="1"/>
  <c r="D30" i="1" l="1"/>
  <c r="D35" i="1"/>
  <c r="D33" i="1"/>
  <c r="D32" i="1"/>
  <c r="D34" i="1"/>
  <c r="D31" i="1"/>
  <c r="D36" i="1" l="1"/>
</calcChain>
</file>

<file path=xl/sharedStrings.xml><?xml version="1.0" encoding="utf-8"?>
<sst xmlns="http://schemas.openxmlformats.org/spreadsheetml/2006/main" count="72" uniqueCount="36">
  <si>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</si>
  <si>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</si>
  <si>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</si>
  <si>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</si>
  <si>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</si>
  <si>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</si>
  <si>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</si>
  <si>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</si>
  <si>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</si>
  <si>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</si>
  <si>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</si>
  <si>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</si>
  <si>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</si>
  <si>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</si>
  <si>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</si>
  <si>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</si>
  <si>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</si>
  <si>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</si>
  <si>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</si>
  <si>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</si>
  <si>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</si>
  <si>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</si>
  <si>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</si>
  <si>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</si>
  <si>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</si>
  <si>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</si>
  <si>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</si>
  <si>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</si>
  <si>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</si>
  <si>
    <t>CENARIOS</t>
  </si>
  <si>
    <t>DIVIDENDOS</t>
  </si>
  <si>
    <t>*Simule seus Investimentos em FII's por aqui</t>
  </si>
  <si>
    <t>Salário Mensal</t>
  </si>
  <si>
    <t>Rendimento Real da Carteira</t>
  </si>
  <si>
    <t>*sugestão de alocação de acordo com o perfil</t>
  </si>
  <si>
    <t>VAL. ACUM.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</si>
</sst>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rgb="FF9C5700"/>
      <name val="Aptos Narrow"/>
      <family val="2"/>
      <scheme val="minor"/>
    </font>
    <font>
      <b/>
      <sz val="10"/>
      <color theme="0"/>
      <name val="Segoe UI Semibold"/>
      <family val="2"/>
    </font>
    <font>
      <b/>
      <sz val="9"/>
      <color theme="0"/>
      <name val="Segoe UI Semibold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9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1" tint="0.14999847407452621"/>
      </left>
      <right/>
      <top style="hair">
        <color theme="1" tint="0.14999847407452621"/>
      </top>
      <bottom/>
      <diagonal/>
    </border>
    <border>
      <left/>
      <right/>
      <top style="hair">
        <color theme="1" tint="0.14999847407452621"/>
      </top>
      <bottom/>
      <diagonal/>
    </border>
    <border>
      <left style="mediumDashed">
        <color theme="0" tint="-0.34998626667073579"/>
      </left>
      <right style="hair">
        <color theme="1" tint="0.14999847407452621"/>
      </right>
      <top style="hair">
        <color theme="1" tint="0.14999847407452621"/>
      </top>
      <bottom style="mediumDashed">
        <color theme="0" tint="-0.34998626667073579"/>
      </bottom>
      <diagonal/>
    </border>
    <border>
      <left style="hair">
        <color theme="1" tint="0.14999847407452621"/>
      </left>
      <right/>
      <top/>
      <bottom style="hair">
        <color theme="1" tint="0.14999847407452621"/>
      </bottom>
      <diagonal/>
    </border>
    <border>
      <left/>
      <right/>
      <top/>
      <bottom style="hair">
        <color theme="1" tint="0.14999847407452621"/>
      </bottom>
      <diagonal/>
    </border>
    <border>
      <left/>
      <right style="hair">
        <color theme="1" tint="0.14999847407452621"/>
      </right>
      <top/>
      <bottom style="hair">
        <color theme="1" tint="0.149998474074526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left" indent="3"/>
    </xf>
    <xf numFmtId="0" fontId="7" fillId="4" borderId="8" xfId="0" applyFont="1" applyFill="1" applyBorder="1" applyAlignment="1">
      <alignment horizontal="left" indent="3"/>
    </xf>
    <xf numFmtId="0" fontId="7" fillId="4" borderId="11" xfId="0" applyFont="1" applyFill="1" applyBorder="1" applyAlignment="1">
      <alignment horizontal="left" indent="3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44" fontId="8" fillId="4" borderId="6" xfId="0" applyNumberFormat="1" applyFont="1" applyFill="1" applyBorder="1" applyAlignment="1">
      <alignment horizontal="center"/>
    </xf>
    <xf numFmtId="44" fontId="8" fillId="4" borderId="7" xfId="0" applyNumberFormat="1" applyFont="1" applyFill="1" applyBorder="1" applyAlignment="1">
      <alignment horizontal="center"/>
    </xf>
    <xf numFmtId="44" fontId="8" fillId="4" borderId="9" xfId="0" applyNumberFormat="1" applyFont="1" applyFill="1" applyBorder="1" applyAlignment="1">
      <alignment horizontal="center"/>
    </xf>
    <xf numFmtId="44" fontId="8" fillId="4" borderId="10" xfId="0" applyNumberFormat="1" applyFont="1" applyFill="1" applyBorder="1" applyAlignment="1">
      <alignment horizontal="center"/>
    </xf>
    <xf numFmtId="44" fontId="8" fillId="4" borderId="12" xfId="0" applyNumberFormat="1" applyFont="1" applyFill="1" applyBorder="1" applyAlignment="1">
      <alignment horizontal="center"/>
    </xf>
    <xf numFmtId="44" fontId="8" fillId="4" borderId="13" xfId="0" applyNumberFormat="1" applyFont="1" applyFill="1" applyBorder="1" applyAlignment="1">
      <alignment horizontal="center"/>
    </xf>
    <xf numFmtId="44" fontId="9" fillId="4" borderId="19" xfId="0" applyNumberFormat="1" applyFont="1" applyFill="1" applyBorder="1" applyAlignment="1">
      <alignment horizontal="center"/>
    </xf>
    <xf numFmtId="44" fontId="9" fillId="4" borderId="22" xfId="0" applyNumberFormat="1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9" fontId="0" fillId="0" borderId="0" xfId="0" applyNumberForma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44" fontId="0" fillId="5" borderId="24" xfId="0" applyNumberFormat="1" applyFill="1" applyBorder="1" applyAlignment="1">
      <alignment horizontal="center"/>
    </xf>
    <xf numFmtId="0" fontId="6" fillId="3" borderId="2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44" fontId="6" fillId="3" borderId="26" xfId="1" applyFont="1" applyFill="1" applyBorder="1" applyAlignment="1">
      <alignment horizontal="center" vertical="center"/>
    </xf>
    <xf numFmtId="0" fontId="0" fillId="0" borderId="0" xfId="0" applyFill="1"/>
    <xf numFmtId="0" fontId="2" fillId="0" borderId="0" xfId="3" applyFill="1"/>
    <xf numFmtId="9" fontId="2" fillId="0" borderId="0" xfId="2" applyFont="1" applyFill="1"/>
    <xf numFmtId="0" fontId="2" fillId="2" borderId="27" xfId="3" applyBorder="1"/>
    <xf numFmtId="0" fontId="2" fillId="2" borderId="28" xfId="3" applyBorder="1"/>
    <xf numFmtId="0" fontId="11" fillId="2" borderId="29" xfId="3" applyFont="1" applyBorder="1" applyAlignment="1">
      <alignment horizontal="center"/>
    </xf>
    <xf numFmtId="0" fontId="3" fillId="5" borderId="30" xfId="0" applyFont="1" applyFill="1" applyBorder="1"/>
    <xf numFmtId="0" fontId="3" fillId="5" borderId="31" xfId="0" applyFont="1" applyFill="1" applyBorder="1"/>
    <xf numFmtId="164" fontId="3" fillId="5" borderId="32" xfId="1" applyNumberFormat="1" applyFont="1" applyFill="1" applyBorder="1" applyAlignment="1">
      <alignment horizontal="center"/>
    </xf>
    <xf numFmtId="0" fontId="0" fillId="0" borderId="0" xfId="0" applyAlignment="1"/>
    <xf numFmtId="0" fontId="5" fillId="3" borderId="1" xfId="0" applyFont="1" applyFill="1" applyBorder="1" applyAlignment="1">
      <alignment horizontal="center" vertical="center"/>
    </xf>
    <xf numFmtId="164" fontId="9" fillId="7" borderId="16" xfId="1" applyNumberFormat="1" applyFont="1" applyFill="1" applyBorder="1" applyAlignment="1">
      <alignment horizontal="center"/>
    </xf>
    <xf numFmtId="164" fontId="9" fillId="7" borderId="16" xfId="0" applyNumberFormat="1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10" fontId="9" fillId="7" borderId="19" xfId="0" applyNumberFormat="1" applyFont="1" applyFill="1" applyBorder="1" applyAlignment="1">
      <alignment horizontal="center"/>
    </xf>
    <xf numFmtId="164" fontId="9" fillId="5" borderId="22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4" borderId="17" xfId="0" applyFont="1" applyFill="1" applyBorder="1" applyAlignment="1">
      <alignment horizontal="left" indent="3"/>
    </xf>
    <xf numFmtId="0" fontId="10" fillId="4" borderId="18" xfId="0" applyFont="1" applyFill="1" applyBorder="1" applyAlignment="1">
      <alignment horizontal="left" indent="3"/>
    </xf>
    <xf numFmtId="0" fontId="7" fillId="5" borderId="14" xfId="0" applyFont="1" applyFill="1" applyBorder="1" applyAlignment="1">
      <alignment horizontal="left" indent="3"/>
    </xf>
    <xf numFmtId="0" fontId="7" fillId="5" borderId="15" xfId="0" applyFont="1" applyFill="1" applyBorder="1" applyAlignment="1">
      <alignment horizontal="left" indent="3"/>
    </xf>
    <xf numFmtId="0" fontId="7" fillId="5" borderId="17" xfId="0" applyFont="1" applyFill="1" applyBorder="1" applyAlignment="1">
      <alignment horizontal="left" indent="3"/>
    </xf>
    <xf numFmtId="0" fontId="7" fillId="5" borderId="18" xfId="0" applyFont="1" applyFill="1" applyBorder="1" applyAlignment="1">
      <alignment horizontal="left" indent="3"/>
    </xf>
    <xf numFmtId="0" fontId="10" fillId="4" borderId="20" xfId="0" applyFont="1" applyFill="1" applyBorder="1" applyAlignment="1">
      <alignment horizontal="left" indent="3"/>
    </xf>
    <xf numFmtId="0" fontId="10" fillId="4" borderId="21" xfId="0" applyFont="1" applyFill="1" applyBorder="1" applyAlignment="1">
      <alignment horizontal="left" indent="3"/>
    </xf>
    <xf numFmtId="0" fontId="0" fillId="0" borderId="4" xfId="0" applyBorder="1" applyAlignment="1">
      <alignment horizontal="left" indent="1"/>
    </xf>
    <xf numFmtId="0" fontId="7" fillId="5" borderId="20" xfId="0" applyFont="1" applyFill="1" applyBorder="1" applyAlignment="1">
      <alignment horizontal="left" indent="3"/>
    </xf>
    <xf numFmtId="0" fontId="7" fillId="5" borderId="21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99"/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APP!$B$30</c:f>
              <c:strCache>
                <c:ptCount val="1"/>
                <c:pt idx="0">
                  <c:v>PAPEL</c:v>
                </c:pt>
              </c:strCache>
            </c:strRef>
          </c:tx>
          <c:spPr>
            <a:solidFill>
              <a:schemeClr val="accent3">
                <a:shade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8CD-49C4-86F3-B406EAD180F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8CD-49C4-86F3-B406EAD180F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8CD-49C4-86F3-B406EAD180F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8CD-49C4-86F3-B406EAD180F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8CD-49C4-86F3-B406EAD180F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8CD-49C4-86F3-B406EAD180F3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CD-49C4-86F3-B406EAD180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>
                    <a:shade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APP!$C$29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APP!$C$30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ser>
          <c:idx val="1"/>
          <c:order val="1"/>
          <c:tx>
            <c:strRef>
              <c:f>APP!$B$31</c:f>
              <c:strCache>
                <c:ptCount val="1"/>
                <c:pt idx="0">
                  <c:v>TIJOLO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>
                    <a:shade val="7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APP!$C$29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APP!$C$31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CD-49C4-86F3-B406EAD180F3}"/>
            </c:ext>
          </c:extLst>
        </c:ser>
        <c:ser>
          <c:idx val="2"/>
          <c:order val="2"/>
          <c:tx>
            <c:strRef>
              <c:f>APP!$B$32</c:f>
              <c:strCache>
                <c:ptCount val="1"/>
                <c:pt idx="0">
                  <c:v>HÍBRIDOS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APP!$C$29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APP!$C$32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CD-49C4-86F3-B406EAD180F3}"/>
            </c:ext>
          </c:extLst>
        </c:ser>
        <c:ser>
          <c:idx val="3"/>
          <c:order val="3"/>
          <c:tx>
            <c:strRef>
              <c:f>APP!$B$33</c:f>
              <c:strCache>
                <c:ptCount val="1"/>
                <c:pt idx="0">
                  <c:v>FOFs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APP!$C$29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APP!$C$33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8CD-49C4-86F3-B406EAD180F3}"/>
            </c:ext>
          </c:extLst>
        </c:ser>
        <c:ser>
          <c:idx val="4"/>
          <c:order val="4"/>
          <c:tx>
            <c:strRef>
              <c:f>APP!$B$34</c:f>
              <c:strCache>
                <c:ptCount val="1"/>
                <c:pt idx="0">
                  <c:v>DESENVOLVIMENTO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APP!$C$29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APP!$C$34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CD-49C4-86F3-B406EAD180F3}"/>
            </c:ext>
          </c:extLst>
        </c:ser>
        <c:ser>
          <c:idx val="5"/>
          <c:order val="5"/>
          <c:tx>
            <c:strRef>
              <c:f>APP!$B$35</c:f>
              <c:strCache>
                <c:ptCount val="1"/>
                <c:pt idx="0">
                  <c:v>HOTELARIAS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APP!$C$29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APP!$C$35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CD-49C4-86F3-B406EAD18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299568"/>
        <c:axId val="2013301488"/>
      </c:barChart>
      <c:catAx>
        <c:axId val="20132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3301488"/>
        <c:crosses val="autoZero"/>
        <c:auto val="1"/>
        <c:lblAlgn val="ctr"/>
        <c:lblOffset val="100"/>
        <c:noMultiLvlLbl val="0"/>
      </c:catAx>
      <c:valAx>
        <c:axId val="2013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32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do Patrimonio em Anos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Patrimonio Acumulado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APP!$B$20:$B$24</c:f>
              <c:strCache>
                <c:ptCount val="5"/>
                <c:pt idx="0">
                  <c:v>Quanto em 2 Anos ?</c:v>
                </c:pt>
                <c:pt idx="1">
                  <c:v>Quanto em 5 Anos ?</c:v>
                </c:pt>
                <c:pt idx="2">
                  <c:v>Quanto em 10 Anos ?</c:v>
                </c:pt>
                <c:pt idx="3">
                  <c:v>Quanto em 20 Anos ?</c:v>
                </c:pt>
                <c:pt idx="4">
                  <c:v>Quanto em 30 Anos ?</c:v>
                </c:pt>
              </c:strCache>
            </c:strRef>
          </c:cat>
          <c:val>
            <c:numRef>
              <c:f>APP!$C$20:$C$24</c:f>
              <c:numCache>
                <c:formatCode>_("R$"* #,##0.00_);_("R$"* \(#,##0.00\);_("R$"* "-"??_);_(@_)</c:formatCode>
                <c:ptCount val="5"/>
                <c:pt idx="0">
                  <c:v>40841.440946467825</c:v>
                </c:pt>
                <c:pt idx="1">
                  <c:v>125665.37099773147</c:v>
                </c:pt>
                <c:pt idx="2">
                  <c:v>364926.3187952583</c:v>
                </c:pt>
                <c:pt idx="3">
                  <c:v>1687797.600145621</c:v>
                </c:pt>
                <c:pt idx="4">
                  <c:v>6483254.4825070715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7-4370-9E85-9CD0D1399533}"/>
            </c:ext>
          </c:extLst>
        </c:ser>
        <c:ser>
          <c:idx val="1"/>
          <c:order val="1"/>
          <c:tx>
            <c:v>Dividendos Mensais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APP!$B$20:$B$24</c:f>
              <c:strCache>
                <c:ptCount val="5"/>
                <c:pt idx="0">
                  <c:v>Quanto em 2 Anos ?</c:v>
                </c:pt>
                <c:pt idx="1">
                  <c:v>Quanto em 5 Anos ?</c:v>
                </c:pt>
                <c:pt idx="2">
                  <c:v>Quanto em 10 Anos ?</c:v>
                </c:pt>
                <c:pt idx="3">
                  <c:v>Quanto em 20 Anos ?</c:v>
                </c:pt>
                <c:pt idx="4">
                  <c:v>Quanto em 30 Anos ?</c:v>
                </c:pt>
              </c:strCache>
            </c:strRef>
          </c:cat>
          <c:val>
            <c:numRef>
              <c:f>APP!$D$20:$D$24</c:f>
              <c:numCache>
                <c:formatCode>_("R$"* #,##0.00_);_("R$"* \(#,##0.00\);_("R$"* "-"??_);_(@_)</c:formatCode>
                <c:ptCount val="5"/>
                <c:pt idx="0">
                  <c:v>245.04864567880696</c:v>
                </c:pt>
                <c:pt idx="1">
                  <c:v>753.9922259863888</c:v>
                </c:pt>
                <c:pt idx="2">
                  <c:v>2189.55791277155</c:v>
                </c:pt>
                <c:pt idx="3">
                  <c:v>10126.785600873725</c:v>
                </c:pt>
                <c:pt idx="4">
                  <c:v>38899.526895042429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7-4370-9E85-9CD0D139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870288"/>
        <c:axId val="1535872208"/>
      </c:lineChart>
      <c:catAx>
        <c:axId val="15358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872208"/>
        <c:crosses val="autoZero"/>
        <c:auto val="1"/>
        <c:lblAlgn val="ctr"/>
        <c:lblOffset val="600"/>
        <c:tickLblSkip val="1"/>
        <c:noMultiLvlLbl val="0"/>
      </c:catAx>
      <c:valAx>
        <c:axId val="15358722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8702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377659</xdr:colOff>
      <xdr:row>36</xdr:row>
      <xdr:rowOff>80653</xdr:rowOff>
    </xdr:from>
    <xdr:to>
      <xdr:col>4</xdr:col>
      <xdr:colOff>8659</xdr:colOff>
      <xdr:row>49</xdr:row>
      <xdr:rowOff>18514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4</xdr:row>
      <xdr:rowOff>355022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F4EBCA8-C887-89E8-E097-601C0076D8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144" b="29293"/>
        <a:stretch/>
      </xdr:blipFill>
      <xdr:spPr>
        <a:xfrm>
          <a:off x="0" y="0"/>
          <a:ext cx="6251864" cy="1948295"/>
        </a:xfrm>
        <a:prstGeom prst="rect">
          <a:avLst/>
        </a:prstGeom>
      </xdr:spPr>
    </xdr:pic>
    <xdr:clientData/>
  </xdr:twoCellAnchor>
  <xdr:twoCellAnchor>
    <xdr:from>
      <xdr:col>1</xdr:col>
      <xdr:colOff>12987</xdr:colOff>
      <xdr:row>49</xdr:row>
      <xdr:rowOff>126422</xdr:rowOff>
    </xdr:from>
    <xdr:to>
      <xdr:col>4</xdr:col>
      <xdr:colOff>17318</xdr:colOff>
      <xdr:row>64</xdr:row>
      <xdr:rowOff>12122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A35D1FD-C0E5-7996-4330-410655F7F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Azul Quente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:H36"/>
  <sheetViews>
    <sheetView showGridLines="0" tabSelected="1" zoomScale="85" zoomScaleNormal="85" workbookViewId="0">
      <selection activeCell="A6" sqref="A6"/>
    </sheetView>
  </sheetViews>
  <sheetFormatPr defaultColWidth="0" defaultRowHeight="15" x14ac:dyDescent="0.25"/>
  <cols>
    <col min="1" max="1" width="5.7109375" customWidth="1"/>
    <col min="2" max="2" width="46.85546875" customWidth="1"/>
    <col min="3" max="3" width="17.42578125" bestFit="1" customWidth="1"/>
    <col min="4" max="4" width="18" bestFit="1" customWidth="1"/>
    <col min="5" max="5" width="5.7109375" customWidth="1"/>
    <col min="6" max="8" width="3.5703125" hidden="1" customWidth="1"/>
    <col min="9" max="16384" width="8.7109375" hidden="1"/>
  </cols>
  <sheetData>
    <row r="1" spans="1:5" s="40" customFormat="1" ht="32.1" customHeight="1" x14ac:dyDescent="0.25">
      <c r="A1" s="53"/>
      <c r="B1" s="53"/>
      <c r="C1" s="53"/>
      <c r="D1" s="53"/>
      <c r="E1" s="53"/>
    </row>
    <row r="2" spans="1:5" s="40" customFormat="1" ht="32.1" customHeight="1" x14ac:dyDescent="0.25">
      <c r="A2" s="53"/>
      <c r="B2" s="53"/>
      <c r="C2" s="53"/>
      <c r="D2" s="53"/>
      <c r="E2" s="53"/>
    </row>
    <row r="3" spans="1:5" s="40" customFormat="1" ht="32.1" customHeight="1" x14ac:dyDescent="0.25">
      <c r="A3" s="53"/>
      <c r="B3" s="53"/>
      <c r="C3" s="53"/>
      <c r="D3" s="53"/>
      <c r="E3" s="53"/>
    </row>
    <row r="4" spans="1:5" s="40" customFormat="1" ht="32.1" customHeight="1" x14ac:dyDescent="0.25">
      <c r="A4" s="53"/>
      <c r="B4" s="53"/>
      <c r="C4" s="53"/>
      <c r="D4" s="53"/>
      <c r="E4" s="53"/>
    </row>
    <row r="5" spans="1:5" s="40" customFormat="1" ht="32.1" customHeight="1" x14ac:dyDescent="0.25">
      <c r="A5" s="53"/>
      <c r="B5" s="53"/>
      <c r="C5" s="53"/>
      <c r="D5" s="53"/>
      <c r="E5" s="53"/>
    </row>
    <row r="6" spans="1:5" ht="15.75" thickBot="1" x14ac:dyDescent="0.3">
      <c r="B6" s="62" t="s">
        <v>31</v>
      </c>
      <c r="C6" s="62"/>
      <c r="D6" s="62"/>
    </row>
    <row r="7" spans="1:5" ht="30.75" x14ac:dyDescent="0.25">
      <c r="B7" s="50" t="s">
        <v>11</v>
      </c>
      <c r="C7" s="51"/>
      <c r="D7" s="52"/>
    </row>
    <row r="8" spans="1:5" ht="17.25" x14ac:dyDescent="0.3">
      <c r="B8" s="56" t="s">
        <v>32</v>
      </c>
      <c r="C8" s="57"/>
      <c r="D8" s="42">
        <v>2000</v>
      </c>
    </row>
    <row r="9" spans="1:5" ht="17.25" x14ac:dyDescent="0.3">
      <c r="B9" s="58" t="s">
        <v>33</v>
      </c>
      <c r="C9" s="59"/>
      <c r="D9" s="45">
        <v>6.0000000000000001E-3</v>
      </c>
    </row>
    <row r="10" spans="1:5" ht="18" thickBot="1" x14ac:dyDescent="0.35">
      <c r="B10" s="63" t="s">
        <v>28</v>
      </c>
      <c r="C10" s="64"/>
      <c r="D10" s="46">
        <f>D8*30%</f>
        <v>600</v>
      </c>
    </row>
    <row r="11" spans="1:5" ht="15.75" thickBot="1" x14ac:dyDescent="0.3"/>
    <row r="12" spans="1:5" ht="30.75" x14ac:dyDescent="0.25">
      <c r="B12" s="50" t="s">
        <v>5</v>
      </c>
      <c r="C12" s="51"/>
      <c r="D12" s="52"/>
    </row>
    <row r="13" spans="1:5" ht="17.25" x14ac:dyDescent="0.3">
      <c r="B13" s="56" t="s">
        <v>0</v>
      </c>
      <c r="C13" s="57"/>
      <c r="D13" s="43">
        <v>1500</v>
      </c>
    </row>
    <row r="14" spans="1:5" ht="17.25" x14ac:dyDescent="0.3">
      <c r="B14" s="58" t="s">
        <v>1</v>
      </c>
      <c r="C14" s="59"/>
      <c r="D14" s="44">
        <v>5</v>
      </c>
    </row>
    <row r="15" spans="1:5" ht="17.25" x14ac:dyDescent="0.3">
      <c r="B15" s="58" t="s">
        <v>2</v>
      </c>
      <c r="C15" s="59"/>
      <c r="D15" s="45">
        <v>1.0789999999999999E-2</v>
      </c>
    </row>
    <row r="16" spans="1:5" ht="17.25" x14ac:dyDescent="0.3">
      <c r="B16" s="54" t="s">
        <v>3</v>
      </c>
      <c r="C16" s="55"/>
      <c r="D16" s="20">
        <f>FV(taxa_mensal,qtd_anos*12,aporte*-1)</f>
        <v>125665.37099773147</v>
      </c>
    </row>
    <row r="17" spans="1:6" ht="18" thickBot="1" x14ac:dyDescent="0.35">
      <c r="B17" s="60" t="s">
        <v>4</v>
      </c>
      <c r="C17" s="61"/>
      <c r="D17" s="21">
        <f>patrimonio*rendimento_carteira</f>
        <v>753.9922259863888</v>
      </c>
      <c r="F17" s="3"/>
    </row>
    <row r="18" spans="1:6" ht="15.75" thickBot="1" x14ac:dyDescent="0.3"/>
    <row r="19" spans="1:6" ht="30.75" x14ac:dyDescent="0.25">
      <c r="B19" s="41" t="s">
        <v>29</v>
      </c>
      <c r="C19" s="47" t="s">
        <v>35</v>
      </c>
      <c r="D19" s="5" t="s">
        <v>30</v>
      </c>
    </row>
    <row r="20" spans="1:6" ht="17.25" x14ac:dyDescent="0.3">
      <c r="A20" s="1">
        <v>2</v>
      </c>
      <c r="B20" s="6" t="s">
        <v>6</v>
      </c>
      <c r="C20" s="14">
        <f>FV($D$15,$A20*12,$D$13*-1)</f>
        <v>40841.440946467825</v>
      </c>
      <c r="D20" s="15">
        <f>C20*rendimento_carteira</f>
        <v>245.04864567880696</v>
      </c>
    </row>
    <row r="21" spans="1:6" ht="17.25" x14ac:dyDescent="0.3">
      <c r="A21" s="1">
        <v>5</v>
      </c>
      <c r="B21" s="7" t="s">
        <v>7</v>
      </c>
      <c r="C21" s="16">
        <f>FV($D$15,$A21*12,$D$13*-1)</f>
        <v>125665.37099773147</v>
      </c>
      <c r="D21" s="17">
        <f>C21*rendimento_carteira</f>
        <v>753.9922259863888</v>
      </c>
    </row>
    <row r="22" spans="1:6" ht="17.25" x14ac:dyDescent="0.3">
      <c r="A22" s="1">
        <v>10</v>
      </c>
      <c r="B22" s="7" t="s">
        <v>8</v>
      </c>
      <c r="C22" s="16">
        <f>FV($D$15,$A22*12,$D$13*-1)</f>
        <v>364926.3187952583</v>
      </c>
      <c r="D22" s="17">
        <f>C22*rendimento_carteira</f>
        <v>2189.55791277155</v>
      </c>
    </row>
    <row r="23" spans="1:6" ht="17.25" x14ac:dyDescent="0.3">
      <c r="A23" s="1">
        <v>20</v>
      </c>
      <c r="B23" s="7" t="s">
        <v>9</v>
      </c>
      <c r="C23" s="16">
        <f>FV($D$15,$A23*12,$D$13*-1)</f>
        <v>1687797.600145621</v>
      </c>
      <c r="D23" s="17">
        <f>C23*rendimento_carteira</f>
        <v>10126.785600873725</v>
      </c>
    </row>
    <row r="24" spans="1:6" ht="18" thickBot="1" x14ac:dyDescent="0.35">
      <c r="A24" s="1">
        <v>30</v>
      </c>
      <c r="B24" s="8" t="s">
        <v>10</v>
      </c>
      <c r="C24" s="18">
        <f>FV($D$15,$A24*12,$D$13*-1)</f>
        <v>6483254.4825070715</v>
      </c>
      <c r="D24" s="19">
        <f>C24*rendimento_carteira</f>
        <v>38899.526895042429</v>
      </c>
    </row>
    <row r="26" spans="1:6" ht="15.75" thickBot="1" x14ac:dyDescent="0.3">
      <c r="B26" s="34" t="s">
        <v>16</v>
      </c>
      <c r="C26" s="35"/>
      <c r="D26" s="36" t="s">
        <v>12</v>
      </c>
    </row>
    <row r="27" spans="1:6" x14ac:dyDescent="0.25">
      <c r="B27" s="37" t="s">
        <v>15</v>
      </c>
      <c r="C27" s="38"/>
      <c r="D27" s="39">
        <f>aporte</f>
        <v>1500</v>
      </c>
    </row>
    <row r="28" spans="1:6" ht="15.75" thickBot="1" x14ac:dyDescent="0.3">
      <c r="B28" t="s">
        <v>34</v>
      </c>
    </row>
    <row r="29" spans="1:6" ht="17.25" x14ac:dyDescent="0.25">
      <c r="B29" s="24" t="s">
        <v>17</v>
      </c>
      <c r="C29" s="25" t="s">
        <v>18</v>
      </c>
      <c r="D29" s="22" t="s">
        <v>19</v>
      </c>
    </row>
    <row r="30" spans="1:6" x14ac:dyDescent="0.25">
      <c r="B30" s="26" t="s">
        <v>20</v>
      </c>
      <c r="C30" s="23">
        <f>VLOOKUP($D$26&amp;"-"&amp;B30,tb_chave_perfil!$A:$D,4,FALSE)</f>
        <v>0.3</v>
      </c>
      <c r="D30" s="27">
        <f t="shared" ref="D30:D35" si="0">C30*$D$27</f>
        <v>450</v>
      </c>
    </row>
    <row r="31" spans="1:6" x14ac:dyDescent="0.25">
      <c r="B31" s="26" t="s">
        <v>21</v>
      </c>
      <c r="C31" s="23">
        <f>VLOOKUP($D$26&amp;"-"&amp;B31,tb_chave_perfil!$A:$D,4,FALSE)</f>
        <v>0.5</v>
      </c>
      <c r="D31" s="27">
        <f t="shared" si="0"/>
        <v>750</v>
      </c>
    </row>
    <row r="32" spans="1:6" x14ac:dyDescent="0.25">
      <c r="B32" s="26" t="s">
        <v>22</v>
      </c>
      <c r="C32" s="23">
        <f>VLOOKUP($D$26&amp;"-"&amp;B32,tb_chave_perfil!$A:$D,4,FALSE)</f>
        <v>0.1</v>
      </c>
      <c r="D32" s="27">
        <f t="shared" si="0"/>
        <v>150</v>
      </c>
    </row>
    <row r="33" spans="2:4" x14ac:dyDescent="0.25">
      <c r="B33" s="26" t="s">
        <v>23</v>
      </c>
      <c r="C33" s="23">
        <f>VLOOKUP($D$26&amp;"-"&amp;B33,tb_chave_perfil!$A:$D,4,FALSE)</f>
        <v>0.1</v>
      </c>
      <c r="D33" s="27">
        <f t="shared" si="0"/>
        <v>150</v>
      </c>
    </row>
    <row r="34" spans="2:4" x14ac:dyDescent="0.25">
      <c r="B34" s="26" t="s">
        <v>24</v>
      </c>
      <c r="C34" s="23">
        <f>VLOOKUP($D$26&amp;"-"&amp;B34,tb_chave_perfil!$A:$D,4,FALSE)</f>
        <v>0</v>
      </c>
      <c r="D34" s="27">
        <f t="shared" si="0"/>
        <v>0</v>
      </c>
    </row>
    <row r="35" spans="2:4" x14ac:dyDescent="0.25">
      <c r="B35" s="26" t="s">
        <v>25</v>
      </c>
      <c r="C35" s="23">
        <f>VLOOKUP($D$26&amp;"-"&amp;B35,tb_chave_perfil!$A:$D,4,FALSE)</f>
        <v>0</v>
      </c>
      <c r="D35" s="27">
        <f t="shared" si="0"/>
        <v>0</v>
      </c>
    </row>
    <row r="36" spans="2:4" ht="18" thickBot="1" x14ac:dyDescent="0.3">
      <c r="B36" s="28"/>
      <c r="C36" s="29"/>
      <c r="D36" s="30">
        <f>SUM(D30:D35)</f>
        <v>1500</v>
      </c>
    </row>
  </sheetData>
  <mergeCells count="12">
    <mergeCell ref="B17:C17"/>
    <mergeCell ref="B7:D7"/>
    <mergeCell ref="B6:D6"/>
    <mergeCell ref="B8:C8"/>
    <mergeCell ref="B9:C9"/>
    <mergeCell ref="B10:C10"/>
    <mergeCell ref="B12:D12"/>
    <mergeCell ref="A1:E5"/>
    <mergeCell ref="B16:C16"/>
    <mergeCell ref="B13:C13"/>
    <mergeCell ref="B14:C14"/>
    <mergeCell ref="B15:C15"/>
  </mergeCells>
  <conditionalFormatting sqref="D13">
    <cfRule type="cellIs" dxfId="0" priority="2" operator="lessThan">
      <formula>$D$10</formula>
    </cfRule>
  </conditionalFormatting>
  <dataValidations count="1">
    <dataValidation type="list" allowBlank="1" showInputMessage="1" showErrorMessage="1" sqref="D26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K21"/>
  <sheetViews>
    <sheetView showGridLines="0" zoomScale="115" zoomScaleNormal="115" workbookViewId="0">
      <selection activeCell="C23" sqref="C23"/>
    </sheetView>
  </sheetViews>
  <sheetFormatPr defaultColWidth="0"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4" max="4" width="9.140625" customWidth="1"/>
    <col min="5" max="6" width="9.140625" style="31" hidden="1" customWidth="1"/>
    <col min="7" max="7" width="15.42578125" style="31" hidden="1" customWidth="1"/>
    <col min="8" max="11" width="0" style="31" hidden="1" customWidth="1"/>
    <col min="12" max="16384" width="9.140625" hidden="1"/>
  </cols>
  <sheetData>
    <row r="2" spans="1:8" x14ac:dyDescent="0.25">
      <c r="A2" s="12" t="s">
        <v>27</v>
      </c>
      <c r="B2" s="12" t="s">
        <v>16</v>
      </c>
      <c r="C2" s="13" t="s">
        <v>17</v>
      </c>
      <c r="D2" s="13" t="s">
        <v>26</v>
      </c>
    </row>
    <row r="3" spans="1:8" x14ac:dyDescent="0.25">
      <c r="A3" t="str">
        <f>B3&amp;"-"&amp;C3</f>
        <v>Conservador-PAPEL</v>
      </c>
      <c r="B3" t="s">
        <v>12</v>
      </c>
      <c r="C3" s="2" t="s">
        <v>20</v>
      </c>
      <c r="D3" s="4">
        <v>0.3</v>
      </c>
    </row>
    <row r="4" spans="1:8" x14ac:dyDescent="0.25">
      <c r="A4" t="str">
        <f t="shared" ref="A4:A20" si="0">B4&amp;"-"&amp;C4</f>
        <v>Conservador-TIJOLO</v>
      </c>
      <c r="B4" t="s">
        <v>12</v>
      </c>
      <c r="C4" s="2" t="s">
        <v>21</v>
      </c>
      <c r="D4" s="4">
        <v>0.5</v>
      </c>
      <c r="G4" s="32"/>
      <c r="H4" s="33"/>
    </row>
    <row r="5" spans="1:8" x14ac:dyDescent="0.25">
      <c r="A5" t="str">
        <f t="shared" si="0"/>
        <v>Conservador-HÍBRIDOS</v>
      </c>
      <c r="B5" t="s">
        <v>12</v>
      </c>
      <c r="C5" s="2" t="s">
        <v>22</v>
      </c>
      <c r="D5" s="4">
        <v>0.1</v>
      </c>
    </row>
    <row r="6" spans="1:8" x14ac:dyDescent="0.25">
      <c r="A6" t="str">
        <f t="shared" si="0"/>
        <v>Conservador-FOFs</v>
      </c>
      <c r="B6" t="s">
        <v>12</v>
      </c>
      <c r="C6" s="2" t="s">
        <v>23</v>
      </c>
      <c r="D6" s="4">
        <v>0.1</v>
      </c>
    </row>
    <row r="7" spans="1:8" x14ac:dyDescent="0.25">
      <c r="A7" t="str">
        <f t="shared" si="0"/>
        <v>Conservador-DESENVOLVIMENTO</v>
      </c>
      <c r="B7" t="s">
        <v>12</v>
      </c>
      <c r="C7" s="2" t="s">
        <v>24</v>
      </c>
      <c r="D7" s="4">
        <v>0</v>
      </c>
    </row>
    <row r="8" spans="1:8" ht="15.75" thickBot="1" x14ac:dyDescent="0.3">
      <c r="A8" s="9" t="str">
        <f t="shared" si="0"/>
        <v>Conservador-HOTELARIAS</v>
      </c>
      <c r="B8" s="9" t="s">
        <v>12</v>
      </c>
      <c r="C8" s="10" t="s">
        <v>25</v>
      </c>
      <c r="D8" s="11">
        <v>0</v>
      </c>
    </row>
    <row r="9" spans="1:8" x14ac:dyDescent="0.25">
      <c r="A9" t="str">
        <f t="shared" si="0"/>
        <v>Moderado-PAPEL</v>
      </c>
      <c r="B9" t="s">
        <v>13</v>
      </c>
      <c r="C9" s="2" t="s">
        <v>20</v>
      </c>
      <c r="D9" s="4">
        <v>0.32</v>
      </c>
    </row>
    <row r="10" spans="1:8" s="31" customFormat="1" x14ac:dyDescent="0.25">
      <c r="A10" s="31" t="str">
        <f t="shared" si="0"/>
        <v>Moderado-TIJOLO</v>
      </c>
      <c r="B10" s="31" t="s">
        <v>13</v>
      </c>
      <c r="C10" s="48" t="s">
        <v>21</v>
      </c>
      <c r="D10" s="49">
        <v>0.35</v>
      </c>
    </row>
    <row r="11" spans="1:8" x14ac:dyDescent="0.25">
      <c r="A11" t="str">
        <f t="shared" si="0"/>
        <v>Moderado-HÍBRIDOS</v>
      </c>
      <c r="B11" t="s">
        <v>13</v>
      </c>
      <c r="C11" s="2" t="s">
        <v>22</v>
      </c>
      <c r="D11" s="4">
        <v>0.08</v>
      </c>
    </row>
    <row r="12" spans="1:8" x14ac:dyDescent="0.25">
      <c r="A12" t="str">
        <f t="shared" si="0"/>
        <v>Moderado-FOFs</v>
      </c>
      <c r="B12" t="s">
        <v>13</v>
      </c>
      <c r="C12" s="2" t="s">
        <v>23</v>
      </c>
      <c r="D12" s="4">
        <v>0.05</v>
      </c>
    </row>
    <row r="13" spans="1:8" x14ac:dyDescent="0.25">
      <c r="A13" t="str">
        <f t="shared" si="0"/>
        <v>Moderado-DESENVOLVIMENTO</v>
      </c>
      <c r="B13" t="s">
        <v>13</v>
      </c>
      <c r="C13" s="2" t="s">
        <v>24</v>
      </c>
      <c r="D13" s="4">
        <v>0.1</v>
      </c>
    </row>
    <row r="14" spans="1:8" ht="15.75" thickBot="1" x14ac:dyDescent="0.3">
      <c r="A14" s="9" t="str">
        <f t="shared" si="0"/>
        <v>Moderado-HOTELARIAS</v>
      </c>
      <c r="B14" s="9" t="s">
        <v>13</v>
      </c>
      <c r="C14" s="10" t="s">
        <v>25</v>
      </c>
      <c r="D14" s="11">
        <v>0.1</v>
      </c>
    </row>
    <row r="15" spans="1:8" x14ac:dyDescent="0.25">
      <c r="A15" t="str">
        <f t="shared" si="0"/>
        <v>Agressivo-PAPEL</v>
      </c>
      <c r="B15" t="s">
        <v>14</v>
      </c>
      <c r="C15" s="2" t="s">
        <v>20</v>
      </c>
      <c r="D15" s="4">
        <v>0.5</v>
      </c>
    </row>
    <row r="16" spans="1:8" x14ac:dyDescent="0.25">
      <c r="A16" t="str">
        <f t="shared" si="0"/>
        <v>Agressivo-TIJOLO</v>
      </c>
      <c r="B16" t="s">
        <v>14</v>
      </c>
      <c r="C16" s="2" t="s">
        <v>21</v>
      </c>
      <c r="D16" s="4">
        <v>0.1</v>
      </c>
    </row>
    <row r="17" spans="1:4" x14ac:dyDescent="0.25">
      <c r="A17" t="str">
        <f t="shared" si="0"/>
        <v>Agressivo-HÍBRIDOS</v>
      </c>
      <c r="B17" t="s">
        <v>14</v>
      </c>
      <c r="C17" s="2" t="s">
        <v>22</v>
      </c>
      <c r="D17" s="4">
        <v>0.05</v>
      </c>
    </row>
    <row r="18" spans="1:4" x14ac:dyDescent="0.25">
      <c r="A18" t="str">
        <f t="shared" si="0"/>
        <v>Agressivo-FOFs</v>
      </c>
      <c r="B18" t="s">
        <v>14</v>
      </c>
      <c r="C18" s="2" t="s">
        <v>23</v>
      </c>
      <c r="D18" s="4">
        <v>0.05</v>
      </c>
    </row>
    <row r="19" spans="1:4" x14ac:dyDescent="0.25">
      <c r="A19" t="str">
        <f t="shared" si="0"/>
        <v>Agressivo-DESENVOLVIMENTO</v>
      </c>
      <c r="B19" t="s">
        <v>14</v>
      </c>
      <c r="C19" s="2" t="s">
        <v>24</v>
      </c>
      <c r="D19" s="4">
        <v>0.2</v>
      </c>
    </row>
    <row r="20" spans="1:4" x14ac:dyDescent="0.25">
      <c r="A20" t="str">
        <f t="shared" si="0"/>
        <v>Agressivo-HOTELARIAS</v>
      </c>
      <c r="B20" t="s">
        <v>14</v>
      </c>
      <c r="C20" s="2" t="s">
        <v>25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tb_chave_perfil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Joao Uriel Arraes</cp:lastModifiedBy>
  <dcterms:created xsi:type="dcterms:W3CDTF">2025-04-16T18:38:03Z</dcterms:created>
  <dcterms:modified xsi:type="dcterms:W3CDTF">2025-05-22T23:56:41Z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