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29"/>
  <workbookPr codeName="EstaPastaDeTrabalho" defaultThemeVersion="124226"/>
  <mc:AlternateContent xmlns:mc="http://schemas.openxmlformats.org/markup-compatibility/2006">
    <mc:Choice Requires="x15">
      <x15ac:absPath xmlns:x15ac="http://schemas.microsoft.com/office/spreadsheetml/2010/11/ac" url="C:\Users\thiag\Desktop\Meus Documentos\00. Planejamento Financeiro e Pessoal\01. Empresa Thiago\01. InPay Soluções\00. INPAY\17. Case Pessoas\"/>
    </mc:Choice>
  </mc:AlternateContent>
  <xr:revisionPtr revIDLastSave="0" documentId="13_ncr:1_{89B906DE-CD46-4EE2-98F2-A6012A5E43F0}" xr6:coauthVersionLast="40" xr6:coauthVersionMax="40" xr10:uidLastSave="{00000000-0000-0000-0000-000000000000}"/>
  <bookViews>
    <workbookView showSheetTabs="0" xWindow="32760" yWindow="32760" windowWidth="20490" windowHeight="7545" xr2:uid="{00000000-000D-0000-FFFF-FFFF00000000}"/>
  </bookViews>
  <sheets>
    <sheet name="Board" sheetId="3" r:id="rId1"/>
    <sheet name="Listas de itens" sheetId="2" r:id="rId2"/>
    <sheet name="Onde Investir" sheetId="5" r:id="rId3"/>
  </sheets>
  <definedNames>
    <definedName name="Despesa">Board!$W$4:$AH$4</definedName>
    <definedName name="despesas">Board!$W$41:$W$57</definedName>
    <definedName name="despesas_split">Board!$W$5:$AH$10</definedName>
    <definedName name="Investimentos">Board!$W$5:$AH$5</definedName>
    <definedName name="Listagem">Board!$W$14:$AH$22</definedName>
    <definedName name="Mes_seleção">Board!$W$62</definedName>
    <definedName name="meses">Board!$X$40:$AI$40</definedName>
    <definedName name="MOTOR_Despesa">IF(Board!$AK$4=TRUE,Despesa,VAZIO)</definedName>
    <definedName name="MOTOR_Investimentos">IF(Board!$AK$5=TRUE,Investimentos,VAZIO)</definedName>
    <definedName name="MOTOR_RECEITA">IF(Board!$AK$3=TRUE,Receita,VAZIO)</definedName>
    <definedName name="Receita">Board!$W$3:$AH$3</definedName>
    <definedName name="tab_ref">Board!$X$41:$AI$57</definedName>
    <definedName name="_xlnm.Print_Titles" localSheetId="1">'Listas de itens'!$1:$5</definedName>
    <definedName name="VAZIO">Board!$W$11:$AH$11</definedName>
  </definedNames>
  <calcPr calcId="191029"/>
</workbook>
</file>

<file path=xl/calcChain.xml><?xml version="1.0" encoding="utf-8"?>
<calcChain xmlns="http://schemas.openxmlformats.org/spreadsheetml/2006/main">
  <c r="E142" i="2" l="1"/>
  <c r="E143" i="2"/>
  <c r="E144" i="2"/>
  <c r="E145" i="2"/>
  <c r="E146" i="2"/>
  <c r="E147" i="2"/>
  <c r="E141" i="2"/>
  <c r="G17" i="2" l="1"/>
  <c r="G32" i="2"/>
  <c r="G66" i="2"/>
  <c r="G95" i="2"/>
  <c r="G109" i="2"/>
  <c r="W15" i="3"/>
  <c r="W17" i="3"/>
  <c r="W18" i="3"/>
  <c r="W20" i="3"/>
  <c r="W16" i="3"/>
  <c r="D164" i="2"/>
  <c r="D159" i="2"/>
  <c r="D160" i="2"/>
  <c r="D161" i="2"/>
  <c r="D162" i="2"/>
  <c r="D163" i="2"/>
  <c r="D158" i="2"/>
  <c r="C19" i="5"/>
  <c r="C25" i="5" s="1"/>
  <c r="C18" i="5"/>
  <c r="Q11" i="5"/>
  <c r="S6" i="5"/>
  <c r="T7" i="5" s="1"/>
  <c r="U7" i="5" s="1"/>
  <c r="V7" i="5" s="1"/>
  <c r="W7" i="5" s="1"/>
  <c r="X7" i="5" s="1"/>
  <c r="Y7" i="5" s="1"/>
  <c r="Z7" i="5" s="1"/>
  <c r="AA7" i="5" s="1"/>
  <c r="AB7" i="5" s="1"/>
  <c r="X41" i="3"/>
  <c r="D51" i="3"/>
  <c r="D36" i="3"/>
  <c r="D37" i="3"/>
  <c r="D38" i="3"/>
  <c r="D39" i="3"/>
  <c r="D40" i="3"/>
  <c r="D41" i="3"/>
  <c r="D42" i="3"/>
  <c r="D43" i="3"/>
  <c r="D44" i="3"/>
  <c r="D45" i="3"/>
  <c r="D46" i="3"/>
  <c r="D47" i="3"/>
  <c r="D48" i="3"/>
  <c r="D49" i="3"/>
  <c r="D50" i="3"/>
  <c r="D35" i="3"/>
  <c r="Y55" i="3"/>
  <c r="Z55" i="3"/>
  <c r="AA55" i="3"/>
  <c r="AB55" i="3"/>
  <c r="AC55" i="3"/>
  <c r="AD55" i="3"/>
  <c r="AE55" i="3"/>
  <c r="AF55" i="3"/>
  <c r="AG55" i="3"/>
  <c r="AH55" i="3"/>
  <c r="AI55" i="3"/>
  <c r="Y56" i="3"/>
  <c r="Z56" i="3"/>
  <c r="AA56" i="3"/>
  <c r="AB56" i="3"/>
  <c r="AC56" i="3"/>
  <c r="AD56" i="3"/>
  <c r="AE56" i="3"/>
  <c r="AF56" i="3"/>
  <c r="AG56" i="3"/>
  <c r="AH56" i="3"/>
  <c r="AI56" i="3"/>
  <c r="Y57" i="3"/>
  <c r="Z57" i="3"/>
  <c r="AA57" i="3"/>
  <c r="AB57" i="3"/>
  <c r="AC57" i="3"/>
  <c r="AD57" i="3"/>
  <c r="AE57" i="3"/>
  <c r="AF57" i="3"/>
  <c r="AG57" i="3"/>
  <c r="AH57" i="3"/>
  <c r="AI57" i="3"/>
  <c r="X57" i="3"/>
  <c r="X56" i="3"/>
  <c r="X55" i="3"/>
  <c r="Y52" i="3"/>
  <c r="Z52" i="3"/>
  <c r="AA52" i="3"/>
  <c r="AB52" i="3"/>
  <c r="AC52" i="3"/>
  <c r="AD52" i="3"/>
  <c r="AE52" i="3"/>
  <c r="AF52" i="3"/>
  <c r="AG52" i="3"/>
  <c r="AH52" i="3"/>
  <c r="AI52" i="3"/>
  <c r="Y53" i="3"/>
  <c r="Z53" i="3"/>
  <c r="AA53" i="3"/>
  <c r="AB53" i="3"/>
  <c r="AC53" i="3"/>
  <c r="AD53" i="3"/>
  <c r="AE53" i="3"/>
  <c r="AF53" i="3"/>
  <c r="AG53" i="3"/>
  <c r="AH53" i="3"/>
  <c r="AI53" i="3"/>
  <c r="Y54" i="3"/>
  <c r="Z54" i="3"/>
  <c r="AA54" i="3"/>
  <c r="AB54" i="3"/>
  <c r="AC54" i="3"/>
  <c r="AD54" i="3"/>
  <c r="AE54" i="3"/>
  <c r="AF54" i="3"/>
  <c r="AG54" i="3"/>
  <c r="AH54" i="3"/>
  <c r="AI54" i="3"/>
  <c r="X54" i="3"/>
  <c r="X53" i="3"/>
  <c r="X52" i="3"/>
  <c r="Y47" i="3"/>
  <c r="Z47" i="3"/>
  <c r="AA47" i="3"/>
  <c r="AB47" i="3"/>
  <c r="AC47" i="3"/>
  <c r="AD47" i="3"/>
  <c r="AE47" i="3"/>
  <c r="AF47" i="3"/>
  <c r="AG47" i="3"/>
  <c r="AH47" i="3"/>
  <c r="AI47" i="3"/>
  <c r="Y48" i="3"/>
  <c r="Z48" i="3"/>
  <c r="AA48" i="3"/>
  <c r="AB48" i="3"/>
  <c r="AC48" i="3"/>
  <c r="AD48" i="3"/>
  <c r="AE48" i="3"/>
  <c r="AF48" i="3"/>
  <c r="AG48" i="3"/>
  <c r="AH48" i="3"/>
  <c r="AI48" i="3"/>
  <c r="Y49" i="3"/>
  <c r="Z49" i="3"/>
  <c r="AA49" i="3"/>
  <c r="AB49" i="3"/>
  <c r="AC49" i="3"/>
  <c r="AD49" i="3"/>
  <c r="AE49" i="3"/>
  <c r="AF49" i="3"/>
  <c r="AG49" i="3"/>
  <c r="AH49" i="3"/>
  <c r="AI49" i="3"/>
  <c r="Y50" i="3"/>
  <c r="Z50" i="3"/>
  <c r="AA50" i="3"/>
  <c r="AB50" i="3"/>
  <c r="AC50" i="3"/>
  <c r="AD50" i="3"/>
  <c r="AE50" i="3"/>
  <c r="AF50" i="3"/>
  <c r="AG50" i="3"/>
  <c r="AH50" i="3"/>
  <c r="AI50" i="3"/>
  <c r="Y51" i="3"/>
  <c r="Z51" i="3"/>
  <c r="AA51" i="3"/>
  <c r="AB51" i="3"/>
  <c r="AC51" i="3"/>
  <c r="AD51" i="3"/>
  <c r="AE51" i="3"/>
  <c r="AF51" i="3"/>
  <c r="AG51" i="3"/>
  <c r="AH51" i="3"/>
  <c r="AI51" i="3"/>
  <c r="X51" i="3"/>
  <c r="X50" i="3"/>
  <c r="X49" i="3"/>
  <c r="X48" i="3"/>
  <c r="X47" i="3"/>
  <c r="Y41" i="3"/>
  <c r="Z41" i="3"/>
  <c r="AA41" i="3"/>
  <c r="AB41" i="3"/>
  <c r="AC41" i="3"/>
  <c r="AD41" i="3"/>
  <c r="AE41" i="3"/>
  <c r="AF41" i="3"/>
  <c r="AG41" i="3"/>
  <c r="AH41" i="3"/>
  <c r="AI41" i="3"/>
  <c r="Y42" i="3"/>
  <c r="Z42" i="3"/>
  <c r="AA42" i="3"/>
  <c r="AB42" i="3"/>
  <c r="AC42" i="3"/>
  <c r="AD42" i="3"/>
  <c r="AE42" i="3"/>
  <c r="AF42" i="3"/>
  <c r="AG42" i="3"/>
  <c r="AH42" i="3"/>
  <c r="AI42" i="3"/>
  <c r="Y43" i="3"/>
  <c r="Z43" i="3"/>
  <c r="AA43" i="3"/>
  <c r="AB43" i="3"/>
  <c r="AC43" i="3"/>
  <c r="AD43" i="3"/>
  <c r="AE43" i="3"/>
  <c r="AF43" i="3"/>
  <c r="AG43" i="3"/>
  <c r="AH43" i="3"/>
  <c r="AI43" i="3"/>
  <c r="Y44" i="3"/>
  <c r="Z44" i="3"/>
  <c r="AA44" i="3"/>
  <c r="AB44" i="3"/>
  <c r="AC44" i="3"/>
  <c r="AD44" i="3"/>
  <c r="AE44" i="3"/>
  <c r="AF44" i="3"/>
  <c r="AG44" i="3"/>
  <c r="AH44" i="3"/>
  <c r="AI44" i="3"/>
  <c r="Y45" i="3"/>
  <c r="Z45" i="3"/>
  <c r="AA45" i="3"/>
  <c r="AB45" i="3"/>
  <c r="AC45" i="3"/>
  <c r="AD45" i="3"/>
  <c r="AE45" i="3"/>
  <c r="AF45" i="3"/>
  <c r="AG45" i="3"/>
  <c r="AH45" i="3"/>
  <c r="AI45" i="3"/>
  <c r="Y46" i="3"/>
  <c r="Z46" i="3"/>
  <c r="AA46" i="3"/>
  <c r="AB46" i="3"/>
  <c r="AC46" i="3"/>
  <c r="AD46" i="3"/>
  <c r="AE46" i="3"/>
  <c r="AF46" i="3"/>
  <c r="AG46" i="3"/>
  <c r="AH46" i="3"/>
  <c r="AI46" i="3"/>
  <c r="X46" i="3"/>
  <c r="X45" i="3"/>
  <c r="X44" i="3"/>
  <c r="X43" i="3"/>
  <c r="X42" i="3"/>
  <c r="W19" i="3"/>
  <c r="W21" i="3"/>
  <c r="C24" i="5" l="1"/>
  <c r="I5" i="3"/>
  <c r="F130" i="2"/>
  <c r="G130" i="2"/>
  <c r="H130" i="2"/>
  <c r="I130" i="2"/>
  <c r="J130" i="2"/>
  <c r="K130" i="2"/>
  <c r="L130" i="2"/>
  <c r="M130" i="2"/>
  <c r="N130" i="2"/>
  <c r="O130" i="2"/>
  <c r="P130" i="2"/>
  <c r="E130" i="2"/>
  <c r="F140" i="2"/>
  <c r="G140" i="2"/>
  <c r="H140" i="2"/>
  <c r="I140" i="2"/>
  <c r="J140" i="2"/>
  <c r="K140" i="2"/>
  <c r="L140" i="2"/>
  <c r="M140" i="2"/>
  <c r="N140" i="2"/>
  <c r="O140" i="2"/>
  <c r="P140" i="2"/>
  <c r="E140" i="2"/>
  <c r="V22" i="3"/>
  <c r="X14" i="3"/>
  <c r="Y14" i="3"/>
  <c r="Z14" i="3"/>
  <c r="AA14" i="3"/>
  <c r="AB14" i="3"/>
  <c r="AC14" i="3"/>
  <c r="AD14" i="3"/>
  <c r="AE14" i="3"/>
  <c r="AF14" i="3"/>
  <c r="AG14" i="3"/>
  <c r="AH14" i="3"/>
  <c r="W14" i="3"/>
  <c r="V21" i="3"/>
  <c r="O41" i="3" s="1"/>
  <c r="V20" i="3"/>
  <c r="O40" i="3" s="1"/>
  <c r="V16" i="3"/>
  <c r="O36" i="3" s="1"/>
  <c r="V17" i="3"/>
  <c r="O37" i="3" s="1"/>
  <c r="V18" i="3"/>
  <c r="O38" i="3" s="1"/>
  <c r="V19" i="3"/>
  <c r="O39" i="3" s="1"/>
  <c r="V15" i="3"/>
  <c r="O35" i="3" s="1"/>
  <c r="AE40" i="3" l="1"/>
  <c r="Z34" i="3"/>
  <c r="Z37" i="3"/>
  <c r="AH40" i="3"/>
  <c r="AD40" i="3"/>
  <c r="Z33" i="3"/>
  <c r="AF40" i="3"/>
  <c r="Z35" i="3"/>
  <c r="Z32" i="3"/>
  <c r="AC40" i="3"/>
  <c r="X40" i="3"/>
  <c r="Z27" i="3"/>
  <c r="Z31" i="3"/>
  <c r="AB40" i="3"/>
  <c r="Z38" i="3"/>
  <c r="AI40" i="3"/>
  <c r="AA40" i="3"/>
  <c r="Z30" i="3"/>
  <c r="Z40" i="3"/>
  <c r="Z29" i="3"/>
  <c r="AG40" i="3"/>
  <c r="Z36" i="3"/>
  <c r="Y40" i="3"/>
  <c r="Z28" i="3"/>
  <c r="E149" i="2"/>
  <c r="W22" i="3" s="1"/>
  <c r="E127" i="2"/>
  <c r="F147" i="2"/>
  <c r="X21" i="3" s="1"/>
  <c r="O137" i="2"/>
  <c r="F127" i="2"/>
  <c r="G127" i="2"/>
  <c r="H127" i="2"/>
  <c r="I127" i="2"/>
  <c r="J127" i="2"/>
  <c r="K127" i="2"/>
  <c r="L127" i="2"/>
  <c r="M127" i="2"/>
  <c r="N127" i="2"/>
  <c r="O127" i="2"/>
  <c r="P127" i="2"/>
  <c r="E136" i="2"/>
  <c r="E137" i="2" s="1"/>
  <c r="E133" i="2"/>
  <c r="E66" i="2"/>
  <c r="AH8" i="3"/>
  <c r="G147" i="2" l="1"/>
  <c r="E38" i="3"/>
  <c r="E46" i="3"/>
  <c r="E49" i="3"/>
  <c r="E39" i="3"/>
  <c r="E47" i="3"/>
  <c r="E41" i="3"/>
  <c r="E40" i="3"/>
  <c r="E48" i="3"/>
  <c r="E50" i="3"/>
  <c r="E43" i="3"/>
  <c r="E36" i="3"/>
  <c r="E44" i="3"/>
  <c r="E37" i="3"/>
  <c r="E45" i="3"/>
  <c r="E42" i="3"/>
  <c r="E51" i="3"/>
  <c r="E35" i="3"/>
  <c r="D17" i="3"/>
  <c r="Y21" i="3" l="1"/>
  <c r="H147" i="2"/>
  <c r="E52" i="3"/>
  <c r="F42" i="3" s="1"/>
  <c r="V5" i="3"/>
  <c r="M18" i="3" s="1"/>
  <c r="I147" i="2" l="1"/>
  <c r="Z21" i="3"/>
  <c r="F50" i="3"/>
  <c r="F44" i="3"/>
  <c r="F35" i="3"/>
  <c r="F39" i="3"/>
  <c r="F46" i="3"/>
  <c r="F37" i="3"/>
  <c r="F47" i="3"/>
  <c r="F41" i="3"/>
  <c r="F43" i="3"/>
  <c r="F45" i="3"/>
  <c r="F40" i="3"/>
  <c r="F49" i="3"/>
  <c r="F48" i="3"/>
  <c r="F38" i="3"/>
  <c r="F36" i="3"/>
  <c r="F51" i="3"/>
  <c r="V6" i="3"/>
  <c r="V7" i="3"/>
  <c r="V8" i="3"/>
  <c r="V9" i="3"/>
  <c r="V10" i="3"/>
  <c r="M23" i="3" s="1"/>
  <c r="V3" i="3"/>
  <c r="F144" i="2"/>
  <c r="F141" i="2"/>
  <c r="F142" i="2"/>
  <c r="F143" i="2"/>
  <c r="F145" i="2"/>
  <c r="X19" i="3" s="1"/>
  <c r="F146" i="2"/>
  <c r="E155" i="2"/>
  <c r="E129" i="2"/>
  <c r="E17" i="2"/>
  <c r="E109" i="2"/>
  <c r="E135" i="2" s="1"/>
  <c r="W8" i="3" s="1"/>
  <c r="E95" i="2"/>
  <c r="E134" i="2" s="1"/>
  <c r="W7" i="3" s="1"/>
  <c r="F136" i="2"/>
  <c r="X9" i="3" s="1"/>
  <c r="G136" i="2"/>
  <c r="Y9" i="3" s="1"/>
  <c r="H136" i="2"/>
  <c r="Z9" i="3" s="1"/>
  <c r="I136" i="2"/>
  <c r="AA9" i="3" s="1"/>
  <c r="J136" i="2"/>
  <c r="AB9" i="3" s="1"/>
  <c r="K136" i="2"/>
  <c r="L129" i="2"/>
  <c r="N136" i="2"/>
  <c r="AF9" i="3" s="1"/>
  <c r="O136" i="2"/>
  <c r="AG9" i="3" s="1"/>
  <c r="F17" i="2"/>
  <c r="F111" i="2" s="1"/>
  <c r="D18" i="3"/>
  <c r="E32" i="2"/>
  <c r="E34" i="2" s="1"/>
  <c r="F109" i="2"/>
  <c r="F135" i="2"/>
  <c r="X8" i="3" s="1"/>
  <c r="G135" i="2"/>
  <c r="Y8" i="3" s="1"/>
  <c r="H109" i="2"/>
  <c r="I109" i="2"/>
  <c r="I135" i="2" s="1"/>
  <c r="AA8" i="3" s="1"/>
  <c r="J109" i="2"/>
  <c r="J135" i="2" s="1"/>
  <c r="AB8" i="3" s="1"/>
  <c r="K109" i="2"/>
  <c r="K135" i="2" s="1"/>
  <c r="AC8" i="3" s="1"/>
  <c r="L109" i="2"/>
  <c r="L135" i="2" s="1"/>
  <c r="AD8" i="3" s="1"/>
  <c r="M109" i="2"/>
  <c r="M135" i="2" s="1"/>
  <c r="AE8" i="3" s="1"/>
  <c r="N109" i="2"/>
  <c r="N135" i="2" s="1"/>
  <c r="AF8" i="3" s="1"/>
  <c r="O109" i="2"/>
  <c r="O111" i="2" s="1"/>
  <c r="P109" i="2"/>
  <c r="P111" i="2" s="1"/>
  <c r="P135" i="2"/>
  <c r="P17" i="2"/>
  <c r="D28" i="3" s="1"/>
  <c r="E28" i="3" s="1"/>
  <c r="F28" i="3" s="1"/>
  <c r="P32" i="2"/>
  <c r="P132" i="2" s="1"/>
  <c r="P34" i="2"/>
  <c r="P66" i="2"/>
  <c r="P68" i="2" s="1"/>
  <c r="P133" i="2"/>
  <c r="AH6" i="3" s="1"/>
  <c r="P95" i="2"/>
  <c r="P134" i="2"/>
  <c r="AH7" i="3" s="1"/>
  <c r="O17" i="2"/>
  <c r="O32" i="2"/>
  <c r="O132" i="2" s="1"/>
  <c r="O66" i="2"/>
  <c r="O133" i="2"/>
  <c r="AG6" i="3" s="1"/>
  <c r="O95" i="2"/>
  <c r="O134" i="2"/>
  <c r="AG7" i="3" s="1"/>
  <c r="N17" i="2"/>
  <c r="D26" i="3"/>
  <c r="E26" i="3" s="1"/>
  <c r="F26" i="3" s="1"/>
  <c r="N32" i="2"/>
  <c r="N132" i="2" s="1"/>
  <c r="N66" i="2"/>
  <c r="N68" i="2" s="1"/>
  <c r="N133" i="2"/>
  <c r="AF6" i="3" s="1"/>
  <c r="N95" i="2"/>
  <c r="N134" i="2" s="1"/>
  <c r="AF7" i="3" s="1"/>
  <c r="M17" i="2"/>
  <c r="M111" i="2" s="1"/>
  <c r="M32" i="2"/>
  <c r="M132" i="2" s="1"/>
  <c r="M66" i="2"/>
  <c r="M133" i="2"/>
  <c r="AE6" i="3" s="1"/>
  <c r="M95" i="2"/>
  <c r="M134" i="2" s="1"/>
  <c r="AE7" i="3" s="1"/>
  <c r="L17" i="2"/>
  <c r="L32" i="2"/>
  <c r="L34" i="2" s="1"/>
  <c r="L66" i="2"/>
  <c r="L68" i="2" s="1"/>
  <c r="L133" i="2"/>
  <c r="AD6" i="3" s="1"/>
  <c r="L95" i="2"/>
  <c r="L134" i="2" s="1"/>
  <c r="AD7" i="3" s="1"/>
  <c r="K17" i="2"/>
  <c r="K131" i="2"/>
  <c r="AC3" i="3" s="1"/>
  <c r="K32" i="2"/>
  <c r="K34" i="2" s="1"/>
  <c r="K66" i="2"/>
  <c r="K133" i="2" s="1"/>
  <c r="AC6" i="3" s="1"/>
  <c r="K95" i="2"/>
  <c r="K134" i="2" s="1"/>
  <c r="AC7" i="3" s="1"/>
  <c r="J17" i="2"/>
  <c r="J34" i="2" s="1"/>
  <c r="J32" i="2"/>
  <c r="J132" i="2"/>
  <c r="J66" i="2"/>
  <c r="J133" i="2" s="1"/>
  <c r="AB6" i="3" s="1"/>
  <c r="J95" i="2"/>
  <c r="J97" i="2" s="1"/>
  <c r="J134" i="2"/>
  <c r="AB7" i="3" s="1"/>
  <c r="I17" i="2"/>
  <c r="I34" i="2" s="1"/>
  <c r="I32" i="2"/>
  <c r="I132" i="2"/>
  <c r="I66" i="2"/>
  <c r="I95" i="2"/>
  <c r="H17" i="2"/>
  <c r="H111" i="2" s="1"/>
  <c r="H131" i="2"/>
  <c r="H32" i="2"/>
  <c r="H34" i="2" s="1"/>
  <c r="H66" i="2"/>
  <c r="H133" i="2" s="1"/>
  <c r="Z6" i="3" s="1"/>
  <c r="H95" i="2"/>
  <c r="H134" i="2"/>
  <c r="Z7" i="3" s="1"/>
  <c r="H135" i="2"/>
  <c r="Z8" i="3" s="1"/>
  <c r="D19" i="3"/>
  <c r="E19" i="3" s="1"/>
  <c r="F19" i="3" s="1"/>
  <c r="G132" i="2"/>
  <c r="Y5" i="3" s="1"/>
  <c r="G68" i="2"/>
  <c r="G134" i="2"/>
  <c r="F32" i="2"/>
  <c r="F132" i="2"/>
  <c r="F66" i="2"/>
  <c r="F133" i="2" s="1"/>
  <c r="X6" i="3" s="1"/>
  <c r="F95" i="2"/>
  <c r="F97" i="2" s="1"/>
  <c r="W6" i="3"/>
  <c r="G131" i="2"/>
  <c r="Y3" i="3" s="1"/>
  <c r="O129" i="2"/>
  <c r="N131" i="2"/>
  <c r="AF3" i="3" s="1"/>
  <c r="F131" i="2"/>
  <c r="X3" i="3"/>
  <c r="E17" i="3"/>
  <c r="F17" i="3" s="1"/>
  <c r="D23" i="3"/>
  <c r="E23" i="3" s="1"/>
  <c r="F23" i="3" s="1"/>
  <c r="O131" i="2"/>
  <c r="AG3" i="3"/>
  <c r="I131" i="2"/>
  <c r="O34" i="2"/>
  <c r="D24" i="3"/>
  <c r="E24" i="3" s="1"/>
  <c r="F24" i="3" s="1"/>
  <c r="D27" i="3"/>
  <c r="E27" i="3" s="1"/>
  <c r="F27" i="3" s="1"/>
  <c r="D25" i="3"/>
  <c r="E25" i="3" s="1"/>
  <c r="F25" i="3" s="1"/>
  <c r="L131" i="2"/>
  <c r="AD3" i="3"/>
  <c r="M131" i="2"/>
  <c r="AE3" i="3"/>
  <c r="L111" i="2"/>
  <c r="N111" i="2"/>
  <c r="M97" i="2"/>
  <c r="O97" i="2"/>
  <c r="I134" i="2"/>
  <c r="I133" i="2"/>
  <c r="O68" i="2"/>
  <c r="Z3" i="3"/>
  <c r="K111" i="2"/>
  <c r="K129" i="2"/>
  <c r="P131" i="2"/>
  <c r="AH3" i="3" s="1"/>
  <c r="AA7" i="3"/>
  <c r="AA6" i="3"/>
  <c r="F34" i="2"/>
  <c r="N34" i="2"/>
  <c r="AG5" i="3"/>
  <c r="AH5" i="3"/>
  <c r="AC9" i="3"/>
  <c r="E131" i="2"/>
  <c r="W3" i="3" s="1"/>
  <c r="E111" i="2"/>
  <c r="E68" i="2"/>
  <c r="J147" i="2" l="1"/>
  <c r="AA21" i="3"/>
  <c r="G143" i="2"/>
  <c r="X17" i="3"/>
  <c r="G142" i="2"/>
  <c r="X16" i="3"/>
  <c r="G146" i="2"/>
  <c r="X20" i="3"/>
  <c r="G145" i="2"/>
  <c r="G144" i="2"/>
  <c r="X18" i="3"/>
  <c r="G141" i="2"/>
  <c r="Y15" i="3" s="1"/>
  <c r="X15" i="3"/>
  <c r="M22" i="3"/>
  <c r="V55" i="3"/>
  <c r="V56" i="3" s="1"/>
  <c r="V57" i="3" s="1"/>
  <c r="M21" i="3"/>
  <c r="P21" i="3" s="1"/>
  <c r="V52" i="3"/>
  <c r="V53" i="3" s="1"/>
  <c r="V54" i="3" s="1"/>
  <c r="M20" i="3"/>
  <c r="P20" i="3" s="1"/>
  <c r="V47" i="3"/>
  <c r="V48" i="3" s="1"/>
  <c r="V49" i="3" s="1"/>
  <c r="V50" i="3" s="1"/>
  <c r="V51" i="3" s="1"/>
  <c r="M19" i="3"/>
  <c r="P19" i="3" s="1"/>
  <c r="V41" i="3"/>
  <c r="V42" i="3" s="1"/>
  <c r="V43" i="3" s="1"/>
  <c r="V44" i="3" s="1"/>
  <c r="V45" i="3" s="1"/>
  <c r="V46" i="3" s="1"/>
  <c r="I138" i="2"/>
  <c r="J129" i="2"/>
  <c r="E97" i="2"/>
  <c r="H129" i="2"/>
  <c r="D22" i="3"/>
  <c r="E22" i="3" s="1"/>
  <c r="F22" i="3" s="1"/>
  <c r="F68" i="2"/>
  <c r="H132" i="2"/>
  <c r="H137" i="2" s="1"/>
  <c r="Z10" i="3" s="1"/>
  <c r="Z4" i="3" s="1"/>
  <c r="M68" i="2"/>
  <c r="M129" i="2"/>
  <c r="K132" i="2"/>
  <c r="X5" i="3"/>
  <c r="J131" i="2"/>
  <c r="AB3" i="3" s="1"/>
  <c r="H68" i="2"/>
  <c r="AA5" i="3"/>
  <c r="J111" i="2"/>
  <c r="P97" i="2"/>
  <c r="N97" i="2"/>
  <c r="J68" i="2"/>
  <c r="D20" i="3"/>
  <c r="E20" i="3" s="1"/>
  <c r="F20" i="3" s="1"/>
  <c r="G133" i="2"/>
  <c r="Y6" i="3" s="1"/>
  <c r="I137" i="2"/>
  <c r="AA10" i="3" s="1"/>
  <c r="AA4" i="3" s="1"/>
  <c r="G111" i="2"/>
  <c r="G34" i="2"/>
  <c r="K97" i="2"/>
  <c r="L97" i="2"/>
  <c r="F149" i="2"/>
  <c r="AE5" i="3"/>
  <c r="AG10" i="3"/>
  <c r="P136" i="2"/>
  <c r="AH9" i="3" s="1"/>
  <c r="P129" i="2"/>
  <c r="AB5" i="3"/>
  <c r="J137" i="2"/>
  <c r="AB10" i="3" s="1"/>
  <c r="AB4" i="3" s="1"/>
  <c r="J138" i="2"/>
  <c r="Y7" i="3"/>
  <c r="N138" i="2"/>
  <c r="I26" i="3" s="1"/>
  <c r="J26" i="3" s="1"/>
  <c r="K26" i="3" s="1"/>
  <c r="AF5" i="3"/>
  <c r="N137" i="2"/>
  <c r="AF10" i="3" s="1"/>
  <c r="AF4" i="3" s="1"/>
  <c r="K138" i="2"/>
  <c r="I23" i="3" s="1"/>
  <c r="J23" i="3" s="1"/>
  <c r="K23" i="3" s="1"/>
  <c r="M34" i="2"/>
  <c r="AA3" i="3"/>
  <c r="I68" i="2"/>
  <c r="G97" i="2"/>
  <c r="O135" i="2"/>
  <c r="AG8" i="3" s="1"/>
  <c r="AI8" i="3" s="1"/>
  <c r="E18" i="3"/>
  <c r="F18" i="3" s="1"/>
  <c r="L136" i="2"/>
  <c r="AD9" i="3" s="1"/>
  <c r="I129" i="2"/>
  <c r="F129" i="2"/>
  <c r="W9" i="3"/>
  <c r="P22" i="3" s="1"/>
  <c r="H97" i="2"/>
  <c r="L132" i="2"/>
  <c r="F134" i="2"/>
  <c r="X7" i="3" s="1"/>
  <c r="G129" i="2"/>
  <c r="N129" i="2"/>
  <c r="M136" i="2"/>
  <c r="M137" i="2" s="1"/>
  <c r="AE10" i="3" s="1"/>
  <c r="I111" i="2"/>
  <c r="D21" i="3"/>
  <c r="E21" i="3" s="1"/>
  <c r="F21" i="3" s="1"/>
  <c r="K68" i="2"/>
  <c r="I97" i="2"/>
  <c r="E132" i="2"/>
  <c r="H141" i="2" l="1"/>
  <c r="Z15" i="3" s="1"/>
  <c r="AI7" i="3"/>
  <c r="K147" i="2"/>
  <c r="AB21" i="3"/>
  <c r="H144" i="2"/>
  <c r="Y18" i="3"/>
  <c r="H143" i="2"/>
  <c r="Y17" i="3"/>
  <c r="H145" i="2"/>
  <c r="Y19" i="3"/>
  <c r="G149" i="2"/>
  <c r="Y22" i="3" s="1"/>
  <c r="H146" i="2"/>
  <c r="Y20" i="3"/>
  <c r="H142" i="2"/>
  <c r="Y16" i="3"/>
  <c r="F155" i="2"/>
  <c r="X22" i="3"/>
  <c r="AI3" i="3"/>
  <c r="I22" i="3"/>
  <c r="J22" i="3" s="1"/>
  <c r="K22" i="3" s="1"/>
  <c r="I21" i="3"/>
  <c r="J21" i="3" s="1"/>
  <c r="K21" i="3" s="1"/>
  <c r="AJ7" i="3"/>
  <c r="AJ3" i="3"/>
  <c r="AJ8" i="3"/>
  <c r="AI6" i="3"/>
  <c r="AJ6" i="3"/>
  <c r="AG4" i="3"/>
  <c r="F151" i="2"/>
  <c r="P137" i="2"/>
  <c r="AH10" i="3" s="1"/>
  <c r="AH4" i="3" s="1"/>
  <c r="G137" i="2"/>
  <c r="Y10" i="3" s="1"/>
  <c r="Y4" i="3" s="1"/>
  <c r="G138" i="2"/>
  <c r="I19" i="3" s="1"/>
  <c r="J19" i="3" s="1"/>
  <c r="K19" i="3" s="1"/>
  <c r="AC5" i="3"/>
  <c r="K137" i="2"/>
  <c r="AC10" i="3" s="1"/>
  <c r="AC4" i="3" s="1"/>
  <c r="H138" i="2"/>
  <c r="Z5" i="3"/>
  <c r="G155" i="2"/>
  <c r="W5" i="3"/>
  <c r="E151" i="2"/>
  <c r="E138" i="2"/>
  <c r="I17" i="3" s="1"/>
  <c r="P138" i="2"/>
  <c r="I28" i="3" s="1"/>
  <c r="J28" i="3" s="1"/>
  <c r="K28" i="3" s="1"/>
  <c r="I141" i="2"/>
  <c r="AA15" i="3" s="1"/>
  <c r="AD5" i="3"/>
  <c r="L138" i="2"/>
  <c r="I24" i="3" s="1"/>
  <c r="J24" i="3" s="1"/>
  <c r="K24" i="3" s="1"/>
  <c r="O138" i="2"/>
  <c r="I27" i="3" s="1"/>
  <c r="J27" i="3" s="1"/>
  <c r="K27" i="3" s="1"/>
  <c r="D29" i="3"/>
  <c r="M138" i="2"/>
  <c r="I25" i="3" s="1"/>
  <c r="J25" i="3" s="1"/>
  <c r="K25" i="3" s="1"/>
  <c r="AE9" i="3"/>
  <c r="AE4" i="3" s="1"/>
  <c r="F137" i="2"/>
  <c r="X10" i="3" s="1"/>
  <c r="X4" i="3" s="1"/>
  <c r="F138" i="2"/>
  <c r="I18" i="3" s="1"/>
  <c r="J18" i="3" s="1"/>
  <c r="K18" i="3" s="1"/>
  <c r="L137" i="2"/>
  <c r="AD10" i="3" s="1"/>
  <c r="AD4" i="3" s="1"/>
  <c r="H149" i="2" l="1"/>
  <c r="Z22" i="3" s="1"/>
  <c r="L147" i="2"/>
  <c r="AC21" i="3"/>
  <c r="I145" i="2"/>
  <c r="Z19" i="3"/>
  <c r="I146" i="2"/>
  <c r="Z20" i="3"/>
  <c r="I143" i="2"/>
  <c r="Z17" i="3"/>
  <c r="I142" i="2"/>
  <c r="Z16" i="3"/>
  <c r="G151" i="2"/>
  <c r="I144" i="2"/>
  <c r="Z18" i="3"/>
  <c r="P18" i="3"/>
  <c r="AI5" i="3"/>
  <c r="I20" i="3"/>
  <c r="I29" i="3" s="1"/>
  <c r="AJ9" i="3"/>
  <c r="AJ5" i="3"/>
  <c r="W10" i="3"/>
  <c r="P23" i="3" s="1"/>
  <c r="J141" i="2"/>
  <c r="AB15" i="3" s="1"/>
  <c r="H151" i="2"/>
  <c r="AI9" i="3"/>
  <c r="J17" i="3"/>
  <c r="K17" i="3" s="1"/>
  <c r="H155" i="2" l="1"/>
  <c r="I6" i="3" s="1"/>
  <c r="M147" i="2"/>
  <c r="AD21" i="3"/>
  <c r="P41" i="3" s="1"/>
  <c r="J146" i="2"/>
  <c r="AA20" i="3"/>
  <c r="J145" i="2"/>
  <c r="AA19" i="3"/>
  <c r="J142" i="2"/>
  <c r="AA16" i="3"/>
  <c r="J143" i="2"/>
  <c r="AA17" i="3"/>
  <c r="I149" i="2"/>
  <c r="AA22" i="3" s="1"/>
  <c r="J144" i="2"/>
  <c r="AA18" i="3"/>
  <c r="J20" i="3"/>
  <c r="K20" i="3" s="1"/>
  <c r="AI10" i="3"/>
  <c r="AJ10" i="3"/>
  <c r="AJ4" i="3" s="1"/>
  <c r="W4" i="3"/>
  <c r="AI4" i="3" s="1"/>
  <c r="K141" i="2"/>
  <c r="AC15" i="3" s="1"/>
  <c r="J149" i="2" l="1"/>
  <c r="AB22" i="3" s="1"/>
  <c r="N147" i="2"/>
  <c r="AE21" i="3"/>
  <c r="K146" i="2"/>
  <c r="AB20" i="3"/>
  <c r="K143" i="2"/>
  <c r="AB17" i="3"/>
  <c r="I151" i="2"/>
  <c r="K145" i="2"/>
  <c r="AB19" i="3"/>
  <c r="K142" i="2"/>
  <c r="AB16" i="3"/>
  <c r="I155" i="2"/>
  <c r="K144" i="2"/>
  <c r="AB18" i="3"/>
  <c r="L141" i="2"/>
  <c r="AD15" i="3" s="1"/>
  <c r="P35" i="3" s="1"/>
  <c r="J151" i="2" l="1"/>
  <c r="J155" i="2"/>
  <c r="O147" i="2"/>
  <c r="AF21" i="3"/>
  <c r="L142" i="2"/>
  <c r="AC16" i="3"/>
  <c r="L145" i="2"/>
  <c r="AC19" i="3"/>
  <c r="L143" i="2"/>
  <c r="AC17" i="3"/>
  <c r="K149" i="2"/>
  <c r="AC22" i="3" s="1"/>
  <c r="L144" i="2"/>
  <c r="AC18" i="3"/>
  <c r="L146" i="2"/>
  <c r="AC20" i="3"/>
  <c r="M141" i="2"/>
  <c r="AE15" i="3" s="1"/>
  <c r="P147" i="2" l="1"/>
  <c r="AH21" i="3" s="1"/>
  <c r="AG21" i="3"/>
  <c r="M144" i="2"/>
  <c r="AD18" i="3"/>
  <c r="P38" i="3" s="1"/>
  <c r="K151" i="2"/>
  <c r="K155" i="2"/>
  <c r="M143" i="2"/>
  <c r="AD17" i="3"/>
  <c r="P37" i="3" s="1"/>
  <c r="M145" i="2"/>
  <c r="AD19" i="3"/>
  <c r="P39" i="3" s="1"/>
  <c r="L149" i="2"/>
  <c r="AD22" i="3" s="1"/>
  <c r="M146" i="2"/>
  <c r="AD20" i="3"/>
  <c r="P40" i="3" s="1"/>
  <c r="M142" i="2"/>
  <c r="AD16" i="3"/>
  <c r="P36" i="3" s="1"/>
  <c r="N141" i="2"/>
  <c r="AF15" i="3" s="1"/>
  <c r="M149" i="2" l="1"/>
  <c r="AE22" i="3" s="1"/>
  <c r="L151" i="2"/>
  <c r="L155" i="2"/>
  <c r="N143" i="2"/>
  <c r="AE17" i="3"/>
  <c r="N145" i="2"/>
  <c r="AE19" i="3"/>
  <c r="N142" i="2"/>
  <c r="AE16" i="3"/>
  <c r="N146" i="2"/>
  <c r="AE20" i="3"/>
  <c r="N144" i="2"/>
  <c r="AE18" i="3"/>
  <c r="O141" i="2"/>
  <c r="AG15" i="3" s="1"/>
  <c r="M151" i="2" l="1"/>
  <c r="M155" i="2"/>
  <c r="O146" i="2"/>
  <c r="AF20" i="3"/>
  <c r="O142" i="2"/>
  <c r="AF16" i="3"/>
  <c r="O145" i="2"/>
  <c r="AF19" i="3"/>
  <c r="N149" i="2"/>
  <c r="AF22" i="3" s="1"/>
  <c r="O144" i="2"/>
  <c r="AF18" i="3"/>
  <c r="O143" i="2"/>
  <c r="AF17" i="3"/>
  <c r="P141" i="2"/>
  <c r="P144" i="2" l="1"/>
  <c r="AH18" i="3" s="1"/>
  <c r="AG18" i="3"/>
  <c r="N151" i="2"/>
  <c r="N155" i="2"/>
  <c r="P145" i="2"/>
  <c r="AH19" i="3" s="1"/>
  <c r="AG19" i="3"/>
  <c r="P143" i="2"/>
  <c r="AH17" i="3" s="1"/>
  <c r="AG17" i="3"/>
  <c r="O149" i="2"/>
  <c r="AG22" i="3" s="1"/>
  <c r="P142" i="2"/>
  <c r="AH16" i="3" s="1"/>
  <c r="AG16" i="3"/>
  <c r="P146" i="2"/>
  <c r="AH20" i="3" s="1"/>
  <c r="AG20" i="3"/>
  <c r="AH15" i="3"/>
  <c r="O151" i="2" l="1"/>
  <c r="O155" i="2"/>
  <c r="P149" i="2"/>
  <c r="AH22" i="3" s="1"/>
  <c r="P155" i="2"/>
  <c r="P151" i="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thiago sartori</author>
  </authors>
  <commentList>
    <comment ref="D151" authorId="0" shapeId="0" xr:uid="{00000000-0006-0000-0100-000001000000}">
      <text>
        <r>
          <rPr>
            <b/>
            <sz val="9"/>
            <color indexed="81"/>
            <rFont val="Segoe UI"/>
            <family val="2"/>
          </rPr>
          <t>Representa o % do meu aporte sobre capital aplicado</t>
        </r>
      </text>
    </comment>
    <comment ref="D153" authorId="0" shapeId="0" xr:uid="{00000000-0006-0000-0100-000002000000}">
      <text>
        <r>
          <rPr>
            <b/>
            <u/>
            <sz val="9"/>
            <color indexed="81"/>
            <rFont val="Segoe UI"/>
            <family val="2"/>
          </rPr>
          <t>In. Tips:</t>
        </r>
        <r>
          <rPr>
            <b/>
            <sz val="9"/>
            <color indexed="81"/>
            <rFont val="Segoe UI"/>
            <family val="2"/>
          </rPr>
          <t xml:space="preserve"> Inserir a rentabilidade da carteira, você pode usar o app/web real valor ou Kinvo</t>
        </r>
      </text>
    </comment>
  </commentList>
</comments>
</file>

<file path=xl/sharedStrings.xml><?xml version="1.0" encoding="utf-8"?>
<sst xmlns="http://schemas.openxmlformats.org/spreadsheetml/2006/main" count="478" uniqueCount="237">
  <si>
    <t>Receita</t>
  </si>
  <si>
    <t>Salário</t>
  </si>
  <si>
    <t>Aluguel</t>
  </si>
  <si>
    <t>Pensão</t>
  </si>
  <si>
    <t>Horas extras</t>
  </si>
  <si>
    <t>Valor</t>
  </si>
  <si>
    <t>Despesas</t>
  </si>
  <si>
    <t>Luz</t>
  </si>
  <si>
    <t>Água</t>
  </si>
  <si>
    <t>Telefone</t>
  </si>
  <si>
    <t>Gás</t>
  </si>
  <si>
    <t>Condomínio</t>
  </si>
  <si>
    <t>Prestação da casa</t>
  </si>
  <si>
    <t>Diarista</t>
  </si>
  <si>
    <t xml:space="preserve">Mensalista </t>
  </si>
  <si>
    <t>Prestação do carro</t>
  </si>
  <si>
    <t>IPTU</t>
  </si>
  <si>
    <t>IPVA</t>
  </si>
  <si>
    <t>Colégio</t>
  </si>
  <si>
    <t>Faculdade</t>
  </si>
  <si>
    <t>Clube</t>
  </si>
  <si>
    <t>Academia</t>
  </si>
  <si>
    <t>Telefone Celular</t>
  </si>
  <si>
    <t>Transporte</t>
  </si>
  <si>
    <t>Investimentos</t>
  </si>
  <si>
    <t>Ações</t>
  </si>
  <si>
    <t>Tesouro Direto</t>
  </si>
  <si>
    <t>Viagens</t>
  </si>
  <si>
    <t>Médico</t>
  </si>
  <si>
    <t>Dentista</t>
  </si>
  <si>
    <t>Supermercado</t>
  </si>
  <si>
    <t>Vestuário</t>
  </si>
  <si>
    <t>Estacionamento</t>
  </si>
  <si>
    <t>Medicamentos</t>
  </si>
  <si>
    <t>Mês</t>
  </si>
  <si>
    <t>Janeiro</t>
  </si>
  <si>
    <t>Fevereiro</t>
  </si>
  <si>
    <t>Março</t>
  </si>
  <si>
    <t>Abril</t>
  </si>
  <si>
    <t>Maio</t>
  </si>
  <si>
    <t>Junho</t>
  </si>
  <si>
    <t>Julho</t>
  </si>
  <si>
    <t>Agosto</t>
  </si>
  <si>
    <t>Setembro</t>
  </si>
  <si>
    <t>Outubro</t>
  </si>
  <si>
    <t>Novembro</t>
  </si>
  <si>
    <t>Dezembro</t>
  </si>
  <si>
    <t>Saldo</t>
  </si>
  <si>
    <t>Previdência privada</t>
  </si>
  <si>
    <t>Uniforme</t>
  </si>
  <si>
    <t>Total</t>
  </si>
  <si>
    <t>Habitação</t>
  </si>
  <si>
    <t>Metrô</t>
  </si>
  <si>
    <t>Ônibus</t>
  </si>
  <si>
    <t>Combustível</t>
  </si>
  <si>
    <t>Alimentação</t>
  </si>
  <si>
    <t>Feira</t>
  </si>
  <si>
    <t>Padaria</t>
  </si>
  <si>
    <t>Saúde</t>
  </si>
  <si>
    <t>Impostos</t>
  </si>
  <si>
    <t>Educação</t>
  </si>
  <si>
    <t>Curso</t>
  </si>
  <si>
    <t>Internet</t>
  </si>
  <si>
    <t>Seguro do carro</t>
  </si>
  <si>
    <t>Manicure</t>
  </si>
  <si>
    <t>Esteticista</t>
  </si>
  <si>
    <t>Hospital</t>
  </si>
  <si>
    <t>Carro</t>
  </si>
  <si>
    <t>Casa</t>
  </si>
  <si>
    <t>Lazer</t>
  </si>
  <si>
    <t>Roupas</t>
  </si>
  <si>
    <t>Calçados</t>
  </si>
  <si>
    <t>Acessórios</t>
  </si>
  <si>
    <t>Categoria</t>
  </si>
  <si>
    <t>Despesa</t>
  </si>
  <si>
    <t>Mensalidade TV</t>
  </si>
  <si>
    <t>Outros</t>
  </si>
  <si>
    <t>13º salário</t>
  </si>
  <si>
    <t>Férias</t>
  </si>
  <si>
    <t>Renda fixa</t>
  </si>
  <si>
    <t>Seguro da casa</t>
  </si>
  <si>
    <t>Seguro saúde</t>
  </si>
  <si>
    <t>Plano de saúde</t>
  </si>
  <si>
    <t xml:space="preserve">Total despesas fixas </t>
  </si>
  <si>
    <t>Cuidados pessoais</t>
  </si>
  <si>
    <t>Cabeleireiro</t>
  </si>
  <si>
    <t>Total despesas variáveis</t>
  </si>
  <si>
    <t>Cinema/teatro</t>
  </si>
  <si>
    <t>Restaurantes/bares</t>
  </si>
  <si>
    <t>Material escolar</t>
  </si>
  <si>
    <t>Total despesas extras</t>
  </si>
  <si>
    <t>Despesas fixas</t>
  </si>
  <si>
    <t>Despesas variáveis</t>
  </si>
  <si>
    <t>Despesas extras</t>
  </si>
  <si>
    <t>% sobre Receita</t>
  </si>
  <si>
    <t>Despesas adicionais</t>
  </si>
  <si>
    <t>Crediário</t>
  </si>
  <si>
    <t>Imoveis</t>
  </si>
  <si>
    <t>Inv. Exterior ( Em R$)</t>
  </si>
  <si>
    <t>Ano1</t>
  </si>
  <si>
    <t>Ano2</t>
  </si>
  <si>
    <t>Ano3</t>
  </si>
  <si>
    <t>Ano4</t>
  </si>
  <si>
    <t>Ano5</t>
  </si>
  <si>
    <t>Ano6</t>
  </si>
  <si>
    <t>Ano7</t>
  </si>
  <si>
    <t>Ano8</t>
  </si>
  <si>
    <t>Ano9</t>
  </si>
  <si>
    <t>Ano10</t>
  </si>
  <si>
    <t>Sonho 1</t>
  </si>
  <si>
    <t xml:space="preserve">Sonho 2 </t>
  </si>
  <si>
    <t>Sonho 3</t>
  </si>
  <si>
    <t>Valor Méd. Aportes</t>
  </si>
  <si>
    <t>anual</t>
  </si>
  <si>
    <t>Taxa Ret. Ano %</t>
  </si>
  <si>
    <t>,</t>
  </si>
  <si>
    <t>Ano 4</t>
  </si>
  <si>
    <t>começando com 6.114,00</t>
  </si>
  <si>
    <t xml:space="preserve">8% a a </t>
  </si>
  <si>
    <t>aporte 500</t>
  </si>
  <si>
    <t>aumento em 10x o aporte mensal para em 10 anos fazer 1M</t>
  </si>
  <si>
    <t>% aport. / Invest.</t>
  </si>
  <si>
    <t>Olá, batia a meta?</t>
  </si>
  <si>
    <t>Receita real mensal</t>
  </si>
  <si>
    <t>Caixa Atual Disponivel</t>
  </si>
  <si>
    <t>Patrimonio Total</t>
  </si>
  <si>
    <t>Despesa real mensal</t>
  </si>
  <si>
    <t>Receita Ano</t>
  </si>
  <si>
    <t>Despesa Ano</t>
  </si>
  <si>
    <t>( adicionar outra desp.)</t>
  </si>
  <si>
    <t>NETLIX / AMAZON</t>
  </si>
  <si>
    <t>Tipos de produto</t>
  </si>
  <si>
    <t>Banco Inter</t>
  </si>
  <si>
    <t>Modal Mais</t>
  </si>
  <si>
    <t>XP</t>
  </si>
  <si>
    <t>Rico</t>
  </si>
  <si>
    <t>LCI</t>
  </si>
  <si>
    <t>LCA</t>
  </si>
  <si>
    <t>CRI</t>
  </si>
  <si>
    <t>CRA</t>
  </si>
  <si>
    <t>Debenture</t>
  </si>
  <si>
    <t>Previdencia Priv.</t>
  </si>
  <si>
    <t>FGC</t>
  </si>
  <si>
    <t>sim</t>
  </si>
  <si>
    <t>não</t>
  </si>
  <si>
    <t>CDB Pre</t>
  </si>
  <si>
    <t>CDB Pos</t>
  </si>
  <si>
    <t>CDB Inflação</t>
  </si>
  <si>
    <t>Fundos de Renda Fixa</t>
  </si>
  <si>
    <t>Não</t>
  </si>
  <si>
    <t>Toro Investimento</t>
  </si>
  <si>
    <t>Corretora</t>
  </si>
  <si>
    <t>Bradesco</t>
  </si>
  <si>
    <t>Itau</t>
  </si>
  <si>
    <t>Banco Digital</t>
  </si>
  <si>
    <t>Santander</t>
  </si>
  <si>
    <t>Banco do Brasil</t>
  </si>
  <si>
    <t>Caixa</t>
  </si>
  <si>
    <t>Banco Tradicional</t>
  </si>
  <si>
    <t>Qual lugar ?</t>
  </si>
  <si>
    <t>FII"s ( fundo Imobiliário )</t>
  </si>
  <si>
    <t>Tipo</t>
  </si>
  <si>
    <t>Renda Fixa</t>
  </si>
  <si>
    <t>Fundos de Ações</t>
  </si>
  <si>
    <t>Clear Corretora</t>
  </si>
  <si>
    <t>Terra Investimetos</t>
  </si>
  <si>
    <t>Fundo Multimercado</t>
  </si>
  <si>
    <t>Renda Variavel</t>
  </si>
  <si>
    <t>Ações Direto</t>
  </si>
  <si>
    <t>Criptomoedas</t>
  </si>
  <si>
    <t>% Taxa Retorno no Mês</t>
  </si>
  <si>
    <t>Evolução Patrimonial</t>
  </si>
  <si>
    <t>Média</t>
  </si>
  <si>
    <t>Desp. Total</t>
  </si>
  <si>
    <t>C1</t>
  </si>
  <si>
    <t>VAZIO</t>
  </si>
  <si>
    <t>Jan</t>
  </si>
  <si>
    <t>Fev</t>
  </si>
  <si>
    <t>Mar</t>
  </si>
  <si>
    <t>Abr</t>
  </si>
  <si>
    <t>Mai</t>
  </si>
  <si>
    <t>Jun</t>
  </si>
  <si>
    <t>Jul</t>
  </si>
  <si>
    <t>Ago</t>
  </si>
  <si>
    <t>Set</t>
  </si>
  <si>
    <t>Out</t>
  </si>
  <si>
    <t>Nov</t>
  </si>
  <si>
    <t>Dez</t>
  </si>
  <si>
    <t>Inserir Meta : Receita mensal</t>
  </si>
  <si>
    <t>Inserir Meta:Despesa mensal</t>
  </si>
  <si>
    <t>Selecionar mês</t>
  </si>
  <si>
    <t>controle</t>
  </si>
  <si>
    <t>Selecionar Mês</t>
  </si>
  <si>
    <t>Contas de Casa</t>
  </si>
  <si>
    <t>Custos de Transporte</t>
  </si>
  <si>
    <t>Tratamento &amp; Saúde</t>
  </si>
  <si>
    <t>Cuidados Pessoais</t>
  </si>
  <si>
    <t>Consultas &amp; Saúde</t>
  </si>
  <si>
    <t>Manutenção de Bens</t>
  </si>
  <si>
    <t>Material de Educação</t>
  </si>
  <si>
    <t>sub Tipo</t>
  </si>
  <si>
    <t>Despesas Variáveis</t>
  </si>
  <si>
    <t>Despesas Extras</t>
  </si>
  <si>
    <t>Despesas Adicionais</t>
  </si>
  <si>
    <t>C. de Transporte</t>
  </si>
  <si>
    <t>Cons.s &amp; Saude</t>
  </si>
  <si>
    <t>Manut. de Bens</t>
  </si>
  <si>
    <t>Mat. de Educação</t>
  </si>
  <si>
    <t>Tratamento&amp;saude</t>
  </si>
  <si>
    <t>Despesas
 Fixas</t>
  </si>
  <si>
    <t>Outras adicionais</t>
  </si>
  <si>
    <t>Despesa total ( s/ investimentos)</t>
  </si>
  <si>
    <r>
      <rPr>
        <b/>
        <sz val="22"/>
        <color rgb="FF002060"/>
        <rFont val="Abadi"/>
        <family val="2"/>
      </rPr>
      <t>Aportes para Investimentos</t>
    </r>
    <r>
      <rPr>
        <b/>
        <sz val="10"/>
        <color rgb="FF002060"/>
        <rFont val="Abadi"/>
        <family val="2"/>
      </rPr>
      <t xml:space="preserve">
Obs: Inserir aqui todos seus aportes a partir do inicio do uso desta ferramenta</t>
    </r>
  </si>
  <si>
    <r>
      <rPr>
        <b/>
        <sz val="22"/>
        <color rgb="FF002060"/>
        <rFont val="Aharoni"/>
      </rPr>
      <t>Receitas</t>
    </r>
    <r>
      <rPr>
        <b/>
        <sz val="36"/>
        <color rgb="FF002060"/>
        <rFont val="Aharoni"/>
      </rPr>
      <t xml:space="preserve">
</t>
    </r>
    <r>
      <rPr>
        <b/>
        <sz val="11"/>
        <color rgb="FF002060"/>
        <rFont val="Aharoni"/>
      </rPr>
      <t>Obs: Todos os ganhos financeiros , já descontados impostos</t>
    </r>
  </si>
  <si>
    <r>
      <rPr>
        <b/>
        <sz val="22"/>
        <color theme="5" tint="-0.249977111117893"/>
        <rFont val="Aharoni"/>
      </rPr>
      <t xml:space="preserve">Desp. Fixas
</t>
    </r>
    <r>
      <rPr>
        <b/>
        <sz val="12"/>
        <color theme="5" tint="-0.249977111117893"/>
        <rFont val="Aharoni"/>
      </rPr>
      <t>Obs: São todas as despesas que você terá que pagar todos os mesmes com mesmo valor.</t>
    </r>
  </si>
  <si>
    <r>
      <rPr>
        <b/>
        <sz val="22"/>
        <color theme="5" tint="-0.249977111117893"/>
        <rFont val="Aharoni"/>
      </rPr>
      <t>Desp.Variável</t>
    </r>
    <r>
      <rPr>
        <b/>
        <sz val="14"/>
        <color theme="5" tint="-0.249977111117893"/>
        <rFont val="Aharoni"/>
      </rPr>
      <t xml:space="preserve">
</t>
    </r>
    <r>
      <rPr>
        <b/>
        <sz val="12"/>
        <color theme="5" tint="-0.249977111117893"/>
        <rFont val="Aharoni"/>
      </rPr>
      <t>Obs: São as despesas que paga todos os meses, porém podem ser reduziadas com boas práticas.</t>
    </r>
  </si>
  <si>
    <r>
      <rPr>
        <b/>
        <sz val="22"/>
        <color theme="5" tint="-0.249977111117893"/>
        <rFont val="Myriad Pro"/>
      </rPr>
      <t xml:space="preserve">Dep. Extras
</t>
    </r>
    <r>
      <rPr>
        <b/>
        <sz val="11"/>
        <color theme="5" tint="-0.249977111117893"/>
        <rFont val="Myriad Pro"/>
      </rPr>
      <t>obs: São aquelas que ocorrem de forma inesperada ou de forma esporádica.</t>
    </r>
  </si>
  <si>
    <r>
      <rPr>
        <b/>
        <sz val="22"/>
        <color theme="5" tint="-0.249977111117893"/>
        <rFont val="Myriad Pro"/>
      </rPr>
      <t>Desp. Adicionais</t>
    </r>
    <r>
      <rPr>
        <b/>
        <sz val="14"/>
        <color theme="5" tint="-0.249977111117893"/>
        <rFont val="Myriad Pro"/>
      </rPr>
      <t xml:space="preserve">
</t>
    </r>
    <r>
      <rPr>
        <b/>
        <sz val="12"/>
        <color theme="5" tint="-0.249977111117893"/>
        <rFont val="Myriad Pro"/>
      </rPr>
      <t>Obs: São aquelas que ocorrem de forma "de vez em quando", podem ser reduzidas em casos de ajustar as contas.</t>
    </r>
  </si>
  <si>
    <t>Blanço &amp; Saldo</t>
  </si>
  <si>
    <r>
      <rPr>
        <b/>
        <sz val="22"/>
        <color rgb="FF002060"/>
        <rFont val="Aharoni"/>
      </rPr>
      <t xml:space="preserve">Evolução dos Investimentos </t>
    </r>
    <r>
      <rPr>
        <b/>
        <sz val="10"/>
        <color rgb="FF002060"/>
        <rFont val="Aharoni"/>
      </rPr>
      <t xml:space="preserve">
</t>
    </r>
    <r>
      <rPr>
        <sz val="10"/>
        <color rgb="FF002060"/>
        <rFont val="Aharoni"/>
      </rPr>
      <t>São os valores acumulados ao longo dos meses de tudas suas aplicações. No campo " %Taxa Retorno no Mês" inserir o valor de sua carteira de investimentos e quanto ela rendeu no total.
Você pode usar os app's Kinvo e Real valor para cadastrar suas aplicações e acompanhar o resultado global.</t>
    </r>
  </si>
  <si>
    <t xml:space="preserve">STATUS </t>
  </si>
  <si>
    <r>
      <rPr>
        <b/>
        <u/>
        <sz val="14"/>
        <color rgb="FF002060"/>
        <rFont val="Aharoni"/>
      </rPr>
      <t>ATENÇÃO</t>
    </r>
    <r>
      <rPr>
        <b/>
        <sz val="14"/>
        <color rgb="FF002060"/>
        <rFont val="Aharoni"/>
      </rPr>
      <t xml:space="preserve">
FAVOR INSERIR AQUI O VALOR DE CADA INVESTIMENTO QUE TEM ANTES DE COMEÇAR USAR A PLANILHA</t>
    </r>
  </si>
  <si>
    <t>Calculadora dos sonhos</t>
  </si>
  <si>
    <t>Quanto tenho que ter o compromisso de guardar todos os meses?</t>
  </si>
  <si>
    <t>1) Digite quanto custa seu sonho ?</t>
  </si>
  <si>
    <t>2) Taxa de Juros anual esperada ?</t>
  </si>
  <si>
    <t>3) Em quantos meses vai se esforçar ?</t>
  </si>
  <si>
    <t>4) Prazo em Nº de Anos</t>
  </si>
  <si>
    <t>5) Taxa de Juros a.m</t>
  </si>
  <si>
    <t>6) Qual valor tenho para Investir hoje?</t>
  </si>
  <si>
    <t>1º dia do mês</t>
  </si>
  <si>
    <t>30º dia di mês</t>
  </si>
  <si>
    <t xml:space="preserve">Alocação </t>
  </si>
  <si>
    <t xml:space="preserve">alocação </t>
  </si>
  <si>
    <t>Carteira Super conservadora
(Nivel Básico)</t>
  </si>
  <si>
    <t>Carteira Médio para Conservador
(Nivel Intermediário)</t>
  </si>
  <si>
    <t>Carteira Arrojada
(Nível Avançado)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</si>
</sst>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quot;R$ &quot;* #,##0.00_);_(&quot;R$ &quot;* \(#,##0.00\);_(&quot;R$ &quot;* &quot;-&quot;??_);_(@_)"/>
    <numFmt numFmtId="165" formatCode="&quot;R$ &quot;#,##0.00"/>
    <numFmt numFmtId="166" formatCode="_(&quot;R$ &quot;* #,##0_);_(&quot;R$ &quot;* \(#,##0\);_(&quot;R$ &quot;* &quot;-&quot;??_);_(@_)"/>
    <numFmt numFmtId="167" formatCode="[$-416]mmm\-yy;@"/>
    <numFmt numFmtId="168" formatCode="0.0%"/>
  </numFmts>
  <fonts count="81">
    <font>
      <sz val="10"/>
      <name val="Arial"/>
    </font>
    <font>
      <sz val="10"/>
      <name val="Arial"/>
    </font>
    <font>
      <sz val="8"/>
      <name val="Arial"/>
    </font>
    <font>
      <b/>
      <sz val="16"/>
      <name val="Comic Sans MS"/>
      <family val="4"/>
    </font>
    <font>
      <b/>
      <sz val="12"/>
      <name val="Comic Sans MS"/>
      <family val="4"/>
    </font>
    <font>
      <b/>
      <sz val="10"/>
      <name val="Comic Sans MS"/>
      <family val="4"/>
    </font>
    <font>
      <sz val="10"/>
      <name val="Comic Sans MS"/>
      <family val="4"/>
    </font>
    <font>
      <sz val="14"/>
      <name val="Comic Sans MS"/>
      <family val="4"/>
    </font>
    <font>
      <sz val="14"/>
      <name val="Myriad Pro"/>
      <family val="2"/>
    </font>
    <font>
      <sz val="10"/>
      <name val="Myriad Pro"/>
      <family val="2"/>
    </font>
    <font>
      <b/>
      <sz val="14"/>
      <name val="Myriad Pro"/>
    </font>
    <font>
      <sz val="14"/>
      <name val="Myriad Pro"/>
    </font>
    <font>
      <sz val="10"/>
      <name val="Myriad Pro"/>
    </font>
    <font>
      <b/>
      <sz val="10"/>
      <name val="Myriad Pro"/>
    </font>
    <font>
      <b/>
      <sz val="14"/>
      <color indexed="9"/>
      <name val="Myriad Pro"/>
    </font>
    <font>
      <sz val="10"/>
      <color indexed="23"/>
      <name val="Myriad Pro"/>
    </font>
    <font>
      <b/>
      <sz val="10"/>
      <color indexed="9"/>
      <name val="Myriad Pro"/>
    </font>
    <font>
      <sz val="10"/>
      <name val="Arial"/>
    </font>
    <font>
      <b/>
      <sz val="9"/>
      <color indexed="81"/>
      <name val="Segoe UI"/>
      <family val="2"/>
    </font>
    <font>
      <sz val="9"/>
      <name val="Myriad Pro"/>
      <family val="2"/>
    </font>
    <font>
      <sz val="9"/>
      <name val="Arial"/>
      <family val="2"/>
    </font>
    <font>
      <b/>
      <u/>
      <sz val="9"/>
      <color indexed="81"/>
      <name val="Segoe UI"/>
      <family val="2"/>
    </font>
    <font>
      <sz val="10"/>
      <name val="Arial"/>
      <family val="2"/>
    </font>
    <font>
      <sz val="8"/>
      <name val="Arial"/>
      <family val="2"/>
    </font>
    <font>
      <b/>
      <sz val="10"/>
      <name val="Arial"/>
      <family val="2"/>
    </font>
    <font>
      <sz val="14"/>
      <name val="Wingdings 2"/>
      <family val="1"/>
      <charset val="2"/>
    </font>
    <font>
      <sz val="12"/>
      <name val="Aharoni"/>
      <charset val="177"/>
    </font>
    <font>
      <b/>
      <sz val="11"/>
      <name val="Abadi"/>
      <family val="2"/>
    </font>
    <font>
      <b/>
      <sz val="12"/>
      <name val="Myriad Pro"/>
    </font>
    <font>
      <sz val="11"/>
      <color theme="0"/>
      <name val="Calibri"/>
      <family val="2"/>
      <scheme val="minor"/>
    </font>
    <font>
      <b/>
      <sz val="11"/>
      <color theme="0"/>
      <name val="Calibri"/>
      <family val="2"/>
      <scheme val="minor"/>
    </font>
    <font>
      <sz val="10"/>
      <color theme="0"/>
      <name val="Myriad Pro"/>
    </font>
    <font>
      <b/>
      <sz val="10"/>
      <color theme="0"/>
      <name val="Myriad Pro"/>
    </font>
    <font>
      <sz val="10"/>
      <color theme="0" tint="-4.9989318521683403E-2"/>
      <name val="Aharoni"/>
      <charset val="177"/>
    </font>
    <font>
      <b/>
      <sz val="10"/>
      <color theme="1"/>
      <name val="Myriad Pro"/>
    </font>
    <font>
      <b/>
      <sz val="28"/>
      <name val="Calibri"/>
      <family val="2"/>
      <scheme val="minor"/>
    </font>
    <font>
      <b/>
      <sz val="14"/>
      <color theme="0"/>
      <name val="Myriad Pro"/>
    </font>
    <font>
      <sz val="12"/>
      <name val="Aharoni"/>
    </font>
    <font>
      <b/>
      <sz val="12"/>
      <name val="Aharoni"/>
    </font>
    <font>
      <sz val="10"/>
      <name val="Abadi"/>
      <family val="2"/>
    </font>
    <font>
      <sz val="10"/>
      <color theme="0"/>
      <name val="Abadi"/>
      <family val="2"/>
    </font>
    <font>
      <sz val="10"/>
      <name val="Aharoni"/>
    </font>
    <font>
      <sz val="14"/>
      <name val="Abadi"/>
      <family val="2"/>
    </font>
    <font>
      <sz val="10"/>
      <color theme="0"/>
      <name val="Arial"/>
      <family val="2"/>
    </font>
    <font>
      <sz val="8"/>
      <color theme="0"/>
      <name val="Arial"/>
      <family val="2"/>
    </font>
    <font>
      <b/>
      <sz val="8"/>
      <color theme="0"/>
      <name val="Arial"/>
      <family val="2"/>
    </font>
    <font>
      <b/>
      <sz val="14"/>
      <color rgb="FF002060"/>
      <name val="Aharoni"/>
    </font>
    <font>
      <b/>
      <sz val="22"/>
      <color rgb="FF002060"/>
      <name val="Aharoni"/>
    </font>
    <font>
      <b/>
      <sz val="36"/>
      <color rgb="FF002060"/>
      <name val="Aharoni"/>
    </font>
    <font>
      <b/>
      <sz val="11"/>
      <color rgb="FF002060"/>
      <name val="Aharoni"/>
    </font>
    <font>
      <b/>
      <sz val="10"/>
      <color rgb="FF002060"/>
      <name val="Aharoni"/>
    </font>
    <font>
      <b/>
      <sz val="14"/>
      <color rgb="FF002060"/>
      <name val="Abadi"/>
      <family val="2"/>
    </font>
    <font>
      <b/>
      <sz val="10"/>
      <color rgb="FF002060"/>
      <name val="Abadi"/>
      <family val="2"/>
    </font>
    <font>
      <b/>
      <sz val="22"/>
      <color rgb="FF002060"/>
      <name val="Abadi"/>
      <family val="2"/>
    </font>
    <font>
      <b/>
      <sz val="14"/>
      <color theme="5" tint="-0.249977111117893"/>
      <name val="Myriad Pro"/>
    </font>
    <font>
      <b/>
      <sz val="14"/>
      <color theme="5" tint="-0.249977111117893"/>
      <name val="Aharoni"/>
    </font>
    <font>
      <b/>
      <sz val="22"/>
      <color theme="5" tint="-0.249977111117893"/>
      <name val="Aharoni"/>
    </font>
    <font>
      <b/>
      <sz val="12"/>
      <color theme="5" tint="-0.249977111117893"/>
      <name val="Aharoni"/>
    </font>
    <font>
      <b/>
      <sz val="11"/>
      <color theme="5" tint="-0.249977111117893"/>
      <name val="Myriad Pro"/>
    </font>
    <font>
      <b/>
      <sz val="12"/>
      <color theme="5" tint="-0.249977111117893"/>
      <name val="Myriad Pro"/>
    </font>
    <font>
      <b/>
      <sz val="22"/>
      <color theme="5" tint="-0.249977111117893"/>
      <name val="Myriad Pro"/>
    </font>
    <font>
      <b/>
      <sz val="22"/>
      <color rgb="FF002060"/>
      <name val="Myriad Pro"/>
    </font>
    <font>
      <sz val="10"/>
      <color rgb="FF002060"/>
      <name val="Aharoni"/>
    </font>
    <font>
      <b/>
      <u/>
      <sz val="14"/>
      <color rgb="FF002060"/>
      <name val="Aharoni"/>
    </font>
    <font>
      <b/>
      <sz val="10"/>
      <color theme="1"/>
      <name val="Abadi"/>
      <family val="2"/>
    </font>
    <font>
      <sz val="9"/>
      <name val="Aharoni"/>
    </font>
    <font>
      <b/>
      <sz val="11"/>
      <color theme="0"/>
      <name val="Abadi"/>
      <family val="2"/>
    </font>
    <font>
      <sz val="12"/>
      <name val="Abadi"/>
      <family val="2"/>
    </font>
    <font>
      <b/>
      <sz val="10"/>
      <color theme="0"/>
      <name val="Abadi"/>
      <family val="2"/>
    </font>
    <font>
      <u/>
      <sz val="10"/>
      <name val="Abadi"/>
      <family val="2"/>
    </font>
    <font>
      <sz val="9"/>
      <name val="Abadi"/>
      <family val="2"/>
    </font>
    <font>
      <sz val="11"/>
      <name val="Arial"/>
      <family val="2"/>
    </font>
    <font>
      <sz val="18"/>
      <name val="Abadi"/>
      <family val="2"/>
    </font>
    <font>
      <sz val="18"/>
      <color theme="0"/>
      <name val="Abadi"/>
      <family val="2"/>
    </font>
    <font>
      <sz val="9"/>
      <color theme="0"/>
      <name val="Abadi"/>
      <family val="2"/>
    </font>
    <font>
      <b/>
      <sz val="9"/>
      <color theme="0"/>
      <name val="Abadi"/>
      <family val="2"/>
    </font>
    <font>
      <b/>
      <sz val="9"/>
      <color theme="1"/>
      <name val="Abadi"/>
      <family val="2"/>
    </font>
    <font>
      <sz val="11"/>
      <name val="Abadi"/>
      <family val="2"/>
    </font>
    <font>
      <b/>
      <sz val="10"/>
      <color theme="0" tint="-4.9989318521683403E-2"/>
      <name val="Abadi"/>
      <family val="2"/>
    </font>
    <font>
      <sz val="14"/>
      <color theme="1"/>
      <name val="Abadi"/>
      <family val="2"/>
    </font>
    <font>
      <b/>
      <sz val="14"/>
      <name val="Abadi"/>
      <family val="2"/>
    </font>
  </fonts>
  <fills count="23">
    <fill>
      <patternFill patternType="none"/>
    </fill>
    <fill>
      <patternFill patternType="gray125"/>
    </fill>
    <fill>
      <patternFill patternType="solid">
        <fgColor indexed="22"/>
        <bgColor indexed="64"/>
      </patternFill>
    </fill>
    <fill>
      <patternFill patternType="solid">
        <fgColor indexed="63"/>
        <bgColor indexed="64"/>
      </patternFill>
    </fill>
    <fill>
      <patternFill patternType="solid">
        <fgColor rgb="FF002060"/>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theme="5" tint="-0.249977111117893"/>
        <bgColor indexed="64"/>
      </patternFill>
    </fill>
    <fill>
      <patternFill patternType="solid">
        <fgColor theme="8" tint="0.39997558519241921"/>
        <bgColor indexed="64"/>
      </patternFill>
    </fill>
    <fill>
      <patternFill patternType="solid">
        <fgColor rgb="FFFFD1D1"/>
        <bgColor indexed="64"/>
      </patternFill>
    </fill>
    <fill>
      <patternFill patternType="solid">
        <fgColor theme="1"/>
        <bgColor indexed="64"/>
      </patternFill>
    </fill>
    <fill>
      <patternFill patternType="solid">
        <fgColor theme="3" tint="0.39997558519241921"/>
        <bgColor indexed="64"/>
      </patternFill>
    </fill>
    <fill>
      <patternFill patternType="solid">
        <fgColor theme="5" tint="0.39997558519241921"/>
        <bgColor indexed="64"/>
      </patternFill>
    </fill>
    <fill>
      <patternFill patternType="solid">
        <fgColor theme="8" tint="0.59999389629810485"/>
        <bgColor indexed="64"/>
      </patternFill>
    </fill>
    <fill>
      <patternFill patternType="solid">
        <fgColor theme="0"/>
        <bgColor indexed="64"/>
      </patternFill>
    </fill>
    <fill>
      <patternFill patternType="solid">
        <fgColor rgb="FFF7EAE9"/>
        <bgColor indexed="64"/>
      </patternFill>
    </fill>
    <fill>
      <patternFill patternType="solid">
        <fgColor rgb="FFDAE7F6"/>
        <bgColor indexed="64"/>
      </patternFill>
    </fill>
    <fill>
      <patternFill patternType="solid">
        <fgColor rgb="FFF2DBDA"/>
        <bgColor indexed="64"/>
      </patternFill>
    </fill>
    <fill>
      <patternFill patternType="solid">
        <fgColor rgb="FF0070C0"/>
        <bgColor indexed="64"/>
      </patternFill>
    </fill>
    <fill>
      <patternFill patternType="solid">
        <fgColor rgb="FF00B0F0"/>
        <bgColor indexed="64"/>
      </patternFill>
    </fill>
    <fill>
      <patternFill patternType="solid">
        <fgColor rgb="FFFFC000"/>
        <bgColor indexed="64"/>
      </patternFill>
    </fill>
    <fill>
      <patternFill patternType="solid">
        <fgColor rgb="FFC00000"/>
        <bgColor indexed="64"/>
      </patternFill>
    </fill>
  </fills>
  <borders count="94">
    <border>
      <left/>
      <right/>
      <top/>
      <bottom/>
      <diagonal/>
    </border>
    <border>
      <left style="thin">
        <color indexed="22"/>
      </left>
      <right style="thin">
        <color indexed="22"/>
      </right>
      <top style="thin">
        <color indexed="22"/>
      </top>
      <bottom style="thin">
        <color indexed="22"/>
      </bottom>
      <diagonal/>
    </border>
    <border>
      <left/>
      <right style="thin">
        <color indexed="22"/>
      </right>
      <top style="thin">
        <color indexed="22"/>
      </top>
      <bottom style="thin">
        <color indexed="22"/>
      </bottom>
      <diagonal/>
    </border>
    <border>
      <left/>
      <right/>
      <top style="thin">
        <color indexed="22"/>
      </top>
      <bottom style="thin">
        <color indexed="22"/>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diagonal/>
    </border>
    <border>
      <left/>
      <right/>
      <top style="thin">
        <color indexed="64"/>
      </top>
      <bottom/>
      <diagonal/>
    </border>
    <border>
      <left/>
      <right/>
      <top/>
      <bottom style="thin">
        <color indexed="64"/>
      </bottom>
      <diagonal/>
    </border>
    <border>
      <left style="thin">
        <color indexed="64"/>
      </left>
      <right/>
      <top/>
      <bottom style="thin">
        <color indexed="64"/>
      </bottom>
      <diagonal/>
    </border>
    <border>
      <left/>
      <right/>
      <top style="thin">
        <color indexed="23"/>
      </top>
      <bottom style="thin">
        <color indexed="23"/>
      </bottom>
      <diagonal/>
    </border>
    <border>
      <left/>
      <right style="thin">
        <color indexed="23"/>
      </right>
      <top style="thin">
        <color indexed="23"/>
      </top>
      <bottom style="thin">
        <color indexed="23"/>
      </bottom>
      <diagonal/>
    </border>
    <border>
      <left/>
      <right style="thin">
        <color indexed="64"/>
      </right>
      <top style="thin">
        <color indexed="64"/>
      </top>
      <bottom/>
      <diagonal/>
    </border>
    <border>
      <left/>
      <right style="thin">
        <color indexed="64"/>
      </right>
      <top/>
      <bottom style="thin">
        <color indexed="64"/>
      </bottom>
      <diagonal/>
    </border>
    <border>
      <left style="thin">
        <color indexed="23"/>
      </left>
      <right/>
      <top style="thin">
        <color indexed="23"/>
      </top>
      <bottom style="thin">
        <color indexed="23"/>
      </bottom>
      <diagonal/>
    </border>
    <border>
      <left style="thin">
        <color theme="0"/>
      </left>
      <right style="thin">
        <color theme="0"/>
      </right>
      <top style="thin">
        <color theme="0"/>
      </top>
      <bottom style="thin">
        <color theme="0"/>
      </bottom>
      <diagonal/>
    </border>
    <border>
      <left style="thin">
        <color theme="0"/>
      </left>
      <right style="thin">
        <color theme="0"/>
      </right>
      <top/>
      <bottom/>
      <diagonal/>
    </border>
    <border>
      <left style="thin">
        <color theme="0"/>
      </left>
      <right style="thin">
        <color theme="0"/>
      </right>
      <top style="thin">
        <color theme="0"/>
      </top>
      <bottom style="medium">
        <color indexed="64"/>
      </bottom>
      <diagonal/>
    </border>
    <border>
      <left style="thin">
        <color theme="0"/>
      </left>
      <right style="thin">
        <color theme="0"/>
      </right>
      <top/>
      <bottom style="thin">
        <color theme="0"/>
      </bottom>
      <diagonal/>
    </border>
    <border>
      <left style="thin">
        <color theme="0"/>
      </left>
      <right/>
      <top style="thin">
        <color theme="0"/>
      </top>
      <bottom style="thin">
        <color theme="0"/>
      </bottom>
      <diagonal/>
    </border>
    <border>
      <left/>
      <right style="thin">
        <color theme="0"/>
      </right>
      <top style="thin">
        <color theme="0"/>
      </top>
      <bottom style="thin">
        <color theme="0"/>
      </bottom>
      <diagonal/>
    </border>
    <border>
      <left/>
      <right/>
      <top style="thin">
        <color theme="0"/>
      </top>
      <bottom style="thin">
        <color theme="0"/>
      </bottom>
      <diagonal/>
    </border>
    <border>
      <left/>
      <right style="thin">
        <color theme="0"/>
      </right>
      <top/>
      <bottom/>
      <diagonal/>
    </border>
    <border>
      <left/>
      <right/>
      <top/>
      <bottom style="thin">
        <color theme="0"/>
      </bottom>
      <diagonal/>
    </border>
    <border>
      <left/>
      <right/>
      <top style="medium">
        <color indexed="64"/>
      </top>
      <bottom/>
      <diagonal/>
    </border>
    <border>
      <left/>
      <right/>
      <top style="thin">
        <color indexed="64"/>
      </top>
      <bottom style="medium">
        <color indexed="64"/>
      </bottom>
      <diagonal/>
    </border>
    <border>
      <left/>
      <right style="thin">
        <color theme="0" tint="-4.9989318521683403E-2"/>
      </right>
      <top style="thin">
        <color indexed="64"/>
      </top>
      <bottom style="thin">
        <color theme="0" tint="-4.9989318521683403E-2"/>
      </bottom>
      <diagonal/>
    </border>
    <border>
      <left/>
      <right style="thin">
        <color theme="0" tint="-4.9989318521683403E-2"/>
      </right>
      <top style="thin">
        <color theme="0" tint="-4.9989318521683403E-2"/>
      </top>
      <bottom style="thin">
        <color theme="0" tint="-4.9989318521683403E-2"/>
      </bottom>
      <diagonal/>
    </border>
    <border>
      <left/>
      <right style="thin">
        <color theme="0" tint="-4.9989318521683403E-2"/>
      </right>
      <top style="thin">
        <color theme="0" tint="-4.9989318521683403E-2"/>
      </top>
      <bottom style="thin">
        <color indexed="64"/>
      </bottom>
      <diagonal/>
    </border>
    <border>
      <left/>
      <right style="thin">
        <color theme="0"/>
      </right>
      <top style="thin">
        <color indexed="64"/>
      </top>
      <bottom style="thin">
        <color theme="0"/>
      </bottom>
      <diagonal/>
    </border>
    <border>
      <left style="thin">
        <color theme="0"/>
      </left>
      <right style="thin">
        <color theme="0"/>
      </right>
      <top style="thin">
        <color indexed="64"/>
      </top>
      <bottom style="thin">
        <color theme="0"/>
      </bottom>
      <diagonal/>
    </border>
    <border>
      <left style="thin">
        <color theme="0"/>
      </left>
      <right/>
      <top style="thin">
        <color indexed="64"/>
      </top>
      <bottom style="thin">
        <color theme="0"/>
      </bottom>
      <diagonal/>
    </border>
    <border>
      <left/>
      <right style="thin">
        <color theme="0"/>
      </right>
      <top style="thin">
        <color theme="0"/>
      </top>
      <bottom style="thin">
        <color indexed="64"/>
      </bottom>
      <diagonal/>
    </border>
    <border>
      <left style="thin">
        <color theme="0"/>
      </left>
      <right style="thin">
        <color theme="0"/>
      </right>
      <top style="thin">
        <color theme="0"/>
      </top>
      <bottom style="thin">
        <color indexed="64"/>
      </bottom>
      <diagonal/>
    </border>
    <border>
      <left style="thin">
        <color theme="0"/>
      </left>
      <right/>
      <top style="thin">
        <color theme="0"/>
      </top>
      <bottom style="thin">
        <color indexed="64"/>
      </bottom>
      <diagonal/>
    </border>
    <border>
      <left/>
      <right style="medium">
        <color theme="0"/>
      </right>
      <top style="medium">
        <color indexed="64"/>
      </top>
      <bottom style="medium">
        <color theme="0"/>
      </bottom>
      <diagonal/>
    </border>
    <border>
      <left style="medium">
        <color theme="0"/>
      </left>
      <right style="medium">
        <color theme="0"/>
      </right>
      <top style="medium">
        <color indexed="64"/>
      </top>
      <bottom style="medium">
        <color theme="0"/>
      </bottom>
      <diagonal/>
    </border>
    <border>
      <left style="medium">
        <color theme="0"/>
      </left>
      <right/>
      <top style="medium">
        <color indexed="64"/>
      </top>
      <bottom style="medium">
        <color theme="0"/>
      </bottom>
      <diagonal/>
    </border>
    <border>
      <left/>
      <right style="medium">
        <color theme="0"/>
      </right>
      <top style="medium">
        <color theme="0"/>
      </top>
      <bottom style="medium">
        <color theme="0"/>
      </bottom>
      <diagonal/>
    </border>
    <border>
      <left style="medium">
        <color theme="0"/>
      </left>
      <right style="medium">
        <color theme="0"/>
      </right>
      <top style="medium">
        <color theme="0"/>
      </top>
      <bottom style="medium">
        <color theme="0"/>
      </bottom>
      <diagonal/>
    </border>
    <border>
      <left style="medium">
        <color theme="0"/>
      </left>
      <right/>
      <top style="medium">
        <color theme="0"/>
      </top>
      <bottom style="medium">
        <color theme="0"/>
      </bottom>
      <diagonal/>
    </border>
    <border>
      <left/>
      <right style="medium">
        <color theme="0"/>
      </right>
      <top style="medium">
        <color theme="0"/>
      </top>
      <bottom style="thin">
        <color indexed="64"/>
      </bottom>
      <diagonal/>
    </border>
    <border>
      <left style="medium">
        <color theme="0"/>
      </left>
      <right style="medium">
        <color theme="0"/>
      </right>
      <top style="medium">
        <color theme="0"/>
      </top>
      <bottom style="thin">
        <color indexed="64"/>
      </bottom>
      <diagonal/>
    </border>
    <border>
      <left style="medium">
        <color theme="0"/>
      </left>
      <right/>
      <top style="medium">
        <color theme="0"/>
      </top>
      <bottom style="thin">
        <color indexed="64"/>
      </bottom>
      <diagonal/>
    </border>
    <border>
      <left style="thick">
        <color rgb="FF002060"/>
      </left>
      <right/>
      <top style="thick">
        <color rgb="FF002060"/>
      </top>
      <bottom/>
      <diagonal/>
    </border>
    <border>
      <left/>
      <right/>
      <top style="thick">
        <color rgb="FF002060"/>
      </top>
      <bottom/>
      <diagonal/>
    </border>
    <border>
      <left/>
      <right style="thick">
        <color rgb="FF002060"/>
      </right>
      <top style="thick">
        <color rgb="FF002060"/>
      </top>
      <bottom/>
      <diagonal/>
    </border>
    <border>
      <left style="thick">
        <color rgb="FF002060"/>
      </left>
      <right/>
      <top/>
      <bottom/>
      <diagonal/>
    </border>
    <border>
      <left/>
      <right style="thick">
        <color rgb="FF002060"/>
      </right>
      <top/>
      <bottom/>
      <diagonal/>
    </border>
    <border>
      <left style="thick">
        <color rgb="FF002060"/>
      </left>
      <right/>
      <top/>
      <bottom style="thick">
        <color rgb="FF002060"/>
      </bottom>
      <diagonal/>
    </border>
    <border>
      <left/>
      <right/>
      <top/>
      <bottom style="thick">
        <color rgb="FF002060"/>
      </bottom>
      <diagonal/>
    </border>
    <border>
      <left/>
      <right style="thick">
        <color rgb="FF002060"/>
      </right>
      <top/>
      <bottom style="thick">
        <color rgb="FF002060"/>
      </bottom>
      <diagonal/>
    </border>
    <border>
      <left style="thick">
        <color theme="5" tint="-0.24994659260841701"/>
      </left>
      <right/>
      <top style="thick">
        <color theme="5" tint="-0.24994659260841701"/>
      </top>
      <bottom/>
      <diagonal/>
    </border>
    <border>
      <left style="thick">
        <color theme="5" tint="-0.24994659260841701"/>
      </left>
      <right/>
      <top/>
      <bottom/>
      <diagonal/>
    </border>
    <border>
      <left/>
      <right style="thick">
        <color theme="5" tint="-0.24994659260841701"/>
      </right>
      <top/>
      <bottom/>
      <diagonal/>
    </border>
    <border>
      <left style="thick">
        <color theme="5" tint="-0.24994659260841701"/>
      </left>
      <right/>
      <top/>
      <bottom style="thick">
        <color theme="5" tint="-0.24994659260841701"/>
      </bottom>
      <diagonal/>
    </border>
    <border>
      <left/>
      <right style="thick">
        <color theme="5" tint="-0.24994659260841701"/>
      </right>
      <top/>
      <bottom style="thick">
        <color theme="5" tint="-0.24994659260841701"/>
      </bottom>
      <diagonal/>
    </border>
    <border>
      <left style="thick">
        <color rgb="FFC00000"/>
      </left>
      <right style="thick">
        <color rgb="FFC00000"/>
      </right>
      <top style="thick">
        <color rgb="FFC00000"/>
      </top>
      <bottom style="thick">
        <color rgb="FFC00000"/>
      </bottom>
      <diagonal/>
    </border>
    <border>
      <left style="thick">
        <color rgb="FFC00000"/>
      </left>
      <right/>
      <top style="thick">
        <color rgb="FFC00000"/>
      </top>
      <bottom/>
      <diagonal/>
    </border>
    <border>
      <left/>
      <right style="thick">
        <color rgb="FFC00000"/>
      </right>
      <top style="thick">
        <color rgb="FFC00000"/>
      </top>
      <bottom/>
      <diagonal/>
    </border>
    <border>
      <left style="thick">
        <color rgb="FFC00000"/>
      </left>
      <right/>
      <top/>
      <bottom/>
      <diagonal/>
    </border>
    <border>
      <left/>
      <right style="thick">
        <color rgb="FFC00000"/>
      </right>
      <top/>
      <bottom/>
      <diagonal/>
    </border>
    <border>
      <left style="thick">
        <color rgb="FFC00000"/>
      </left>
      <right/>
      <top/>
      <bottom style="thick">
        <color rgb="FFC00000"/>
      </bottom>
      <diagonal/>
    </border>
    <border>
      <left/>
      <right style="thick">
        <color rgb="FFC00000"/>
      </right>
      <top/>
      <bottom style="thick">
        <color rgb="FFC00000"/>
      </bottom>
      <diagonal/>
    </border>
    <border>
      <left/>
      <right/>
      <top style="thick">
        <color theme="5" tint="-0.24994659260841701"/>
      </top>
      <bottom/>
      <diagonal/>
    </border>
    <border>
      <left/>
      <right/>
      <top style="thick">
        <color rgb="FFC00000"/>
      </top>
      <bottom/>
      <diagonal/>
    </border>
    <border>
      <left/>
      <right/>
      <top style="thin">
        <color indexed="23"/>
      </top>
      <bottom/>
      <diagonal/>
    </border>
    <border>
      <left style="thick">
        <color rgb="FFC00000"/>
      </left>
      <right style="thick">
        <color rgb="FFC00000"/>
      </right>
      <top style="thick">
        <color rgb="FFC00000"/>
      </top>
      <bottom style="thin">
        <color indexed="22"/>
      </bottom>
      <diagonal/>
    </border>
    <border>
      <left style="thick">
        <color rgb="FFC00000"/>
      </left>
      <right style="thick">
        <color rgb="FFC00000"/>
      </right>
      <top style="thin">
        <color indexed="22"/>
      </top>
      <bottom style="thin">
        <color indexed="22"/>
      </bottom>
      <diagonal/>
    </border>
    <border>
      <left style="thick">
        <color rgb="FFC00000"/>
      </left>
      <right style="thick">
        <color rgb="FFC00000"/>
      </right>
      <top style="thin">
        <color indexed="22"/>
      </top>
      <bottom style="thick">
        <color rgb="FFC00000"/>
      </bottom>
      <diagonal/>
    </border>
    <border>
      <left style="thick">
        <color rgb="FFC00000"/>
      </left>
      <right style="thick">
        <color rgb="FFC00000"/>
      </right>
      <top style="thick">
        <color rgb="FFC00000"/>
      </top>
      <bottom/>
      <diagonal/>
    </border>
    <border>
      <left style="thick">
        <color rgb="FFC00000"/>
      </left>
      <right style="thick">
        <color rgb="FFC00000"/>
      </right>
      <top/>
      <bottom/>
      <diagonal/>
    </border>
    <border>
      <left style="thick">
        <color rgb="FFC00000"/>
      </left>
      <right style="thick">
        <color rgb="FFC00000"/>
      </right>
      <top/>
      <bottom style="thick">
        <color rgb="FFC00000"/>
      </bottom>
      <diagonal/>
    </border>
    <border>
      <left/>
      <right style="thick">
        <color rgb="FFC00000"/>
      </right>
      <top style="thick">
        <color rgb="FFC00000"/>
      </top>
      <bottom style="thin">
        <color indexed="22"/>
      </bottom>
      <diagonal/>
    </border>
    <border>
      <left/>
      <right style="thick">
        <color rgb="FFC00000"/>
      </right>
      <top style="thin">
        <color indexed="22"/>
      </top>
      <bottom style="thin">
        <color indexed="22"/>
      </bottom>
      <diagonal/>
    </border>
    <border>
      <left/>
      <right style="thick">
        <color rgb="FFC00000"/>
      </right>
      <top style="thin">
        <color indexed="22"/>
      </top>
      <bottom style="thick">
        <color rgb="FFC00000"/>
      </bottom>
      <diagonal/>
    </border>
    <border>
      <left style="thick">
        <color rgb="FF002060"/>
      </left>
      <right style="thick">
        <color rgb="FF002060"/>
      </right>
      <top style="thick">
        <color rgb="FF002060"/>
      </top>
      <bottom/>
      <diagonal/>
    </border>
    <border>
      <left style="thick">
        <color rgb="FF002060"/>
      </left>
      <right/>
      <top style="thick">
        <color rgb="FF002060"/>
      </top>
      <bottom style="thin">
        <color indexed="22"/>
      </bottom>
      <diagonal/>
    </border>
    <border>
      <left style="thick">
        <color rgb="FF002060"/>
      </left>
      <right/>
      <top style="thin">
        <color indexed="22"/>
      </top>
      <bottom style="thin">
        <color indexed="22"/>
      </bottom>
      <diagonal/>
    </border>
    <border>
      <left style="thick">
        <color rgb="FF002060"/>
      </left>
      <right/>
      <top style="thin">
        <color indexed="22"/>
      </top>
      <bottom style="thick">
        <color rgb="FF002060"/>
      </bottom>
      <diagonal/>
    </border>
    <border>
      <left style="thick">
        <color rgb="FF002060"/>
      </left>
      <right style="thick">
        <color rgb="FF002060"/>
      </right>
      <top style="thick">
        <color rgb="FF002060"/>
      </top>
      <bottom style="thin">
        <color indexed="22"/>
      </bottom>
      <diagonal/>
    </border>
    <border>
      <left style="thick">
        <color rgb="FF002060"/>
      </left>
      <right style="thick">
        <color rgb="FF002060"/>
      </right>
      <top style="thin">
        <color indexed="22"/>
      </top>
      <bottom style="thin">
        <color indexed="22"/>
      </bottom>
      <diagonal/>
    </border>
    <border>
      <left style="thick">
        <color rgb="FF002060"/>
      </left>
      <right style="thick">
        <color rgb="FF002060"/>
      </right>
      <top style="thin">
        <color indexed="22"/>
      </top>
      <bottom style="thick">
        <color rgb="FF002060"/>
      </bottom>
      <diagonal/>
    </border>
    <border>
      <left style="thin">
        <color theme="0" tint="-4.9989318521683403E-2"/>
      </left>
      <right style="thin">
        <color theme="0"/>
      </right>
      <top style="thin">
        <color indexed="64"/>
      </top>
      <bottom style="thin">
        <color theme="0"/>
      </bottom>
      <diagonal/>
    </border>
    <border>
      <left style="thin">
        <color theme="0" tint="-4.9989318521683403E-2"/>
      </left>
      <right style="thin">
        <color theme="0"/>
      </right>
      <top style="thin">
        <color theme="0"/>
      </top>
      <bottom style="thin">
        <color theme="0"/>
      </bottom>
      <diagonal/>
    </border>
    <border>
      <left style="thin">
        <color theme="0" tint="-4.9989318521683403E-2"/>
      </left>
      <right style="thin">
        <color theme="0"/>
      </right>
      <top style="thin">
        <color theme="0"/>
      </top>
      <bottom style="thin">
        <color indexed="64"/>
      </bottom>
      <diagonal/>
    </border>
    <border>
      <left/>
      <right/>
      <top style="thin">
        <color theme="0"/>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3">
    <xf numFmtId="0" fontId="0" fillId="0" borderId="0"/>
    <xf numFmtId="164" fontId="1" fillId="0" borderId="0" applyFont="0" applyFill="0" applyBorder="0" applyAlignment="0" applyProtection="0"/>
    <xf numFmtId="9" fontId="1" fillId="0" borderId="0" applyFont="0" applyFill="0" applyBorder="0" applyAlignment="0" applyProtection="0"/>
  </cellStyleXfs>
  <cellXfs count="316">
    <xf numFmtId="0" fontId="0" fillId="0" borderId="0" xfId="0"/>
    <xf numFmtId="0" fontId="3" fillId="0" borderId="0" xfId="0" applyFont="1" applyBorder="1" applyAlignment="1"/>
    <xf numFmtId="0" fontId="4" fillId="0" borderId="0" xfId="0" applyFont="1" applyBorder="1" applyAlignment="1"/>
    <xf numFmtId="165" fontId="5" fillId="0" borderId="0" xfId="0" applyNumberFormat="1" applyFont="1" applyBorder="1" applyAlignment="1"/>
    <xf numFmtId="0" fontId="6" fillId="0" borderId="0" xfId="0" applyFont="1" applyBorder="1"/>
    <xf numFmtId="165" fontId="6" fillId="0" borderId="0" xfId="0" applyNumberFormat="1" applyFont="1" applyBorder="1"/>
    <xf numFmtId="0" fontId="7" fillId="0" borderId="0" xfId="0" applyFont="1" applyBorder="1"/>
    <xf numFmtId="0" fontId="6" fillId="0" borderId="0" xfId="0" applyFont="1"/>
    <xf numFmtId="0" fontId="8" fillId="0" borderId="0" xfId="0" applyFont="1" applyBorder="1"/>
    <xf numFmtId="0" fontId="9" fillId="0" borderId="0" xfId="0" applyFont="1"/>
    <xf numFmtId="0" fontId="9" fillId="0" borderId="0" xfId="0" applyFont="1" applyBorder="1"/>
    <xf numFmtId="165" fontId="9" fillId="0" borderId="0" xfId="0" applyNumberFormat="1" applyFont="1" applyBorder="1"/>
    <xf numFmtId="0" fontId="11" fillId="0" borderId="0" xfId="0" applyFont="1" applyBorder="1"/>
    <xf numFmtId="0" fontId="12" fillId="0" borderId="0" xfId="0" applyFont="1"/>
    <xf numFmtId="165" fontId="12" fillId="0" borderId="0" xfId="0" applyNumberFormat="1" applyFont="1"/>
    <xf numFmtId="165" fontId="13" fillId="0" borderId="0" xfId="0" applyNumberFormat="1" applyFont="1" applyBorder="1" applyAlignment="1">
      <alignment horizontal="center"/>
    </xf>
    <xf numFmtId="0" fontId="12" fillId="0" borderId="2" xfId="0" applyFont="1" applyFill="1" applyBorder="1"/>
    <xf numFmtId="165" fontId="15" fillId="0" borderId="1" xfId="0" applyNumberFormat="1" applyFont="1" applyFill="1" applyBorder="1" applyAlignment="1">
      <alignment horizontal="right"/>
    </xf>
    <xf numFmtId="0" fontId="12" fillId="0" borderId="0" xfId="0" applyFont="1" applyBorder="1"/>
    <xf numFmtId="0" fontId="12" fillId="0" borderId="3" xfId="0" applyFont="1" applyFill="1" applyBorder="1"/>
    <xf numFmtId="165" fontId="15" fillId="0" borderId="3" xfId="0" applyNumberFormat="1" applyFont="1" applyFill="1" applyBorder="1" applyAlignment="1">
      <alignment horizontal="right"/>
    </xf>
    <xf numFmtId="0" fontId="13" fillId="2" borderId="2" xfId="0" applyFont="1" applyFill="1" applyBorder="1"/>
    <xf numFmtId="165" fontId="13" fillId="2" borderId="1" xfId="0" applyNumberFormat="1" applyFont="1" applyFill="1" applyBorder="1" applyAlignment="1">
      <alignment horizontal="right" vertical="center"/>
    </xf>
    <xf numFmtId="0" fontId="12" fillId="0" borderId="0" xfId="0" applyFont="1" applyFill="1"/>
    <xf numFmtId="165" fontId="12" fillId="0" borderId="0" xfId="0" applyNumberFormat="1" applyFont="1" applyFill="1"/>
    <xf numFmtId="165" fontId="12" fillId="0" borderId="0" xfId="0" applyNumberFormat="1" applyFont="1" applyFill="1" applyBorder="1"/>
    <xf numFmtId="165" fontId="12" fillId="0" borderId="3" xfId="0" applyNumberFormat="1" applyFont="1" applyFill="1" applyBorder="1" applyAlignment="1">
      <alignment horizontal="right"/>
    </xf>
    <xf numFmtId="0" fontId="13" fillId="0" borderId="0" xfId="0" applyFont="1" applyBorder="1"/>
    <xf numFmtId="165" fontId="12" fillId="0" borderId="0" xfId="0" applyNumberFormat="1" applyFont="1" applyBorder="1"/>
    <xf numFmtId="0" fontId="13" fillId="0" borderId="0" xfId="0" applyFont="1" applyBorder="1" applyAlignment="1">
      <alignment horizontal="center"/>
    </xf>
    <xf numFmtId="165" fontId="15" fillId="0" borderId="1" xfId="0" applyNumberFormat="1" applyFont="1" applyFill="1" applyBorder="1"/>
    <xf numFmtId="0" fontId="13" fillId="0" borderId="0" xfId="0" applyFont="1" applyFill="1" applyBorder="1"/>
    <xf numFmtId="0" fontId="12" fillId="0" borderId="0" xfId="0" applyFont="1" applyFill="1" applyBorder="1"/>
    <xf numFmtId="165" fontId="15" fillId="0" borderId="0" xfId="0" applyNumberFormat="1" applyFont="1" applyFill="1" applyBorder="1"/>
    <xf numFmtId="0" fontId="13" fillId="2" borderId="0" xfId="0" applyFont="1" applyFill="1" applyBorder="1" applyAlignment="1">
      <alignment horizontal="left" vertical="center"/>
    </xf>
    <xf numFmtId="0" fontId="13" fillId="2" borderId="0" xfId="0" applyFont="1" applyFill="1" applyBorder="1"/>
    <xf numFmtId="165" fontId="13" fillId="2" borderId="0" xfId="0" applyNumberFormat="1" applyFont="1" applyFill="1" applyBorder="1"/>
    <xf numFmtId="0" fontId="13" fillId="0" borderId="0" xfId="0" applyFont="1" applyFill="1" applyBorder="1" applyAlignment="1">
      <alignment horizontal="left" vertical="center"/>
    </xf>
    <xf numFmtId="0" fontId="12" fillId="0" borderId="0" xfId="0" applyFont="1" applyFill="1" applyBorder="1" applyAlignment="1">
      <alignment horizontal="left" vertical="center"/>
    </xf>
    <xf numFmtId="0" fontId="13" fillId="2" borderId="2" xfId="0" applyFont="1" applyFill="1" applyBorder="1" applyAlignment="1">
      <alignment horizontal="left" vertical="center"/>
    </xf>
    <xf numFmtId="0" fontId="13" fillId="2" borderId="1" xfId="0" applyFont="1" applyFill="1" applyBorder="1"/>
    <xf numFmtId="165" fontId="13" fillId="2" borderId="1" xfId="0" applyNumberFormat="1" applyFont="1" applyFill="1" applyBorder="1"/>
    <xf numFmtId="0" fontId="16" fillId="3" borderId="4" xfId="0" applyFont="1" applyFill="1" applyBorder="1"/>
    <xf numFmtId="165" fontId="16" fillId="3" borderId="4" xfId="0" applyNumberFormat="1" applyFont="1" applyFill="1" applyBorder="1"/>
    <xf numFmtId="9" fontId="13" fillId="2" borderId="0" xfId="2" applyFont="1" applyFill="1" applyBorder="1" applyAlignment="1">
      <alignment horizontal="right" vertical="center"/>
    </xf>
    <xf numFmtId="9" fontId="13" fillId="2" borderId="0" xfId="2" applyFont="1" applyFill="1" applyBorder="1" applyAlignment="1">
      <alignment horizontal="right"/>
    </xf>
    <xf numFmtId="9" fontId="9" fillId="0" borderId="0" xfId="2" applyFont="1" applyBorder="1"/>
    <xf numFmtId="165" fontId="9" fillId="0" borderId="0" xfId="0" applyNumberFormat="1" applyFont="1" applyBorder="1" applyAlignment="1">
      <alignment horizontal="center"/>
    </xf>
    <xf numFmtId="165" fontId="9" fillId="6" borderId="4" xfId="0" applyNumberFormat="1" applyFont="1" applyFill="1" applyBorder="1" applyAlignment="1">
      <alignment horizontal="center"/>
    </xf>
    <xf numFmtId="165" fontId="9" fillId="0" borderId="0" xfId="0" applyNumberFormat="1" applyFont="1" applyFill="1" applyBorder="1"/>
    <xf numFmtId="0" fontId="0" fillId="0" borderId="0" xfId="0" applyAlignment="1">
      <alignment horizontal="center"/>
    </xf>
    <xf numFmtId="0" fontId="31" fillId="8" borderId="4" xfId="0" applyFont="1" applyFill="1" applyBorder="1"/>
    <xf numFmtId="0" fontId="31" fillId="4" borderId="4" xfId="0" applyFont="1" applyFill="1" applyBorder="1"/>
    <xf numFmtId="165" fontId="19" fillId="0" borderId="0" xfId="0" applyNumberFormat="1" applyFont="1" applyBorder="1" applyAlignment="1">
      <alignment horizontal="center"/>
    </xf>
    <xf numFmtId="165" fontId="19" fillId="0" borderId="4" xfId="0" applyNumberFormat="1" applyFont="1" applyBorder="1" applyAlignment="1">
      <alignment horizontal="center"/>
    </xf>
    <xf numFmtId="165" fontId="19" fillId="7" borderId="4" xfId="0" applyNumberFormat="1" applyFont="1" applyFill="1" applyBorder="1" applyAlignment="1">
      <alignment horizontal="center"/>
    </xf>
    <xf numFmtId="165" fontId="19" fillId="0" borderId="0" xfId="0" applyNumberFormat="1" applyFont="1" applyFill="1" applyBorder="1"/>
    <xf numFmtId="165" fontId="19" fillId="0" borderId="0" xfId="0" applyNumberFormat="1" applyFont="1" applyBorder="1"/>
    <xf numFmtId="0" fontId="20" fillId="0" borderId="0" xfId="0" applyFont="1"/>
    <xf numFmtId="165" fontId="19" fillId="0" borderId="0" xfId="0" applyNumberFormat="1" applyFont="1" applyBorder="1" applyAlignment="1">
      <alignment horizontal="left"/>
    </xf>
    <xf numFmtId="0" fontId="20" fillId="0" borderId="0" xfId="0" applyFont="1" applyAlignment="1">
      <alignment horizontal="center"/>
    </xf>
    <xf numFmtId="0" fontId="6" fillId="0" borderId="0" xfId="0" applyFont="1" applyBorder="1" applyAlignment="1"/>
    <xf numFmtId="9" fontId="13" fillId="0" borderId="0" xfId="2" applyFont="1" applyFill="1" applyBorder="1" applyAlignment="1">
      <alignment horizontal="right" vertical="center"/>
    </xf>
    <xf numFmtId="0" fontId="9" fillId="0" borderId="0" xfId="0" applyFont="1" applyFill="1" applyBorder="1"/>
    <xf numFmtId="0" fontId="6" fillId="0" borderId="0" xfId="0" applyFont="1" applyFill="1" applyBorder="1"/>
    <xf numFmtId="0" fontId="9" fillId="9" borderId="0" xfId="0" applyFont="1" applyFill="1" applyBorder="1"/>
    <xf numFmtId="10" fontId="9" fillId="9" borderId="0" xfId="2" applyNumberFormat="1" applyFont="1" applyFill="1" applyBorder="1"/>
    <xf numFmtId="165" fontId="12" fillId="5" borderId="4" xfId="0" applyNumberFormat="1" applyFont="1" applyFill="1" applyBorder="1"/>
    <xf numFmtId="165" fontId="12" fillId="10" borderId="4" xfId="0" applyNumberFormat="1" applyFont="1" applyFill="1" applyBorder="1"/>
    <xf numFmtId="0" fontId="14" fillId="0" borderId="0" xfId="0" applyFont="1" applyFill="1" applyBorder="1" applyAlignment="1">
      <alignment horizontal="left" vertical="center"/>
    </xf>
    <xf numFmtId="0" fontId="16" fillId="0" borderId="0" xfId="0" applyFont="1" applyFill="1" applyBorder="1"/>
    <xf numFmtId="165" fontId="32" fillId="0" borderId="0" xfId="0" applyNumberFormat="1" applyFont="1" applyFill="1" applyBorder="1" applyAlignment="1">
      <alignment horizontal="center"/>
    </xf>
    <xf numFmtId="0" fontId="0" fillId="11" borderId="0" xfId="0" applyFill="1"/>
    <xf numFmtId="0" fontId="0" fillId="0" borderId="0" xfId="0" applyBorder="1"/>
    <xf numFmtId="164" fontId="0" fillId="0" borderId="0" xfId="1" applyFont="1"/>
    <xf numFmtId="0" fontId="22" fillId="0" borderId="0" xfId="0" applyFont="1"/>
    <xf numFmtId="0" fontId="22" fillId="0" borderId="0" xfId="0" applyFont="1" applyAlignment="1">
      <alignment horizontal="center"/>
    </xf>
    <xf numFmtId="0" fontId="22" fillId="0" borderId="0" xfId="0" applyFont="1" applyAlignment="1">
      <alignment horizontal="left"/>
    </xf>
    <xf numFmtId="0" fontId="25" fillId="5" borderId="17" xfId="0" applyFont="1" applyFill="1" applyBorder="1" applyAlignment="1">
      <alignment horizontal="center"/>
    </xf>
    <xf numFmtId="0" fontId="33" fillId="8" borderId="17" xfId="0" applyFont="1" applyFill="1" applyBorder="1"/>
    <xf numFmtId="0" fontId="33" fillId="8" borderId="18" xfId="0" applyFont="1" applyFill="1" applyBorder="1"/>
    <xf numFmtId="0" fontId="33" fillId="8" borderId="19" xfId="0" applyFont="1" applyFill="1" applyBorder="1"/>
    <xf numFmtId="165" fontId="12" fillId="14" borderId="4" xfId="0" applyNumberFormat="1" applyFont="1" applyFill="1" applyBorder="1"/>
    <xf numFmtId="165" fontId="34" fillId="0" borderId="0" xfId="0" applyNumberFormat="1" applyFont="1" applyFill="1" applyBorder="1"/>
    <xf numFmtId="0" fontId="28" fillId="2" borderId="12" xfId="0" applyFont="1" applyFill="1" applyBorder="1" applyAlignment="1">
      <alignment horizontal="center"/>
    </xf>
    <xf numFmtId="0" fontId="28" fillId="2" borderId="13" xfId="0" applyFont="1" applyFill="1" applyBorder="1" applyAlignment="1">
      <alignment horizontal="center"/>
    </xf>
    <xf numFmtId="10" fontId="13" fillId="2" borderId="0" xfId="2" applyNumberFormat="1" applyFont="1" applyFill="1" applyBorder="1" applyAlignment="1">
      <alignment horizontal="right" vertical="center"/>
    </xf>
    <xf numFmtId="164" fontId="37" fillId="13" borderId="0" xfId="0" applyNumberFormat="1" applyFont="1" applyFill="1"/>
    <xf numFmtId="0" fontId="37" fillId="0" borderId="0" xfId="0" applyFont="1" applyAlignment="1">
      <alignment horizontal="center" vertical="center"/>
    </xf>
    <xf numFmtId="164" fontId="38" fillId="15" borderId="5" xfId="1" applyFont="1" applyFill="1" applyBorder="1" applyAlignment="1">
      <alignment horizontal="center" vertical="center"/>
    </xf>
    <xf numFmtId="0" fontId="0" fillId="0" borderId="5" xfId="0" applyBorder="1"/>
    <xf numFmtId="0" fontId="40" fillId="0" borderId="0" xfId="0" applyFont="1" applyAlignment="1">
      <alignment horizontal="left"/>
    </xf>
    <xf numFmtId="0" fontId="0" fillId="0" borderId="0" xfId="0" applyAlignment="1"/>
    <xf numFmtId="0" fontId="43" fillId="0" borderId="0" xfId="0" applyFont="1"/>
    <xf numFmtId="0" fontId="0" fillId="0" borderId="5" xfId="0" applyBorder="1" applyAlignment="1"/>
    <xf numFmtId="0" fontId="0" fillId="0" borderId="0" xfId="0" applyFill="1" applyBorder="1"/>
    <xf numFmtId="0" fontId="39" fillId="5" borderId="31" xfId="0" applyFont="1" applyFill="1" applyBorder="1"/>
    <xf numFmtId="0" fontId="39" fillId="5" borderId="22" xfId="0" applyFont="1" applyFill="1" applyBorder="1"/>
    <xf numFmtId="0" fontId="39" fillId="5" borderId="34" xfId="0" applyFont="1" applyFill="1" applyBorder="1"/>
    <xf numFmtId="0" fontId="39" fillId="5" borderId="37" xfId="0" applyFont="1" applyFill="1" applyBorder="1"/>
    <xf numFmtId="0" fontId="39" fillId="5" borderId="40" xfId="0" applyFont="1" applyFill="1" applyBorder="1"/>
    <xf numFmtId="0" fontId="39" fillId="5" borderId="43" xfId="0" applyFont="1" applyFill="1" applyBorder="1"/>
    <xf numFmtId="0" fontId="44" fillId="0" borderId="0" xfId="0" applyFont="1" applyFill="1" applyBorder="1"/>
    <xf numFmtId="166" fontId="44" fillId="0" borderId="0" xfId="1" applyNumberFormat="1" applyFont="1" applyFill="1" applyBorder="1"/>
    <xf numFmtId="166" fontId="45" fillId="0" borderId="0" xfId="1" applyNumberFormat="1" applyFont="1" applyFill="1" applyBorder="1" applyAlignment="1">
      <alignment horizontal="center" vertical="center"/>
    </xf>
    <xf numFmtId="164" fontId="44" fillId="0" borderId="0" xfId="1" applyFont="1" applyFill="1" applyBorder="1"/>
    <xf numFmtId="0" fontId="45" fillId="0" borderId="0" xfId="0" applyFont="1" applyFill="1" applyBorder="1" applyAlignment="1">
      <alignment horizontal="center" vertical="center"/>
    </xf>
    <xf numFmtId="0" fontId="44" fillId="0" borderId="0" xfId="0" applyFont="1" applyFill="1" applyBorder="1" applyAlignment="1">
      <alignment horizontal="left"/>
    </xf>
    <xf numFmtId="0" fontId="35" fillId="0" borderId="0" xfId="0" applyFont="1" applyBorder="1" applyAlignment="1"/>
    <xf numFmtId="0" fontId="28" fillId="2" borderId="68" xfId="0" applyFont="1" applyFill="1" applyBorder="1" applyAlignment="1">
      <alignment horizontal="center"/>
    </xf>
    <xf numFmtId="0" fontId="13" fillId="0" borderId="59" xfId="0" applyFont="1" applyFill="1" applyBorder="1" applyAlignment="1">
      <alignment horizontal="left" vertical="center"/>
    </xf>
    <xf numFmtId="165" fontId="15" fillId="0" borderId="82" xfId="0" applyNumberFormat="1" applyFont="1" applyFill="1" applyBorder="1" applyAlignment="1">
      <alignment horizontal="right"/>
    </xf>
    <xf numFmtId="165" fontId="15" fillId="0" borderId="83" xfId="0" applyNumberFormat="1" applyFont="1" applyFill="1" applyBorder="1" applyAlignment="1">
      <alignment horizontal="right"/>
    </xf>
    <xf numFmtId="165" fontId="15" fillId="0" borderId="84" xfId="0" applyNumberFormat="1" applyFont="1" applyFill="1" applyBorder="1" applyAlignment="1">
      <alignment horizontal="right"/>
    </xf>
    <xf numFmtId="165" fontId="50" fillId="0" borderId="78" xfId="0" applyNumberFormat="1" applyFont="1" applyBorder="1" applyAlignment="1">
      <alignment horizontal="center" vertical="center"/>
    </xf>
    <xf numFmtId="0" fontId="13" fillId="0" borderId="79" xfId="0" applyFont="1" applyFill="1" applyBorder="1"/>
    <xf numFmtId="0" fontId="13" fillId="0" borderId="80" xfId="0" applyFont="1" applyFill="1" applyBorder="1"/>
    <xf numFmtId="0" fontId="13" fillId="0" borderId="81" xfId="0" applyFont="1" applyFill="1" applyBorder="1"/>
    <xf numFmtId="0" fontId="23" fillId="0" borderId="0" xfId="0" applyFont="1" applyFill="1"/>
    <xf numFmtId="0" fontId="45" fillId="0" borderId="0" xfId="0" applyFont="1" applyFill="1" applyBorder="1" applyAlignment="1">
      <alignment vertical="center"/>
    </xf>
    <xf numFmtId="166" fontId="44" fillId="0" borderId="0" xfId="0" applyNumberFormat="1" applyFont="1" applyFill="1" applyBorder="1"/>
    <xf numFmtId="0" fontId="45" fillId="0" borderId="0" xfId="0" applyFont="1" applyFill="1" applyBorder="1" applyAlignment="1">
      <alignment horizontal="center"/>
    </xf>
    <xf numFmtId="0" fontId="39" fillId="5" borderId="85" xfId="0" applyFont="1" applyFill="1" applyBorder="1"/>
    <xf numFmtId="0" fontId="39" fillId="5" borderId="86" xfId="0" applyFont="1" applyFill="1" applyBorder="1"/>
    <xf numFmtId="0" fontId="39" fillId="5" borderId="87" xfId="0" applyFont="1" applyFill="1" applyBorder="1"/>
    <xf numFmtId="0" fontId="29" fillId="0" borderId="0" xfId="0" applyFont="1" applyFill="1" applyBorder="1"/>
    <xf numFmtId="165" fontId="6" fillId="0" borderId="0" xfId="0" applyNumberFormat="1" applyFont="1" applyFill="1" applyBorder="1"/>
    <xf numFmtId="165" fontId="9" fillId="0" borderId="0" xfId="0" applyNumberFormat="1" applyFont="1" applyFill="1" applyBorder="1" applyAlignment="1">
      <alignment horizontal="center"/>
    </xf>
    <xf numFmtId="0" fontId="30" fillId="0" borderId="0" xfId="0" applyFont="1" applyFill="1" applyBorder="1"/>
    <xf numFmtId="9" fontId="9" fillId="0" borderId="0" xfId="2" applyFont="1" applyFill="1" applyBorder="1"/>
    <xf numFmtId="165" fontId="9" fillId="0" borderId="0" xfId="0" applyNumberFormat="1" applyFont="1" applyFill="1" applyBorder="1" applyAlignment="1">
      <alignment horizontal="left"/>
    </xf>
    <xf numFmtId="10" fontId="0" fillId="0" borderId="0" xfId="0" applyNumberFormat="1" applyFill="1" applyBorder="1"/>
    <xf numFmtId="164" fontId="17" fillId="0" borderId="0" xfId="1" applyFont="1" applyFill="1" applyBorder="1"/>
    <xf numFmtId="0" fontId="64" fillId="5" borderId="26" xfId="0" applyFont="1" applyFill="1" applyBorder="1" applyAlignment="1">
      <alignment horizontal="center" vertical="center" wrapText="1"/>
    </xf>
    <xf numFmtId="0" fontId="64" fillId="5" borderId="0" xfId="0" applyFont="1" applyFill="1" applyBorder="1" applyAlignment="1">
      <alignment horizontal="center" vertical="center" wrapText="1"/>
    </xf>
    <xf numFmtId="0" fontId="64" fillId="5" borderId="10" xfId="0" applyFont="1" applyFill="1" applyBorder="1" applyAlignment="1">
      <alignment horizontal="center" vertical="center" wrapText="1"/>
    </xf>
    <xf numFmtId="0" fontId="64" fillId="5" borderId="28" xfId="0" applyFont="1" applyFill="1" applyBorder="1" applyAlignment="1">
      <alignment horizontal="center" vertical="center" wrapText="1"/>
    </xf>
    <xf numFmtId="0" fontId="64" fillId="5" borderId="29" xfId="0" applyFont="1" applyFill="1" applyBorder="1" applyAlignment="1">
      <alignment horizontal="center" vertical="center" wrapText="1"/>
    </xf>
    <xf numFmtId="0" fontId="64" fillId="5" borderId="30" xfId="0" applyFont="1" applyFill="1" applyBorder="1" applyAlignment="1">
      <alignment horizontal="center" vertical="center" wrapText="1"/>
    </xf>
    <xf numFmtId="0" fontId="64" fillId="5" borderId="9" xfId="0" applyFont="1" applyFill="1" applyBorder="1" applyAlignment="1">
      <alignment horizontal="center" vertical="center" wrapText="1"/>
    </xf>
    <xf numFmtId="0" fontId="24" fillId="5" borderId="27" xfId="0" applyFont="1" applyFill="1" applyBorder="1" applyAlignment="1">
      <alignment horizontal="left"/>
    </xf>
    <xf numFmtId="0" fontId="26" fillId="17" borderId="17" xfId="0" applyFont="1" applyFill="1" applyBorder="1" applyAlignment="1">
      <alignment horizontal="center"/>
    </xf>
    <xf numFmtId="0" fontId="26" fillId="18" borderId="17" xfId="0" applyFont="1" applyFill="1" applyBorder="1" applyAlignment="1">
      <alignment horizontal="center"/>
    </xf>
    <xf numFmtId="164" fontId="27" fillId="0" borderId="21" xfId="1" applyFont="1" applyFill="1" applyBorder="1" applyAlignment="1">
      <alignment horizontal="center"/>
    </xf>
    <xf numFmtId="164" fontId="27" fillId="0" borderId="22" xfId="1" applyFont="1" applyFill="1" applyBorder="1" applyAlignment="1">
      <alignment horizontal="center"/>
    </xf>
    <xf numFmtId="164" fontId="42" fillId="0" borderId="5" xfId="1" applyFont="1" applyBorder="1" applyAlignment="1">
      <alignment horizontal="center"/>
    </xf>
    <xf numFmtId="0" fontId="46" fillId="15" borderId="46" xfId="0" applyFont="1" applyFill="1" applyBorder="1" applyAlignment="1">
      <alignment horizontal="center" vertical="center" wrapText="1"/>
    </xf>
    <xf numFmtId="0" fontId="46" fillId="15" borderId="47" xfId="0" applyFont="1" applyFill="1" applyBorder="1" applyAlignment="1">
      <alignment horizontal="center" vertical="center" wrapText="1"/>
    </xf>
    <xf numFmtId="0" fontId="46" fillId="15" borderId="48" xfId="0" applyFont="1" applyFill="1" applyBorder="1" applyAlignment="1">
      <alignment horizontal="center" vertical="center" wrapText="1"/>
    </xf>
    <xf numFmtId="0" fontId="46" fillId="15" borderId="49" xfId="0" applyFont="1" applyFill="1" applyBorder="1" applyAlignment="1">
      <alignment horizontal="center" vertical="center" wrapText="1"/>
    </xf>
    <xf numFmtId="0" fontId="46" fillId="15" borderId="0" xfId="0" applyFont="1" applyFill="1" applyBorder="1" applyAlignment="1">
      <alignment horizontal="center" vertical="center" wrapText="1"/>
    </xf>
    <xf numFmtId="0" fontId="46" fillId="15" borderId="50" xfId="0" applyFont="1" applyFill="1" applyBorder="1" applyAlignment="1">
      <alignment horizontal="center" vertical="center" wrapText="1"/>
    </xf>
    <xf numFmtId="0" fontId="46" fillId="15" borderId="51" xfId="0" applyFont="1" applyFill="1" applyBorder="1" applyAlignment="1">
      <alignment horizontal="center" vertical="center" wrapText="1"/>
    </xf>
    <xf numFmtId="0" fontId="46" fillId="15" borderId="52" xfId="0" applyFont="1" applyFill="1" applyBorder="1" applyAlignment="1">
      <alignment horizontal="center" vertical="center" wrapText="1"/>
    </xf>
    <xf numFmtId="0" fontId="46" fillId="15" borderId="53" xfId="0" applyFont="1" applyFill="1" applyBorder="1" applyAlignment="1">
      <alignment horizontal="center" vertical="center" wrapText="1"/>
    </xf>
    <xf numFmtId="0" fontId="51" fillId="0" borderId="46" xfId="0" applyFont="1" applyFill="1" applyBorder="1" applyAlignment="1">
      <alignment horizontal="center" vertical="center" wrapText="1"/>
    </xf>
    <xf numFmtId="0" fontId="51" fillId="0" borderId="47" xfId="0" applyFont="1" applyFill="1" applyBorder="1" applyAlignment="1">
      <alignment horizontal="center" vertical="center" wrapText="1"/>
    </xf>
    <xf numFmtId="0" fontId="51" fillId="0" borderId="48" xfId="0" applyFont="1" applyFill="1" applyBorder="1" applyAlignment="1">
      <alignment horizontal="center" vertical="center" wrapText="1"/>
    </xf>
    <xf numFmtId="0" fontId="51" fillId="0" borderId="49" xfId="0" applyFont="1" applyFill="1" applyBorder="1" applyAlignment="1">
      <alignment horizontal="center" vertical="center" wrapText="1"/>
    </xf>
    <xf numFmtId="0" fontId="51" fillId="0" borderId="0" xfId="0" applyFont="1" applyFill="1" applyBorder="1" applyAlignment="1">
      <alignment horizontal="center" vertical="center" wrapText="1"/>
    </xf>
    <xf numFmtId="0" fontId="51" fillId="0" borderId="50" xfId="0" applyFont="1" applyFill="1" applyBorder="1" applyAlignment="1">
      <alignment horizontal="center" vertical="center" wrapText="1"/>
    </xf>
    <xf numFmtId="0" fontId="51" fillId="0" borderId="51" xfId="0" applyFont="1" applyFill="1" applyBorder="1" applyAlignment="1">
      <alignment horizontal="center" vertical="center" wrapText="1"/>
    </xf>
    <xf numFmtId="0" fontId="51" fillId="0" borderId="52" xfId="0" applyFont="1" applyFill="1" applyBorder="1" applyAlignment="1">
      <alignment horizontal="center" vertical="center" wrapText="1"/>
    </xf>
    <xf numFmtId="0" fontId="51" fillId="0" borderId="53" xfId="0" applyFont="1" applyFill="1" applyBorder="1" applyAlignment="1">
      <alignment horizontal="center" vertical="center" wrapText="1"/>
    </xf>
    <xf numFmtId="0" fontId="13" fillId="0" borderId="75" xfId="0" applyFont="1" applyFill="1" applyBorder="1" applyAlignment="1">
      <alignment horizontal="left" vertical="center"/>
    </xf>
    <xf numFmtId="0" fontId="13" fillId="0" borderId="76" xfId="0" applyFont="1" applyFill="1" applyBorder="1" applyAlignment="1">
      <alignment horizontal="left" vertical="center"/>
    </xf>
    <xf numFmtId="0" fontId="13" fillId="0" borderId="77" xfId="0" applyFont="1" applyFill="1" applyBorder="1" applyAlignment="1">
      <alignment horizontal="left" vertical="center"/>
    </xf>
    <xf numFmtId="0" fontId="36" fillId="4" borderId="0" xfId="0" applyFont="1" applyFill="1" applyBorder="1" applyAlignment="1">
      <alignment horizontal="center"/>
    </xf>
    <xf numFmtId="0" fontId="36" fillId="8" borderId="0" xfId="0" applyFont="1" applyFill="1" applyBorder="1" applyAlignment="1">
      <alignment horizontal="center"/>
    </xf>
    <xf numFmtId="0" fontId="10" fillId="2" borderId="16" xfId="0" applyFont="1" applyFill="1" applyBorder="1" applyAlignment="1">
      <alignment horizontal="left"/>
    </xf>
    <xf numFmtId="0" fontId="10" fillId="2" borderId="12" xfId="0" applyFont="1" applyFill="1" applyBorder="1" applyAlignment="1">
      <alignment horizontal="left"/>
    </xf>
    <xf numFmtId="0" fontId="13" fillId="0" borderId="69" xfId="0" applyFont="1" applyFill="1" applyBorder="1" applyAlignment="1">
      <alignment horizontal="left" vertical="center"/>
    </xf>
    <xf numFmtId="0" fontId="13" fillId="0" borderId="70" xfId="0" applyFont="1" applyFill="1" applyBorder="1" applyAlignment="1">
      <alignment horizontal="left" vertical="center"/>
    </xf>
    <xf numFmtId="0" fontId="13" fillId="0" borderId="71" xfId="0" applyFont="1" applyFill="1" applyBorder="1" applyAlignment="1">
      <alignment horizontal="left" vertical="center"/>
    </xf>
    <xf numFmtId="0" fontId="48" fillId="0" borderId="46" xfId="0" applyFont="1" applyFill="1" applyBorder="1" applyAlignment="1">
      <alignment horizontal="center" vertical="center" wrapText="1"/>
    </xf>
    <xf numFmtId="0" fontId="48" fillId="0" borderId="47" xfId="0" applyFont="1" applyFill="1" applyBorder="1" applyAlignment="1">
      <alignment horizontal="center" vertical="center"/>
    </xf>
    <xf numFmtId="0" fontId="48" fillId="0" borderId="48" xfId="0" applyFont="1" applyFill="1" applyBorder="1" applyAlignment="1">
      <alignment horizontal="center" vertical="center"/>
    </xf>
    <xf numFmtId="0" fontId="48" fillId="0" borderId="49" xfId="0" applyFont="1" applyFill="1" applyBorder="1" applyAlignment="1">
      <alignment horizontal="center" vertical="center"/>
    </xf>
    <xf numFmtId="0" fontId="48" fillId="0" borderId="0" xfId="0" applyFont="1" applyFill="1" applyBorder="1" applyAlignment="1">
      <alignment horizontal="center" vertical="center"/>
    </xf>
    <xf numFmtId="0" fontId="48" fillId="0" borderId="50" xfId="0" applyFont="1" applyFill="1" applyBorder="1" applyAlignment="1">
      <alignment horizontal="center" vertical="center"/>
    </xf>
    <xf numFmtId="0" fontId="48" fillId="0" borderId="51" xfId="0" applyFont="1" applyFill="1" applyBorder="1" applyAlignment="1">
      <alignment horizontal="center" vertical="center"/>
    </xf>
    <xf numFmtId="0" fontId="48" fillId="0" borderId="52" xfId="0" applyFont="1" applyFill="1" applyBorder="1" applyAlignment="1">
      <alignment horizontal="center" vertical="center"/>
    </xf>
    <xf numFmtId="0" fontId="48" fillId="0" borderId="53" xfId="0" applyFont="1" applyFill="1" applyBorder="1" applyAlignment="1">
      <alignment horizontal="center" vertical="center"/>
    </xf>
    <xf numFmtId="0" fontId="13" fillId="0" borderId="61" xfId="0" applyFont="1" applyFill="1" applyBorder="1" applyAlignment="1">
      <alignment horizontal="left" vertical="center"/>
    </xf>
    <xf numFmtId="0" fontId="13" fillId="0" borderId="63" xfId="0" applyFont="1" applyFill="1" applyBorder="1" applyAlignment="1">
      <alignment horizontal="left" vertical="center"/>
    </xf>
    <xf numFmtId="0" fontId="13" fillId="0" borderId="65" xfId="0" applyFont="1" applyFill="1" applyBorder="1" applyAlignment="1">
      <alignment horizontal="left" vertical="center"/>
    </xf>
    <xf numFmtId="0" fontId="61" fillId="15" borderId="8" xfId="0" applyFont="1" applyFill="1" applyBorder="1" applyAlignment="1">
      <alignment horizontal="right" vertical="center"/>
    </xf>
    <xf numFmtId="0" fontId="61" fillId="15" borderId="9" xfId="0" applyFont="1" applyFill="1" applyBorder="1" applyAlignment="1">
      <alignment horizontal="right" vertical="center"/>
    </xf>
    <xf numFmtId="0" fontId="61" fillId="15" borderId="14" xfId="0" applyFont="1" applyFill="1" applyBorder="1" applyAlignment="1">
      <alignment horizontal="right" vertical="center"/>
    </xf>
    <xf numFmtId="0" fontId="61" fillId="15" borderId="6" xfId="0" applyFont="1" applyFill="1" applyBorder="1" applyAlignment="1">
      <alignment horizontal="right" vertical="center"/>
    </xf>
    <xf numFmtId="0" fontId="61" fillId="15" borderId="0" xfId="0" applyFont="1" applyFill="1" applyBorder="1" applyAlignment="1">
      <alignment horizontal="right" vertical="center"/>
    </xf>
    <xf numFmtId="0" fontId="61" fillId="15" borderId="7" xfId="0" applyFont="1" applyFill="1" applyBorder="1" applyAlignment="1">
      <alignment horizontal="right" vertical="center"/>
    </xf>
    <xf numFmtId="0" fontId="61" fillId="15" borderId="11" xfId="0" applyFont="1" applyFill="1" applyBorder="1" applyAlignment="1">
      <alignment horizontal="right" vertical="center"/>
    </xf>
    <xf numFmtId="0" fontId="61" fillId="15" borderId="10" xfId="0" applyFont="1" applyFill="1" applyBorder="1" applyAlignment="1">
      <alignment horizontal="right" vertical="center"/>
    </xf>
    <xf numFmtId="0" fontId="61" fillId="15" borderId="15" xfId="0" applyFont="1" applyFill="1" applyBorder="1" applyAlignment="1">
      <alignment horizontal="right" vertical="center"/>
    </xf>
    <xf numFmtId="0" fontId="13" fillId="0" borderId="0" xfId="0" applyFont="1" applyBorder="1" applyAlignment="1">
      <alignment horizontal="center"/>
    </xf>
    <xf numFmtId="0" fontId="13" fillId="0" borderId="72" xfId="0" applyFont="1" applyFill="1" applyBorder="1" applyAlignment="1">
      <alignment horizontal="left" vertical="center" wrapText="1"/>
    </xf>
    <xf numFmtId="0" fontId="13" fillId="0" borderId="74" xfId="0" applyFont="1" applyFill="1" applyBorder="1" applyAlignment="1">
      <alignment horizontal="left" vertical="center" wrapText="1"/>
    </xf>
    <xf numFmtId="0" fontId="13" fillId="0" borderId="72" xfId="0" applyFont="1" applyFill="1" applyBorder="1" applyAlignment="1">
      <alignment horizontal="left" vertical="center"/>
    </xf>
    <xf numFmtId="0" fontId="13" fillId="0" borderId="73" xfId="0" applyFont="1" applyFill="1" applyBorder="1" applyAlignment="1">
      <alignment horizontal="left" vertical="center"/>
    </xf>
    <xf numFmtId="0" fontId="13" fillId="0" borderId="74" xfId="0" applyFont="1" applyFill="1" applyBorder="1" applyAlignment="1">
      <alignment horizontal="left" vertical="center"/>
    </xf>
    <xf numFmtId="0" fontId="13" fillId="0" borderId="69" xfId="0" applyFont="1" applyFill="1" applyBorder="1" applyAlignment="1">
      <alignment horizontal="left" vertical="center" wrapText="1"/>
    </xf>
    <xf numFmtId="0" fontId="13" fillId="0" borderId="70" xfId="0" applyFont="1" applyFill="1" applyBorder="1" applyAlignment="1">
      <alignment horizontal="left" vertical="center" wrapText="1"/>
    </xf>
    <xf numFmtId="0" fontId="13" fillId="0" borderId="71" xfId="0" applyFont="1" applyFill="1" applyBorder="1" applyAlignment="1">
      <alignment horizontal="left" vertical="center" wrapText="1"/>
    </xf>
    <xf numFmtId="0" fontId="55" fillId="15" borderId="54" xfId="0" applyFont="1" applyFill="1" applyBorder="1" applyAlignment="1">
      <alignment horizontal="center" vertical="center" wrapText="1"/>
    </xf>
    <xf numFmtId="0" fontId="54" fillId="15" borderId="66" xfId="0" applyFont="1" applyFill="1" applyBorder="1" applyAlignment="1">
      <alignment horizontal="center" vertical="center"/>
    </xf>
    <xf numFmtId="0" fontId="54" fillId="15" borderId="55" xfId="0" applyFont="1" applyFill="1" applyBorder="1" applyAlignment="1">
      <alignment horizontal="center" vertical="center"/>
    </xf>
    <xf numFmtId="0" fontId="54" fillId="15" borderId="0" xfId="0" applyFont="1" applyFill="1" applyBorder="1" applyAlignment="1">
      <alignment horizontal="center" vertical="center"/>
    </xf>
    <xf numFmtId="0" fontId="54" fillId="15" borderId="56" xfId="0" applyFont="1" applyFill="1" applyBorder="1" applyAlignment="1">
      <alignment horizontal="center" vertical="center"/>
    </xf>
    <xf numFmtId="0" fontId="54" fillId="15" borderId="57" xfId="0" applyFont="1" applyFill="1" applyBorder="1" applyAlignment="1">
      <alignment horizontal="center" vertical="center"/>
    </xf>
    <xf numFmtId="0" fontId="54" fillId="15" borderId="58" xfId="0" applyFont="1" applyFill="1" applyBorder="1" applyAlignment="1">
      <alignment horizontal="center" vertical="center"/>
    </xf>
    <xf numFmtId="0" fontId="55" fillId="15" borderId="66" xfId="0" applyFont="1" applyFill="1" applyBorder="1" applyAlignment="1">
      <alignment horizontal="center" vertical="center"/>
    </xf>
    <xf numFmtId="0" fontId="55" fillId="15" borderId="55" xfId="0" applyFont="1" applyFill="1" applyBorder="1" applyAlignment="1">
      <alignment horizontal="center" vertical="center"/>
    </xf>
    <xf numFmtId="0" fontId="55" fillId="15" borderId="0" xfId="0" applyFont="1" applyFill="1" applyBorder="1" applyAlignment="1">
      <alignment horizontal="center" vertical="center"/>
    </xf>
    <xf numFmtId="0" fontId="55" fillId="15" borderId="56" xfId="0" applyFont="1" applyFill="1" applyBorder="1" applyAlignment="1">
      <alignment horizontal="center" vertical="center"/>
    </xf>
    <xf numFmtId="0" fontId="55" fillId="15" borderId="57" xfId="0" applyFont="1" applyFill="1" applyBorder="1" applyAlignment="1">
      <alignment horizontal="center" vertical="center"/>
    </xf>
    <xf numFmtId="0" fontId="55" fillId="15" borderId="58" xfId="0" applyFont="1" applyFill="1" applyBorder="1" applyAlignment="1">
      <alignment horizontal="center" vertical="center"/>
    </xf>
    <xf numFmtId="0" fontId="54" fillId="15" borderId="60" xfId="0" applyFont="1" applyFill="1" applyBorder="1" applyAlignment="1">
      <alignment horizontal="center" wrapText="1"/>
    </xf>
    <xf numFmtId="0" fontId="54" fillId="15" borderId="67" xfId="0" applyFont="1" applyFill="1" applyBorder="1" applyAlignment="1">
      <alignment horizontal="center"/>
    </xf>
    <xf numFmtId="0" fontId="54" fillId="15" borderId="62" xfId="0" applyFont="1" applyFill="1" applyBorder="1" applyAlignment="1">
      <alignment horizontal="center"/>
    </xf>
    <xf numFmtId="0" fontId="54" fillId="15" borderId="0" xfId="0" applyFont="1" applyFill="1" applyBorder="1" applyAlignment="1">
      <alignment horizontal="center"/>
    </xf>
    <xf numFmtId="0" fontId="54" fillId="15" borderId="63" xfId="0" applyFont="1" applyFill="1" applyBorder="1" applyAlignment="1">
      <alignment horizontal="center"/>
    </xf>
    <xf numFmtId="0" fontId="54" fillId="15" borderId="64" xfId="0" applyFont="1" applyFill="1" applyBorder="1" applyAlignment="1">
      <alignment horizontal="center"/>
    </xf>
    <xf numFmtId="0" fontId="54" fillId="15" borderId="65" xfId="0" applyFont="1" applyFill="1" applyBorder="1" applyAlignment="1">
      <alignment horizontal="center"/>
    </xf>
    <xf numFmtId="0" fontId="54" fillId="15" borderId="61" xfId="0" applyFont="1" applyFill="1" applyBorder="1" applyAlignment="1">
      <alignment horizontal="center"/>
    </xf>
    <xf numFmtId="0" fontId="24" fillId="0" borderId="0" xfId="0" applyFont="1" applyAlignment="1">
      <alignment horizontal="center"/>
    </xf>
    <xf numFmtId="165" fontId="41" fillId="0" borderId="0" xfId="0" applyNumberFormat="1" applyFont="1" applyBorder="1"/>
    <xf numFmtId="0" fontId="37" fillId="0" borderId="0" xfId="0" applyFont="1" applyAlignment="1">
      <alignment horizontal="center"/>
    </xf>
    <xf numFmtId="166" fontId="67" fillId="0" borderId="17" xfId="1" applyNumberFormat="1" applyFont="1" applyFill="1" applyBorder="1"/>
    <xf numFmtId="10" fontId="67" fillId="0" borderId="17" xfId="0" applyNumberFormat="1" applyFont="1" applyFill="1" applyBorder="1"/>
    <xf numFmtId="0" fontId="67" fillId="0" borderId="17" xfId="0" applyFont="1" applyFill="1" applyBorder="1"/>
    <xf numFmtId="0" fontId="67" fillId="6" borderId="17" xfId="0" applyFont="1" applyFill="1" applyBorder="1"/>
    <xf numFmtId="10" fontId="67" fillId="6" borderId="17" xfId="0" applyNumberFormat="1" applyFont="1" applyFill="1" applyBorder="1"/>
    <xf numFmtId="164" fontId="67" fillId="6" borderId="17" xfId="1" applyFont="1" applyFill="1" applyBorder="1"/>
    <xf numFmtId="0" fontId="67" fillId="0" borderId="0" xfId="0" applyFont="1" applyAlignment="1">
      <alignment horizontal="center"/>
    </xf>
    <xf numFmtId="164" fontId="67" fillId="0" borderId="17" xfId="1" applyFont="1" applyFill="1" applyBorder="1"/>
    <xf numFmtId="0" fontId="22" fillId="0" borderId="5" xfId="0" applyFont="1" applyBorder="1" applyAlignment="1">
      <alignment horizontal="center"/>
    </xf>
    <xf numFmtId="0" fontId="24" fillId="0" borderId="5" xfId="0" applyFont="1" applyBorder="1" applyAlignment="1">
      <alignment horizontal="center"/>
    </xf>
    <xf numFmtId="0" fontId="0" fillId="0" borderId="5" xfId="0" applyBorder="1" applyAlignment="1">
      <alignment horizontal="center"/>
    </xf>
    <xf numFmtId="0" fontId="68" fillId="19" borderId="17" xfId="0" applyFont="1" applyFill="1" applyBorder="1"/>
    <xf numFmtId="0" fontId="68" fillId="4" borderId="24" xfId="0" applyFont="1" applyFill="1" applyBorder="1" applyAlignment="1">
      <alignment horizontal="center" vertical="center" wrapText="1"/>
    </xf>
    <xf numFmtId="0" fontId="65" fillId="0" borderId="0" xfId="0" applyFont="1" applyAlignment="1">
      <alignment horizontal="center"/>
    </xf>
    <xf numFmtId="0" fontId="69" fillId="0" borderId="0" xfId="0" applyFont="1" applyAlignment="1">
      <alignment horizontal="left"/>
    </xf>
    <xf numFmtId="0" fontId="22" fillId="0" borderId="5" xfId="0" applyFont="1" applyBorder="1" applyAlignment="1">
      <alignment horizontal="left"/>
    </xf>
    <xf numFmtId="0" fontId="68" fillId="0" borderId="25" xfId="0" applyFont="1" applyFill="1" applyBorder="1" applyAlignment="1">
      <alignment horizontal="center"/>
    </xf>
    <xf numFmtId="0" fontId="66" fillId="0" borderId="25" xfId="0" applyFont="1" applyFill="1" applyBorder="1" applyAlignment="1"/>
    <xf numFmtId="0" fontId="0" fillId="0" borderId="88" xfId="0" applyBorder="1"/>
    <xf numFmtId="0" fontId="70" fillId="0" borderId="4" xfId="0" applyFont="1" applyBorder="1" applyAlignment="1">
      <alignment horizontal="center"/>
    </xf>
    <xf numFmtId="0" fontId="70" fillId="0" borderId="4" xfId="0" applyFont="1" applyBorder="1"/>
    <xf numFmtId="9" fontId="70" fillId="0" borderId="4" xfId="0" applyNumberFormat="1" applyFont="1" applyBorder="1"/>
    <xf numFmtId="9" fontId="70" fillId="0" borderId="0" xfId="0" applyNumberFormat="1" applyFont="1"/>
    <xf numFmtId="0" fontId="70" fillId="0" borderId="4" xfId="0" applyFont="1" applyBorder="1" applyAlignment="1">
      <alignment horizontal="left"/>
    </xf>
    <xf numFmtId="10" fontId="70" fillId="0" borderId="4" xfId="0" applyNumberFormat="1" applyFont="1" applyBorder="1"/>
    <xf numFmtId="0" fontId="73" fillId="20" borderId="4" xfId="0" applyFont="1" applyFill="1" applyBorder="1" applyAlignment="1">
      <alignment horizontal="center" vertical="center" wrapText="1"/>
    </xf>
    <xf numFmtId="0" fontId="70" fillId="0" borderId="0" xfId="0" applyFont="1" applyBorder="1" applyAlignment="1">
      <alignment horizontal="center"/>
    </xf>
    <xf numFmtId="0" fontId="70" fillId="0" borderId="0" xfId="0" applyFont="1" applyBorder="1"/>
    <xf numFmtId="9" fontId="70" fillId="0" borderId="0" xfId="0" applyNumberFormat="1" applyFont="1" applyBorder="1"/>
    <xf numFmtId="0" fontId="70" fillId="0" borderId="5" xfId="0" applyFont="1" applyBorder="1" applyAlignment="1">
      <alignment horizontal="center"/>
    </xf>
    <xf numFmtId="0" fontId="70" fillId="0" borderId="5" xfId="0" applyFont="1" applyBorder="1"/>
    <xf numFmtId="0" fontId="0" fillId="0" borderId="0" xfId="0" applyBorder="1" applyAlignment="1">
      <alignment horizontal="center"/>
    </xf>
    <xf numFmtId="0" fontId="75" fillId="22" borderId="4" xfId="0" applyFont="1" applyFill="1" applyBorder="1" applyAlignment="1">
      <alignment horizontal="center" vertical="center"/>
    </xf>
    <xf numFmtId="0" fontId="75" fillId="22" borderId="4" xfId="0" applyFont="1" applyFill="1" applyBorder="1" applyAlignment="1">
      <alignment vertical="center"/>
    </xf>
    <xf numFmtId="0" fontId="75" fillId="22" borderId="89" xfId="0" applyFont="1" applyFill="1" applyBorder="1" applyAlignment="1">
      <alignment horizontal="center" vertical="center"/>
    </xf>
    <xf numFmtId="0" fontId="75" fillId="22" borderId="90" xfId="0" applyFont="1" applyFill="1" applyBorder="1" applyAlignment="1">
      <alignment horizontal="center" vertical="center"/>
    </xf>
    <xf numFmtId="0" fontId="76" fillId="21" borderId="4" xfId="0" applyFont="1" applyFill="1" applyBorder="1" applyAlignment="1">
      <alignment horizontal="center"/>
    </xf>
    <xf numFmtId="0" fontId="76" fillId="21" borderId="4" xfId="0" applyFont="1" applyFill="1" applyBorder="1"/>
    <xf numFmtId="0" fontId="76" fillId="21" borderId="89" xfId="0" applyFont="1" applyFill="1" applyBorder="1" applyAlignment="1">
      <alignment horizontal="center"/>
    </xf>
    <xf numFmtId="0" fontId="76" fillId="21" borderId="90" xfId="0" applyFont="1" applyFill="1" applyBorder="1" applyAlignment="1">
      <alignment horizontal="center"/>
    </xf>
    <xf numFmtId="0" fontId="74" fillId="20" borderId="4" xfId="0" applyFont="1" applyFill="1" applyBorder="1" applyAlignment="1">
      <alignment horizontal="center"/>
    </xf>
    <xf numFmtId="0" fontId="74" fillId="20" borderId="4" xfId="0" applyFont="1" applyFill="1" applyBorder="1"/>
    <xf numFmtId="0" fontId="75" fillId="20" borderId="4" xfId="0" applyFont="1" applyFill="1" applyBorder="1" applyAlignment="1">
      <alignment horizontal="center"/>
    </xf>
    <xf numFmtId="0" fontId="72" fillId="21" borderId="91" xfId="0" applyFont="1" applyFill="1" applyBorder="1" applyAlignment="1">
      <alignment horizontal="center" vertical="center" wrapText="1"/>
    </xf>
    <xf numFmtId="0" fontId="72" fillId="21" borderId="92" xfId="0" applyFont="1" applyFill="1" applyBorder="1" applyAlignment="1">
      <alignment horizontal="center" vertical="center" wrapText="1"/>
    </xf>
    <xf numFmtId="0" fontId="72" fillId="21" borderId="93" xfId="0" applyFont="1" applyFill="1" applyBorder="1" applyAlignment="1">
      <alignment horizontal="center" vertical="center" wrapText="1"/>
    </xf>
    <xf numFmtId="0" fontId="73" fillId="22" borderId="91" xfId="0" applyFont="1" applyFill="1" applyBorder="1" applyAlignment="1">
      <alignment horizontal="center" vertical="center" wrapText="1"/>
    </xf>
    <xf numFmtId="0" fontId="73" fillId="22" borderId="92" xfId="0" applyFont="1" applyFill="1" applyBorder="1" applyAlignment="1">
      <alignment horizontal="center" vertical="center" wrapText="1"/>
    </xf>
    <xf numFmtId="0" fontId="73" fillId="22" borderId="93" xfId="0" applyFont="1" applyFill="1" applyBorder="1" applyAlignment="1">
      <alignment horizontal="center" vertical="center" wrapText="1"/>
    </xf>
    <xf numFmtId="0" fontId="22" fillId="0" borderId="0" xfId="0" applyFont="1" applyBorder="1" applyAlignment="1">
      <alignment horizontal="center"/>
    </xf>
    <xf numFmtId="0" fontId="22" fillId="0" borderId="0" xfId="0" applyFont="1" applyBorder="1" applyAlignment="1">
      <alignment horizontal="left"/>
    </xf>
    <xf numFmtId="164" fontId="77" fillId="0" borderId="0" xfId="1" applyFont="1"/>
    <xf numFmtId="164" fontId="20" fillId="5" borderId="38" xfId="1" applyFont="1" applyFill="1" applyBorder="1"/>
    <xf numFmtId="9" fontId="20" fillId="5" borderId="39" xfId="2" applyFont="1" applyFill="1" applyBorder="1"/>
    <xf numFmtId="164" fontId="20" fillId="5" borderId="41" xfId="1" applyFont="1" applyFill="1" applyBorder="1"/>
    <xf numFmtId="168" fontId="20" fillId="5" borderId="42" xfId="2" applyNumberFormat="1" applyFont="1" applyFill="1" applyBorder="1"/>
    <xf numFmtId="164" fontId="20" fillId="5" borderId="44" xfId="1" applyFont="1" applyFill="1" applyBorder="1"/>
    <xf numFmtId="168" fontId="20" fillId="5" borderId="45" xfId="2" applyNumberFormat="1" applyFont="1" applyFill="1" applyBorder="1"/>
    <xf numFmtId="164" fontId="20" fillId="5" borderId="32" xfId="1" applyFont="1" applyFill="1" applyBorder="1"/>
    <xf numFmtId="168" fontId="20" fillId="5" borderId="33" xfId="2" applyNumberFormat="1" applyFont="1" applyFill="1" applyBorder="1"/>
    <xf numFmtId="164" fontId="20" fillId="5" borderId="17" xfId="1" applyFont="1" applyFill="1" applyBorder="1"/>
    <xf numFmtId="168" fontId="20" fillId="5" borderId="21" xfId="2" applyNumberFormat="1" applyFont="1" applyFill="1" applyBorder="1"/>
    <xf numFmtId="164" fontId="20" fillId="5" borderId="35" xfId="1" applyFont="1" applyFill="1" applyBorder="1"/>
    <xf numFmtId="168" fontId="20" fillId="5" borderId="36" xfId="2" applyNumberFormat="1" applyFont="1" applyFill="1" applyBorder="1"/>
    <xf numFmtId="164" fontId="20" fillId="5" borderId="5" xfId="0" applyNumberFormat="1" applyFont="1" applyFill="1" applyBorder="1"/>
    <xf numFmtId="0" fontId="20" fillId="5" borderId="5" xfId="0" applyFont="1" applyFill="1" applyBorder="1"/>
    <xf numFmtId="0" fontId="71" fillId="0" borderId="0" xfId="0" applyFont="1"/>
    <xf numFmtId="164" fontId="77" fillId="16" borderId="17" xfId="1" applyFont="1" applyFill="1" applyBorder="1" applyAlignment="1">
      <alignment horizontal="center" vertical="center"/>
    </xf>
    <xf numFmtId="164" fontId="77" fillId="16" borderId="19" xfId="1" applyFont="1" applyFill="1" applyBorder="1" applyAlignment="1">
      <alignment horizontal="center" vertical="center"/>
    </xf>
    <xf numFmtId="9" fontId="39" fillId="5" borderId="17" xfId="2" applyFont="1" applyFill="1" applyBorder="1" applyAlignment="1">
      <alignment horizontal="center" vertical="center"/>
    </xf>
    <xf numFmtId="9" fontId="39" fillId="5" borderId="17" xfId="2" applyFont="1" applyFill="1" applyBorder="1" applyAlignment="1">
      <alignment horizontal="center"/>
    </xf>
    <xf numFmtId="0" fontId="78" fillId="4" borderId="17" xfId="0" applyFont="1" applyFill="1" applyBorder="1"/>
    <xf numFmtId="164" fontId="77" fillId="17" borderId="17" xfId="1" applyFont="1" applyFill="1" applyBorder="1" applyAlignment="1">
      <alignment horizontal="center"/>
    </xf>
    <xf numFmtId="164" fontId="77" fillId="17" borderId="19" xfId="1" applyFont="1" applyFill="1" applyBorder="1" applyAlignment="1">
      <alignment horizontal="center"/>
    </xf>
    <xf numFmtId="164" fontId="77" fillId="12" borderId="20" xfId="1" applyFont="1" applyFill="1" applyBorder="1" applyAlignment="1">
      <alignment horizontal="center"/>
    </xf>
    <xf numFmtId="0" fontId="78" fillId="4" borderId="19" xfId="0" applyFont="1" applyFill="1" applyBorder="1"/>
    <xf numFmtId="0" fontId="78" fillId="4" borderId="18" xfId="0" applyFont="1" applyFill="1" applyBorder="1"/>
    <xf numFmtId="0" fontId="78" fillId="4" borderId="21" xfId="0" applyFont="1" applyFill="1" applyBorder="1" applyAlignment="1">
      <alignment horizontal="center"/>
    </xf>
    <xf numFmtId="0" fontId="78" fillId="4" borderId="23" xfId="0" applyFont="1" applyFill="1" applyBorder="1" applyAlignment="1">
      <alignment horizontal="center"/>
    </xf>
    <xf numFmtId="0" fontId="78" fillId="8" borderId="17" xfId="0" applyFont="1" applyFill="1" applyBorder="1" applyAlignment="1">
      <alignment horizontal="left"/>
    </xf>
    <xf numFmtId="0" fontId="78" fillId="8" borderId="17" xfId="0" applyFont="1" applyFill="1" applyBorder="1" applyAlignment="1">
      <alignment horizontal="center"/>
    </xf>
    <xf numFmtId="0" fontId="78" fillId="4" borderId="21" xfId="0" applyFont="1" applyFill="1" applyBorder="1" applyAlignment="1">
      <alignment horizontal="left"/>
    </xf>
    <xf numFmtId="0" fontId="78" fillId="4" borderId="23" xfId="0" applyFont="1" applyFill="1" applyBorder="1" applyAlignment="1">
      <alignment horizontal="left"/>
    </xf>
    <xf numFmtId="0" fontId="39" fillId="0" borderId="5" xfId="0" applyFont="1" applyBorder="1" applyAlignment="1">
      <alignment horizontal="center"/>
    </xf>
    <xf numFmtId="0" fontId="39" fillId="0" borderId="5" xfId="0" applyFont="1" applyBorder="1" applyAlignment="1">
      <alignment horizontal="left"/>
    </xf>
    <xf numFmtId="164" fontId="79" fillId="0" borderId="26" xfId="1" applyFont="1" applyFill="1" applyBorder="1" applyAlignment="1">
      <alignment horizontal="right"/>
    </xf>
    <xf numFmtId="0" fontId="39" fillId="0" borderId="0" xfId="0" applyFont="1" applyAlignment="1">
      <alignment horizontal="left"/>
    </xf>
    <xf numFmtId="167" fontId="80" fillId="0" borderId="5" xfId="0" applyNumberFormat="1" applyFont="1" applyBorder="1" applyAlignment="1">
      <alignment horizontal="center"/>
    </xf>
  </cellXfs>
  <cellStyles count="3">
    <cellStyle name="Moeda" xfId="1" builtinId="4"/>
    <cellStyle name="Normal" xfId="0" builtinId="0"/>
    <cellStyle name="Porcentagem" xfId="2" builtinId="5"/>
  </cellStyles>
  <dxfs count="6">
    <dxf>
      <font>
        <condense val="0"/>
        <extend val="0"/>
        <color indexed="10"/>
      </font>
    </dxf>
    <dxf>
      <font>
        <condense val="0"/>
        <extend val="0"/>
        <color indexed="10"/>
      </font>
    </dxf>
    <dxf>
      <font>
        <b/>
        <i val="0"/>
        <color rgb="FF002060"/>
      </font>
    </dxf>
    <dxf>
      <font>
        <b/>
        <i val="0"/>
        <color rgb="FFFF0000"/>
      </font>
    </dxf>
    <dxf>
      <font>
        <b/>
        <i val="0"/>
        <color rgb="FF002060"/>
      </font>
    </dxf>
    <dxf>
      <font>
        <b/>
        <i val="0"/>
        <color rgb="FFFF0000"/>
      </font>
    </dxf>
  </dxfs>
  <tableStyles count="0" defaultTableStyle="TableStyleMedium9" defaultPivotStyle="PivotStyleLight16"/>
  <colors>
    <mruColors>
      <color rgb="FFF2DBDA"/>
      <color rgb="FFDAE7F6"/>
      <color rgb="FFF7EAE9"/>
      <color rgb="FF4FFB63"/>
      <color rgb="FFFE3CF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9174874327149785"/>
          <c:y val="0.17433907718056982"/>
          <c:w val="0.76681999495825737"/>
          <c:h val="0.6905909949662089"/>
        </c:manualLayout>
      </c:layout>
      <c:lineChart>
        <c:grouping val="standard"/>
        <c:varyColors val="0"/>
        <c:ser>
          <c:idx val="0"/>
          <c:order val="0"/>
          <c:tx>
            <c:strRef>
              <c:f>Board!$V$3</c:f>
              <c:strCache>
                <c:ptCount val="1"/>
                <c:pt idx="0">
                  <c:v>Receita</c:v>
                </c:pt>
              </c:strCache>
            </c:strRef>
          </c:tx>
          <c:spPr>
            <a:ln w="22225" cap="rnd">
              <a:solidFill>
                <a:schemeClr val="accent1"/>
              </a:solidFill>
              <a:round/>
            </a:ln>
            <a:effectLst/>
          </c:spPr>
          <c:marker>
            <c:symbol val="none"/>
          </c:marker>
          <c:cat>
            <c:strRef>
              <c:f>Board!$W$2:$AH$2</c:f>
              <c:strCache>
                <c:ptCount val="12"/>
                <c:pt idx="0">
                  <c:v>Jan</c:v>
                </c:pt>
                <c:pt idx="1">
                  <c:v>Fev</c:v>
                </c:pt>
                <c:pt idx="2">
                  <c:v>Mar</c:v>
                </c:pt>
                <c:pt idx="3">
                  <c:v>Abr</c:v>
                </c:pt>
                <c:pt idx="4">
                  <c:v>Mai</c:v>
                </c:pt>
                <c:pt idx="5">
                  <c:v>Jun</c:v>
                </c:pt>
                <c:pt idx="6">
                  <c:v>Jul</c:v>
                </c:pt>
                <c:pt idx="7">
                  <c:v>Ago</c:v>
                </c:pt>
                <c:pt idx="8">
                  <c:v>Set</c:v>
                </c:pt>
                <c:pt idx="9">
                  <c:v>Out</c:v>
                </c:pt>
                <c:pt idx="10">
                  <c:v>Nov</c:v>
                </c:pt>
                <c:pt idx="11">
                  <c:v>Dez</c:v>
                </c:pt>
              </c:strCache>
            </c:strRef>
          </c:cat>
          <c:val>
            <c:numRef>
              <c:f>[0]!MOTOR_RECEITA</c:f>
              <c:numCache>
                <c:formatCode>_("R$ "* #,##0_);_("R$ "* \(#,##0\);_("R$ "* "-"??_);_(@_)</c:formatCode>
                <c:ptCount val="12"/>
                <c:pt idx="0">
                  <c:v>1840</c:v>
                </c:pt>
                <c:pt idx="1">
                  <c:v>1840</c:v>
                </c:pt>
                <c:pt idx="2">
                  <c:v>1840</c:v>
                </c:pt>
                <c:pt idx="3">
                  <c:v>1840</c:v>
                </c:pt>
                <c:pt idx="4">
                  <c:v>1840</c:v>
                </c:pt>
                <c:pt idx="5">
                  <c:v>1840</c:v>
                </c:pt>
                <c:pt idx="6">
                  <c:v>1840</c:v>
                </c:pt>
                <c:pt idx="7">
                  <c:v>1840</c:v>
                </c:pt>
                <c:pt idx="8">
                  <c:v>1840</c:v>
                </c:pt>
                <c:pt idx="9">
                  <c:v>1840</c:v>
                </c:pt>
                <c:pt idx="10">
                  <c:v>1840</c:v>
                </c:pt>
                <c:pt idx="11">
                  <c:v>1840</c:v>
                </c:pt>
              </c:numCache>
            </c:numRef>
          </c:val>
          <c:smooth val="0"/>
          <c:extLst>
            <c:ext xmlns:c16="http://schemas.microsoft.com/office/drawing/2014/chart" uri="{C3380CC4-5D6E-409C-BE32-E72D297353CC}">
              <c16:uniqueId val="{00000000-C0D0-4860-9A2E-3C2F637BE2C0}"/>
            </c:ext>
          </c:extLst>
        </c:ser>
        <c:ser>
          <c:idx val="1"/>
          <c:order val="1"/>
          <c:tx>
            <c:strRef>
              <c:f>Board!$V$4</c:f>
              <c:strCache>
                <c:ptCount val="1"/>
                <c:pt idx="0">
                  <c:v>Desp. Total</c:v>
                </c:pt>
              </c:strCache>
            </c:strRef>
          </c:tx>
          <c:spPr>
            <a:ln w="22225" cap="rnd">
              <a:solidFill>
                <a:schemeClr val="accent2"/>
              </a:solidFill>
              <a:round/>
            </a:ln>
            <a:effectLst/>
          </c:spPr>
          <c:marker>
            <c:symbol val="none"/>
          </c:marker>
          <c:cat>
            <c:strRef>
              <c:f>Board!$W$2:$AH$2</c:f>
              <c:strCache>
                <c:ptCount val="12"/>
                <c:pt idx="0">
                  <c:v>Jan</c:v>
                </c:pt>
                <c:pt idx="1">
                  <c:v>Fev</c:v>
                </c:pt>
                <c:pt idx="2">
                  <c:v>Mar</c:v>
                </c:pt>
                <c:pt idx="3">
                  <c:v>Abr</c:v>
                </c:pt>
                <c:pt idx="4">
                  <c:v>Mai</c:v>
                </c:pt>
                <c:pt idx="5">
                  <c:v>Jun</c:v>
                </c:pt>
                <c:pt idx="6">
                  <c:v>Jul</c:v>
                </c:pt>
                <c:pt idx="7">
                  <c:v>Ago</c:v>
                </c:pt>
                <c:pt idx="8">
                  <c:v>Set</c:v>
                </c:pt>
                <c:pt idx="9">
                  <c:v>Out</c:v>
                </c:pt>
                <c:pt idx="10">
                  <c:v>Nov</c:v>
                </c:pt>
                <c:pt idx="11">
                  <c:v>Dez</c:v>
                </c:pt>
              </c:strCache>
            </c:strRef>
          </c:cat>
          <c:val>
            <c:numRef>
              <c:f>[0]!MOTOR_Despesa</c:f>
              <c:numCache>
                <c:formatCode>_("R$ "* #,##0_);_("R$ "* \(#,##0\);_("R$ "* "-"??_);_(@_)</c:formatCode>
                <c:ptCount val="12"/>
                <c:pt idx="0">
                  <c:v>1840</c:v>
                </c:pt>
                <c:pt idx="1">
                  <c:v>1494</c:v>
                </c:pt>
                <c:pt idx="2">
                  <c:v>1494</c:v>
                </c:pt>
                <c:pt idx="3">
                  <c:v>1484</c:v>
                </c:pt>
                <c:pt idx="4">
                  <c:v>1494</c:v>
                </c:pt>
                <c:pt idx="5">
                  <c:v>1494</c:v>
                </c:pt>
                <c:pt idx="6">
                  <c:v>1494</c:v>
                </c:pt>
                <c:pt idx="7">
                  <c:v>1494</c:v>
                </c:pt>
                <c:pt idx="8">
                  <c:v>1494</c:v>
                </c:pt>
                <c:pt idx="9">
                  <c:v>1494</c:v>
                </c:pt>
                <c:pt idx="10">
                  <c:v>1494</c:v>
                </c:pt>
                <c:pt idx="11">
                  <c:v>1840</c:v>
                </c:pt>
              </c:numCache>
            </c:numRef>
          </c:val>
          <c:smooth val="0"/>
          <c:extLst>
            <c:ext xmlns:c16="http://schemas.microsoft.com/office/drawing/2014/chart" uri="{C3380CC4-5D6E-409C-BE32-E72D297353CC}">
              <c16:uniqueId val="{00000001-C0D0-4860-9A2E-3C2F637BE2C0}"/>
            </c:ext>
          </c:extLst>
        </c:ser>
        <c:ser>
          <c:idx val="2"/>
          <c:order val="2"/>
          <c:tx>
            <c:strRef>
              <c:f>Board!$V$5</c:f>
              <c:strCache>
                <c:ptCount val="1"/>
                <c:pt idx="0">
                  <c:v>Investimentos</c:v>
                </c:pt>
              </c:strCache>
            </c:strRef>
          </c:tx>
          <c:spPr>
            <a:ln w="22225" cap="rnd">
              <a:solidFill>
                <a:schemeClr val="accent3"/>
              </a:solidFill>
              <a:round/>
            </a:ln>
            <a:effectLst/>
          </c:spPr>
          <c:marker>
            <c:symbol val="none"/>
          </c:marker>
          <c:cat>
            <c:strRef>
              <c:f>Board!$W$2:$AH$2</c:f>
              <c:strCache>
                <c:ptCount val="12"/>
                <c:pt idx="0">
                  <c:v>Jan</c:v>
                </c:pt>
                <c:pt idx="1">
                  <c:v>Fev</c:v>
                </c:pt>
                <c:pt idx="2">
                  <c:v>Mar</c:v>
                </c:pt>
                <c:pt idx="3">
                  <c:v>Abr</c:v>
                </c:pt>
                <c:pt idx="4">
                  <c:v>Mai</c:v>
                </c:pt>
                <c:pt idx="5">
                  <c:v>Jun</c:v>
                </c:pt>
                <c:pt idx="6">
                  <c:v>Jul</c:v>
                </c:pt>
                <c:pt idx="7">
                  <c:v>Ago</c:v>
                </c:pt>
                <c:pt idx="8">
                  <c:v>Set</c:v>
                </c:pt>
                <c:pt idx="9">
                  <c:v>Out</c:v>
                </c:pt>
                <c:pt idx="10">
                  <c:v>Nov</c:v>
                </c:pt>
                <c:pt idx="11">
                  <c:v>Dez</c:v>
                </c:pt>
              </c:strCache>
            </c:strRef>
          </c:cat>
          <c:val>
            <c:numRef>
              <c:f>[0]!MOTOR_Investimentos</c:f>
              <c:numCache>
                <c:formatCode>_("R$ "* #,##0_);_("R$ "* \(#,##0\);_("R$ "* "-"??_);_(@_)</c:formatCode>
                <c:ptCount val="12"/>
                <c:pt idx="0">
                  <c:v>0</c:v>
                </c:pt>
                <c:pt idx="1">
                  <c:v>346</c:v>
                </c:pt>
                <c:pt idx="2">
                  <c:v>346</c:v>
                </c:pt>
                <c:pt idx="3">
                  <c:v>356</c:v>
                </c:pt>
                <c:pt idx="4">
                  <c:v>346</c:v>
                </c:pt>
                <c:pt idx="5">
                  <c:v>346</c:v>
                </c:pt>
                <c:pt idx="6">
                  <c:v>346</c:v>
                </c:pt>
                <c:pt idx="7">
                  <c:v>346</c:v>
                </c:pt>
                <c:pt idx="8">
                  <c:v>346</c:v>
                </c:pt>
                <c:pt idx="9">
                  <c:v>346</c:v>
                </c:pt>
                <c:pt idx="10">
                  <c:v>346</c:v>
                </c:pt>
                <c:pt idx="11">
                  <c:v>0</c:v>
                </c:pt>
              </c:numCache>
            </c:numRef>
          </c:val>
          <c:smooth val="0"/>
          <c:extLst>
            <c:ext xmlns:c16="http://schemas.microsoft.com/office/drawing/2014/chart" uri="{C3380CC4-5D6E-409C-BE32-E72D297353CC}">
              <c16:uniqueId val="{00000002-C0D0-4860-9A2E-3C2F637BE2C0}"/>
            </c:ext>
          </c:extLst>
        </c:ser>
        <c:dLbls>
          <c:showLegendKey val="0"/>
          <c:showVal val="0"/>
          <c:showCatName val="0"/>
          <c:showSerName val="0"/>
          <c:showPercent val="0"/>
          <c:showBubbleSize val="0"/>
        </c:dLbls>
        <c:smooth val="0"/>
        <c:axId val="1486798671"/>
        <c:axId val="1502369983"/>
      </c:lineChart>
      <c:catAx>
        <c:axId val="1486798671"/>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pt-BR"/>
          </a:p>
        </c:txPr>
        <c:crossAx val="1502369983"/>
        <c:crosses val="autoZero"/>
        <c:auto val="1"/>
        <c:lblAlgn val="ctr"/>
        <c:lblOffset val="100"/>
        <c:noMultiLvlLbl val="0"/>
      </c:catAx>
      <c:valAx>
        <c:axId val="1502369983"/>
        <c:scaling>
          <c:orientation val="minMax"/>
        </c:scaling>
        <c:delete val="0"/>
        <c:axPos val="l"/>
        <c:majorGridlines>
          <c:spPr>
            <a:ln w="9525" cap="flat" cmpd="sng" algn="ctr">
              <a:solidFill>
                <a:schemeClr val="dk1">
                  <a:lumMod val="15000"/>
                  <a:lumOff val="85000"/>
                  <a:alpha val="54000"/>
                </a:schemeClr>
              </a:solidFill>
              <a:round/>
            </a:ln>
            <a:effectLst/>
          </c:spPr>
        </c:majorGridlines>
        <c:numFmt formatCode="_(&quot;R$ &quot;* #,##0_);_(&quot;R$ &quot;* \(#,##0\);_(&quot;R$ &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dk1">
                    <a:lumMod val="65000"/>
                    <a:lumOff val="35000"/>
                  </a:schemeClr>
                </a:solidFill>
                <a:latin typeface="+mn-lt"/>
                <a:ea typeface="+mn-ea"/>
                <a:cs typeface="+mn-cs"/>
              </a:defRPr>
            </a:pPr>
            <a:endParaRPr lang="pt-BR"/>
          </a:p>
        </c:txPr>
        <c:crossAx val="1486798671"/>
        <c:crosses val="autoZero"/>
        <c:crossBetween val="between"/>
      </c:valAx>
      <c:spPr>
        <a:pattFill prst="ltDnDiag">
          <a:fgClr>
            <a:schemeClr val="dk1">
              <a:lumMod val="15000"/>
              <a:lumOff val="85000"/>
            </a:schemeClr>
          </a:fgClr>
          <a:bgClr>
            <a:schemeClr val="lt1"/>
          </a:bgClr>
        </a:pattFill>
        <a:ln>
          <a:noFill/>
        </a:ln>
        <a:effectLst/>
      </c:spPr>
    </c:plotArea>
    <c:legend>
      <c:legendPos val="b"/>
      <c:layout>
        <c:manualLayout>
          <c:xMode val="edge"/>
          <c:yMode val="edge"/>
          <c:x val="0.11139967673532333"/>
          <c:y val="4.1062041157898681E-2"/>
          <c:w val="0.86759583018224418"/>
          <c:h val="0.1086964129483814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8658701573975182"/>
          <c:y val="2.8959817079606065E-3"/>
          <c:w val="0.48406832426703761"/>
          <c:h val="0.80763022938540097"/>
        </c:manualLayout>
      </c:layout>
      <c:doughnutChart>
        <c:varyColors val="1"/>
        <c:ser>
          <c:idx val="0"/>
          <c:order val="0"/>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6-1D99-4B0A-9615-0CA129DD67FD}"/>
              </c:ext>
            </c:extLst>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5-1D99-4B0A-9615-0CA129DD67FD}"/>
              </c:ext>
            </c:extLst>
          </c:dPt>
          <c:dPt>
            <c:idx val="2"/>
            <c:bubble3D val="0"/>
            <c:spPr>
              <a:solidFill>
                <a:srgbClr val="FFC000"/>
              </a:soli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1-1D99-4B0A-9615-0CA129DD67FD}"/>
              </c:ext>
            </c:extLst>
          </c:dPt>
          <c:dPt>
            <c:idx val="3"/>
            <c:bubble3D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4-1D99-4B0A-9615-0CA129DD67FD}"/>
              </c:ext>
            </c:extLst>
          </c:dPt>
          <c:dPt>
            <c:idx val="4"/>
            <c:bubble3D val="0"/>
            <c:spPr>
              <a:solidFill>
                <a:srgbClr val="FF0000"/>
              </a:soli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2-1D99-4B0A-9615-0CA129DD67FD}"/>
              </c:ext>
            </c:extLst>
          </c:dPt>
          <c:dPt>
            <c:idx val="5"/>
            <c:bubble3D val="0"/>
            <c:spPr>
              <a:solidFill>
                <a:srgbClr val="4FFB63"/>
              </a:soli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3-1D99-4B0A-9615-0CA129DD67FD}"/>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pt-BR"/>
              </a:p>
            </c:txPr>
            <c:showLegendKey val="0"/>
            <c:showVal val="0"/>
            <c:showCatName val="0"/>
            <c:showSerName val="0"/>
            <c:showPercent val="1"/>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Board!$M$18:$M$23</c:f>
              <c:strCache>
                <c:ptCount val="6"/>
                <c:pt idx="0">
                  <c:v>Investimentos</c:v>
                </c:pt>
                <c:pt idx="1">
                  <c:v>Despesas fixas</c:v>
                </c:pt>
                <c:pt idx="2">
                  <c:v>Despesas variáveis</c:v>
                </c:pt>
                <c:pt idx="3">
                  <c:v>Despesas extras</c:v>
                </c:pt>
                <c:pt idx="4">
                  <c:v>Despesas adicionais</c:v>
                </c:pt>
                <c:pt idx="5">
                  <c:v>Saldo</c:v>
                </c:pt>
              </c:strCache>
            </c:strRef>
          </c:cat>
          <c:val>
            <c:numRef>
              <c:f>Board!$P$18:$P$23</c:f>
              <c:numCache>
                <c:formatCode>_("R$ "* #,##0.00_);_("R$ "* \(#,##0.00\);_("R$ "* "-"??_);_(@_)</c:formatCode>
                <c:ptCount val="6"/>
                <c:pt idx="0">
                  <c:v>0</c:v>
                </c:pt>
                <c:pt idx="1">
                  <c:v>778.6</c:v>
                </c:pt>
                <c:pt idx="2">
                  <c:v>585</c:v>
                </c:pt>
                <c:pt idx="3">
                  <c:v>50</c:v>
                </c:pt>
                <c:pt idx="4">
                  <c:v>80</c:v>
                </c:pt>
                <c:pt idx="5">
                  <c:v>346.40000000000009</c:v>
                </c:pt>
              </c:numCache>
            </c:numRef>
          </c:val>
          <c:extLst>
            <c:ext xmlns:c16="http://schemas.microsoft.com/office/drawing/2014/chart" uri="{C3380CC4-5D6E-409C-BE32-E72D297353CC}">
              <c16:uniqueId val="{00000000-1D99-4B0A-9615-0CA129DD67FD}"/>
            </c:ext>
          </c:extLst>
        </c:ser>
        <c:dLbls>
          <c:showLegendKey val="0"/>
          <c:showVal val="0"/>
          <c:showCatName val="0"/>
          <c:showSerName val="0"/>
          <c:showPercent val="0"/>
          <c:showBubbleSize val="0"/>
          <c:showLeaderLines val="1"/>
        </c:dLbls>
        <c:firstSliceAng val="27"/>
        <c:holeSize val="64"/>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8713202984458405"/>
          <c:y val="4.5889967637540455E-2"/>
          <c:w val="0.78961219735173549"/>
          <c:h val="0.80395943225543409"/>
        </c:manualLayout>
      </c:layout>
      <c:lineChart>
        <c:grouping val="standard"/>
        <c:varyColors val="0"/>
        <c:ser>
          <c:idx val="0"/>
          <c:order val="0"/>
          <c:tx>
            <c:strRef>
              <c:f>Board!$V$22</c:f>
              <c:strCache>
                <c:ptCount val="1"/>
                <c:pt idx="0">
                  <c:v>Total</c:v>
                </c:pt>
              </c:strCache>
            </c:strRef>
          </c:tx>
          <c:spPr>
            <a:ln w="22225" cap="rnd">
              <a:solidFill>
                <a:schemeClr val="accent1"/>
              </a:solidFill>
              <a:round/>
            </a:ln>
            <a:effectLst/>
          </c:spPr>
          <c:marker>
            <c:symbol val="none"/>
          </c:marker>
          <c:cat>
            <c:strRef>
              <c:f>Board!$W$14:$AH$14</c:f>
              <c:strCache>
                <c:ptCount val="12"/>
                <c:pt idx="0">
                  <c:v>Jan</c:v>
                </c:pt>
                <c:pt idx="1">
                  <c:v>Fev</c:v>
                </c:pt>
                <c:pt idx="2">
                  <c:v>Mar</c:v>
                </c:pt>
                <c:pt idx="3">
                  <c:v>Abr</c:v>
                </c:pt>
                <c:pt idx="4">
                  <c:v>Mai</c:v>
                </c:pt>
                <c:pt idx="5">
                  <c:v>Jun</c:v>
                </c:pt>
                <c:pt idx="6">
                  <c:v>Jul</c:v>
                </c:pt>
                <c:pt idx="7">
                  <c:v>Ago</c:v>
                </c:pt>
                <c:pt idx="8">
                  <c:v>Set</c:v>
                </c:pt>
                <c:pt idx="9">
                  <c:v>Out</c:v>
                </c:pt>
                <c:pt idx="10">
                  <c:v>Nov</c:v>
                </c:pt>
                <c:pt idx="11">
                  <c:v>Dez</c:v>
                </c:pt>
              </c:strCache>
            </c:strRef>
          </c:cat>
          <c:val>
            <c:numRef>
              <c:f>Board!$W$22:$AH$22</c:f>
              <c:numCache>
                <c:formatCode>_("R$ "* #,##0_);_("R$ "* \(#,##0\);_("R$ "* "-"??_);_(@_)</c:formatCode>
                <c:ptCount val="12"/>
                <c:pt idx="0">
                  <c:v>10000</c:v>
                </c:pt>
                <c:pt idx="1">
                  <c:v>10240</c:v>
                </c:pt>
                <c:pt idx="2">
                  <c:v>10586</c:v>
                </c:pt>
                <c:pt idx="3">
                  <c:v>10942</c:v>
                </c:pt>
                <c:pt idx="4">
                  <c:v>11288</c:v>
                </c:pt>
                <c:pt idx="5">
                  <c:v>11634</c:v>
                </c:pt>
                <c:pt idx="6">
                  <c:v>11980</c:v>
                </c:pt>
                <c:pt idx="7">
                  <c:v>12326</c:v>
                </c:pt>
                <c:pt idx="8">
                  <c:v>12672</c:v>
                </c:pt>
                <c:pt idx="9">
                  <c:v>13018</c:v>
                </c:pt>
                <c:pt idx="10">
                  <c:v>13364</c:v>
                </c:pt>
                <c:pt idx="11">
                  <c:v>13470</c:v>
                </c:pt>
              </c:numCache>
            </c:numRef>
          </c:val>
          <c:smooth val="0"/>
          <c:extLst>
            <c:ext xmlns:c16="http://schemas.microsoft.com/office/drawing/2014/chart" uri="{C3380CC4-5D6E-409C-BE32-E72D297353CC}">
              <c16:uniqueId val="{00000000-3822-4110-B504-4903ABF326BA}"/>
            </c:ext>
          </c:extLst>
        </c:ser>
        <c:dLbls>
          <c:showLegendKey val="0"/>
          <c:showVal val="0"/>
          <c:showCatName val="0"/>
          <c:showSerName val="0"/>
          <c:showPercent val="0"/>
          <c:showBubbleSize val="0"/>
        </c:dLbls>
        <c:smooth val="0"/>
        <c:axId val="699837519"/>
        <c:axId val="701816943"/>
      </c:lineChart>
      <c:catAx>
        <c:axId val="69983751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Abadi" panose="020B0604020104020204" pitchFamily="34" charset="0"/>
                <a:ea typeface="+mn-ea"/>
                <a:cs typeface="+mn-cs"/>
              </a:defRPr>
            </a:pPr>
            <a:endParaRPr lang="pt-BR"/>
          </a:p>
        </c:txPr>
        <c:crossAx val="701816943"/>
        <c:crosses val="autoZero"/>
        <c:auto val="1"/>
        <c:lblAlgn val="ctr"/>
        <c:lblOffset val="100"/>
        <c:noMultiLvlLbl val="0"/>
      </c:catAx>
      <c:valAx>
        <c:axId val="701816943"/>
        <c:scaling>
          <c:orientation val="minMax"/>
        </c:scaling>
        <c:delete val="0"/>
        <c:axPos val="l"/>
        <c:majorGridlines>
          <c:spPr>
            <a:ln w="9525" cap="flat" cmpd="sng" algn="ctr">
              <a:solidFill>
                <a:schemeClr val="dk1">
                  <a:lumMod val="15000"/>
                  <a:lumOff val="85000"/>
                  <a:alpha val="54000"/>
                </a:schemeClr>
              </a:solidFill>
              <a:round/>
            </a:ln>
            <a:effectLst/>
          </c:spPr>
        </c:majorGridlines>
        <c:numFmt formatCode="_(&quot;R$ &quot;* #,##0_);_(&quot;R$ &quot;* \(#,##0\);_(&quot;R$ &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pt-BR"/>
          </a:p>
        </c:txPr>
        <c:crossAx val="699837519"/>
        <c:crosses val="autoZero"/>
        <c:crossBetween val="between"/>
      </c:valAx>
      <c:spPr>
        <a:pattFill prst="ltDnDiag">
          <a:fgClr>
            <a:schemeClr val="dk1">
              <a:lumMod val="15000"/>
              <a:lumOff val="85000"/>
            </a:schemeClr>
          </a:fgClr>
          <a:bgClr>
            <a:schemeClr val="lt1"/>
          </a:bgClr>
        </a:patt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no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7"/>
    </mc:Choice>
    <mc:Fallback>
      <c:style val="7"/>
    </mc:Fallback>
  </mc:AlternateContent>
  <c:chart>
    <c:autoTitleDeleted val="1"/>
    <c:plotArea>
      <c:layout>
        <c:manualLayout>
          <c:layoutTarget val="inner"/>
          <c:xMode val="edge"/>
          <c:yMode val="edge"/>
          <c:x val="0.1838557748133226"/>
          <c:y val="0.31850784953327144"/>
          <c:w val="0.6736103827223775"/>
          <c:h val="0.53415556824255772"/>
        </c:manualLayout>
      </c:layout>
      <c:doughnutChart>
        <c:varyColors val="1"/>
        <c:ser>
          <c:idx val="0"/>
          <c:order val="0"/>
          <c:spPr>
            <a:ln>
              <a:noFill/>
            </a:ln>
          </c:spPr>
          <c:dPt>
            <c:idx val="0"/>
            <c:bubble3D val="0"/>
            <c:spPr>
              <a:solidFill>
                <a:schemeClr val="accent5">
                  <a:lumMod val="50000"/>
                </a:schemeClr>
              </a:solidFill>
              <a:ln w="19050">
                <a:noFill/>
              </a:ln>
              <a:effectLst/>
            </c:spPr>
            <c:extLst>
              <c:ext xmlns:c16="http://schemas.microsoft.com/office/drawing/2014/chart" uri="{C3380CC4-5D6E-409C-BE32-E72D297353CC}">
                <c16:uniqueId val="{00000003-8EED-4976-B3CF-A1DE3A1F72BB}"/>
              </c:ext>
            </c:extLst>
          </c:dPt>
          <c:dPt>
            <c:idx val="1"/>
            <c:bubble3D val="0"/>
            <c:spPr>
              <a:solidFill>
                <a:srgbClr val="002060"/>
              </a:solidFill>
              <a:ln w="19050">
                <a:noFill/>
              </a:ln>
              <a:effectLst/>
            </c:spPr>
            <c:extLst>
              <c:ext xmlns:c16="http://schemas.microsoft.com/office/drawing/2014/chart" uri="{C3380CC4-5D6E-409C-BE32-E72D297353CC}">
                <c16:uniqueId val="{00000002-8EED-4976-B3CF-A1DE3A1F72BB}"/>
              </c:ext>
            </c:extLst>
          </c:dPt>
          <c:dPt>
            <c:idx val="2"/>
            <c:bubble3D val="0"/>
            <c:spPr>
              <a:solidFill>
                <a:schemeClr val="accent5">
                  <a:lumMod val="75000"/>
                </a:schemeClr>
              </a:solidFill>
              <a:ln w="19050">
                <a:noFill/>
              </a:ln>
              <a:effectLst/>
            </c:spPr>
            <c:extLst>
              <c:ext xmlns:c16="http://schemas.microsoft.com/office/drawing/2014/chart" uri="{C3380CC4-5D6E-409C-BE32-E72D297353CC}">
                <c16:uniqueId val="{00000004-8EED-4976-B3CF-A1DE3A1F72BB}"/>
              </c:ext>
            </c:extLst>
          </c:dPt>
          <c:dPt>
            <c:idx val="3"/>
            <c:bubble3D val="0"/>
            <c:spPr>
              <a:solidFill>
                <a:schemeClr val="accent5">
                  <a:lumMod val="60000"/>
                  <a:lumOff val="40000"/>
                </a:schemeClr>
              </a:solidFill>
              <a:ln w="19050">
                <a:noFill/>
              </a:ln>
              <a:effectLst/>
            </c:spPr>
            <c:extLst>
              <c:ext xmlns:c16="http://schemas.microsoft.com/office/drawing/2014/chart" uri="{C3380CC4-5D6E-409C-BE32-E72D297353CC}">
                <c16:uniqueId val="{00000005-8EED-4976-B3CF-A1DE3A1F72BB}"/>
              </c:ext>
            </c:extLst>
          </c:dPt>
          <c:dPt>
            <c:idx val="4"/>
            <c:bubble3D val="0"/>
            <c:spPr>
              <a:solidFill>
                <a:schemeClr val="accent5">
                  <a:lumMod val="60000"/>
                  <a:lumOff val="40000"/>
                </a:schemeClr>
              </a:solidFill>
              <a:ln w="19050">
                <a:noFill/>
              </a:ln>
              <a:effectLst/>
            </c:spPr>
            <c:extLst>
              <c:ext xmlns:c16="http://schemas.microsoft.com/office/drawing/2014/chart" uri="{C3380CC4-5D6E-409C-BE32-E72D297353CC}">
                <c16:uniqueId val="{00000006-8EED-4976-B3CF-A1DE3A1F72BB}"/>
              </c:ext>
            </c:extLst>
          </c:dPt>
          <c:dPt>
            <c:idx val="5"/>
            <c:bubble3D val="0"/>
            <c:spPr>
              <a:solidFill>
                <a:schemeClr val="accent4">
                  <a:lumMod val="75000"/>
                </a:schemeClr>
              </a:solidFill>
              <a:ln w="19050">
                <a:noFill/>
              </a:ln>
              <a:effectLst/>
            </c:spPr>
            <c:extLst>
              <c:ext xmlns:c16="http://schemas.microsoft.com/office/drawing/2014/chart" uri="{C3380CC4-5D6E-409C-BE32-E72D297353CC}">
                <c16:uniqueId val="{00000007-8EED-4976-B3CF-A1DE3A1F72BB}"/>
              </c:ext>
            </c:extLst>
          </c:dPt>
          <c:dPt>
            <c:idx val="6"/>
            <c:bubble3D val="0"/>
            <c:spPr>
              <a:solidFill>
                <a:srgbClr val="92D050"/>
              </a:solidFill>
              <a:ln w="19050">
                <a:noFill/>
              </a:ln>
              <a:effectLst/>
            </c:spPr>
            <c:extLst>
              <c:ext xmlns:c16="http://schemas.microsoft.com/office/drawing/2014/chart" uri="{C3380CC4-5D6E-409C-BE32-E72D297353CC}">
                <c16:uniqueId val="{00000008-8EED-4976-B3CF-A1DE3A1F72BB}"/>
              </c:ext>
            </c:extLst>
          </c:dPt>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pt-BR"/>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Board!$O$35:$O$41</c:f>
              <c:strCache>
                <c:ptCount val="7"/>
                <c:pt idx="0">
                  <c:v>Ações</c:v>
                </c:pt>
                <c:pt idx="1">
                  <c:v>Tesouro Direto</c:v>
                </c:pt>
                <c:pt idx="2">
                  <c:v>Renda fixa</c:v>
                </c:pt>
                <c:pt idx="3">
                  <c:v>Previdência privada</c:v>
                </c:pt>
                <c:pt idx="4">
                  <c:v>Imoveis</c:v>
                </c:pt>
                <c:pt idx="5">
                  <c:v>Inv. Exterior ( Em R$)</c:v>
                </c:pt>
                <c:pt idx="6">
                  <c:v>Outros</c:v>
                </c:pt>
              </c:strCache>
            </c:strRef>
          </c:cat>
          <c:val>
            <c:numRef>
              <c:f>Board!$P$35:$P$41</c:f>
              <c:numCache>
                <c:formatCode>_("R$ "* #,##0.00_);_("R$ "* \(#,##0.00\);_("R$ "* "-"??_);_(@_)</c:formatCode>
                <c:ptCount val="7"/>
                <c:pt idx="0">
                  <c:v>10530</c:v>
                </c:pt>
                <c:pt idx="1">
                  <c:v>0</c:v>
                </c:pt>
                <c:pt idx="2">
                  <c:v>530</c:v>
                </c:pt>
                <c:pt idx="3">
                  <c:v>0</c:v>
                </c:pt>
                <c:pt idx="4">
                  <c:v>0</c:v>
                </c:pt>
                <c:pt idx="5">
                  <c:v>0</c:v>
                </c:pt>
                <c:pt idx="6">
                  <c:v>2410</c:v>
                </c:pt>
              </c:numCache>
            </c:numRef>
          </c:val>
          <c:extLst>
            <c:ext xmlns:c16="http://schemas.microsoft.com/office/drawing/2014/chart" uri="{C3380CC4-5D6E-409C-BE32-E72D297353CC}">
              <c16:uniqueId val="{00000000-8EED-4976-B3CF-A1DE3A1F72BB}"/>
            </c:ext>
          </c:extLst>
        </c:ser>
        <c:dLbls>
          <c:showLegendKey val="0"/>
          <c:showVal val="0"/>
          <c:showCatName val="0"/>
          <c:showSerName val="0"/>
          <c:showPercent val="0"/>
          <c:showBubbleSize val="0"/>
          <c:showLeaderLines val="1"/>
        </c:dLbls>
        <c:firstSliceAng val="20"/>
        <c:holeSize val="64"/>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3916758652831947"/>
          <c:y val="5.444991251093613E-2"/>
          <c:w val="0.5914923835455147"/>
          <c:h val="0.8790234033245844"/>
        </c:manualLayout>
      </c:layout>
      <c:doughnutChart>
        <c:varyColors val="1"/>
        <c:ser>
          <c:idx val="0"/>
          <c:order val="0"/>
          <c:tx>
            <c:strRef>
              <c:f>'Onde Investir'!$D$34</c:f>
              <c:strCache>
                <c:ptCount val="1"/>
                <c:pt idx="0">
                  <c:v>Alocação </c:v>
                </c:pt>
              </c:strCache>
            </c:strRef>
          </c:tx>
          <c:spPr>
            <a:ln>
              <a:noFill/>
            </a:ln>
          </c:spPr>
          <c:dPt>
            <c:idx val="0"/>
            <c:bubble3D val="0"/>
            <c:spPr>
              <a:solidFill>
                <a:schemeClr val="accent1"/>
              </a:solidFill>
              <a:ln w="19050">
                <a:noFill/>
              </a:ln>
              <a:effectLst/>
            </c:spPr>
          </c:dPt>
          <c:dPt>
            <c:idx val="1"/>
            <c:bubble3D val="0"/>
            <c:spPr>
              <a:solidFill>
                <a:schemeClr val="accent2"/>
              </a:solidFill>
              <a:ln w="19050">
                <a:noFill/>
              </a:ln>
              <a:effectLst/>
            </c:spPr>
          </c:dPt>
          <c:dPt>
            <c:idx val="2"/>
            <c:bubble3D val="0"/>
            <c:spPr>
              <a:solidFill>
                <a:schemeClr val="accent3"/>
              </a:solidFill>
              <a:ln w="19050">
                <a:noFill/>
              </a:ln>
              <a:effectLst/>
            </c:spPr>
          </c:dPt>
          <c:dPt>
            <c:idx val="3"/>
            <c:bubble3D val="0"/>
            <c:spPr>
              <a:solidFill>
                <a:schemeClr val="accent4"/>
              </a:solidFill>
              <a:ln w="19050">
                <a:noFill/>
              </a:ln>
              <a:effectLst/>
            </c:spPr>
          </c:dPt>
          <c:dPt>
            <c:idx val="4"/>
            <c:bubble3D val="0"/>
            <c:spPr>
              <a:solidFill>
                <a:schemeClr val="accent5"/>
              </a:solidFill>
              <a:ln w="19050">
                <a:noFill/>
              </a:ln>
              <a:effectLst/>
            </c:spPr>
          </c:dPt>
          <c:dPt>
            <c:idx val="5"/>
            <c:bubble3D val="0"/>
            <c:spPr>
              <a:solidFill>
                <a:schemeClr val="accent6"/>
              </a:solidFill>
              <a:ln w="19050">
                <a:noFill/>
              </a:ln>
              <a:effectLst/>
            </c:spPr>
          </c:dPt>
          <c:dPt>
            <c:idx val="6"/>
            <c:bubble3D val="0"/>
            <c:spPr>
              <a:solidFill>
                <a:schemeClr val="accent1">
                  <a:lumMod val="60000"/>
                </a:schemeClr>
              </a:solidFill>
              <a:ln w="19050">
                <a:noFill/>
              </a:ln>
              <a:effectLst/>
            </c:spPr>
          </c:dPt>
          <c:dPt>
            <c:idx val="7"/>
            <c:bubble3D val="0"/>
            <c:spPr>
              <a:solidFill>
                <a:schemeClr val="accent2">
                  <a:lumMod val="60000"/>
                </a:schemeClr>
              </a:solidFill>
              <a:ln w="19050">
                <a:noFill/>
              </a:ln>
              <a:effectLst/>
            </c:spPr>
          </c:dPt>
          <c:dPt>
            <c:idx val="8"/>
            <c:bubble3D val="0"/>
            <c:spPr>
              <a:solidFill>
                <a:schemeClr val="accent3">
                  <a:lumMod val="60000"/>
                </a:schemeClr>
              </a:solidFill>
              <a:ln w="19050">
                <a:noFill/>
              </a:ln>
              <a:effectLst/>
            </c:spPr>
          </c:dPt>
          <c:dPt>
            <c:idx val="9"/>
            <c:bubble3D val="0"/>
            <c:spPr>
              <a:solidFill>
                <a:schemeClr val="accent4">
                  <a:lumMod val="60000"/>
                </a:schemeClr>
              </a:solidFill>
              <a:ln w="19050">
                <a:noFill/>
              </a:ln>
              <a:effectLst/>
            </c:spPr>
          </c:dPt>
          <c:dPt>
            <c:idx val="10"/>
            <c:bubble3D val="0"/>
            <c:spPr>
              <a:solidFill>
                <a:schemeClr val="accent5">
                  <a:lumMod val="60000"/>
                </a:schemeClr>
              </a:solidFill>
              <a:ln w="19050">
                <a:noFill/>
              </a:ln>
              <a:effectLst/>
            </c:spPr>
          </c:dPt>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ln>
                      <a:solidFill>
                        <a:schemeClr val="bg1"/>
                      </a:solidFill>
                    </a:ln>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'Onde Investir'!$C$35:$C$45</c:f>
              <c:strCache>
                <c:ptCount val="11"/>
                <c:pt idx="0">
                  <c:v>LCI</c:v>
                </c:pt>
                <c:pt idx="1">
                  <c:v>LCA</c:v>
                </c:pt>
                <c:pt idx="2">
                  <c:v>CRI</c:v>
                </c:pt>
                <c:pt idx="3">
                  <c:v>CRA</c:v>
                </c:pt>
                <c:pt idx="4">
                  <c:v>CDB Pre</c:v>
                </c:pt>
                <c:pt idx="5">
                  <c:v>CDB Pos</c:v>
                </c:pt>
                <c:pt idx="6">
                  <c:v>CDB Inflação</c:v>
                </c:pt>
                <c:pt idx="7">
                  <c:v>Tesouro Direto</c:v>
                </c:pt>
                <c:pt idx="8">
                  <c:v>Fundos de Renda Fixa</c:v>
                </c:pt>
                <c:pt idx="9">
                  <c:v>Debenture</c:v>
                </c:pt>
                <c:pt idx="10">
                  <c:v>Previdencia Priv.</c:v>
                </c:pt>
              </c:strCache>
            </c:strRef>
          </c:cat>
          <c:val>
            <c:numRef>
              <c:f>'Onde Investir'!$D$35:$D$45</c:f>
              <c:numCache>
                <c:formatCode>0%</c:formatCode>
                <c:ptCount val="11"/>
                <c:pt idx="0">
                  <c:v>0.05</c:v>
                </c:pt>
                <c:pt idx="1">
                  <c:v>0.05</c:v>
                </c:pt>
                <c:pt idx="2">
                  <c:v>0.05</c:v>
                </c:pt>
                <c:pt idx="3">
                  <c:v>0.25</c:v>
                </c:pt>
                <c:pt idx="4">
                  <c:v>0.05</c:v>
                </c:pt>
                <c:pt idx="5">
                  <c:v>0.1</c:v>
                </c:pt>
                <c:pt idx="6">
                  <c:v>0.1</c:v>
                </c:pt>
                <c:pt idx="7">
                  <c:v>0.1</c:v>
                </c:pt>
                <c:pt idx="8">
                  <c:v>0.1</c:v>
                </c:pt>
                <c:pt idx="9">
                  <c:v>0.1</c:v>
                </c:pt>
                <c:pt idx="10">
                  <c:v>0.05</c:v>
                </c:pt>
              </c:numCache>
            </c:numRef>
          </c:val>
          <c:extLst>
            <c:ext xmlns:c16="http://schemas.microsoft.com/office/drawing/2014/chart" uri="{C3380CC4-5D6E-409C-BE32-E72D297353CC}">
              <c16:uniqueId val="{00000000-64D5-4021-BE24-C5D6F24E7172}"/>
            </c:ext>
          </c:extLst>
        </c:ser>
        <c:dLbls>
          <c:showLegendKey val="0"/>
          <c:showVal val="0"/>
          <c:showCatName val="0"/>
          <c:showSerName val="0"/>
          <c:showPercent val="0"/>
          <c:showBubbleSize val="0"/>
          <c:showLeaderLines val="1"/>
        </c:dLbls>
        <c:firstSliceAng val="0"/>
        <c:holeSize val="41"/>
      </c:doughnutChart>
      <c:spPr>
        <a:noFill/>
        <a:ln>
          <a:noFill/>
        </a:ln>
        <a:effectLst/>
      </c:spPr>
    </c:plotArea>
    <c:legend>
      <c:legendPos val="b"/>
      <c:layout>
        <c:manualLayout>
          <c:xMode val="edge"/>
          <c:yMode val="edge"/>
          <c:x val="2.7243849191748229E-2"/>
          <c:y val="4.1664479440069957E-2"/>
          <c:w val="0.35252140211445532"/>
          <c:h val="0.9305577427821520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3916758652831947"/>
          <c:y val="5.444991251093613E-2"/>
          <c:w val="0.5914923835455147"/>
          <c:h val="0.8790234033245844"/>
        </c:manualLayout>
      </c:layout>
      <c:doughnutChart>
        <c:varyColors val="1"/>
        <c:ser>
          <c:idx val="0"/>
          <c:order val="0"/>
          <c:tx>
            <c:strRef>
              <c:f>'Onde Investir'!$D$34</c:f>
              <c:strCache>
                <c:ptCount val="1"/>
                <c:pt idx="0">
                  <c:v>Alocação </c:v>
                </c:pt>
              </c:strCache>
            </c:strRef>
          </c:tx>
          <c:spPr>
            <a:ln>
              <a:noFill/>
            </a:ln>
          </c:spPr>
          <c:dPt>
            <c:idx val="0"/>
            <c:bubble3D val="0"/>
            <c:spPr>
              <a:solidFill>
                <a:schemeClr val="accent1"/>
              </a:solidFill>
              <a:ln w="19050">
                <a:noFill/>
              </a:ln>
              <a:effectLst/>
            </c:spPr>
            <c:extLst>
              <c:ext xmlns:c16="http://schemas.microsoft.com/office/drawing/2014/chart" uri="{C3380CC4-5D6E-409C-BE32-E72D297353CC}">
                <c16:uniqueId val="{00000001-2689-4C14-B8FB-605B8D533BF1}"/>
              </c:ext>
            </c:extLst>
          </c:dPt>
          <c:dPt>
            <c:idx val="1"/>
            <c:bubble3D val="0"/>
            <c:spPr>
              <a:solidFill>
                <a:schemeClr val="accent2"/>
              </a:solidFill>
              <a:ln w="19050">
                <a:noFill/>
              </a:ln>
              <a:effectLst/>
            </c:spPr>
            <c:extLst>
              <c:ext xmlns:c16="http://schemas.microsoft.com/office/drawing/2014/chart" uri="{C3380CC4-5D6E-409C-BE32-E72D297353CC}">
                <c16:uniqueId val="{00000003-2689-4C14-B8FB-605B8D533BF1}"/>
              </c:ext>
            </c:extLst>
          </c:dPt>
          <c:dPt>
            <c:idx val="2"/>
            <c:bubble3D val="0"/>
            <c:spPr>
              <a:solidFill>
                <a:schemeClr val="accent3"/>
              </a:solidFill>
              <a:ln w="19050">
                <a:noFill/>
              </a:ln>
              <a:effectLst/>
            </c:spPr>
            <c:extLst>
              <c:ext xmlns:c16="http://schemas.microsoft.com/office/drawing/2014/chart" uri="{C3380CC4-5D6E-409C-BE32-E72D297353CC}">
                <c16:uniqueId val="{00000005-2689-4C14-B8FB-605B8D533BF1}"/>
              </c:ext>
            </c:extLst>
          </c:dPt>
          <c:dPt>
            <c:idx val="3"/>
            <c:bubble3D val="0"/>
            <c:spPr>
              <a:solidFill>
                <a:schemeClr val="accent4"/>
              </a:solidFill>
              <a:ln w="19050">
                <a:noFill/>
              </a:ln>
              <a:effectLst/>
            </c:spPr>
            <c:extLst>
              <c:ext xmlns:c16="http://schemas.microsoft.com/office/drawing/2014/chart" uri="{C3380CC4-5D6E-409C-BE32-E72D297353CC}">
                <c16:uniqueId val="{00000007-2689-4C14-B8FB-605B8D533BF1}"/>
              </c:ext>
            </c:extLst>
          </c:dPt>
          <c:dPt>
            <c:idx val="4"/>
            <c:bubble3D val="0"/>
            <c:spPr>
              <a:solidFill>
                <a:schemeClr val="accent5"/>
              </a:solidFill>
              <a:ln w="19050">
                <a:noFill/>
              </a:ln>
              <a:effectLst/>
            </c:spPr>
            <c:extLst>
              <c:ext xmlns:c16="http://schemas.microsoft.com/office/drawing/2014/chart" uri="{C3380CC4-5D6E-409C-BE32-E72D297353CC}">
                <c16:uniqueId val="{00000009-2689-4C14-B8FB-605B8D533BF1}"/>
              </c:ext>
            </c:extLst>
          </c:dPt>
          <c:dPt>
            <c:idx val="5"/>
            <c:bubble3D val="0"/>
            <c:spPr>
              <a:solidFill>
                <a:schemeClr val="accent6"/>
              </a:solidFill>
              <a:ln w="19050">
                <a:noFill/>
              </a:ln>
              <a:effectLst/>
            </c:spPr>
            <c:extLst>
              <c:ext xmlns:c16="http://schemas.microsoft.com/office/drawing/2014/chart" uri="{C3380CC4-5D6E-409C-BE32-E72D297353CC}">
                <c16:uniqueId val="{0000000B-2689-4C14-B8FB-605B8D533BF1}"/>
              </c:ext>
            </c:extLst>
          </c:dPt>
          <c:dPt>
            <c:idx val="6"/>
            <c:bubble3D val="0"/>
            <c:spPr>
              <a:solidFill>
                <a:schemeClr val="accent1">
                  <a:lumMod val="60000"/>
                </a:schemeClr>
              </a:solidFill>
              <a:ln w="19050">
                <a:noFill/>
              </a:ln>
              <a:effectLst/>
            </c:spPr>
            <c:extLst>
              <c:ext xmlns:c16="http://schemas.microsoft.com/office/drawing/2014/chart" uri="{C3380CC4-5D6E-409C-BE32-E72D297353CC}">
                <c16:uniqueId val="{0000000D-2689-4C14-B8FB-605B8D533BF1}"/>
              </c:ext>
            </c:extLst>
          </c:dPt>
          <c:dPt>
            <c:idx val="7"/>
            <c:bubble3D val="0"/>
            <c:spPr>
              <a:solidFill>
                <a:schemeClr val="accent2">
                  <a:lumMod val="60000"/>
                </a:schemeClr>
              </a:solidFill>
              <a:ln w="19050">
                <a:noFill/>
              </a:ln>
              <a:effectLst/>
            </c:spPr>
            <c:extLst>
              <c:ext xmlns:c16="http://schemas.microsoft.com/office/drawing/2014/chart" uri="{C3380CC4-5D6E-409C-BE32-E72D297353CC}">
                <c16:uniqueId val="{0000000F-2689-4C14-B8FB-605B8D533BF1}"/>
              </c:ext>
            </c:extLst>
          </c:dPt>
          <c:dPt>
            <c:idx val="8"/>
            <c:bubble3D val="0"/>
            <c:spPr>
              <a:solidFill>
                <a:schemeClr val="accent3">
                  <a:lumMod val="60000"/>
                </a:schemeClr>
              </a:solidFill>
              <a:ln w="19050">
                <a:noFill/>
              </a:ln>
              <a:effectLst/>
            </c:spPr>
            <c:extLst>
              <c:ext xmlns:c16="http://schemas.microsoft.com/office/drawing/2014/chart" uri="{C3380CC4-5D6E-409C-BE32-E72D297353CC}">
                <c16:uniqueId val="{00000011-2689-4C14-B8FB-605B8D533BF1}"/>
              </c:ext>
            </c:extLst>
          </c:dPt>
          <c:dPt>
            <c:idx val="9"/>
            <c:bubble3D val="0"/>
            <c:spPr>
              <a:solidFill>
                <a:schemeClr val="accent4">
                  <a:lumMod val="60000"/>
                </a:schemeClr>
              </a:solidFill>
              <a:ln w="19050">
                <a:noFill/>
              </a:ln>
              <a:effectLst/>
            </c:spPr>
            <c:extLst>
              <c:ext xmlns:c16="http://schemas.microsoft.com/office/drawing/2014/chart" uri="{C3380CC4-5D6E-409C-BE32-E72D297353CC}">
                <c16:uniqueId val="{00000013-2689-4C14-B8FB-605B8D533BF1}"/>
              </c:ext>
            </c:extLst>
          </c:dPt>
          <c:dPt>
            <c:idx val="10"/>
            <c:bubble3D val="0"/>
            <c:spPr>
              <a:solidFill>
                <a:schemeClr val="accent5">
                  <a:lumMod val="60000"/>
                </a:schemeClr>
              </a:solidFill>
              <a:ln w="19050">
                <a:noFill/>
              </a:ln>
              <a:effectLst/>
            </c:spPr>
            <c:extLst>
              <c:ext xmlns:c16="http://schemas.microsoft.com/office/drawing/2014/chart" uri="{C3380CC4-5D6E-409C-BE32-E72D297353CC}">
                <c16:uniqueId val="{00000015-2689-4C14-B8FB-605B8D533BF1}"/>
              </c:ext>
            </c:extLst>
          </c:dPt>
          <c:dPt>
            <c:idx val="11"/>
            <c:bubble3D val="0"/>
            <c:spPr>
              <a:solidFill>
                <a:schemeClr val="accent6">
                  <a:lumMod val="60000"/>
                </a:schemeClr>
              </a:solidFill>
              <a:ln w="19050">
                <a:noFill/>
              </a:ln>
              <a:effectLst/>
            </c:spPr>
          </c:dPt>
          <c:dPt>
            <c:idx val="12"/>
            <c:bubble3D val="0"/>
            <c:spPr>
              <a:solidFill>
                <a:schemeClr val="accent1">
                  <a:lumMod val="80000"/>
                  <a:lumOff val="20000"/>
                </a:schemeClr>
              </a:solidFill>
              <a:ln w="19050">
                <a:noFill/>
              </a:ln>
              <a:effectLst/>
            </c:spPr>
          </c:dPt>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ln>
                      <a:solidFill>
                        <a:schemeClr val="bg1"/>
                      </a:solidFill>
                    </a:ln>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'Onde Investir'!$C$51:$C$63</c:f>
              <c:strCache>
                <c:ptCount val="13"/>
                <c:pt idx="0">
                  <c:v>LCI</c:v>
                </c:pt>
                <c:pt idx="1">
                  <c:v>LCA</c:v>
                </c:pt>
                <c:pt idx="2">
                  <c:v>CRI</c:v>
                </c:pt>
                <c:pt idx="3">
                  <c:v>CRA</c:v>
                </c:pt>
                <c:pt idx="4">
                  <c:v>CDB Pre</c:v>
                </c:pt>
                <c:pt idx="5">
                  <c:v>CDB Pos</c:v>
                </c:pt>
                <c:pt idx="6">
                  <c:v>CDB Inflação</c:v>
                </c:pt>
                <c:pt idx="7">
                  <c:v>Tesouro Direto</c:v>
                </c:pt>
                <c:pt idx="8">
                  <c:v>Fundos de Renda Fixa</c:v>
                </c:pt>
                <c:pt idx="9">
                  <c:v>Debenture</c:v>
                </c:pt>
                <c:pt idx="10">
                  <c:v>Fundos de Ações</c:v>
                </c:pt>
                <c:pt idx="11">
                  <c:v>FII"s ( fundo Imobiliário )</c:v>
                </c:pt>
                <c:pt idx="12">
                  <c:v>Fundo Multimercado</c:v>
                </c:pt>
              </c:strCache>
            </c:strRef>
          </c:cat>
          <c:val>
            <c:numRef>
              <c:f>'Onde Investir'!$D$51:$D$63</c:f>
              <c:numCache>
                <c:formatCode>0%</c:formatCode>
                <c:ptCount val="13"/>
                <c:pt idx="0">
                  <c:v>2.5000000000000001E-2</c:v>
                </c:pt>
                <c:pt idx="1">
                  <c:v>0.05</c:v>
                </c:pt>
                <c:pt idx="2">
                  <c:v>2.5000000000000001E-2</c:v>
                </c:pt>
                <c:pt idx="3">
                  <c:v>0.25</c:v>
                </c:pt>
                <c:pt idx="4" formatCode="0.00%">
                  <c:v>2.5000000000000001E-2</c:v>
                </c:pt>
                <c:pt idx="5">
                  <c:v>2.5000000000000001E-2</c:v>
                </c:pt>
                <c:pt idx="6">
                  <c:v>0.05</c:v>
                </c:pt>
                <c:pt idx="7">
                  <c:v>0.05</c:v>
                </c:pt>
                <c:pt idx="8">
                  <c:v>0.05</c:v>
                </c:pt>
                <c:pt idx="9">
                  <c:v>0.15</c:v>
                </c:pt>
                <c:pt idx="10">
                  <c:v>0.1</c:v>
                </c:pt>
                <c:pt idx="11">
                  <c:v>0.1</c:v>
                </c:pt>
                <c:pt idx="12">
                  <c:v>0.1</c:v>
                </c:pt>
              </c:numCache>
            </c:numRef>
          </c:val>
          <c:extLst>
            <c:ext xmlns:c16="http://schemas.microsoft.com/office/drawing/2014/chart" uri="{C3380CC4-5D6E-409C-BE32-E72D297353CC}">
              <c16:uniqueId val="{00000016-2689-4C14-B8FB-605B8D533BF1}"/>
            </c:ext>
          </c:extLst>
        </c:ser>
        <c:dLbls>
          <c:showLegendKey val="0"/>
          <c:showVal val="0"/>
          <c:showCatName val="0"/>
          <c:showSerName val="0"/>
          <c:showPercent val="0"/>
          <c:showBubbleSize val="0"/>
          <c:showLeaderLines val="1"/>
        </c:dLbls>
        <c:firstSliceAng val="0"/>
        <c:holeSize val="41"/>
      </c:doughnutChart>
      <c:spPr>
        <a:noFill/>
        <a:ln>
          <a:noFill/>
        </a:ln>
        <a:effectLst/>
      </c:spPr>
    </c:plotArea>
    <c:legend>
      <c:legendPos val="b"/>
      <c:layout>
        <c:manualLayout>
          <c:xMode val="edge"/>
          <c:yMode val="edge"/>
          <c:x val="2.7243849191748229E-2"/>
          <c:y val="4.1664479440069957E-2"/>
          <c:w val="0.35252140211445532"/>
          <c:h val="0.9305577427821520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3916758652831947"/>
          <c:y val="5.444991251093613E-2"/>
          <c:w val="0.5914923835455147"/>
          <c:h val="0.8790234033245844"/>
        </c:manualLayout>
      </c:layout>
      <c:doughnutChart>
        <c:varyColors val="1"/>
        <c:ser>
          <c:idx val="0"/>
          <c:order val="0"/>
          <c:tx>
            <c:strRef>
              <c:f>'Onde Investir'!$D$34</c:f>
              <c:strCache>
                <c:ptCount val="1"/>
                <c:pt idx="0">
                  <c:v>Alocação </c:v>
                </c:pt>
              </c:strCache>
            </c:strRef>
          </c:tx>
          <c:spPr>
            <a:ln>
              <a:noFill/>
            </a:ln>
          </c:spPr>
          <c:dPt>
            <c:idx val="0"/>
            <c:bubble3D val="0"/>
            <c:spPr>
              <a:solidFill>
                <a:schemeClr val="accent1"/>
              </a:solidFill>
              <a:ln w="19050">
                <a:noFill/>
              </a:ln>
              <a:effectLst/>
            </c:spPr>
            <c:extLst>
              <c:ext xmlns:c16="http://schemas.microsoft.com/office/drawing/2014/chart" uri="{C3380CC4-5D6E-409C-BE32-E72D297353CC}">
                <c16:uniqueId val="{00000001-357E-4788-8276-661C3E4DCCC3}"/>
              </c:ext>
            </c:extLst>
          </c:dPt>
          <c:dPt>
            <c:idx val="1"/>
            <c:bubble3D val="0"/>
            <c:spPr>
              <a:solidFill>
                <a:schemeClr val="accent2"/>
              </a:solidFill>
              <a:ln w="19050">
                <a:noFill/>
              </a:ln>
              <a:effectLst/>
            </c:spPr>
            <c:extLst>
              <c:ext xmlns:c16="http://schemas.microsoft.com/office/drawing/2014/chart" uri="{C3380CC4-5D6E-409C-BE32-E72D297353CC}">
                <c16:uniqueId val="{00000003-357E-4788-8276-661C3E4DCCC3}"/>
              </c:ext>
            </c:extLst>
          </c:dPt>
          <c:dPt>
            <c:idx val="2"/>
            <c:bubble3D val="0"/>
            <c:spPr>
              <a:solidFill>
                <a:schemeClr val="accent3"/>
              </a:solidFill>
              <a:ln w="19050">
                <a:noFill/>
              </a:ln>
              <a:effectLst/>
            </c:spPr>
            <c:extLst>
              <c:ext xmlns:c16="http://schemas.microsoft.com/office/drawing/2014/chart" uri="{C3380CC4-5D6E-409C-BE32-E72D297353CC}">
                <c16:uniqueId val="{00000005-357E-4788-8276-661C3E4DCCC3}"/>
              </c:ext>
            </c:extLst>
          </c:dPt>
          <c:dPt>
            <c:idx val="3"/>
            <c:bubble3D val="0"/>
            <c:spPr>
              <a:solidFill>
                <a:schemeClr val="accent4"/>
              </a:solidFill>
              <a:ln w="19050">
                <a:noFill/>
              </a:ln>
              <a:effectLst/>
            </c:spPr>
            <c:extLst>
              <c:ext xmlns:c16="http://schemas.microsoft.com/office/drawing/2014/chart" uri="{C3380CC4-5D6E-409C-BE32-E72D297353CC}">
                <c16:uniqueId val="{00000007-357E-4788-8276-661C3E4DCCC3}"/>
              </c:ext>
            </c:extLst>
          </c:dPt>
          <c:dPt>
            <c:idx val="4"/>
            <c:bubble3D val="0"/>
            <c:spPr>
              <a:solidFill>
                <a:schemeClr val="accent5"/>
              </a:solidFill>
              <a:ln w="19050">
                <a:noFill/>
              </a:ln>
              <a:effectLst/>
            </c:spPr>
            <c:extLst>
              <c:ext xmlns:c16="http://schemas.microsoft.com/office/drawing/2014/chart" uri="{C3380CC4-5D6E-409C-BE32-E72D297353CC}">
                <c16:uniqueId val="{00000009-357E-4788-8276-661C3E4DCCC3}"/>
              </c:ext>
            </c:extLst>
          </c:dPt>
          <c:dPt>
            <c:idx val="5"/>
            <c:bubble3D val="0"/>
            <c:spPr>
              <a:solidFill>
                <a:schemeClr val="accent6"/>
              </a:solidFill>
              <a:ln w="19050">
                <a:noFill/>
              </a:ln>
              <a:effectLst/>
            </c:spPr>
            <c:extLst>
              <c:ext xmlns:c16="http://schemas.microsoft.com/office/drawing/2014/chart" uri="{C3380CC4-5D6E-409C-BE32-E72D297353CC}">
                <c16:uniqueId val="{0000000B-357E-4788-8276-661C3E4DCCC3}"/>
              </c:ext>
            </c:extLst>
          </c:dPt>
          <c:dPt>
            <c:idx val="6"/>
            <c:bubble3D val="0"/>
            <c:spPr>
              <a:solidFill>
                <a:schemeClr val="accent1">
                  <a:lumMod val="60000"/>
                </a:schemeClr>
              </a:solidFill>
              <a:ln w="19050">
                <a:noFill/>
              </a:ln>
              <a:effectLst/>
            </c:spPr>
            <c:extLst>
              <c:ext xmlns:c16="http://schemas.microsoft.com/office/drawing/2014/chart" uri="{C3380CC4-5D6E-409C-BE32-E72D297353CC}">
                <c16:uniqueId val="{0000000D-357E-4788-8276-661C3E4DCCC3}"/>
              </c:ext>
            </c:extLst>
          </c:dPt>
          <c:dPt>
            <c:idx val="7"/>
            <c:bubble3D val="0"/>
            <c:spPr>
              <a:solidFill>
                <a:schemeClr val="accent2">
                  <a:lumMod val="60000"/>
                </a:schemeClr>
              </a:solidFill>
              <a:ln w="19050">
                <a:noFill/>
              </a:ln>
              <a:effectLst/>
            </c:spPr>
            <c:extLst>
              <c:ext xmlns:c16="http://schemas.microsoft.com/office/drawing/2014/chart" uri="{C3380CC4-5D6E-409C-BE32-E72D297353CC}">
                <c16:uniqueId val="{0000000F-357E-4788-8276-661C3E4DCCC3}"/>
              </c:ext>
            </c:extLst>
          </c:dPt>
          <c:dPt>
            <c:idx val="8"/>
            <c:bubble3D val="0"/>
            <c:spPr>
              <a:solidFill>
                <a:schemeClr val="accent3">
                  <a:lumMod val="60000"/>
                </a:schemeClr>
              </a:solidFill>
              <a:ln w="19050">
                <a:noFill/>
              </a:ln>
              <a:effectLst/>
            </c:spPr>
            <c:extLst>
              <c:ext xmlns:c16="http://schemas.microsoft.com/office/drawing/2014/chart" uri="{C3380CC4-5D6E-409C-BE32-E72D297353CC}">
                <c16:uniqueId val="{00000011-357E-4788-8276-661C3E4DCCC3}"/>
              </c:ext>
            </c:extLst>
          </c:dPt>
          <c:dPt>
            <c:idx val="9"/>
            <c:bubble3D val="0"/>
            <c:spPr>
              <a:solidFill>
                <a:schemeClr val="accent4">
                  <a:lumMod val="60000"/>
                </a:schemeClr>
              </a:solidFill>
              <a:ln w="19050">
                <a:noFill/>
              </a:ln>
              <a:effectLst/>
            </c:spPr>
            <c:extLst>
              <c:ext xmlns:c16="http://schemas.microsoft.com/office/drawing/2014/chart" uri="{C3380CC4-5D6E-409C-BE32-E72D297353CC}">
                <c16:uniqueId val="{00000013-357E-4788-8276-661C3E4DCCC3}"/>
              </c:ext>
            </c:extLst>
          </c:dPt>
          <c:dPt>
            <c:idx val="10"/>
            <c:bubble3D val="0"/>
            <c:spPr>
              <a:solidFill>
                <a:schemeClr val="accent5">
                  <a:lumMod val="60000"/>
                </a:schemeClr>
              </a:solidFill>
              <a:ln w="19050">
                <a:noFill/>
              </a:ln>
              <a:effectLst/>
            </c:spPr>
            <c:extLst>
              <c:ext xmlns:c16="http://schemas.microsoft.com/office/drawing/2014/chart" uri="{C3380CC4-5D6E-409C-BE32-E72D297353CC}">
                <c16:uniqueId val="{00000015-357E-4788-8276-661C3E4DCCC3}"/>
              </c:ext>
            </c:extLst>
          </c:dPt>
          <c:dPt>
            <c:idx val="11"/>
            <c:bubble3D val="0"/>
            <c:spPr>
              <a:solidFill>
                <a:schemeClr val="accent6">
                  <a:lumMod val="60000"/>
                </a:schemeClr>
              </a:solidFill>
              <a:ln w="19050">
                <a:noFill/>
              </a:ln>
              <a:effectLst/>
            </c:spPr>
            <c:extLst>
              <c:ext xmlns:c16="http://schemas.microsoft.com/office/drawing/2014/chart" uri="{C3380CC4-5D6E-409C-BE32-E72D297353CC}">
                <c16:uniqueId val="{00000017-357E-4788-8276-661C3E4DCCC3}"/>
              </c:ext>
            </c:extLst>
          </c:dPt>
          <c:dPt>
            <c:idx val="12"/>
            <c:bubble3D val="0"/>
            <c:spPr>
              <a:solidFill>
                <a:schemeClr val="accent1">
                  <a:lumMod val="80000"/>
                  <a:lumOff val="20000"/>
                </a:schemeClr>
              </a:solidFill>
              <a:ln w="19050">
                <a:noFill/>
              </a:ln>
              <a:effectLst/>
            </c:spPr>
            <c:extLst>
              <c:ext xmlns:c16="http://schemas.microsoft.com/office/drawing/2014/chart" uri="{C3380CC4-5D6E-409C-BE32-E72D297353CC}">
                <c16:uniqueId val="{00000019-357E-4788-8276-661C3E4DCCC3}"/>
              </c:ext>
            </c:extLst>
          </c:dPt>
          <c:dPt>
            <c:idx val="13"/>
            <c:bubble3D val="0"/>
            <c:spPr>
              <a:solidFill>
                <a:schemeClr val="accent2">
                  <a:lumMod val="80000"/>
                  <a:lumOff val="20000"/>
                </a:schemeClr>
              </a:solidFill>
              <a:ln w="19050">
                <a:noFill/>
              </a:ln>
              <a:effectLst/>
            </c:spPr>
          </c:dPt>
          <c:dPt>
            <c:idx val="14"/>
            <c:bubble3D val="0"/>
            <c:spPr>
              <a:solidFill>
                <a:schemeClr val="accent3">
                  <a:lumMod val="80000"/>
                  <a:lumOff val="20000"/>
                </a:schemeClr>
              </a:solidFill>
              <a:ln w="19050">
                <a:noFill/>
              </a:ln>
              <a:effectLst/>
            </c:spPr>
          </c:dPt>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ln>
                      <a:solidFill>
                        <a:schemeClr val="bg1"/>
                      </a:solidFill>
                    </a:ln>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'Onde Investir'!$C$69:$C$83</c:f>
              <c:strCache>
                <c:ptCount val="15"/>
                <c:pt idx="0">
                  <c:v>LCI</c:v>
                </c:pt>
                <c:pt idx="1">
                  <c:v>LCA</c:v>
                </c:pt>
                <c:pt idx="2">
                  <c:v>CRI</c:v>
                </c:pt>
                <c:pt idx="3">
                  <c:v>CRA</c:v>
                </c:pt>
                <c:pt idx="4">
                  <c:v>CDB Pre</c:v>
                </c:pt>
                <c:pt idx="5">
                  <c:v>CDB Pos</c:v>
                </c:pt>
                <c:pt idx="6">
                  <c:v>CDB Inflação</c:v>
                </c:pt>
                <c:pt idx="7">
                  <c:v>Tesouro Direto</c:v>
                </c:pt>
                <c:pt idx="8">
                  <c:v>Fundos de Renda Fixa</c:v>
                </c:pt>
                <c:pt idx="9">
                  <c:v>Debenture</c:v>
                </c:pt>
                <c:pt idx="10">
                  <c:v>Fundos de Ações</c:v>
                </c:pt>
                <c:pt idx="11">
                  <c:v>FII"s ( fundo Imobiliário )</c:v>
                </c:pt>
                <c:pt idx="12">
                  <c:v>Fundo Multimercado</c:v>
                </c:pt>
                <c:pt idx="13">
                  <c:v>Ações Direto</c:v>
                </c:pt>
                <c:pt idx="14">
                  <c:v>Criptomoedas</c:v>
                </c:pt>
              </c:strCache>
            </c:strRef>
          </c:cat>
          <c:val>
            <c:numRef>
              <c:f>'Onde Investir'!$D$69:$D$83</c:f>
              <c:numCache>
                <c:formatCode>0.00%</c:formatCode>
                <c:ptCount val="15"/>
                <c:pt idx="0">
                  <c:v>2.5000000000000001E-2</c:v>
                </c:pt>
                <c:pt idx="1">
                  <c:v>2.5000000000000001E-2</c:v>
                </c:pt>
                <c:pt idx="2">
                  <c:v>7.4999999999999997E-2</c:v>
                </c:pt>
                <c:pt idx="3" formatCode="0%">
                  <c:v>0.2</c:v>
                </c:pt>
                <c:pt idx="4" formatCode="0%">
                  <c:v>0.05</c:v>
                </c:pt>
                <c:pt idx="5" formatCode="0%">
                  <c:v>0.02</c:v>
                </c:pt>
                <c:pt idx="6" formatCode="0%">
                  <c:v>0.02</c:v>
                </c:pt>
                <c:pt idx="7">
                  <c:v>2.5000000000000001E-2</c:v>
                </c:pt>
                <c:pt idx="8" formatCode="0%">
                  <c:v>0</c:v>
                </c:pt>
                <c:pt idx="9" formatCode="0%">
                  <c:v>0.15</c:v>
                </c:pt>
                <c:pt idx="10" formatCode="0%">
                  <c:v>0.05</c:v>
                </c:pt>
                <c:pt idx="11">
                  <c:v>0.125</c:v>
                </c:pt>
                <c:pt idx="12" formatCode="0%">
                  <c:v>0.05</c:v>
                </c:pt>
                <c:pt idx="13">
                  <c:v>0.17499999999999999</c:v>
                </c:pt>
                <c:pt idx="14">
                  <c:v>0.01</c:v>
                </c:pt>
              </c:numCache>
            </c:numRef>
          </c:val>
          <c:extLst>
            <c:ext xmlns:c16="http://schemas.microsoft.com/office/drawing/2014/chart" uri="{C3380CC4-5D6E-409C-BE32-E72D297353CC}">
              <c16:uniqueId val="{0000001A-357E-4788-8276-661C3E4DCCC3}"/>
            </c:ext>
          </c:extLst>
        </c:ser>
        <c:dLbls>
          <c:showLegendKey val="0"/>
          <c:showVal val="0"/>
          <c:showCatName val="0"/>
          <c:showSerName val="0"/>
          <c:showPercent val="0"/>
          <c:showBubbleSize val="0"/>
          <c:showLeaderLines val="1"/>
        </c:dLbls>
        <c:firstSliceAng val="0"/>
        <c:holeSize val="41"/>
      </c:doughnutChart>
      <c:spPr>
        <a:noFill/>
        <a:ln>
          <a:noFill/>
        </a:ln>
        <a:effectLst/>
      </c:spPr>
    </c:plotArea>
    <c:legend>
      <c:legendPos val="b"/>
      <c:layout>
        <c:manualLayout>
          <c:xMode val="edge"/>
          <c:yMode val="edge"/>
          <c:x val="2.7243849191748229E-2"/>
          <c:y val="4.1664479440069957E-2"/>
          <c:w val="0.35252140211445532"/>
          <c:h val="0.9305577427821520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Reversed" id="25">
  <a:schemeClr val="accent5"/>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2.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CheckBox" checked="Checked" fmlaLink="$AK$3" lockText="1" noThreeD="1"/>
</file>

<file path=xl/ctrlProps/ctrlProp2.xml><?xml version="1.0" encoding="utf-8"?>
<formControlPr xmlns="http://schemas.microsoft.com/office/spreadsheetml/2009/9/main" objectType="CheckBox" checked="Checked" fmlaLink="$AK$4" lockText="1" noThreeD="1"/>
</file>

<file path=xl/ctrlProps/ctrlProp3.xml><?xml version="1.0" encoding="utf-8"?>
<formControlPr xmlns="http://schemas.microsoft.com/office/spreadsheetml/2009/9/main" objectType="CheckBox" checked="Checked" fmlaLink="$AK$5" lockText="1" noThreeD="1"/>
</file>

<file path=xl/ctrlProps/ctrlProp4.xml><?xml version="1.0" encoding="utf-8"?>
<formControlPr xmlns="http://schemas.microsoft.com/office/spreadsheetml/2009/9/main" objectType="Drop" dropLines="12" dropStyle="combo" dx="22" fmlaLink="$Y$27" fmlaRange="$Z$27:$Z$38" sel="12" val="0"/>
</file>

<file path=xl/drawings/_rels/drawing1.xml.rels><?xml version="1.0" encoding="UTF-8" standalone="yes"?>
<Relationships xmlns="http://schemas.openxmlformats.org/package/2006/relationships"><Relationship Id="rId8" Type="http://schemas.openxmlformats.org/officeDocument/2006/relationships/image" Target="../media/image6.png"/><Relationship Id="rId13" Type="http://schemas.openxmlformats.org/officeDocument/2006/relationships/image" Target="../media/image8.png"/><Relationship Id="rId3" Type="http://schemas.openxmlformats.org/officeDocument/2006/relationships/chart" Target="../charts/chart1.xml"/><Relationship Id="rId7" Type="http://schemas.openxmlformats.org/officeDocument/2006/relationships/chart" Target="../charts/chart3.xml"/><Relationship Id="rId12" Type="http://schemas.openxmlformats.org/officeDocument/2006/relationships/hyperlink" Target="#'Onde Investir'!A1"/><Relationship Id="rId2" Type="http://schemas.openxmlformats.org/officeDocument/2006/relationships/image" Target="../media/image3.png"/><Relationship Id="rId1" Type="http://schemas.openxmlformats.org/officeDocument/2006/relationships/image" Target="../media/image2.png"/><Relationship Id="rId6" Type="http://schemas.openxmlformats.org/officeDocument/2006/relationships/chart" Target="../charts/chart2.xml"/><Relationship Id="rId11" Type="http://schemas.openxmlformats.org/officeDocument/2006/relationships/image" Target="../media/image7.png"/><Relationship Id="rId5" Type="http://schemas.openxmlformats.org/officeDocument/2006/relationships/image" Target="../media/image5.png"/><Relationship Id="rId15" Type="http://schemas.openxmlformats.org/officeDocument/2006/relationships/image" Target="../media/image10.png"/><Relationship Id="rId10" Type="http://schemas.openxmlformats.org/officeDocument/2006/relationships/hyperlink" Target="#'Listas de itens'!A1"/><Relationship Id="rId4" Type="http://schemas.openxmlformats.org/officeDocument/2006/relationships/image" Target="../media/image4.png"/><Relationship Id="rId9" Type="http://schemas.openxmlformats.org/officeDocument/2006/relationships/chart" Target="../charts/chart4.xml"/><Relationship Id="rId14" Type="http://schemas.openxmlformats.org/officeDocument/2006/relationships/image" Target="../media/image9.jpeg"/></Relationships>
</file>

<file path=xl/drawings/_rels/drawing2.xml.rels><?xml version="1.0" encoding="UTF-8" standalone="yes"?>
<Relationships xmlns="http://schemas.openxmlformats.org/package/2006/relationships"><Relationship Id="rId8" Type="http://schemas.openxmlformats.org/officeDocument/2006/relationships/image" Target="../media/image17.png"/><Relationship Id="rId3" Type="http://schemas.openxmlformats.org/officeDocument/2006/relationships/image" Target="../media/image12.png"/><Relationship Id="rId7" Type="http://schemas.openxmlformats.org/officeDocument/2006/relationships/image" Target="../media/image16.png"/><Relationship Id="rId2" Type="http://schemas.openxmlformats.org/officeDocument/2006/relationships/image" Target="../media/image11.png"/><Relationship Id="rId1" Type="http://schemas.openxmlformats.org/officeDocument/2006/relationships/hyperlink" Target="#Board!A1"/><Relationship Id="rId6" Type="http://schemas.openxmlformats.org/officeDocument/2006/relationships/image" Target="../media/image15.png"/><Relationship Id="rId11" Type="http://schemas.openxmlformats.org/officeDocument/2006/relationships/image" Target="../media/image20.png"/><Relationship Id="rId5" Type="http://schemas.openxmlformats.org/officeDocument/2006/relationships/image" Target="../media/image14.png"/><Relationship Id="rId10" Type="http://schemas.openxmlformats.org/officeDocument/2006/relationships/image" Target="../media/image19.png"/><Relationship Id="rId4" Type="http://schemas.openxmlformats.org/officeDocument/2006/relationships/image" Target="../media/image13.png"/><Relationship Id="rId9" Type="http://schemas.openxmlformats.org/officeDocument/2006/relationships/image" Target="../media/image18.png"/></Relationships>
</file>

<file path=xl/drawings/_rels/drawing3.xml.rels><?xml version="1.0" encoding="UTF-8" standalone="yes"?>
<Relationships xmlns="http://schemas.openxmlformats.org/package/2006/relationships"><Relationship Id="rId3" Type="http://schemas.openxmlformats.org/officeDocument/2006/relationships/image" Target="../media/image21.png"/><Relationship Id="rId7" Type="http://schemas.openxmlformats.org/officeDocument/2006/relationships/image" Target="../media/image22.png"/><Relationship Id="rId2" Type="http://schemas.openxmlformats.org/officeDocument/2006/relationships/image" Target="../media/image11.png"/><Relationship Id="rId1" Type="http://schemas.openxmlformats.org/officeDocument/2006/relationships/hyperlink" Target="#Board!A1"/><Relationship Id="rId6" Type="http://schemas.openxmlformats.org/officeDocument/2006/relationships/chart" Target="../charts/chart7.xml"/><Relationship Id="rId5" Type="http://schemas.openxmlformats.org/officeDocument/2006/relationships/chart" Target="../charts/chart6.xml"/><Relationship Id="rId4" Type="http://schemas.openxmlformats.org/officeDocument/2006/relationships/chart" Target="../charts/chart5.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1</xdr:col>
      <xdr:colOff>123825</xdr:colOff>
      <xdr:row>0</xdr:row>
      <xdr:rowOff>133350</xdr:rowOff>
    </xdr:from>
    <xdr:to>
      <xdr:col>4</xdr:col>
      <xdr:colOff>247650</xdr:colOff>
      <xdr:row>7</xdr:row>
      <xdr:rowOff>76200</xdr:rowOff>
    </xdr:to>
    <xdr:sp macro="" textlink="">
      <xdr:nvSpPr>
        <xdr:cNvPr id="24" name="Retângulo: Canto Dobrado 23">
          <a:extLst>
            <a:ext uri="{FF2B5EF4-FFF2-40B4-BE49-F238E27FC236}">
              <a16:creationId xmlns:a16="http://schemas.microsoft.com/office/drawing/2014/main" id="{00000000-0008-0000-0000-000018000000}"/>
            </a:ext>
          </a:extLst>
        </xdr:cNvPr>
        <xdr:cNvSpPr/>
      </xdr:nvSpPr>
      <xdr:spPr>
        <a:xfrm>
          <a:off x="352425" y="133350"/>
          <a:ext cx="2266950" cy="1247775"/>
        </a:xfrm>
        <a:prstGeom prst="foldedCorner">
          <a:avLst/>
        </a:prstGeom>
        <a:solidFill>
          <a:schemeClr val="tx2">
            <a:lumMod val="60000"/>
            <a:lumOff val="40000"/>
          </a:schemeClr>
        </a:solidFill>
        <a:ln>
          <a:solidFill>
            <a:srgbClr val="00206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twoCellAnchor editAs="oneCell">
    <xdr:from>
      <xdr:col>2</xdr:col>
      <xdr:colOff>179675</xdr:colOff>
      <xdr:row>9</xdr:row>
      <xdr:rowOff>9525</xdr:rowOff>
    </xdr:from>
    <xdr:to>
      <xdr:col>3</xdr:col>
      <xdr:colOff>9524</xdr:colOff>
      <xdr:row>13</xdr:row>
      <xdr:rowOff>0</xdr:rowOff>
    </xdr:to>
    <xdr:pic>
      <xdr:nvPicPr>
        <xdr:cNvPr id="3342" name="Imagem 5">
          <a:extLst>
            <a:ext uri="{FF2B5EF4-FFF2-40B4-BE49-F238E27FC236}">
              <a16:creationId xmlns:a16="http://schemas.microsoft.com/office/drawing/2014/main" id="{00000000-0008-0000-0000-00000E0D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89250" y="1638300"/>
          <a:ext cx="725199" cy="638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203704</xdr:colOff>
      <xdr:row>8</xdr:row>
      <xdr:rowOff>142875</xdr:rowOff>
    </xdr:from>
    <xdr:to>
      <xdr:col>8</xdr:col>
      <xdr:colOff>19049</xdr:colOff>
      <xdr:row>12</xdr:row>
      <xdr:rowOff>111594</xdr:rowOff>
    </xdr:to>
    <xdr:pic>
      <xdr:nvPicPr>
        <xdr:cNvPr id="3343" name="Imagem 6">
          <a:extLst>
            <a:ext uri="{FF2B5EF4-FFF2-40B4-BE49-F238E27FC236}">
              <a16:creationId xmlns:a16="http://schemas.microsoft.com/office/drawing/2014/main" id="{00000000-0008-0000-0000-00000F0D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118604" y="1609725"/>
          <a:ext cx="710695" cy="61641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342900</xdr:colOff>
      <xdr:row>8</xdr:row>
      <xdr:rowOff>76200</xdr:rowOff>
    </xdr:from>
    <xdr:to>
      <xdr:col>5</xdr:col>
      <xdr:colOff>581025</xdr:colOff>
      <xdr:row>13</xdr:row>
      <xdr:rowOff>76200</xdr:rowOff>
    </xdr:to>
    <xdr:sp macro="" textlink="">
      <xdr:nvSpPr>
        <xdr:cNvPr id="2" name="Retângulo: Cantos Arredondados 1">
          <a:extLst>
            <a:ext uri="{FF2B5EF4-FFF2-40B4-BE49-F238E27FC236}">
              <a16:creationId xmlns:a16="http://schemas.microsoft.com/office/drawing/2014/main" id="{00000000-0008-0000-0000-000002000000}"/>
            </a:ext>
          </a:extLst>
        </xdr:cNvPr>
        <xdr:cNvSpPr/>
      </xdr:nvSpPr>
      <xdr:spPr>
        <a:xfrm>
          <a:off x="1647825" y="1543050"/>
          <a:ext cx="2476500" cy="809625"/>
        </a:xfrm>
        <a:prstGeom prst="roundRect">
          <a:avLst/>
        </a:prstGeom>
        <a:solidFill>
          <a:srgbClr val="00206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600" b="1">
              <a:latin typeface="Aharoni" panose="02010803020104030203" pitchFamily="2" charset="-79"/>
              <a:cs typeface="Aharoni" panose="02010803020104030203" pitchFamily="2" charset="-79"/>
            </a:rPr>
            <a:t>Total das </a:t>
          </a:r>
          <a:r>
            <a:rPr lang="pt-BR" sz="1600" b="1" baseline="0">
              <a:latin typeface="Aharoni" panose="02010803020104030203" pitchFamily="2" charset="-79"/>
              <a:cs typeface="Aharoni" panose="02010803020104030203" pitchFamily="2" charset="-79"/>
            </a:rPr>
            <a:t>Receitas Cadastradas</a:t>
          </a:r>
          <a:endParaRPr lang="pt-BR" sz="1600" b="1">
            <a:latin typeface="Aharoni" panose="02010803020104030203" pitchFamily="2" charset="-79"/>
            <a:cs typeface="Aharoni" panose="02010803020104030203" pitchFamily="2" charset="-79"/>
          </a:endParaRPr>
        </a:p>
      </xdr:txBody>
    </xdr:sp>
    <xdr:clientData/>
  </xdr:twoCellAnchor>
  <xdr:twoCellAnchor>
    <xdr:from>
      <xdr:col>8</xdr:col>
      <xdr:colOff>180975</xdr:colOff>
      <xdr:row>8</xdr:row>
      <xdr:rowOff>85725</xdr:rowOff>
    </xdr:from>
    <xdr:to>
      <xdr:col>10</xdr:col>
      <xdr:colOff>714375</xdr:colOff>
      <xdr:row>13</xdr:row>
      <xdr:rowOff>85725</xdr:rowOff>
    </xdr:to>
    <xdr:sp macro="" textlink="">
      <xdr:nvSpPr>
        <xdr:cNvPr id="9" name="Retângulo: Cantos Arredondados 8">
          <a:extLst>
            <a:ext uri="{FF2B5EF4-FFF2-40B4-BE49-F238E27FC236}">
              <a16:creationId xmlns:a16="http://schemas.microsoft.com/office/drawing/2014/main" id="{00000000-0008-0000-0000-000009000000}"/>
            </a:ext>
          </a:extLst>
        </xdr:cNvPr>
        <xdr:cNvSpPr/>
      </xdr:nvSpPr>
      <xdr:spPr>
        <a:xfrm>
          <a:off x="5838825" y="1552575"/>
          <a:ext cx="2552700" cy="809625"/>
        </a:xfrm>
        <a:prstGeom prst="roundRect">
          <a:avLst/>
        </a:prstGeom>
        <a:solidFill>
          <a:schemeClr val="accent2">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lnSpc>
              <a:spcPts val="1300"/>
            </a:lnSpc>
          </a:pPr>
          <a:r>
            <a:rPr lang="pt-BR" sz="1600" b="0">
              <a:latin typeface="Aharoni" panose="02010803020104030203" pitchFamily="2" charset="-79"/>
              <a:cs typeface="Aharoni" panose="02010803020104030203" pitchFamily="2" charset="-79"/>
            </a:rPr>
            <a:t>Total</a:t>
          </a:r>
          <a:r>
            <a:rPr lang="pt-BR" sz="1600" b="0" baseline="0">
              <a:latin typeface="Aharoni" panose="02010803020104030203" pitchFamily="2" charset="-79"/>
              <a:cs typeface="Aharoni" panose="02010803020104030203" pitchFamily="2" charset="-79"/>
            </a:rPr>
            <a:t> das Despesas e Aplicações Cadastradas.</a:t>
          </a:r>
          <a:endParaRPr lang="pt-BR" sz="1600" b="0">
            <a:latin typeface="Aharoni" panose="02010803020104030203" pitchFamily="2" charset="-79"/>
            <a:cs typeface="Aharoni" panose="02010803020104030203" pitchFamily="2" charset="-79"/>
          </a:endParaRPr>
        </a:p>
      </xdr:txBody>
    </xdr:sp>
    <xdr:clientData/>
  </xdr:twoCellAnchor>
  <xdr:twoCellAnchor editAs="oneCell">
    <xdr:from>
      <xdr:col>6</xdr:col>
      <xdr:colOff>0</xdr:colOff>
      <xdr:row>10</xdr:row>
      <xdr:rowOff>0</xdr:rowOff>
    </xdr:from>
    <xdr:to>
      <xdr:col>7</xdr:col>
      <xdr:colOff>47625</xdr:colOff>
      <xdr:row>11</xdr:row>
      <xdr:rowOff>142874</xdr:rowOff>
    </xdr:to>
    <xdr:sp macro="" textlink="">
      <xdr:nvSpPr>
        <xdr:cNvPr id="3346" name="AutoShape 41" descr="https://image.flaticon.com/icons/svg/2933/2933116.svg">
          <a:extLst>
            <a:ext uri="{FF2B5EF4-FFF2-40B4-BE49-F238E27FC236}">
              <a16:creationId xmlns:a16="http://schemas.microsoft.com/office/drawing/2014/main" id="{00000000-0008-0000-0000-0000120D0000}"/>
            </a:ext>
          </a:extLst>
        </xdr:cNvPr>
        <xdr:cNvSpPr>
          <a:spLocks noChangeAspect="1" noChangeArrowheads="1"/>
        </xdr:cNvSpPr>
      </xdr:nvSpPr>
      <xdr:spPr bwMode="auto">
        <a:xfrm>
          <a:off x="4057650" y="1590675"/>
          <a:ext cx="30480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10</xdr:col>
      <xdr:colOff>685800</xdr:colOff>
      <xdr:row>3</xdr:row>
      <xdr:rowOff>161925</xdr:rowOff>
    </xdr:from>
    <xdr:to>
      <xdr:col>16</xdr:col>
      <xdr:colOff>447675</xdr:colOff>
      <xdr:row>15</xdr:row>
      <xdr:rowOff>28575</xdr:rowOff>
    </xdr:to>
    <xdr:graphicFrame macro="">
      <xdr:nvGraphicFramePr>
        <xdr:cNvPr id="4" name="Gráfico 3">
          <a:extLst>
            <a:ext uri="{FF2B5EF4-FFF2-40B4-BE49-F238E27FC236}">
              <a16:creationId xmlns:a16="http://schemas.microsoft.com/office/drawing/2014/main" id="{00000000-0008-0000-00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mc:AlternateContent xmlns:mc="http://schemas.openxmlformats.org/markup-compatibility/2006">
    <mc:Choice xmlns:a14="http://schemas.microsoft.com/office/drawing/2010/main" Requires="a14">
      <xdr:twoCellAnchor editAs="oneCell">
        <xdr:from>
          <xdr:col>11</xdr:col>
          <xdr:colOff>523875</xdr:colOff>
          <xdr:row>4</xdr:row>
          <xdr:rowOff>19050</xdr:rowOff>
        </xdr:from>
        <xdr:to>
          <xdr:col>13</xdr:col>
          <xdr:colOff>609599</xdr:colOff>
          <xdr:row>4</xdr:row>
          <xdr:rowOff>230981</xdr:rowOff>
        </xdr:to>
        <xdr:sp macro="" textlink="">
          <xdr:nvSpPr>
            <xdr:cNvPr id="3178" name="Check Box 106" hidden="1">
              <a:extLst>
                <a:ext uri="{63B3BB69-23CF-44E3-9099-C40C66FF867C}">
                  <a14:compatExt spid="_x0000_s3178"/>
                </a:ext>
                <a:ext uri="{FF2B5EF4-FFF2-40B4-BE49-F238E27FC236}">
                  <a16:creationId xmlns:a16="http://schemas.microsoft.com/office/drawing/2014/main" id="{00000000-0008-0000-0000-00006A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133350</xdr:colOff>
          <xdr:row>4</xdr:row>
          <xdr:rowOff>19050</xdr:rowOff>
        </xdr:from>
        <xdr:to>
          <xdr:col>15</xdr:col>
          <xdr:colOff>133351</xdr:colOff>
          <xdr:row>4</xdr:row>
          <xdr:rowOff>230981</xdr:rowOff>
        </xdr:to>
        <xdr:sp macro="" textlink="">
          <xdr:nvSpPr>
            <xdr:cNvPr id="3184" name="Check Box 112" hidden="1">
              <a:extLst>
                <a:ext uri="{63B3BB69-23CF-44E3-9099-C40C66FF867C}">
                  <a14:compatExt spid="_x0000_s3184"/>
                </a:ext>
                <a:ext uri="{FF2B5EF4-FFF2-40B4-BE49-F238E27FC236}">
                  <a16:creationId xmlns:a16="http://schemas.microsoft.com/office/drawing/2014/main" id="{00000000-0008-0000-0000-000070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571500</xdr:colOff>
          <xdr:row>4</xdr:row>
          <xdr:rowOff>9525</xdr:rowOff>
        </xdr:from>
        <xdr:to>
          <xdr:col>15</xdr:col>
          <xdr:colOff>1178719</xdr:colOff>
          <xdr:row>4</xdr:row>
          <xdr:rowOff>221456</xdr:rowOff>
        </xdr:to>
        <xdr:sp macro="" textlink="">
          <xdr:nvSpPr>
            <xdr:cNvPr id="3192" name="Check Box 120" hidden="1">
              <a:extLst>
                <a:ext uri="{63B3BB69-23CF-44E3-9099-C40C66FF867C}">
                  <a14:compatExt spid="_x0000_s3192"/>
                </a:ext>
                <a:ext uri="{FF2B5EF4-FFF2-40B4-BE49-F238E27FC236}">
                  <a16:creationId xmlns:a16="http://schemas.microsoft.com/office/drawing/2014/main" id="{00000000-0008-0000-0000-000078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editAs="oneCell">
    <xdr:from>
      <xdr:col>4</xdr:col>
      <xdr:colOff>1133473</xdr:colOff>
      <xdr:row>0</xdr:row>
      <xdr:rowOff>85724</xdr:rowOff>
    </xdr:from>
    <xdr:to>
      <xdr:col>5</xdr:col>
      <xdr:colOff>255569</xdr:colOff>
      <xdr:row>3</xdr:row>
      <xdr:rowOff>38100</xdr:rowOff>
    </xdr:to>
    <xdr:pic>
      <xdr:nvPicPr>
        <xdr:cNvPr id="30" name="Imagem 29">
          <a:extLst>
            <a:ext uri="{FF2B5EF4-FFF2-40B4-BE49-F238E27FC236}">
              <a16:creationId xmlns:a16="http://schemas.microsoft.com/office/drawing/2014/main" id="{00000000-0008-0000-0000-00001E000000}"/>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3505198" y="85724"/>
          <a:ext cx="446070" cy="43815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257176</xdr:colOff>
      <xdr:row>15</xdr:row>
      <xdr:rowOff>47625</xdr:rowOff>
    </xdr:from>
    <xdr:to>
      <xdr:col>14</xdr:col>
      <xdr:colOff>371476</xdr:colOff>
      <xdr:row>17</xdr:row>
      <xdr:rowOff>19050</xdr:rowOff>
    </xdr:to>
    <xdr:sp macro="" textlink="">
      <xdr:nvSpPr>
        <xdr:cNvPr id="15" name="CaixaDeTexto 14">
          <a:extLst>
            <a:ext uri="{FF2B5EF4-FFF2-40B4-BE49-F238E27FC236}">
              <a16:creationId xmlns:a16="http://schemas.microsoft.com/office/drawing/2014/main" id="{00000000-0008-0000-0000-00000F000000}"/>
            </a:ext>
          </a:extLst>
        </xdr:cNvPr>
        <xdr:cNvSpPr txBox="1"/>
      </xdr:nvSpPr>
      <xdr:spPr>
        <a:xfrm>
          <a:off x="8677276" y="2838450"/>
          <a:ext cx="1943100" cy="438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pt-BR" sz="1200">
              <a:latin typeface="Aharoni" panose="02010803020104030203" pitchFamily="2" charset="-79"/>
              <a:cs typeface="Aharoni" panose="02010803020104030203" pitchFamily="2" charset="-79"/>
            </a:rPr>
            <a:t>Onde foi o </a:t>
          </a:r>
          <a:r>
            <a:rPr lang="pt-BR" sz="1200" baseline="0">
              <a:latin typeface="Aharoni" panose="02010803020104030203" pitchFamily="2" charset="-79"/>
              <a:cs typeface="Aharoni" panose="02010803020104030203" pitchFamily="2" charset="-79"/>
            </a:rPr>
            <a:t>dinheiro?</a:t>
          </a:r>
        </a:p>
        <a:p>
          <a:pPr algn="ctr"/>
          <a:r>
            <a:rPr lang="pt-BR" sz="1200" baseline="0">
              <a:latin typeface="Aharoni" panose="02010803020104030203" pitchFamily="2" charset="-79"/>
              <a:cs typeface="Aharoni" panose="02010803020104030203" pitchFamily="2" charset="-79"/>
            </a:rPr>
            <a:t>Categorias abaixo:</a:t>
          </a:r>
        </a:p>
      </xdr:txBody>
    </xdr:sp>
    <xdr:clientData/>
  </xdr:twoCellAnchor>
  <xdr:twoCellAnchor editAs="oneCell">
    <xdr:from>
      <xdr:col>11</xdr:col>
      <xdr:colOff>400050</xdr:colOff>
      <xdr:row>17</xdr:row>
      <xdr:rowOff>9525</xdr:rowOff>
    </xdr:from>
    <xdr:to>
      <xdr:col>14</xdr:col>
      <xdr:colOff>361752</xdr:colOff>
      <xdr:row>23</xdr:row>
      <xdr:rowOff>85724</xdr:rowOff>
    </xdr:to>
    <xdr:pic>
      <xdr:nvPicPr>
        <xdr:cNvPr id="7" name="Imagem 6">
          <a:extLst>
            <a:ext uri="{FF2B5EF4-FFF2-40B4-BE49-F238E27FC236}">
              <a16:creationId xmlns:a16="http://schemas.microsoft.com/office/drawing/2014/main" id="{00000000-0008-0000-0000-000007000000}"/>
            </a:ext>
          </a:extLst>
        </xdr:cNvPr>
        <xdr:cNvPicPr>
          <a:picLocks noChangeAspect="1"/>
        </xdr:cNvPicPr>
      </xdr:nvPicPr>
      <xdr:blipFill>
        <a:blip xmlns:r="http://schemas.openxmlformats.org/officeDocument/2006/relationships" r:embed="rId5"/>
        <a:stretch>
          <a:fillRect/>
        </a:stretch>
      </xdr:blipFill>
      <xdr:spPr>
        <a:xfrm>
          <a:off x="8820150" y="3038475"/>
          <a:ext cx="1580952" cy="1447800"/>
        </a:xfrm>
        <a:prstGeom prst="rect">
          <a:avLst/>
        </a:prstGeom>
      </xdr:spPr>
    </xdr:pic>
    <xdr:clientData/>
  </xdr:twoCellAnchor>
  <xdr:twoCellAnchor>
    <xdr:from>
      <xdr:col>11</xdr:col>
      <xdr:colOff>314324</xdr:colOff>
      <xdr:row>22</xdr:row>
      <xdr:rowOff>209550</xdr:rowOff>
    </xdr:from>
    <xdr:to>
      <xdr:col>16</xdr:col>
      <xdr:colOff>171449</xdr:colOff>
      <xdr:row>31</xdr:row>
      <xdr:rowOff>114299</xdr:rowOff>
    </xdr:to>
    <xdr:graphicFrame macro="">
      <xdr:nvGraphicFramePr>
        <xdr:cNvPr id="13" name="Gráfico 12">
          <a:extLst>
            <a:ext uri="{FF2B5EF4-FFF2-40B4-BE49-F238E27FC236}">
              <a16:creationId xmlns:a16="http://schemas.microsoft.com/office/drawing/2014/main" id="{00000000-0008-0000-0000-00000D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285750</xdr:colOff>
      <xdr:row>35</xdr:row>
      <xdr:rowOff>214311</xdr:rowOff>
    </xdr:from>
    <xdr:to>
      <xdr:col>11</xdr:col>
      <xdr:colOff>35718</xdr:colOff>
      <xdr:row>51</xdr:row>
      <xdr:rowOff>197642</xdr:rowOff>
    </xdr:to>
    <xdr:graphicFrame macro="">
      <xdr:nvGraphicFramePr>
        <xdr:cNvPr id="3" name="Gráfico 2">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7</xdr:col>
      <xdr:colOff>276225</xdr:colOff>
      <xdr:row>32</xdr:row>
      <xdr:rowOff>47625</xdr:rowOff>
    </xdr:from>
    <xdr:to>
      <xdr:col>10</xdr:col>
      <xdr:colOff>457201</xdr:colOff>
      <xdr:row>33</xdr:row>
      <xdr:rowOff>104775</xdr:rowOff>
    </xdr:to>
    <xdr:sp macro="" textlink="">
      <xdr:nvSpPr>
        <xdr:cNvPr id="18" name="CaixaDeTexto 17">
          <a:extLst>
            <a:ext uri="{FF2B5EF4-FFF2-40B4-BE49-F238E27FC236}">
              <a16:creationId xmlns:a16="http://schemas.microsoft.com/office/drawing/2014/main" id="{00000000-0008-0000-0000-000012000000}"/>
            </a:ext>
          </a:extLst>
        </xdr:cNvPr>
        <xdr:cNvSpPr txBox="1"/>
      </xdr:nvSpPr>
      <xdr:spPr>
        <a:xfrm>
          <a:off x="5038725" y="6334125"/>
          <a:ext cx="3095626"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pt-BR" sz="1200">
              <a:latin typeface="Aharoni" panose="02010803020104030203" pitchFamily="2" charset="-79"/>
              <a:cs typeface="Aharoni" panose="02010803020104030203" pitchFamily="2" charset="-79"/>
            </a:rPr>
            <a:t>Evolução das minhas Ecônomias Anual</a:t>
          </a:r>
          <a:endParaRPr lang="pt-BR" sz="1200" baseline="0">
            <a:latin typeface="Aharoni" panose="02010803020104030203" pitchFamily="2" charset="-79"/>
            <a:cs typeface="Aharoni" panose="02010803020104030203" pitchFamily="2" charset="-79"/>
          </a:endParaRPr>
        </a:p>
      </xdr:txBody>
    </xdr:sp>
    <xdr:clientData/>
  </xdr:twoCellAnchor>
  <mc:AlternateContent xmlns:mc="http://schemas.openxmlformats.org/markup-compatibility/2006">
    <mc:Choice xmlns:a14="http://schemas.microsoft.com/office/drawing/2010/main" Requires="a14">
      <xdr:twoCellAnchor editAs="oneCell">
        <xdr:from>
          <xdr:col>15</xdr:col>
          <xdr:colOff>38100</xdr:colOff>
          <xdr:row>32</xdr:row>
          <xdr:rowOff>66675</xdr:rowOff>
        </xdr:from>
        <xdr:to>
          <xdr:col>15</xdr:col>
          <xdr:colOff>885825</xdr:colOff>
          <xdr:row>33</xdr:row>
          <xdr:rowOff>66675</xdr:rowOff>
        </xdr:to>
        <xdr:sp macro="" textlink="">
          <xdr:nvSpPr>
            <xdr:cNvPr id="3196" name="Drop Down 124" hidden="1">
              <a:extLst>
                <a:ext uri="{63B3BB69-23CF-44E3-9099-C40C66FF867C}">
                  <a14:compatExt spid="_x0000_s3196"/>
                </a:ext>
                <a:ext uri="{FF2B5EF4-FFF2-40B4-BE49-F238E27FC236}">
                  <a16:creationId xmlns:a16="http://schemas.microsoft.com/office/drawing/2014/main" id="{00000000-0008-0000-0000-00007C0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editAs="oneCell">
    <xdr:from>
      <xdr:col>12</xdr:col>
      <xdr:colOff>9525</xdr:colOff>
      <xdr:row>34</xdr:row>
      <xdr:rowOff>47625</xdr:rowOff>
    </xdr:from>
    <xdr:to>
      <xdr:col>14</xdr:col>
      <xdr:colOff>352230</xdr:colOff>
      <xdr:row>41</xdr:row>
      <xdr:rowOff>190293</xdr:rowOff>
    </xdr:to>
    <xdr:pic>
      <xdr:nvPicPr>
        <xdr:cNvPr id="8" name="Imagem 7">
          <a:extLst>
            <a:ext uri="{FF2B5EF4-FFF2-40B4-BE49-F238E27FC236}">
              <a16:creationId xmlns:a16="http://schemas.microsoft.com/office/drawing/2014/main" id="{00000000-0008-0000-0000-000008000000}"/>
            </a:ext>
          </a:extLst>
        </xdr:cNvPr>
        <xdr:cNvPicPr>
          <a:picLocks noChangeAspect="1"/>
        </xdr:cNvPicPr>
      </xdr:nvPicPr>
      <xdr:blipFill>
        <a:blip xmlns:r="http://schemas.openxmlformats.org/officeDocument/2006/relationships" r:embed="rId8"/>
        <a:stretch>
          <a:fillRect/>
        </a:stretch>
      </xdr:blipFill>
      <xdr:spPr>
        <a:xfrm>
          <a:off x="9039225" y="6810375"/>
          <a:ext cx="1561905" cy="1609517"/>
        </a:xfrm>
        <a:prstGeom prst="rect">
          <a:avLst/>
        </a:prstGeom>
      </xdr:spPr>
    </xdr:pic>
    <xdr:clientData/>
  </xdr:twoCellAnchor>
  <xdr:twoCellAnchor>
    <xdr:from>
      <xdr:col>12</xdr:col>
      <xdr:colOff>307181</xdr:colOff>
      <xdr:row>37</xdr:row>
      <xdr:rowOff>166687</xdr:rowOff>
    </xdr:from>
    <xdr:to>
      <xdr:col>15</xdr:col>
      <xdr:colOff>1012030</xdr:colOff>
      <xdr:row>52</xdr:row>
      <xdr:rowOff>138112</xdr:rowOff>
    </xdr:to>
    <xdr:graphicFrame macro="">
      <xdr:nvGraphicFramePr>
        <xdr:cNvPr id="6" name="Gráfico 5">
          <a:extLst>
            <a:ext uri="{FF2B5EF4-FFF2-40B4-BE49-F238E27FC236}">
              <a16:creationId xmlns:a16="http://schemas.microsoft.com/office/drawing/2014/main" id="{00000000-0008-0000-00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11</xdr:col>
      <xdr:colOff>247650</xdr:colOff>
      <xdr:row>32</xdr:row>
      <xdr:rowOff>38100</xdr:rowOff>
    </xdr:from>
    <xdr:to>
      <xdr:col>14</xdr:col>
      <xdr:colOff>361950</xdr:colOff>
      <xdr:row>33</xdr:row>
      <xdr:rowOff>209550</xdr:rowOff>
    </xdr:to>
    <xdr:sp macro="" textlink="">
      <xdr:nvSpPr>
        <xdr:cNvPr id="23" name="CaixaDeTexto 22">
          <a:extLst>
            <a:ext uri="{FF2B5EF4-FFF2-40B4-BE49-F238E27FC236}">
              <a16:creationId xmlns:a16="http://schemas.microsoft.com/office/drawing/2014/main" id="{00000000-0008-0000-0000-000017000000}"/>
            </a:ext>
          </a:extLst>
        </xdr:cNvPr>
        <xdr:cNvSpPr txBox="1"/>
      </xdr:nvSpPr>
      <xdr:spPr>
        <a:xfrm>
          <a:off x="8667750" y="6324600"/>
          <a:ext cx="1943100" cy="4095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pt-BR" sz="1200" baseline="0">
              <a:latin typeface="Aharoni" panose="02010803020104030203" pitchFamily="2" charset="-79"/>
              <a:cs typeface="Aharoni" panose="02010803020104030203" pitchFamily="2" charset="-79"/>
            </a:rPr>
            <a:t>Minhas Aplicações</a:t>
          </a:r>
        </a:p>
        <a:p>
          <a:pPr algn="ctr"/>
          <a:r>
            <a:rPr lang="pt-BR" sz="1200" baseline="0">
              <a:latin typeface="Aharoni" panose="02010803020104030203" pitchFamily="2" charset="-79"/>
              <a:cs typeface="Aharoni" panose="02010803020104030203" pitchFamily="2" charset="-79"/>
            </a:rPr>
            <a:t>por tipo</a:t>
          </a:r>
        </a:p>
      </xdr:txBody>
    </xdr:sp>
    <xdr:clientData/>
  </xdr:twoCellAnchor>
  <xdr:twoCellAnchor>
    <xdr:from>
      <xdr:col>0</xdr:col>
      <xdr:colOff>76200</xdr:colOff>
      <xdr:row>0</xdr:row>
      <xdr:rowOff>38100</xdr:rowOff>
    </xdr:from>
    <xdr:to>
      <xdr:col>16</xdr:col>
      <xdr:colOff>533400</xdr:colOff>
      <xdr:row>54</xdr:row>
      <xdr:rowOff>85725</xdr:rowOff>
    </xdr:to>
    <xdr:sp macro="" textlink="">
      <xdr:nvSpPr>
        <xdr:cNvPr id="10" name="Retângulo 9">
          <a:extLst>
            <a:ext uri="{FF2B5EF4-FFF2-40B4-BE49-F238E27FC236}">
              <a16:creationId xmlns:a16="http://schemas.microsoft.com/office/drawing/2014/main" id="{00000000-0008-0000-0000-00000A000000}"/>
            </a:ext>
          </a:extLst>
        </xdr:cNvPr>
        <xdr:cNvSpPr/>
      </xdr:nvSpPr>
      <xdr:spPr>
        <a:xfrm>
          <a:off x="76200" y="38100"/>
          <a:ext cx="12363450" cy="10915650"/>
        </a:xfrm>
        <a:prstGeom prst="rect">
          <a:avLst/>
        </a:prstGeom>
        <a:noFill/>
        <a:ln>
          <a:solidFill>
            <a:srgbClr val="00206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twoCellAnchor>
    <xdr:from>
      <xdr:col>11</xdr:col>
      <xdr:colOff>523876</xdr:colOff>
      <xdr:row>2</xdr:row>
      <xdr:rowOff>152400</xdr:rowOff>
    </xdr:from>
    <xdr:to>
      <xdr:col>16</xdr:col>
      <xdr:colOff>219076</xdr:colOff>
      <xdr:row>4</xdr:row>
      <xdr:rowOff>76200</xdr:rowOff>
    </xdr:to>
    <xdr:sp macro="" textlink="">
      <xdr:nvSpPr>
        <xdr:cNvPr id="27" name="CaixaDeTexto 26">
          <a:extLst>
            <a:ext uri="{FF2B5EF4-FFF2-40B4-BE49-F238E27FC236}">
              <a16:creationId xmlns:a16="http://schemas.microsoft.com/office/drawing/2014/main" id="{00000000-0008-0000-0000-00001B000000}"/>
            </a:ext>
          </a:extLst>
        </xdr:cNvPr>
        <xdr:cNvSpPr txBox="1"/>
      </xdr:nvSpPr>
      <xdr:spPr>
        <a:xfrm>
          <a:off x="8943976" y="476250"/>
          <a:ext cx="3028950"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pt-BR" sz="1200">
              <a:latin typeface="Aharoni" panose="02010803020104030203" pitchFamily="2" charset="-79"/>
              <a:cs typeface="Aharoni" panose="02010803020104030203" pitchFamily="2" charset="-79"/>
            </a:rPr>
            <a:t>Balanço Total</a:t>
          </a:r>
          <a:endParaRPr lang="pt-BR" sz="1200" baseline="0">
            <a:latin typeface="Aharoni" panose="02010803020104030203" pitchFamily="2" charset="-79"/>
            <a:cs typeface="Aharoni" panose="02010803020104030203" pitchFamily="2" charset="-79"/>
          </a:endParaRPr>
        </a:p>
      </xdr:txBody>
    </xdr:sp>
    <xdr:clientData/>
  </xdr:twoCellAnchor>
  <xdr:twoCellAnchor>
    <xdr:from>
      <xdr:col>12</xdr:col>
      <xdr:colOff>19050</xdr:colOff>
      <xdr:row>3</xdr:row>
      <xdr:rowOff>190500</xdr:rowOff>
    </xdr:from>
    <xdr:to>
      <xdr:col>16</xdr:col>
      <xdr:colOff>76200</xdr:colOff>
      <xdr:row>3</xdr:row>
      <xdr:rowOff>190500</xdr:rowOff>
    </xdr:to>
    <xdr:cxnSp macro="">
      <xdr:nvCxnSpPr>
        <xdr:cNvPr id="17" name="Conector reto 16">
          <a:extLst>
            <a:ext uri="{FF2B5EF4-FFF2-40B4-BE49-F238E27FC236}">
              <a16:creationId xmlns:a16="http://schemas.microsoft.com/office/drawing/2014/main" id="{00000000-0008-0000-0000-000011000000}"/>
            </a:ext>
          </a:extLst>
        </xdr:cNvPr>
        <xdr:cNvCxnSpPr/>
      </xdr:nvCxnSpPr>
      <xdr:spPr>
        <a:xfrm>
          <a:off x="9048750" y="676275"/>
          <a:ext cx="27813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38100</xdr:colOff>
      <xdr:row>32</xdr:row>
      <xdr:rowOff>28575</xdr:rowOff>
    </xdr:from>
    <xdr:to>
      <xdr:col>4</xdr:col>
      <xdr:colOff>914401</xdr:colOff>
      <xdr:row>34</xdr:row>
      <xdr:rowOff>38100</xdr:rowOff>
    </xdr:to>
    <xdr:sp macro="" textlink="">
      <xdr:nvSpPr>
        <xdr:cNvPr id="31" name="CaixaDeTexto 30">
          <a:extLst>
            <a:ext uri="{FF2B5EF4-FFF2-40B4-BE49-F238E27FC236}">
              <a16:creationId xmlns:a16="http://schemas.microsoft.com/office/drawing/2014/main" id="{00000000-0008-0000-0000-00001F000000}"/>
            </a:ext>
          </a:extLst>
        </xdr:cNvPr>
        <xdr:cNvSpPr txBox="1"/>
      </xdr:nvSpPr>
      <xdr:spPr>
        <a:xfrm>
          <a:off x="38100" y="6324600"/>
          <a:ext cx="3248026" cy="4857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pt-BR" sz="1200" baseline="0">
              <a:latin typeface="Aharoni" panose="02010803020104030203" pitchFamily="2" charset="-79"/>
              <a:cs typeface="Aharoni" panose="02010803020104030203" pitchFamily="2" charset="-79"/>
            </a:rPr>
            <a:t>Resumo de  despesas</a:t>
          </a:r>
        </a:p>
        <a:p>
          <a:pPr algn="ctr"/>
          <a:r>
            <a:rPr lang="pt-BR" sz="1200" baseline="0">
              <a:latin typeface="Aharoni" panose="02010803020104030203" pitchFamily="2" charset="-79"/>
              <a:cs typeface="Aharoni" panose="02010803020104030203" pitchFamily="2" charset="-79"/>
            </a:rPr>
            <a:t>mensal por categoria</a:t>
          </a:r>
        </a:p>
      </xdr:txBody>
    </xdr:sp>
    <xdr:clientData/>
  </xdr:twoCellAnchor>
  <mc:AlternateContent xmlns:mc="http://schemas.openxmlformats.org/markup-compatibility/2006">
    <mc:Choice xmlns:a14="http://schemas.microsoft.com/office/drawing/2010/main" Requires="a14">
      <xdr:twoCellAnchor editAs="oneCell">
        <xdr:from>
          <xdr:col>4</xdr:col>
          <xdr:colOff>561975</xdr:colOff>
          <xdr:row>32</xdr:row>
          <xdr:rowOff>66675</xdr:rowOff>
        </xdr:from>
        <xdr:to>
          <xdr:col>6</xdr:col>
          <xdr:colOff>38100</xdr:colOff>
          <xdr:row>33</xdr:row>
          <xdr:rowOff>85725</xdr:rowOff>
        </xdr:to>
        <xdr:sp macro="" textlink="">
          <xdr:nvSpPr>
            <xdr:cNvPr id="3208" name="ComboBox1" hidden="1">
              <a:extLst>
                <a:ext uri="{63B3BB69-23CF-44E3-9099-C40C66FF867C}">
                  <a14:compatExt spid="_x0000_s3208"/>
                </a:ext>
                <a:ext uri="{FF2B5EF4-FFF2-40B4-BE49-F238E27FC236}">
                  <a16:creationId xmlns:a16="http://schemas.microsoft.com/office/drawing/2014/main" id="{00000000-0008-0000-0000-0000880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xdr:from>
      <xdr:col>1</xdr:col>
      <xdr:colOff>38100</xdr:colOff>
      <xdr:row>2</xdr:row>
      <xdr:rowOff>114300</xdr:rowOff>
    </xdr:from>
    <xdr:to>
      <xdr:col>3</xdr:col>
      <xdr:colOff>180974</xdr:colOff>
      <xdr:row>7</xdr:row>
      <xdr:rowOff>41942</xdr:rowOff>
    </xdr:to>
    <xdr:grpSp>
      <xdr:nvGrpSpPr>
        <xdr:cNvPr id="22" name="Agrupar 21">
          <a:extLst>
            <a:ext uri="{FF2B5EF4-FFF2-40B4-BE49-F238E27FC236}">
              <a16:creationId xmlns:a16="http://schemas.microsoft.com/office/drawing/2014/main" id="{00000000-0008-0000-0000-000016000000}"/>
            </a:ext>
          </a:extLst>
        </xdr:cNvPr>
        <xdr:cNvGrpSpPr/>
      </xdr:nvGrpSpPr>
      <xdr:grpSpPr>
        <a:xfrm>
          <a:off x="266700" y="438150"/>
          <a:ext cx="1219199" cy="984917"/>
          <a:chOff x="1638300" y="552450"/>
          <a:chExt cx="1219199" cy="908717"/>
        </a:xfrm>
      </xdr:grpSpPr>
      <xdr:pic>
        <xdr:nvPicPr>
          <xdr:cNvPr id="20" name="Imagem 19">
            <a:hlinkClick xmlns:r="http://schemas.openxmlformats.org/officeDocument/2006/relationships" r:id="rId10"/>
            <a:extLst>
              <a:ext uri="{FF2B5EF4-FFF2-40B4-BE49-F238E27FC236}">
                <a16:creationId xmlns:a16="http://schemas.microsoft.com/office/drawing/2014/main" id="{00000000-0008-0000-0000-000014000000}"/>
              </a:ext>
            </a:extLst>
          </xdr:cNvPr>
          <xdr:cNvPicPr>
            <a:picLocks noChangeAspect="1"/>
          </xdr:cNvPicPr>
        </xdr:nvPicPr>
        <xdr:blipFill>
          <a:blip xmlns:r="http://schemas.openxmlformats.org/officeDocument/2006/relationships" r:embed="rId11"/>
          <a:stretch>
            <a:fillRect/>
          </a:stretch>
        </xdr:blipFill>
        <xdr:spPr>
          <a:xfrm>
            <a:off x="2057402" y="552450"/>
            <a:ext cx="380998" cy="537114"/>
          </a:xfrm>
          <a:prstGeom prst="rect">
            <a:avLst/>
          </a:prstGeom>
        </xdr:spPr>
      </xdr:pic>
      <xdr:sp macro="" textlink="">
        <xdr:nvSpPr>
          <xdr:cNvPr id="21" name="CaixaDeTexto 20">
            <a:extLst>
              <a:ext uri="{FF2B5EF4-FFF2-40B4-BE49-F238E27FC236}">
                <a16:creationId xmlns:a16="http://schemas.microsoft.com/office/drawing/2014/main" id="{00000000-0008-0000-0000-000015000000}"/>
              </a:ext>
            </a:extLst>
          </xdr:cNvPr>
          <xdr:cNvSpPr txBox="1"/>
        </xdr:nvSpPr>
        <xdr:spPr>
          <a:xfrm>
            <a:off x="1638300" y="1090168"/>
            <a:ext cx="1219199" cy="3709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pt-BR" sz="1050" b="1">
                <a:solidFill>
                  <a:schemeClr val="bg1"/>
                </a:solidFill>
                <a:latin typeface="Aharoni" panose="02010803020104030203" pitchFamily="2" charset="-79"/>
                <a:cs typeface="Aharoni" panose="02010803020104030203" pitchFamily="2" charset="-79"/>
              </a:rPr>
              <a:t>Resgistrar</a:t>
            </a:r>
          </a:p>
          <a:p>
            <a:pPr algn="ctr"/>
            <a:r>
              <a:rPr lang="pt-BR" sz="1050" b="1">
                <a:solidFill>
                  <a:schemeClr val="bg1"/>
                </a:solidFill>
                <a:latin typeface="Aharoni" panose="02010803020104030203" pitchFamily="2" charset="-79"/>
                <a:cs typeface="Aharoni" panose="02010803020104030203" pitchFamily="2" charset="-79"/>
              </a:rPr>
              <a:t>Informações</a:t>
            </a:r>
          </a:p>
        </xdr:txBody>
      </xdr:sp>
    </xdr:grpSp>
    <xdr:clientData/>
  </xdr:twoCellAnchor>
  <xdr:oneCellAnchor>
    <xdr:from>
      <xdr:col>2</xdr:col>
      <xdr:colOff>409575</xdr:colOff>
      <xdr:row>0</xdr:row>
      <xdr:rowOff>89046</xdr:rowOff>
    </xdr:from>
    <xdr:ext cx="1219199" cy="353943"/>
    <xdr:sp macro="" textlink="">
      <xdr:nvSpPr>
        <xdr:cNvPr id="43" name="CaixaDeTexto 42">
          <a:extLst>
            <a:ext uri="{FF2B5EF4-FFF2-40B4-BE49-F238E27FC236}">
              <a16:creationId xmlns:a16="http://schemas.microsoft.com/office/drawing/2014/main" id="{00000000-0008-0000-0000-00002B000000}"/>
            </a:ext>
          </a:extLst>
        </xdr:cNvPr>
        <xdr:cNvSpPr txBox="1"/>
      </xdr:nvSpPr>
      <xdr:spPr>
        <a:xfrm>
          <a:off x="814388" y="89046"/>
          <a:ext cx="1219199" cy="35394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pt-BR" sz="1800" b="1">
              <a:solidFill>
                <a:schemeClr val="bg1"/>
              </a:solidFill>
              <a:latin typeface="Abadi" panose="020B0604020104020204" pitchFamily="34" charset="0"/>
              <a:cs typeface="Aharoni" panose="02010803020104030203" pitchFamily="2" charset="-79"/>
            </a:rPr>
            <a:t>Menu</a:t>
          </a:r>
        </a:p>
      </xdr:txBody>
    </xdr:sp>
    <xdr:clientData/>
  </xdr:oneCellAnchor>
  <xdr:twoCellAnchor>
    <xdr:from>
      <xdr:col>3</xdr:col>
      <xdr:colOff>66675</xdr:colOff>
      <xdr:row>2</xdr:row>
      <xdr:rowOff>111500</xdr:rowOff>
    </xdr:from>
    <xdr:to>
      <xdr:col>4</xdr:col>
      <xdr:colOff>219074</xdr:colOff>
      <xdr:row>7</xdr:row>
      <xdr:rowOff>66199</xdr:rowOff>
    </xdr:to>
    <xdr:grpSp>
      <xdr:nvGrpSpPr>
        <xdr:cNvPr id="26" name="Agrupar 25">
          <a:hlinkClick xmlns:r="http://schemas.openxmlformats.org/officeDocument/2006/relationships" r:id="rId12"/>
          <a:extLst>
            <a:ext uri="{FF2B5EF4-FFF2-40B4-BE49-F238E27FC236}">
              <a16:creationId xmlns:a16="http://schemas.microsoft.com/office/drawing/2014/main" id="{00000000-0008-0000-0000-00001A000000}"/>
            </a:ext>
          </a:extLst>
        </xdr:cNvPr>
        <xdr:cNvGrpSpPr/>
      </xdr:nvGrpSpPr>
      <xdr:grpSpPr>
        <a:xfrm>
          <a:off x="1371600" y="435350"/>
          <a:ext cx="1400174" cy="1011974"/>
          <a:chOff x="2514600" y="435350"/>
          <a:chExt cx="1219199" cy="935774"/>
        </a:xfrm>
      </xdr:grpSpPr>
      <xdr:pic>
        <xdr:nvPicPr>
          <xdr:cNvPr id="25" name="Imagem 24">
            <a:extLst>
              <a:ext uri="{FF2B5EF4-FFF2-40B4-BE49-F238E27FC236}">
                <a16:creationId xmlns:a16="http://schemas.microsoft.com/office/drawing/2014/main" id="{00000000-0008-0000-0000-000019000000}"/>
              </a:ext>
            </a:extLst>
          </xdr:cNvPr>
          <xdr:cNvPicPr>
            <a:picLocks noChangeAspect="1"/>
          </xdr:cNvPicPr>
        </xdr:nvPicPr>
        <xdr:blipFill>
          <a:blip xmlns:r="http://schemas.openxmlformats.org/officeDocument/2006/relationships" r:embed="rId13"/>
          <a:stretch>
            <a:fillRect/>
          </a:stretch>
        </xdr:blipFill>
        <xdr:spPr>
          <a:xfrm>
            <a:off x="2895601" y="435350"/>
            <a:ext cx="438149" cy="555250"/>
          </a:xfrm>
          <a:prstGeom prst="rect">
            <a:avLst/>
          </a:prstGeom>
        </xdr:spPr>
      </xdr:pic>
      <xdr:sp macro="" textlink="">
        <xdr:nvSpPr>
          <xdr:cNvPr id="47" name="CaixaDeTexto 46">
            <a:extLst>
              <a:ext uri="{FF2B5EF4-FFF2-40B4-BE49-F238E27FC236}">
                <a16:creationId xmlns:a16="http://schemas.microsoft.com/office/drawing/2014/main" id="{00000000-0008-0000-0000-00002F000000}"/>
              </a:ext>
            </a:extLst>
          </xdr:cNvPr>
          <xdr:cNvSpPr txBox="1"/>
        </xdr:nvSpPr>
        <xdr:spPr>
          <a:xfrm>
            <a:off x="2514600" y="1000125"/>
            <a:ext cx="1219199" cy="3709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pt-BR" sz="1050" b="1">
                <a:solidFill>
                  <a:schemeClr val="bg1"/>
                </a:solidFill>
                <a:latin typeface="Aharoni" panose="02010803020104030203" pitchFamily="2" charset="-79"/>
                <a:cs typeface="Aharoni" panose="02010803020104030203" pitchFamily="2" charset="-79"/>
              </a:rPr>
              <a:t>Como Montar</a:t>
            </a:r>
          </a:p>
          <a:p>
            <a:pPr algn="ctr"/>
            <a:r>
              <a:rPr lang="pt-BR" sz="1050" b="1">
                <a:solidFill>
                  <a:schemeClr val="bg1"/>
                </a:solidFill>
                <a:latin typeface="Aharoni" panose="02010803020104030203" pitchFamily="2" charset="-79"/>
                <a:cs typeface="Aharoni" panose="02010803020104030203" pitchFamily="2" charset="-79"/>
              </a:rPr>
              <a:t>uma</a:t>
            </a:r>
            <a:r>
              <a:rPr lang="pt-BR" sz="1050" b="1" baseline="0">
                <a:solidFill>
                  <a:schemeClr val="bg1"/>
                </a:solidFill>
                <a:latin typeface="Aharoni" panose="02010803020104030203" pitchFamily="2" charset="-79"/>
                <a:cs typeface="Aharoni" panose="02010803020104030203" pitchFamily="2" charset="-79"/>
              </a:rPr>
              <a:t> Carteira</a:t>
            </a:r>
            <a:endParaRPr lang="pt-BR" sz="1050" b="1">
              <a:solidFill>
                <a:schemeClr val="bg1"/>
              </a:solidFill>
              <a:latin typeface="Aharoni" panose="02010803020104030203" pitchFamily="2" charset="-79"/>
              <a:cs typeface="Aharoni" panose="02010803020104030203" pitchFamily="2" charset="-79"/>
            </a:endParaRPr>
          </a:p>
        </xdr:txBody>
      </xdr:sp>
    </xdr:grpSp>
    <xdr:clientData/>
  </xdr:twoCellAnchor>
  <xdr:twoCellAnchor editAs="oneCell">
    <xdr:from>
      <xdr:col>15</xdr:col>
      <xdr:colOff>657225</xdr:colOff>
      <xdr:row>0</xdr:row>
      <xdr:rowOff>85725</xdr:rowOff>
    </xdr:from>
    <xdr:to>
      <xdr:col>15</xdr:col>
      <xdr:colOff>921544</xdr:colOff>
      <xdr:row>2</xdr:row>
      <xdr:rowOff>28575</xdr:rowOff>
    </xdr:to>
    <xdr:pic>
      <xdr:nvPicPr>
        <xdr:cNvPr id="49" name="Imagem 2">
          <a:extLst>
            <a:ext uri="{FF2B5EF4-FFF2-40B4-BE49-F238E27FC236}">
              <a16:creationId xmlns:a16="http://schemas.microsoft.com/office/drawing/2014/main" id="{00000000-0008-0000-0000-000031000000}"/>
            </a:ext>
          </a:extLst>
        </xdr:cNvPr>
        <xdr:cNvPicPr>
          <a:picLocks noChangeAspect="1" noChangeArrowheads="1"/>
        </xdr:cNvPicPr>
      </xdr:nvPicPr>
      <xdr:blipFill>
        <a:blip xmlns:r="http://schemas.openxmlformats.org/officeDocument/2006/relationships" r:embed="rId14" cstate="print">
          <a:extLst>
            <a:ext uri="{28A0092B-C50C-407E-A947-70E740481C1C}">
              <a14:useLocalDpi xmlns:a14="http://schemas.microsoft.com/office/drawing/2010/main" val="0"/>
            </a:ext>
          </a:extLst>
        </a:blip>
        <a:srcRect/>
        <a:stretch>
          <a:fillRect/>
        </a:stretch>
      </xdr:blipFill>
      <xdr:spPr bwMode="auto">
        <a:xfrm>
          <a:off x="11668125" y="85725"/>
          <a:ext cx="266700"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16</xdr:col>
      <xdr:colOff>184308</xdr:colOff>
      <xdr:row>0</xdr:row>
      <xdr:rowOff>95251</xdr:rowOff>
    </xdr:from>
    <xdr:to>
      <xdr:col>16</xdr:col>
      <xdr:colOff>438149</xdr:colOff>
      <xdr:row>2</xdr:row>
      <xdr:rowOff>19051</xdr:rowOff>
    </xdr:to>
    <xdr:pic>
      <xdr:nvPicPr>
        <xdr:cNvPr id="50" name="Imagem 3">
          <a:extLst>
            <a:ext uri="{FF2B5EF4-FFF2-40B4-BE49-F238E27FC236}">
              <a16:creationId xmlns:a16="http://schemas.microsoft.com/office/drawing/2014/main" id="{00000000-0008-0000-0000-000032000000}"/>
            </a:ext>
          </a:extLst>
        </xdr:cNvPr>
        <xdr:cNvPicPr>
          <a:picLocks noChangeAspect="1" noChangeArrowheads="1"/>
        </xdr:cNvPicPr>
      </xdr:nvPicPr>
      <xdr:blipFill>
        <a:blip xmlns:r="http://schemas.openxmlformats.org/officeDocument/2006/relationships" r:embed="rId15" cstate="print">
          <a:extLst>
            <a:ext uri="{28A0092B-C50C-407E-A947-70E740481C1C}">
              <a14:useLocalDpi xmlns:a14="http://schemas.microsoft.com/office/drawing/2010/main" val="0"/>
            </a:ext>
          </a:extLst>
        </a:blip>
        <a:srcRect/>
        <a:stretch>
          <a:fillRect/>
        </a:stretch>
      </xdr:blipFill>
      <xdr:spPr bwMode="auto">
        <a:xfrm>
          <a:off x="12090558" y="95251"/>
          <a:ext cx="25384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12</xdr:col>
      <xdr:colOff>266700</xdr:colOff>
      <xdr:row>0</xdr:row>
      <xdr:rowOff>104775</xdr:rowOff>
    </xdr:from>
    <xdr:to>
      <xdr:col>16</xdr:col>
      <xdr:colOff>19049</xdr:colOff>
      <xdr:row>1</xdr:row>
      <xdr:rowOff>142875</xdr:rowOff>
    </xdr:to>
    <xdr:sp macro="" textlink="">
      <xdr:nvSpPr>
        <xdr:cNvPr id="28" name="CaixaDeTexto 27">
          <a:extLst>
            <a:ext uri="{FF2B5EF4-FFF2-40B4-BE49-F238E27FC236}">
              <a16:creationId xmlns:a16="http://schemas.microsoft.com/office/drawing/2014/main" id="{00000000-0008-0000-0000-00001C000000}"/>
            </a:ext>
          </a:extLst>
        </xdr:cNvPr>
        <xdr:cNvSpPr txBox="1"/>
      </xdr:nvSpPr>
      <xdr:spPr>
        <a:xfrm>
          <a:off x="9448800" y="104775"/>
          <a:ext cx="2476499" cy="2000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pt-BR" sz="1100">
              <a:latin typeface="Aharoni" panose="02010803020104030203" pitchFamily="2" charset="-79"/>
              <a:cs typeface="Aharoni" panose="02010803020104030203" pitchFamily="2" charset="-79"/>
            </a:rPr>
            <a:t>Mais</a:t>
          </a:r>
          <a:r>
            <a:rPr lang="pt-BR" sz="1100" baseline="0">
              <a:latin typeface="Aharoni" panose="02010803020104030203" pitchFamily="2" charset="-79"/>
              <a:cs typeface="Aharoni" panose="02010803020104030203" pitchFamily="2" charset="-79"/>
            </a:rPr>
            <a:t> informações em : @in.pay</a:t>
          </a:r>
          <a:endParaRPr lang="pt-BR" sz="1100">
            <a:latin typeface="Aharoni" panose="02010803020104030203" pitchFamily="2" charset="-79"/>
            <a:cs typeface="Aharoni" panose="02010803020104030203" pitchFamily="2" charset="-79"/>
          </a:endParaRPr>
        </a:p>
      </xdr:txBody>
    </xdr:sp>
    <xdr:clientData/>
  </xdr:twoCellAnchor>
  <xdr:twoCellAnchor>
    <xdr:from>
      <xdr:col>5</xdr:col>
      <xdr:colOff>295276</xdr:colOff>
      <xdr:row>0</xdr:row>
      <xdr:rowOff>114301</xdr:rowOff>
    </xdr:from>
    <xdr:to>
      <xdr:col>11</xdr:col>
      <xdr:colOff>133350</xdr:colOff>
      <xdr:row>2</xdr:row>
      <xdr:rowOff>57151</xdr:rowOff>
    </xdr:to>
    <xdr:sp macro="" textlink="">
      <xdr:nvSpPr>
        <xdr:cNvPr id="29" name="CaixaDeTexto 28">
          <a:extLst>
            <a:ext uri="{FF2B5EF4-FFF2-40B4-BE49-F238E27FC236}">
              <a16:creationId xmlns:a16="http://schemas.microsoft.com/office/drawing/2014/main" id="{00000000-0008-0000-0000-00001D000000}"/>
            </a:ext>
          </a:extLst>
        </xdr:cNvPr>
        <xdr:cNvSpPr txBox="1"/>
      </xdr:nvSpPr>
      <xdr:spPr>
        <a:xfrm>
          <a:off x="3990976" y="114301"/>
          <a:ext cx="4714874"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pt-BR" sz="1800" b="1">
              <a:latin typeface="Aharoni" panose="02010803020104030203" pitchFamily="2" charset="-79"/>
              <a:cs typeface="Aharoni" panose="02010803020104030203" pitchFamily="2" charset="-79"/>
            </a:rPr>
            <a:t>CONTROLE DE FINANÇAS PESSOAIS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511970</xdr:colOff>
      <xdr:row>0</xdr:row>
      <xdr:rowOff>119062</xdr:rowOff>
    </xdr:from>
    <xdr:to>
      <xdr:col>12</xdr:col>
      <xdr:colOff>23814</xdr:colOff>
      <xdr:row>1</xdr:row>
      <xdr:rowOff>345281</xdr:rowOff>
    </xdr:to>
    <xdr:sp macro="" textlink="">
      <xdr:nvSpPr>
        <xdr:cNvPr id="3" name="CaixaDeTexto 2">
          <a:extLst>
            <a:ext uri="{FF2B5EF4-FFF2-40B4-BE49-F238E27FC236}">
              <a16:creationId xmlns:a16="http://schemas.microsoft.com/office/drawing/2014/main" id="{00000000-0008-0000-0100-000003000000}"/>
            </a:ext>
          </a:extLst>
        </xdr:cNvPr>
        <xdr:cNvSpPr txBox="1"/>
      </xdr:nvSpPr>
      <xdr:spPr>
        <a:xfrm>
          <a:off x="2416970" y="119062"/>
          <a:ext cx="11108532" cy="7024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pt-BR" sz="2400">
              <a:latin typeface="Aharoni" panose="02010803020104030203" pitchFamily="2" charset="-79"/>
              <a:cs typeface="Aharoni" panose="02010803020104030203" pitchFamily="2" charset="-79"/>
            </a:rPr>
            <a:t>Painel de Lançamento de Informações:  Receitas , Despesas e Investimentos</a:t>
          </a:r>
        </a:p>
      </xdr:txBody>
    </xdr:sp>
    <xdr:clientData/>
  </xdr:twoCellAnchor>
  <xdr:twoCellAnchor>
    <xdr:from>
      <xdr:col>0</xdr:col>
      <xdr:colOff>92870</xdr:colOff>
      <xdr:row>0</xdr:row>
      <xdr:rowOff>47625</xdr:rowOff>
    </xdr:from>
    <xdr:to>
      <xdr:col>1</xdr:col>
      <xdr:colOff>1178719</xdr:colOff>
      <xdr:row>2</xdr:row>
      <xdr:rowOff>107156</xdr:rowOff>
    </xdr:to>
    <xdr:grpSp>
      <xdr:nvGrpSpPr>
        <xdr:cNvPr id="4" name="Agrupar 3">
          <a:hlinkClick xmlns:r="http://schemas.openxmlformats.org/officeDocument/2006/relationships" r:id="rId1"/>
          <a:extLst>
            <a:ext uri="{FF2B5EF4-FFF2-40B4-BE49-F238E27FC236}">
              <a16:creationId xmlns:a16="http://schemas.microsoft.com/office/drawing/2014/main" id="{00000000-0008-0000-0100-000004000000}"/>
            </a:ext>
          </a:extLst>
        </xdr:cNvPr>
        <xdr:cNvGrpSpPr/>
      </xdr:nvGrpSpPr>
      <xdr:grpSpPr>
        <a:xfrm>
          <a:off x="92870" y="47625"/>
          <a:ext cx="1300162" cy="1012031"/>
          <a:chOff x="92870" y="47625"/>
          <a:chExt cx="1300162" cy="1012031"/>
        </a:xfrm>
      </xdr:grpSpPr>
      <xdr:pic>
        <xdr:nvPicPr>
          <xdr:cNvPr id="2" name="Imagem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2"/>
          <a:stretch>
            <a:fillRect/>
          </a:stretch>
        </xdr:blipFill>
        <xdr:spPr>
          <a:xfrm>
            <a:off x="500063" y="47625"/>
            <a:ext cx="714373" cy="690692"/>
          </a:xfrm>
          <a:prstGeom prst="rect">
            <a:avLst/>
          </a:prstGeom>
        </xdr:spPr>
      </xdr:pic>
      <xdr:sp macro="" textlink="">
        <xdr:nvSpPr>
          <xdr:cNvPr id="7" name="CaixaDeTexto 6">
            <a:extLst>
              <a:ext uri="{FF2B5EF4-FFF2-40B4-BE49-F238E27FC236}">
                <a16:creationId xmlns:a16="http://schemas.microsoft.com/office/drawing/2014/main" id="{00000000-0008-0000-0100-000007000000}"/>
              </a:ext>
            </a:extLst>
          </xdr:cNvPr>
          <xdr:cNvSpPr txBox="1"/>
        </xdr:nvSpPr>
        <xdr:spPr>
          <a:xfrm>
            <a:off x="92870" y="569119"/>
            <a:ext cx="1300162" cy="4905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pt-BR" sz="1100">
                <a:latin typeface="Aharoni" panose="02010803020104030203" pitchFamily="2" charset="-79"/>
                <a:cs typeface="Aharoni" panose="02010803020104030203" pitchFamily="2" charset="-79"/>
              </a:rPr>
              <a:t>Voltar ao Board</a:t>
            </a:r>
          </a:p>
        </xdr:txBody>
      </xdr:sp>
    </xdr:grpSp>
    <xdr:clientData/>
  </xdr:twoCellAnchor>
  <xdr:twoCellAnchor editAs="oneCell">
    <xdr:from>
      <xdr:col>1</xdr:col>
      <xdr:colOff>1095376</xdr:colOff>
      <xdr:row>5</xdr:row>
      <xdr:rowOff>178593</xdr:rowOff>
    </xdr:from>
    <xdr:to>
      <xdr:col>2</xdr:col>
      <xdr:colOff>94711</xdr:colOff>
      <xdr:row>9</xdr:row>
      <xdr:rowOff>11907</xdr:rowOff>
    </xdr:to>
    <xdr:pic>
      <xdr:nvPicPr>
        <xdr:cNvPr id="9" name="Imagem 5">
          <a:extLst>
            <a:ext uri="{FF2B5EF4-FFF2-40B4-BE49-F238E27FC236}">
              <a16:creationId xmlns:a16="http://schemas.microsoft.com/office/drawing/2014/main" id="{00000000-0008-0000-0100-000009000000}"/>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309689" y="1833562"/>
          <a:ext cx="690022" cy="6072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1107283</xdr:colOff>
      <xdr:row>20</xdr:row>
      <xdr:rowOff>47625</xdr:rowOff>
    </xdr:from>
    <xdr:to>
      <xdr:col>2</xdr:col>
      <xdr:colOff>202407</xdr:colOff>
      <xdr:row>24</xdr:row>
      <xdr:rowOff>22426</xdr:rowOff>
    </xdr:to>
    <xdr:pic>
      <xdr:nvPicPr>
        <xdr:cNvPr id="5" name="Imagem 4">
          <a:extLst>
            <a:ext uri="{FF2B5EF4-FFF2-40B4-BE49-F238E27FC236}">
              <a16:creationId xmlns:a16="http://schemas.microsoft.com/office/drawing/2014/main" id="{00000000-0008-0000-0100-000005000000}"/>
            </a:ext>
          </a:extLst>
        </xdr:cNvPr>
        <xdr:cNvPicPr>
          <a:picLocks noChangeAspect="1"/>
        </xdr:cNvPicPr>
      </xdr:nvPicPr>
      <xdr:blipFill>
        <a:blip xmlns:r="http://schemas.openxmlformats.org/officeDocument/2006/relationships" r:embed="rId4"/>
        <a:stretch>
          <a:fillRect/>
        </a:stretch>
      </xdr:blipFill>
      <xdr:spPr>
        <a:xfrm>
          <a:off x="1321596" y="4500563"/>
          <a:ext cx="785811" cy="736801"/>
        </a:xfrm>
        <a:prstGeom prst="rect">
          <a:avLst/>
        </a:prstGeom>
      </xdr:spPr>
    </xdr:pic>
    <xdr:clientData/>
  </xdr:twoCellAnchor>
  <xdr:twoCellAnchor editAs="oneCell">
    <xdr:from>
      <xdr:col>1</xdr:col>
      <xdr:colOff>476250</xdr:colOff>
      <xdr:row>73</xdr:row>
      <xdr:rowOff>107157</xdr:rowOff>
    </xdr:from>
    <xdr:to>
      <xdr:col>1</xdr:col>
      <xdr:colOff>1095373</xdr:colOff>
      <xdr:row>77</xdr:row>
      <xdr:rowOff>98695</xdr:rowOff>
    </xdr:to>
    <xdr:pic>
      <xdr:nvPicPr>
        <xdr:cNvPr id="6" name="Imagem 5">
          <a:extLst>
            <a:ext uri="{FF2B5EF4-FFF2-40B4-BE49-F238E27FC236}">
              <a16:creationId xmlns:a16="http://schemas.microsoft.com/office/drawing/2014/main" id="{00000000-0008-0000-0100-000006000000}"/>
            </a:ext>
          </a:extLst>
        </xdr:cNvPr>
        <xdr:cNvPicPr>
          <a:picLocks noChangeAspect="1"/>
        </xdr:cNvPicPr>
      </xdr:nvPicPr>
      <xdr:blipFill>
        <a:blip xmlns:r="http://schemas.openxmlformats.org/officeDocument/2006/relationships" r:embed="rId5"/>
        <a:stretch>
          <a:fillRect/>
        </a:stretch>
      </xdr:blipFill>
      <xdr:spPr>
        <a:xfrm>
          <a:off x="690563" y="13275470"/>
          <a:ext cx="619123" cy="622569"/>
        </a:xfrm>
        <a:prstGeom prst="rect">
          <a:avLst/>
        </a:prstGeom>
      </xdr:spPr>
    </xdr:pic>
    <xdr:clientData/>
  </xdr:twoCellAnchor>
  <xdr:twoCellAnchor editAs="oneCell">
    <xdr:from>
      <xdr:col>1</xdr:col>
      <xdr:colOff>321467</xdr:colOff>
      <xdr:row>41</xdr:row>
      <xdr:rowOff>83344</xdr:rowOff>
    </xdr:from>
    <xdr:to>
      <xdr:col>1</xdr:col>
      <xdr:colOff>1119186</xdr:colOff>
      <xdr:row>46</xdr:row>
      <xdr:rowOff>157981</xdr:rowOff>
    </xdr:to>
    <xdr:pic>
      <xdr:nvPicPr>
        <xdr:cNvPr id="10" name="Imagem 9">
          <a:extLst>
            <a:ext uri="{FF2B5EF4-FFF2-40B4-BE49-F238E27FC236}">
              <a16:creationId xmlns:a16="http://schemas.microsoft.com/office/drawing/2014/main" id="{00000000-0008-0000-0100-00000A000000}"/>
            </a:ext>
          </a:extLst>
        </xdr:cNvPr>
        <xdr:cNvPicPr>
          <a:picLocks noChangeAspect="1"/>
        </xdr:cNvPicPr>
      </xdr:nvPicPr>
      <xdr:blipFill>
        <a:blip xmlns:r="http://schemas.openxmlformats.org/officeDocument/2006/relationships" r:embed="rId6"/>
        <a:stretch>
          <a:fillRect/>
        </a:stretch>
      </xdr:blipFill>
      <xdr:spPr>
        <a:xfrm>
          <a:off x="535780" y="8286750"/>
          <a:ext cx="797719" cy="908075"/>
        </a:xfrm>
        <a:prstGeom prst="rect">
          <a:avLst/>
        </a:prstGeom>
      </xdr:spPr>
    </xdr:pic>
    <xdr:clientData/>
  </xdr:twoCellAnchor>
  <xdr:twoCellAnchor editAs="oneCell">
    <xdr:from>
      <xdr:col>1</xdr:col>
      <xdr:colOff>321469</xdr:colOff>
      <xdr:row>98</xdr:row>
      <xdr:rowOff>107155</xdr:rowOff>
    </xdr:from>
    <xdr:to>
      <xdr:col>1</xdr:col>
      <xdr:colOff>1166812</xdr:colOff>
      <xdr:row>102</xdr:row>
      <xdr:rowOff>139515</xdr:rowOff>
    </xdr:to>
    <xdr:pic>
      <xdr:nvPicPr>
        <xdr:cNvPr id="11" name="Imagem 10">
          <a:extLst>
            <a:ext uri="{FF2B5EF4-FFF2-40B4-BE49-F238E27FC236}">
              <a16:creationId xmlns:a16="http://schemas.microsoft.com/office/drawing/2014/main" id="{00000000-0008-0000-0100-00000B000000}"/>
            </a:ext>
          </a:extLst>
        </xdr:cNvPr>
        <xdr:cNvPicPr>
          <a:picLocks noChangeAspect="1"/>
        </xdr:cNvPicPr>
      </xdr:nvPicPr>
      <xdr:blipFill>
        <a:blip xmlns:r="http://schemas.openxmlformats.org/officeDocument/2006/relationships" r:embed="rId7"/>
        <a:stretch>
          <a:fillRect/>
        </a:stretch>
      </xdr:blipFill>
      <xdr:spPr>
        <a:xfrm>
          <a:off x="535782" y="17049749"/>
          <a:ext cx="845343" cy="675297"/>
        </a:xfrm>
        <a:prstGeom prst="rect">
          <a:avLst/>
        </a:prstGeom>
      </xdr:spPr>
    </xdr:pic>
    <xdr:clientData/>
  </xdr:twoCellAnchor>
  <xdr:twoCellAnchor editAs="oneCell">
    <xdr:from>
      <xdr:col>1</xdr:col>
      <xdr:colOff>416718</xdr:colOff>
      <xdr:row>112</xdr:row>
      <xdr:rowOff>178595</xdr:rowOff>
    </xdr:from>
    <xdr:to>
      <xdr:col>1</xdr:col>
      <xdr:colOff>1154905</xdr:colOff>
      <xdr:row>117</xdr:row>
      <xdr:rowOff>36752</xdr:rowOff>
    </xdr:to>
    <xdr:pic>
      <xdr:nvPicPr>
        <xdr:cNvPr id="12" name="Imagem 11">
          <a:extLst>
            <a:ext uri="{FF2B5EF4-FFF2-40B4-BE49-F238E27FC236}">
              <a16:creationId xmlns:a16="http://schemas.microsoft.com/office/drawing/2014/main" id="{00000000-0008-0000-0100-00000C000000}"/>
            </a:ext>
          </a:extLst>
        </xdr:cNvPr>
        <xdr:cNvPicPr>
          <a:picLocks noChangeAspect="1"/>
        </xdr:cNvPicPr>
      </xdr:nvPicPr>
      <xdr:blipFill>
        <a:blip xmlns:r="http://schemas.openxmlformats.org/officeDocument/2006/relationships" r:embed="rId8"/>
        <a:stretch>
          <a:fillRect/>
        </a:stretch>
      </xdr:blipFill>
      <xdr:spPr>
        <a:xfrm>
          <a:off x="631031" y="19431001"/>
          <a:ext cx="738187" cy="691595"/>
        </a:xfrm>
        <a:prstGeom prst="rect">
          <a:avLst/>
        </a:prstGeom>
      </xdr:spPr>
    </xdr:pic>
    <xdr:clientData/>
  </xdr:twoCellAnchor>
  <xdr:twoCellAnchor editAs="oneCell">
    <xdr:from>
      <xdr:col>0</xdr:col>
      <xdr:colOff>68237</xdr:colOff>
      <xdr:row>130</xdr:row>
      <xdr:rowOff>166687</xdr:rowOff>
    </xdr:from>
    <xdr:to>
      <xdr:col>1</xdr:col>
      <xdr:colOff>763689</xdr:colOff>
      <xdr:row>135</xdr:row>
      <xdr:rowOff>59530</xdr:rowOff>
    </xdr:to>
    <xdr:pic>
      <xdr:nvPicPr>
        <xdr:cNvPr id="13" name="Imagem 12">
          <a:extLst>
            <a:ext uri="{FF2B5EF4-FFF2-40B4-BE49-F238E27FC236}">
              <a16:creationId xmlns:a16="http://schemas.microsoft.com/office/drawing/2014/main" id="{00000000-0008-0000-0100-00000D000000}"/>
            </a:ext>
          </a:extLst>
        </xdr:cNvPr>
        <xdr:cNvPicPr>
          <a:picLocks noChangeAspect="1"/>
        </xdr:cNvPicPr>
      </xdr:nvPicPr>
      <xdr:blipFill>
        <a:blip xmlns:r="http://schemas.openxmlformats.org/officeDocument/2006/relationships" r:embed="rId9"/>
        <a:stretch>
          <a:fillRect/>
        </a:stretch>
      </xdr:blipFill>
      <xdr:spPr>
        <a:xfrm>
          <a:off x="68237" y="22217062"/>
          <a:ext cx="909765" cy="845343"/>
        </a:xfrm>
        <a:prstGeom prst="rect">
          <a:avLst/>
        </a:prstGeom>
      </xdr:spPr>
    </xdr:pic>
    <xdr:clientData/>
  </xdr:twoCellAnchor>
  <xdr:twoCellAnchor editAs="oneCell">
    <xdr:from>
      <xdr:col>1</xdr:col>
      <xdr:colOff>440533</xdr:colOff>
      <xdr:row>157</xdr:row>
      <xdr:rowOff>107155</xdr:rowOff>
    </xdr:from>
    <xdr:to>
      <xdr:col>1</xdr:col>
      <xdr:colOff>821531</xdr:colOff>
      <xdr:row>159</xdr:row>
      <xdr:rowOff>47440</xdr:rowOff>
    </xdr:to>
    <xdr:pic>
      <xdr:nvPicPr>
        <xdr:cNvPr id="14" name="Imagem 13">
          <a:extLst>
            <a:ext uri="{FF2B5EF4-FFF2-40B4-BE49-F238E27FC236}">
              <a16:creationId xmlns:a16="http://schemas.microsoft.com/office/drawing/2014/main" id="{00000000-0008-0000-0100-00000E000000}"/>
            </a:ext>
          </a:extLst>
        </xdr:cNvPr>
        <xdr:cNvPicPr>
          <a:picLocks noChangeAspect="1"/>
        </xdr:cNvPicPr>
      </xdr:nvPicPr>
      <xdr:blipFill>
        <a:blip xmlns:r="http://schemas.openxmlformats.org/officeDocument/2006/relationships" r:embed="rId10"/>
        <a:stretch>
          <a:fillRect/>
        </a:stretch>
      </xdr:blipFill>
      <xdr:spPr>
        <a:xfrm>
          <a:off x="654846" y="26729530"/>
          <a:ext cx="380998" cy="321285"/>
        </a:xfrm>
        <a:prstGeom prst="rect">
          <a:avLst/>
        </a:prstGeom>
      </xdr:spPr>
    </xdr:pic>
    <xdr:clientData/>
  </xdr:twoCellAnchor>
  <xdr:twoCellAnchor editAs="oneCell">
    <xdr:from>
      <xdr:col>2</xdr:col>
      <xdr:colOff>330996</xdr:colOff>
      <xdr:row>157</xdr:row>
      <xdr:rowOff>116681</xdr:rowOff>
    </xdr:from>
    <xdr:to>
      <xdr:col>2</xdr:col>
      <xdr:colOff>711994</xdr:colOff>
      <xdr:row>159</xdr:row>
      <xdr:rowOff>56966</xdr:rowOff>
    </xdr:to>
    <xdr:pic>
      <xdr:nvPicPr>
        <xdr:cNvPr id="18" name="Imagem 17">
          <a:extLst>
            <a:ext uri="{FF2B5EF4-FFF2-40B4-BE49-F238E27FC236}">
              <a16:creationId xmlns:a16="http://schemas.microsoft.com/office/drawing/2014/main" id="{00000000-0008-0000-0100-000012000000}"/>
            </a:ext>
          </a:extLst>
        </xdr:cNvPr>
        <xdr:cNvPicPr>
          <a:picLocks noChangeAspect="1"/>
        </xdr:cNvPicPr>
      </xdr:nvPicPr>
      <xdr:blipFill>
        <a:blip xmlns:r="http://schemas.openxmlformats.org/officeDocument/2006/relationships" r:embed="rId10"/>
        <a:stretch>
          <a:fillRect/>
        </a:stretch>
      </xdr:blipFill>
      <xdr:spPr>
        <a:xfrm>
          <a:off x="2235996" y="26739056"/>
          <a:ext cx="380998" cy="321285"/>
        </a:xfrm>
        <a:prstGeom prst="rect">
          <a:avLst/>
        </a:prstGeom>
      </xdr:spPr>
    </xdr:pic>
    <xdr:clientData/>
  </xdr:twoCellAnchor>
  <xdr:twoCellAnchor editAs="oneCell">
    <xdr:from>
      <xdr:col>0</xdr:col>
      <xdr:colOff>83344</xdr:colOff>
      <xdr:row>141</xdr:row>
      <xdr:rowOff>98603</xdr:rowOff>
    </xdr:from>
    <xdr:to>
      <xdr:col>1</xdr:col>
      <xdr:colOff>488156</xdr:colOff>
      <xdr:row>144</xdr:row>
      <xdr:rowOff>142875</xdr:rowOff>
    </xdr:to>
    <xdr:pic>
      <xdr:nvPicPr>
        <xdr:cNvPr id="15" name="Imagem 14">
          <a:extLst>
            <a:ext uri="{FF2B5EF4-FFF2-40B4-BE49-F238E27FC236}">
              <a16:creationId xmlns:a16="http://schemas.microsoft.com/office/drawing/2014/main" id="{00000000-0008-0000-0100-00000F000000}"/>
            </a:ext>
          </a:extLst>
        </xdr:cNvPr>
        <xdr:cNvPicPr>
          <a:picLocks noChangeAspect="1"/>
        </xdr:cNvPicPr>
      </xdr:nvPicPr>
      <xdr:blipFill>
        <a:blip xmlns:r="http://schemas.openxmlformats.org/officeDocument/2006/relationships" r:embed="rId11"/>
        <a:stretch>
          <a:fillRect/>
        </a:stretch>
      </xdr:blipFill>
      <xdr:spPr>
        <a:xfrm>
          <a:off x="83344" y="24208759"/>
          <a:ext cx="619125" cy="615772"/>
        </a:xfrm>
        <a:prstGeom prst="rect">
          <a:avLst/>
        </a:prstGeom>
      </xdr:spPr>
    </xdr:pic>
    <xdr:clientData/>
  </xdr:twoCellAnchor>
  <xdr:twoCellAnchor>
    <xdr:from>
      <xdr:col>2</xdr:col>
      <xdr:colOff>190500</xdr:colOff>
      <xdr:row>1</xdr:row>
      <xdr:rowOff>190500</xdr:rowOff>
    </xdr:from>
    <xdr:to>
      <xdr:col>12</xdr:col>
      <xdr:colOff>345281</xdr:colOff>
      <xdr:row>1</xdr:row>
      <xdr:rowOff>202406</xdr:rowOff>
    </xdr:to>
    <xdr:cxnSp macro="">
      <xdr:nvCxnSpPr>
        <xdr:cNvPr id="17" name="Conector reto 16">
          <a:extLst>
            <a:ext uri="{FF2B5EF4-FFF2-40B4-BE49-F238E27FC236}">
              <a16:creationId xmlns:a16="http://schemas.microsoft.com/office/drawing/2014/main" id="{00000000-0008-0000-0100-000011000000}"/>
            </a:ext>
          </a:extLst>
        </xdr:cNvPr>
        <xdr:cNvCxnSpPr/>
      </xdr:nvCxnSpPr>
      <xdr:spPr>
        <a:xfrm flipV="1">
          <a:off x="2095500" y="666750"/>
          <a:ext cx="11751469" cy="11906"/>
        </a:xfrm>
        <a:prstGeom prst="line">
          <a:avLst/>
        </a:prstGeom>
        <a:ln w="28575">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9525</xdr:colOff>
      <xdr:row>0</xdr:row>
      <xdr:rowOff>66676</xdr:rowOff>
    </xdr:from>
    <xdr:to>
      <xdr:col>1</xdr:col>
      <xdr:colOff>228600</xdr:colOff>
      <xdr:row>4</xdr:row>
      <xdr:rowOff>114300</xdr:rowOff>
    </xdr:to>
    <xdr:grpSp>
      <xdr:nvGrpSpPr>
        <xdr:cNvPr id="2" name="Agrupar 1">
          <a:hlinkClick xmlns:r="http://schemas.openxmlformats.org/officeDocument/2006/relationships" r:id="rId1"/>
          <a:extLst>
            <a:ext uri="{FF2B5EF4-FFF2-40B4-BE49-F238E27FC236}">
              <a16:creationId xmlns:a16="http://schemas.microsoft.com/office/drawing/2014/main" id="{00000000-0008-0000-0200-000002000000}"/>
            </a:ext>
          </a:extLst>
        </xdr:cNvPr>
        <xdr:cNvGrpSpPr/>
      </xdr:nvGrpSpPr>
      <xdr:grpSpPr>
        <a:xfrm>
          <a:off x="9525" y="66676"/>
          <a:ext cx="1000125" cy="704849"/>
          <a:chOff x="92870" y="47625"/>
          <a:chExt cx="1300162" cy="1211119"/>
        </a:xfrm>
      </xdr:grpSpPr>
      <xdr:pic>
        <xdr:nvPicPr>
          <xdr:cNvPr id="3" name="Imagem 2">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2"/>
          <a:stretch>
            <a:fillRect/>
          </a:stretch>
        </xdr:blipFill>
        <xdr:spPr>
          <a:xfrm>
            <a:off x="500063" y="47625"/>
            <a:ext cx="714373" cy="690692"/>
          </a:xfrm>
          <a:prstGeom prst="rect">
            <a:avLst/>
          </a:prstGeom>
        </xdr:spPr>
      </xdr:pic>
      <xdr:sp macro="" textlink="">
        <xdr:nvSpPr>
          <xdr:cNvPr id="4" name="CaixaDeTexto 3">
            <a:extLst>
              <a:ext uri="{FF2B5EF4-FFF2-40B4-BE49-F238E27FC236}">
                <a16:creationId xmlns:a16="http://schemas.microsoft.com/office/drawing/2014/main" id="{00000000-0008-0000-0200-000004000000}"/>
              </a:ext>
            </a:extLst>
          </xdr:cNvPr>
          <xdr:cNvSpPr txBox="1"/>
        </xdr:nvSpPr>
        <xdr:spPr>
          <a:xfrm>
            <a:off x="92870" y="569116"/>
            <a:ext cx="1300162" cy="6896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pt-BR" sz="1100">
                <a:latin typeface="Aharoni" panose="02010803020104030203" pitchFamily="2" charset="-79"/>
                <a:cs typeface="Aharoni" panose="02010803020104030203" pitchFamily="2" charset="-79"/>
              </a:rPr>
              <a:t>Voltar ao Board</a:t>
            </a:r>
          </a:p>
        </xdr:txBody>
      </xdr:sp>
    </xdr:grpSp>
    <xdr:clientData/>
  </xdr:twoCellAnchor>
  <xdr:twoCellAnchor>
    <xdr:from>
      <xdr:col>1</xdr:col>
      <xdr:colOff>1638300</xdr:colOff>
      <xdr:row>0</xdr:row>
      <xdr:rowOff>104775</xdr:rowOff>
    </xdr:from>
    <xdr:to>
      <xdr:col>10</xdr:col>
      <xdr:colOff>421482</xdr:colOff>
      <xdr:row>3</xdr:row>
      <xdr:rowOff>104775</xdr:rowOff>
    </xdr:to>
    <xdr:sp macro="" textlink="">
      <xdr:nvSpPr>
        <xdr:cNvPr id="5" name="CaixaDeTexto 4">
          <a:extLst>
            <a:ext uri="{FF2B5EF4-FFF2-40B4-BE49-F238E27FC236}">
              <a16:creationId xmlns:a16="http://schemas.microsoft.com/office/drawing/2014/main" id="{3D248D8F-F52B-414D-8D2E-4552C7EBE600}"/>
            </a:ext>
          </a:extLst>
        </xdr:cNvPr>
        <xdr:cNvSpPr txBox="1"/>
      </xdr:nvSpPr>
      <xdr:spPr>
        <a:xfrm>
          <a:off x="2419350" y="104775"/>
          <a:ext cx="7689057" cy="4857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pt-BR" sz="2400">
              <a:latin typeface="Aharoni" panose="02010803020104030203" pitchFamily="2" charset="-79"/>
              <a:cs typeface="Aharoni" panose="02010803020104030203" pitchFamily="2" charset="-79"/>
            </a:rPr>
            <a:t>Vamos </a:t>
          </a:r>
          <a:r>
            <a:rPr lang="pt-BR" sz="2400" baseline="0">
              <a:latin typeface="Aharoni" panose="02010803020104030203" pitchFamily="2" charset="-79"/>
              <a:cs typeface="Aharoni" panose="02010803020104030203" pitchFamily="2" charset="-79"/>
            </a:rPr>
            <a:t>estudar como montar sua carteira?!</a:t>
          </a:r>
          <a:endParaRPr lang="pt-BR" sz="2400">
            <a:latin typeface="Aharoni" panose="02010803020104030203" pitchFamily="2" charset="-79"/>
            <a:cs typeface="Aharoni" panose="02010803020104030203" pitchFamily="2" charset="-79"/>
          </a:endParaRPr>
        </a:p>
      </xdr:txBody>
    </xdr:sp>
    <xdr:clientData/>
  </xdr:twoCellAnchor>
  <xdr:twoCellAnchor>
    <xdr:from>
      <xdr:col>0</xdr:col>
      <xdr:colOff>704850</xdr:colOff>
      <xdr:row>4</xdr:row>
      <xdr:rowOff>19050</xdr:rowOff>
    </xdr:from>
    <xdr:to>
      <xdr:col>13</xdr:col>
      <xdr:colOff>76200</xdr:colOff>
      <xdr:row>8</xdr:row>
      <xdr:rowOff>19051</xdr:rowOff>
    </xdr:to>
    <xdr:sp macro="" textlink="">
      <xdr:nvSpPr>
        <xdr:cNvPr id="6" name="CaixaDeTexto 5">
          <a:extLst>
            <a:ext uri="{FF2B5EF4-FFF2-40B4-BE49-F238E27FC236}">
              <a16:creationId xmlns:a16="http://schemas.microsoft.com/office/drawing/2014/main" id="{384B1653-6A62-4E8C-A3FB-F13BC21F555D}"/>
            </a:ext>
          </a:extLst>
        </xdr:cNvPr>
        <xdr:cNvSpPr txBox="1"/>
      </xdr:nvSpPr>
      <xdr:spPr>
        <a:xfrm>
          <a:off x="704850" y="676275"/>
          <a:ext cx="11591925" cy="6762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pt-BR" sz="1200">
              <a:latin typeface="Abadi" panose="020B0604020104020204" pitchFamily="34" charset="0"/>
            </a:rPr>
            <a:t>Esta abaixo é a calculadora</a:t>
          </a:r>
          <a:r>
            <a:rPr lang="pt-BR" sz="1200" baseline="0">
              <a:latin typeface="Abadi" panose="020B0604020104020204" pitchFamily="34" charset="0"/>
            </a:rPr>
            <a:t> dos seu sonho. Como assim?!  </a:t>
          </a:r>
        </a:p>
        <a:p>
          <a:r>
            <a:rPr lang="pt-BR" sz="1200" baseline="0">
              <a:latin typeface="Abadi" panose="020B0604020104020204" pitchFamily="34" charset="0"/>
            </a:rPr>
            <a:t>Isso mesmo, quase todos tipos de sonhos precisamos de dinheiro para alcança-los ou viabilizar o caminho ate ele, com essa simples calculadora você pode estipular através do valor que você precisa para realziar o sonho, quais são as metas de curto prazo precisa orgzanizar para que seu sonho seja alcançado.</a:t>
          </a:r>
        </a:p>
      </xdr:txBody>
    </xdr:sp>
    <xdr:clientData/>
  </xdr:twoCellAnchor>
  <xdr:twoCellAnchor>
    <xdr:from>
      <xdr:col>4</xdr:col>
      <xdr:colOff>333375</xdr:colOff>
      <xdr:row>7</xdr:row>
      <xdr:rowOff>123825</xdr:rowOff>
    </xdr:from>
    <xdr:to>
      <xdr:col>12</xdr:col>
      <xdr:colOff>723900</xdr:colOff>
      <xdr:row>25</xdr:row>
      <xdr:rowOff>0</xdr:rowOff>
    </xdr:to>
    <xdr:sp macro="" textlink="">
      <xdr:nvSpPr>
        <xdr:cNvPr id="7" name="CaixaDeTexto 6">
          <a:extLst>
            <a:ext uri="{FF2B5EF4-FFF2-40B4-BE49-F238E27FC236}">
              <a16:creationId xmlns:a16="http://schemas.microsoft.com/office/drawing/2014/main" id="{E07F2BBD-1007-42DC-830F-12983DD4991C}"/>
            </a:ext>
          </a:extLst>
        </xdr:cNvPr>
        <xdr:cNvSpPr txBox="1"/>
      </xdr:nvSpPr>
      <xdr:spPr>
        <a:xfrm>
          <a:off x="5629275" y="1295400"/>
          <a:ext cx="6638925" cy="3238500"/>
        </a:xfrm>
        <a:prstGeom prst="rect">
          <a:avLst/>
        </a:prstGeom>
        <a:solidFill>
          <a:schemeClr val="lt1"/>
        </a:solidFill>
        <a:ln w="28575" cmpd="sng">
          <a:solidFill>
            <a:srgbClr val="00206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pt-BR" sz="1400" b="1" u="sng">
              <a:latin typeface="Abadi" panose="020B0604020104020204" pitchFamily="34" charset="0"/>
            </a:rPr>
            <a:t>Instruções</a:t>
          </a:r>
          <a:r>
            <a:rPr lang="pt-BR" sz="1400" b="1" u="sng" baseline="0">
              <a:latin typeface="Abadi" panose="020B0604020104020204" pitchFamily="34" charset="0"/>
            </a:rPr>
            <a:t> :</a:t>
          </a:r>
        </a:p>
        <a:p>
          <a:endParaRPr lang="pt-BR" sz="1400" b="1" u="sng" baseline="0">
            <a:latin typeface="Abadi" panose="020B0604020104020204" pitchFamily="34" charset="0"/>
          </a:endParaRPr>
        </a:p>
        <a:p>
          <a:r>
            <a:rPr lang="pt-BR" sz="1200" b="1" baseline="0">
              <a:latin typeface="Abadi" panose="020B0604020104020204" pitchFamily="34" charset="0"/>
            </a:rPr>
            <a:t>Campo 1) - </a:t>
          </a:r>
          <a:r>
            <a:rPr lang="pt-BR" sz="1200" baseline="0">
              <a:latin typeface="Abadi" panose="020B0604020104020204" pitchFamily="34" charset="0"/>
            </a:rPr>
            <a:t>Você deve inserir qual valor em reais do sonho que deseja , Ex: R$ 100.000,00 para comprar seu apartamento.</a:t>
          </a:r>
        </a:p>
        <a:p>
          <a:r>
            <a:rPr lang="pt-BR" sz="1200" b="1" baseline="0">
              <a:latin typeface="Abadi" panose="020B0604020104020204" pitchFamily="34" charset="0"/>
            </a:rPr>
            <a:t>Campo 2) - </a:t>
          </a:r>
          <a:r>
            <a:rPr lang="pt-BR" sz="1200" baseline="0">
              <a:latin typeface="Abadi" panose="020B0604020104020204" pitchFamily="34" charset="0"/>
            </a:rPr>
            <a:t>Em relação ais seus investimentos, qual a taxa que você espera que seus investimento tenha em média durante 1 ano. Ex: um fundo de renda fixa que tenha rentabilidade média de 8% ao ano. Quando se investe em fundos em geral ou produtos de renda fixa você consegue a informação no proprio prospecto no seu banco ou na corretora. No caso de renda variável você pode usar KIVO ou REAL VALOR que são app's gratis para acompanhar todos seus investimentos.</a:t>
          </a:r>
          <a:endParaRPr lang="pt-BR" sz="1200" b="1" baseline="0">
            <a:latin typeface="Abadi" panose="020B0604020104020204" pitchFamily="34" charset="0"/>
          </a:endParaRPr>
        </a:p>
        <a:p>
          <a:r>
            <a:rPr lang="pt-BR" sz="1200" b="1" baseline="0">
              <a:latin typeface="Abadi" panose="020B0604020104020204" pitchFamily="34" charset="0"/>
            </a:rPr>
            <a:t>Campo 3) </a:t>
          </a:r>
          <a:r>
            <a:rPr lang="pt-BR" sz="1200" b="0" baseline="0">
              <a:latin typeface="Abadi" panose="020B0604020104020204" pitchFamily="34" charset="0"/>
            </a:rPr>
            <a:t>- Qual p periodo em número de meses que vai se dedicar a esse sonho com o compromisso de poupar todos os meses sem quebrar seu planejamento.</a:t>
          </a:r>
        </a:p>
        <a:p>
          <a:r>
            <a:rPr lang="pt-BR" sz="1200" b="1" baseline="0">
              <a:latin typeface="Abadi" panose="020B0604020104020204" pitchFamily="34" charset="0"/>
            </a:rPr>
            <a:t>Campo 4) </a:t>
          </a:r>
          <a:r>
            <a:rPr lang="pt-BR" sz="1200" b="0" baseline="0">
              <a:latin typeface="Abadi" panose="020B0604020104020204" pitchFamily="34" charset="0"/>
            </a:rPr>
            <a:t>- </a:t>
          </a:r>
          <a:r>
            <a:rPr lang="pt-BR" sz="1200" b="1" u="sng" baseline="0">
              <a:solidFill>
                <a:srgbClr val="0070C0"/>
              </a:solidFill>
              <a:latin typeface="Abadi" panose="020B0604020104020204" pitchFamily="34" charset="0"/>
            </a:rPr>
            <a:t>Essa informção é automatica</a:t>
          </a:r>
          <a:r>
            <a:rPr lang="pt-BR" sz="1200" b="0" baseline="0">
              <a:latin typeface="Abadi" panose="020B0604020104020204" pitchFamily="34" charset="0"/>
            </a:rPr>
            <a:t>, são os anos em que vai investir para alcançar o sonho que deseja.</a:t>
          </a:r>
        </a:p>
        <a:p>
          <a:r>
            <a:rPr lang="pt-BR" sz="1200" b="1" baseline="0">
              <a:latin typeface="Abadi" panose="020B0604020104020204" pitchFamily="34" charset="0"/>
            </a:rPr>
            <a:t>Campo 5) </a:t>
          </a:r>
          <a:r>
            <a:rPr lang="pt-BR" sz="1200" b="0" baseline="0">
              <a:latin typeface="Abadi" panose="020B0604020104020204" pitchFamily="34" charset="0"/>
            </a:rPr>
            <a:t>- </a:t>
          </a:r>
          <a:r>
            <a:rPr lang="pt-BR" sz="1200" b="1" u="sng" baseline="0">
              <a:solidFill>
                <a:srgbClr val="0070C0"/>
              </a:solidFill>
              <a:effectLst/>
              <a:latin typeface="+mn-lt"/>
              <a:ea typeface="+mn-ea"/>
              <a:cs typeface="+mn-cs"/>
            </a:rPr>
            <a:t>Essa informção é automatica </a:t>
          </a:r>
          <a:r>
            <a:rPr lang="pt-BR" sz="1200" b="1" u="sng" baseline="0">
              <a:solidFill>
                <a:schemeClr val="dk1"/>
              </a:solidFill>
              <a:effectLst/>
              <a:latin typeface="+mn-lt"/>
              <a:ea typeface="+mn-ea"/>
              <a:cs typeface="+mn-cs"/>
            </a:rPr>
            <a:t>,  </a:t>
          </a:r>
          <a:r>
            <a:rPr lang="pt-BR" sz="1200" b="0" u="none" baseline="0">
              <a:solidFill>
                <a:schemeClr val="dk1"/>
              </a:solidFill>
              <a:effectLst/>
              <a:latin typeface="+mn-lt"/>
              <a:ea typeface="+mn-ea"/>
              <a:cs typeface="+mn-cs"/>
            </a:rPr>
            <a:t>Essa é a taxa de retorno dos seus investimentos no mês, baseado na taxa anualizada.</a:t>
          </a:r>
        </a:p>
        <a:p>
          <a:r>
            <a:rPr lang="pt-BR" sz="1200" b="1" u="none" baseline="0">
              <a:solidFill>
                <a:schemeClr val="dk1"/>
              </a:solidFill>
              <a:effectLst/>
              <a:latin typeface="+mn-lt"/>
              <a:ea typeface="+mn-ea"/>
              <a:cs typeface="+mn-cs"/>
            </a:rPr>
            <a:t>Campo 6) </a:t>
          </a:r>
          <a:r>
            <a:rPr lang="pt-BR" sz="1200" b="0" u="none" baseline="0">
              <a:solidFill>
                <a:schemeClr val="dk1"/>
              </a:solidFill>
              <a:effectLst/>
              <a:latin typeface="+mn-lt"/>
              <a:ea typeface="+mn-ea"/>
              <a:cs typeface="+mn-cs"/>
            </a:rPr>
            <a:t>- Se já possui aluma reserva e vai começar a investir é so lançar o valor total destinado para o investimento. Caso não tenha, sem problema pode deixar vazio ou lançar zero.</a:t>
          </a:r>
        </a:p>
        <a:p>
          <a:r>
            <a:rPr lang="pt-BR" sz="1200" b="0" u="none" baseline="0">
              <a:solidFill>
                <a:schemeClr val="dk1"/>
              </a:solidFill>
              <a:effectLst/>
              <a:latin typeface="+mn-lt"/>
              <a:ea typeface="+mn-ea"/>
              <a:cs typeface="+mn-cs"/>
            </a:rPr>
            <a:t> </a:t>
          </a:r>
          <a:endParaRPr lang="pt-BR" sz="1200" b="0" u="none" baseline="0">
            <a:latin typeface="Abadi" panose="020B0604020104020204" pitchFamily="34" charset="0"/>
          </a:endParaRPr>
        </a:p>
        <a:p>
          <a:endParaRPr lang="pt-BR" sz="1100" baseline="0">
            <a:latin typeface="Abadi" panose="020B0604020104020204" pitchFamily="34" charset="0"/>
          </a:endParaRPr>
        </a:p>
        <a:p>
          <a:endParaRPr lang="pt-BR" sz="1100" baseline="0">
            <a:latin typeface="Abadi" panose="020B0604020104020204" pitchFamily="34" charset="0"/>
          </a:endParaRPr>
        </a:p>
        <a:p>
          <a:endParaRPr lang="pt-BR" sz="1100">
            <a:latin typeface="Abadi" panose="020B0604020104020204" pitchFamily="34" charset="0"/>
          </a:endParaRPr>
        </a:p>
      </xdr:txBody>
    </xdr:sp>
    <xdr:clientData/>
  </xdr:twoCellAnchor>
  <xdr:twoCellAnchor>
    <xdr:from>
      <xdr:col>1</xdr:col>
      <xdr:colOff>0</xdr:colOff>
      <xdr:row>20</xdr:row>
      <xdr:rowOff>190500</xdr:rowOff>
    </xdr:from>
    <xdr:to>
      <xdr:col>3</xdr:col>
      <xdr:colOff>171450</xdr:colOff>
      <xdr:row>23</xdr:row>
      <xdr:rowOff>104775</xdr:rowOff>
    </xdr:to>
    <xdr:sp macro="" textlink="">
      <xdr:nvSpPr>
        <xdr:cNvPr id="8" name="CaixaDeTexto 7">
          <a:extLst>
            <a:ext uri="{FF2B5EF4-FFF2-40B4-BE49-F238E27FC236}">
              <a16:creationId xmlns:a16="http://schemas.microsoft.com/office/drawing/2014/main" id="{F7CD6F13-7638-47B8-AC43-327664FD585E}"/>
            </a:ext>
          </a:extLst>
        </xdr:cNvPr>
        <xdr:cNvSpPr txBox="1"/>
      </xdr:nvSpPr>
      <xdr:spPr>
        <a:xfrm>
          <a:off x="781050" y="3724275"/>
          <a:ext cx="3905250" cy="523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pt-BR" sz="1200">
              <a:latin typeface="Abadi" panose="020B0604020104020204" pitchFamily="34" charset="0"/>
            </a:rPr>
            <a:t>Este valor informado abaixo;</a:t>
          </a:r>
          <a:r>
            <a:rPr lang="pt-BR" sz="1200" baseline="0">
              <a:latin typeface="Abadi" panose="020B0604020104020204" pitchFamily="34" charset="0"/>
            </a:rPr>
            <a:t> será o valor que precisará se comprometer para guardar todos meses ok?!</a:t>
          </a:r>
          <a:endParaRPr lang="pt-BR" sz="1200">
            <a:latin typeface="Abadi" panose="020B0604020104020204" pitchFamily="34" charset="0"/>
          </a:endParaRPr>
        </a:p>
      </xdr:txBody>
    </xdr:sp>
    <xdr:clientData/>
  </xdr:twoCellAnchor>
  <xdr:twoCellAnchor editAs="oneCell">
    <xdr:from>
      <xdr:col>1</xdr:col>
      <xdr:colOff>0</xdr:colOff>
      <xdr:row>8</xdr:row>
      <xdr:rowOff>0</xdr:rowOff>
    </xdr:from>
    <xdr:to>
      <xdr:col>1</xdr:col>
      <xdr:colOff>819149</xdr:colOff>
      <xdr:row>13</xdr:row>
      <xdr:rowOff>134616</xdr:rowOff>
    </xdr:to>
    <xdr:pic>
      <xdr:nvPicPr>
        <xdr:cNvPr id="9" name="Imagem 8">
          <a:extLst>
            <a:ext uri="{FF2B5EF4-FFF2-40B4-BE49-F238E27FC236}">
              <a16:creationId xmlns:a16="http://schemas.microsoft.com/office/drawing/2014/main" id="{90DBD70D-E18A-4088-9ECA-375BF53D1A38}"/>
            </a:ext>
          </a:extLst>
        </xdr:cNvPr>
        <xdr:cNvPicPr>
          <a:picLocks noChangeAspect="1"/>
        </xdr:cNvPicPr>
      </xdr:nvPicPr>
      <xdr:blipFill>
        <a:blip xmlns:r="http://schemas.openxmlformats.org/officeDocument/2006/relationships" r:embed="rId3"/>
        <a:stretch>
          <a:fillRect/>
        </a:stretch>
      </xdr:blipFill>
      <xdr:spPr>
        <a:xfrm>
          <a:off x="781050" y="1333500"/>
          <a:ext cx="819149" cy="944241"/>
        </a:xfrm>
        <a:prstGeom prst="rect">
          <a:avLst/>
        </a:prstGeom>
      </xdr:spPr>
    </xdr:pic>
    <xdr:clientData/>
  </xdr:twoCellAnchor>
  <xdr:twoCellAnchor>
    <xdr:from>
      <xdr:col>1</xdr:col>
      <xdr:colOff>876300</xdr:colOff>
      <xdr:row>8</xdr:row>
      <xdr:rowOff>1</xdr:rowOff>
    </xdr:from>
    <xdr:to>
      <xdr:col>3</xdr:col>
      <xdr:colOff>47625</xdr:colOff>
      <xdr:row>13</xdr:row>
      <xdr:rowOff>114300</xdr:rowOff>
    </xdr:to>
    <xdr:sp macro="" textlink="">
      <xdr:nvSpPr>
        <xdr:cNvPr id="10" name="Retângulo: Cantos Arredondados 9">
          <a:extLst>
            <a:ext uri="{FF2B5EF4-FFF2-40B4-BE49-F238E27FC236}">
              <a16:creationId xmlns:a16="http://schemas.microsoft.com/office/drawing/2014/main" id="{923E40D6-21E3-4FD7-872D-6F398560EB1D}"/>
            </a:ext>
          </a:extLst>
        </xdr:cNvPr>
        <xdr:cNvSpPr/>
      </xdr:nvSpPr>
      <xdr:spPr>
        <a:xfrm>
          <a:off x="1657350" y="1333501"/>
          <a:ext cx="2905125" cy="923924"/>
        </a:xfrm>
        <a:prstGeom prst="roundRect">
          <a:avLst/>
        </a:prstGeom>
        <a:solidFill>
          <a:srgbClr val="002060"/>
        </a:solidFill>
        <a:ln>
          <a:solidFill>
            <a:srgbClr val="00206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pt-BR" sz="2000">
              <a:latin typeface="Abadi" panose="020B0604020104020204" pitchFamily="34" charset="0"/>
            </a:rPr>
            <a:t>Calculadora</a:t>
          </a:r>
          <a:r>
            <a:rPr lang="pt-BR" sz="2000" baseline="0">
              <a:latin typeface="Abadi" panose="020B0604020104020204" pitchFamily="34" charset="0"/>
            </a:rPr>
            <a:t> dos Sonhos</a:t>
          </a:r>
          <a:endParaRPr lang="pt-BR" sz="2000">
            <a:latin typeface="Abadi" panose="020B0604020104020204" pitchFamily="34" charset="0"/>
          </a:endParaRPr>
        </a:p>
      </xdr:txBody>
    </xdr:sp>
    <xdr:clientData/>
  </xdr:twoCellAnchor>
  <xdr:twoCellAnchor>
    <xdr:from>
      <xdr:col>7</xdr:col>
      <xdr:colOff>714376</xdr:colOff>
      <xdr:row>30</xdr:row>
      <xdr:rowOff>0</xdr:rowOff>
    </xdr:from>
    <xdr:to>
      <xdr:col>12</xdr:col>
      <xdr:colOff>581026</xdr:colOff>
      <xdr:row>46</xdr:row>
      <xdr:rowOff>57150</xdr:rowOff>
    </xdr:to>
    <xdr:graphicFrame macro="">
      <xdr:nvGraphicFramePr>
        <xdr:cNvPr id="11" name="Gráfico 10">
          <a:extLst>
            <a:ext uri="{FF2B5EF4-FFF2-40B4-BE49-F238E27FC236}">
              <a16:creationId xmlns:a16="http://schemas.microsoft.com/office/drawing/2014/main" id="{B8AFFC51-2C56-44A7-9816-BB19536B1EE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714375</xdr:colOff>
      <xdr:row>48</xdr:row>
      <xdr:rowOff>9525</xdr:rowOff>
    </xdr:from>
    <xdr:to>
      <xdr:col>13</xdr:col>
      <xdr:colOff>104775</xdr:colOff>
      <xdr:row>64</xdr:row>
      <xdr:rowOff>0</xdr:rowOff>
    </xdr:to>
    <xdr:graphicFrame macro="">
      <xdr:nvGraphicFramePr>
        <xdr:cNvPr id="12" name="Gráfico 11">
          <a:extLst>
            <a:ext uri="{FF2B5EF4-FFF2-40B4-BE49-F238E27FC236}">
              <a16:creationId xmlns:a16="http://schemas.microsoft.com/office/drawing/2014/main" id="{8A2299DD-6112-4E4B-B179-2E4B290117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695325</xdr:colOff>
      <xdr:row>68</xdr:row>
      <xdr:rowOff>142875</xdr:rowOff>
    </xdr:from>
    <xdr:to>
      <xdr:col>13</xdr:col>
      <xdr:colOff>85725</xdr:colOff>
      <xdr:row>83</xdr:row>
      <xdr:rowOff>114300</xdr:rowOff>
    </xdr:to>
    <xdr:graphicFrame macro="">
      <xdr:nvGraphicFramePr>
        <xdr:cNvPr id="13" name="Gráfico 12">
          <a:extLst>
            <a:ext uri="{FF2B5EF4-FFF2-40B4-BE49-F238E27FC236}">
              <a16:creationId xmlns:a16="http://schemas.microsoft.com/office/drawing/2014/main" id="{8C46229B-DB9E-49B9-A4B1-DFA90ECEB6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895350</xdr:colOff>
      <xdr:row>26</xdr:row>
      <xdr:rowOff>57149</xdr:rowOff>
    </xdr:from>
    <xdr:to>
      <xdr:col>8</xdr:col>
      <xdr:colOff>142875</xdr:colOff>
      <xdr:row>33</xdr:row>
      <xdr:rowOff>85725</xdr:rowOff>
    </xdr:to>
    <xdr:sp macro="" textlink="">
      <xdr:nvSpPr>
        <xdr:cNvPr id="14" name="CaixaDeTexto 13">
          <a:extLst>
            <a:ext uri="{FF2B5EF4-FFF2-40B4-BE49-F238E27FC236}">
              <a16:creationId xmlns:a16="http://schemas.microsoft.com/office/drawing/2014/main" id="{4A6D2916-E693-44A5-8687-8091BE698F6D}"/>
            </a:ext>
          </a:extLst>
        </xdr:cNvPr>
        <xdr:cNvSpPr txBox="1"/>
      </xdr:nvSpPr>
      <xdr:spPr>
        <a:xfrm>
          <a:off x="1676400" y="4895849"/>
          <a:ext cx="6886575" cy="11620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pt-BR" sz="1300">
              <a:latin typeface="Abadi" panose="020B0604020104020204" pitchFamily="34" charset="0"/>
            </a:rPr>
            <a:t>Para te ajudar, estamos</a:t>
          </a:r>
          <a:r>
            <a:rPr lang="pt-BR" sz="1300" baseline="0">
              <a:latin typeface="Abadi" panose="020B0604020104020204" pitchFamily="34" charset="0"/>
            </a:rPr>
            <a:t> mandando para você um </a:t>
          </a:r>
          <a:r>
            <a:rPr lang="pt-BR" sz="1300" b="1" baseline="0">
              <a:solidFill>
                <a:srgbClr val="0070C0"/>
              </a:solidFill>
              <a:latin typeface="Abadi" panose="020B0604020104020204" pitchFamily="34" charset="0"/>
            </a:rPr>
            <a:t>"exemplo" </a:t>
          </a:r>
          <a:r>
            <a:rPr lang="pt-BR" sz="1300" baseline="0">
              <a:latin typeface="Abadi" panose="020B0604020104020204" pitchFamily="34" charset="0"/>
            </a:rPr>
            <a:t>de como montar uma carteira em 3 niveis diferentes, BASICA, INTERMEDIÁRIA e AVANÇADA, mas lembre-se isso é uma dica para você começar a estudar "</a:t>
          </a:r>
          <a:r>
            <a:rPr lang="pt-BR" sz="1300" b="1" baseline="0">
              <a:solidFill>
                <a:srgbClr val="FF0000"/>
              </a:solidFill>
              <a:latin typeface="Abadi" panose="020B0604020104020204" pitchFamily="34" charset="0"/>
            </a:rPr>
            <a:t>NÃO É RECOMENDAÇÃO DE COMPRA</a:t>
          </a:r>
          <a:r>
            <a:rPr lang="pt-BR" sz="1300" baseline="0">
              <a:latin typeface="Abadi" panose="020B0604020104020204" pitchFamily="34" charset="0"/>
            </a:rPr>
            <a:t>".</a:t>
          </a:r>
        </a:p>
        <a:p>
          <a:r>
            <a:rPr lang="pt-BR" sz="1300" baseline="0">
              <a:latin typeface="Abadi" panose="020B0604020104020204" pitchFamily="34" charset="0"/>
            </a:rPr>
            <a:t>Sugerimos procurar um acessor de investimento de sua corretora ou do seu banco para melhor atende-lo. Boa Sorte e Bons investimentos. </a:t>
          </a:r>
          <a:endParaRPr lang="pt-BR" sz="1300">
            <a:latin typeface="Abadi" panose="020B0604020104020204" pitchFamily="34" charset="0"/>
          </a:endParaRPr>
        </a:p>
      </xdr:txBody>
    </xdr:sp>
    <xdr:clientData/>
  </xdr:twoCellAnchor>
  <xdr:twoCellAnchor editAs="oneCell">
    <xdr:from>
      <xdr:col>0</xdr:col>
      <xdr:colOff>771525</xdr:colOff>
      <xdr:row>26</xdr:row>
      <xdr:rowOff>114300</xdr:rowOff>
    </xdr:from>
    <xdr:to>
      <xdr:col>1</xdr:col>
      <xdr:colOff>866775</xdr:colOff>
      <xdr:row>32</xdr:row>
      <xdr:rowOff>19050</xdr:rowOff>
    </xdr:to>
    <xdr:pic>
      <xdr:nvPicPr>
        <xdr:cNvPr id="15" name="Imagem 14">
          <a:extLst>
            <a:ext uri="{FF2B5EF4-FFF2-40B4-BE49-F238E27FC236}">
              <a16:creationId xmlns:a16="http://schemas.microsoft.com/office/drawing/2014/main" id="{03005CEF-FA78-4140-B304-2C74F3A03958}"/>
            </a:ext>
          </a:extLst>
        </xdr:cNvPr>
        <xdr:cNvPicPr>
          <a:picLocks noChangeAspect="1"/>
        </xdr:cNvPicPr>
      </xdr:nvPicPr>
      <xdr:blipFill>
        <a:blip xmlns:r="http://schemas.openxmlformats.org/officeDocument/2006/relationships" r:embed="rId7"/>
        <a:stretch>
          <a:fillRect/>
        </a:stretch>
      </xdr:blipFill>
      <xdr:spPr>
        <a:xfrm>
          <a:off x="771525" y="4953000"/>
          <a:ext cx="876300" cy="876300"/>
        </a:xfrm>
        <a:prstGeom prst="rect">
          <a:avLst/>
        </a:prstGeom>
      </xdr:spPr>
    </xdr:pic>
    <xdr:clientData/>
  </xdr:twoCellAnchor>
</xdr:wsDr>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3.xml"/><Relationship Id="rId3" Type="http://schemas.openxmlformats.org/officeDocument/2006/relationships/vmlDrawing" Target="../drawings/vmlDrawing1.vml"/><Relationship Id="rId7" Type="http://schemas.openxmlformats.org/officeDocument/2006/relationships/ctrlProp" Target="../ctrlProps/ctrlProp2.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1.xml"/><Relationship Id="rId5" Type="http://schemas.openxmlformats.org/officeDocument/2006/relationships/image" Target="../media/image1.emf"/><Relationship Id="rId4" Type="http://schemas.openxmlformats.org/officeDocument/2006/relationships/control" Target="../activeX/activeX1.xml"/><Relationship Id="rId9" Type="http://schemas.openxmlformats.org/officeDocument/2006/relationships/ctrlProp" Target="../ctrlProps/ctrlProp4.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Planilha1"/>
  <dimension ref="C1:AM62"/>
  <sheetViews>
    <sheetView showGridLines="0" tabSelected="1" zoomScaleNormal="100" workbookViewId="0"/>
  </sheetViews>
  <sheetFormatPr defaultRowHeight="12.75"/>
  <cols>
    <col min="1" max="1" width="3.42578125" customWidth="1"/>
    <col min="2" max="2" width="2.7109375" customWidth="1"/>
    <col min="3" max="3" width="13.42578125" customWidth="1"/>
    <col min="4" max="4" width="18.7109375" customWidth="1"/>
    <col min="5" max="5" width="19.85546875" customWidth="1"/>
    <col min="7" max="7" width="3.85546875" customWidth="1"/>
    <col min="8" max="8" width="13.42578125" customWidth="1"/>
    <col min="9" max="9" width="17.7109375" customWidth="1"/>
    <col min="10" max="10" width="16.5703125" customWidth="1"/>
    <col min="11" max="11" width="11.140625" bestFit="1" customWidth="1"/>
    <col min="12" max="12" width="3.85546875" customWidth="1"/>
    <col min="16" max="16" width="17.85546875" bestFit="1" customWidth="1"/>
    <col min="17" max="17" width="8.5703125" customWidth="1"/>
    <col min="18" max="19" width="0.7109375" customWidth="1"/>
    <col min="20" max="20" width="1.28515625" style="72" customWidth="1"/>
    <col min="21" max="21" width="1.28515625" style="102" customWidth="1"/>
    <col min="22" max="22" width="18.42578125" style="102" bestFit="1" customWidth="1"/>
    <col min="23" max="23" width="13.28515625" style="102" bestFit="1" customWidth="1"/>
    <col min="24" max="33" width="12.140625" style="102" bestFit="1" customWidth="1"/>
    <col min="34" max="35" width="13.28515625" style="102" bestFit="1" customWidth="1"/>
    <col min="36" max="36" width="9.5703125" style="102" bestFit="1" customWidth="1"/>
    <col min="37" max="37" width="12.140625" style="102" customWidth="1"/>
    <col min="38" max="39" width="9.140625" style="118"/>
  </cols>
  <sheetData>
    <row r="1" spans="3:37">
      <c r="W1" s="102">
        <v>1</v>
      </c>
    </row>
    <row r="2" spans="3:37">
      <c r="W2" s="119" t="s">
        <v>176</v>
      </c>
      <c r="X2" s="119" t="s">
        <v>177</v>
      </c>
      <c r="Y2" s="119" t="s">
        <v>178</v>
      </c>
      <c r="Z2" s="119" t="s">
        <v>179</v>
      </c>
      <c r="AA2" s="119" t="s">
        <v>180</v>
      </c>
      <c r="AB2" s="119" t="s">
        <v>181</v>
      </c>
      <c r="AC2" s="119" t="s">
        <v>182</v>
      </c>
      <c r="AD2" s="119" t="s">
        <v>183</v>
      </c>
      <c r="AE2" s="119" t="s">
        <v>184</v>
      </c>
      <c r="AF2" s="119" t="s">
        <v>185</v>
      </c>
      <c r="AG2" s="119" t="s">
        <v>186</v>
      </c>
      <c r="AH2" s="119" t="s">
        <v>187</v>
      </c>
      <c r="AI2" s="106" t="s">
        <v>50</v>
      </c>
      <c r="AJ2" s="106" t="s">
        <v>172</v>
      </c>
      <c r="AK2" s="106" t="s">
        <v>174</v>
      </c>
    </row>
    <row r="3" spans="3:37">
      <c r="M3" s="75"/>
      <c r="V3" s="102" t="str">
        <f>'Listas de itens'!D131</f>
        <v>Receita</v>
      </c>
      <c r="W3" s="103">
        <f>'Listas de itens'!E131</f>
        <v>1840</v>
      </c>
      <c r="X3" s="103">
        <f>'Listas de itens'!F131</f>
        <v>1840</v>
      </c>
      <c r="Y3" s="103">
        <f>'Listas de itens'!G131</f>
        <v>1840</v>
      </c>
      <c r="Z3" s="103">
        <f>'Listas de itens'!H131</f>
        <v>1840</v>
      </c>
      <c r="AA3" s="103">
        <f>'Listas de itens'!I131</f>
        <v>1840</v>
      </c>
      <c r="AB3" s="103">
        <f>'Listas de itens'!J131</f>
        <v>1840</v>
      </c>
      <c r="AC3" s="103">
        <f>'Listas de itens'!K131</f>
        <v>1840</v>
      </c>
      <c r="AD3" s="103">
        <f>'Listas de itens'!L131</f>
        <v>1840</v>
      </c>
      <c r="AE3" s="103">
        <f>'Listas de itens'!M131</f>
        <v>1840</v>
      </c>
      <c r="AF3" s="103">
        <f>'Listas de itens'!N131</f>
        <v>1840</v>
      </c>
      <c r="AG3" s="103">
        <f>'Listas de itens'!O131</f>
        <v>1840</v>
      </c>
      <c r="AH3" s="103">
        <f>'Listas de itens'!P131</f>
        <v>1840</v>
      </c>
      <c r="AI3" s="103">
        <f>SUM(W3:AH3)</f>
        <v>22080</v>
      </c>
      <c r="AJ3" s="103">
        <f>AVERAGE(W3:AH3)</f>
        <v>1840</v>
      </c>
      <c r="AK3" s="103" t="b">
        <v>1</v>
      </c>
    </row>
    <row r="4" spans="3:37" ht="19.5" thickBot="1">
      <c r="G4" s="311" t="s">
        <v>192</v>
      </c>
      <c r="H4" s="311"/>
      <c r="I4" s="315" t="s">
        <v>35</v>
      </c>
      <c r="J4" s="315"/>
      <c r="V4" s="102" t="s">
        <v>173</v>
      </c>
      <c r="W4" s="120">
        <f>SUM(W6:W10)</f>
        <v>1840</v>
      </c>
      <c r="X4" s="120">
        <f t="shared" ref="X4:AH4" si="0">SUM(X6:X10)</f>
        <v>1494</v>
      </c>
      <c r="Y4" s="120">
        <f t="shared" si="0"/>
        <v>1494</v>
      </c>
      <c r="Z4" s="120">
        <f t="shared" si="0"/>
        <v>1484</v>
      </c>
      <c r="AA4" s="120">
        <f t="shared" si="0"/>
        <v>1494</v>
      </c>
      <c r="AB4" s="120">
        <f t="shared" si="0"/>
        <v>1494</v>
      </c>
      <c r="AC4" s="120">
        <f t="shared" si="0"/>
        <v>1494</v>
      </c>
      <c r="AD4" s="120">
        <f t="shared" si="0"/>
        <v>1494</v>
      </c>
      <c r="AE4" s="120">
        <f t="shared" si="0"/>
        <v>1494</v>
      </c>
      <c r="AF4" s="120">
        <f t="shared" si="0"/>
        <v>1494</v>
      </c>
      <c r="AG4" s="120">
        <f t="shared" si="0"/>
        <v>1494</v>
      </c>
      <c r="AH4" s="120">
        <f t="shared" si="0"/>
        <v>1840</v>
      </c>
      <c r="AI4" s="103">
        <f t="shared" ref="AI4:AI10" si="1">SUM(W4:AH4)</f>
        <v>18610</v>
      </c>
      <c r="AJ4" s="120">
        <f t="shared" ref="AJ4" si="2">SUM(AJ5:AJ10)</f>
        <v>1840.0000000000002</v>
      </c>
      <c r="AK4" s="102" t="b">
        <v>1</v>
      </c>
    </row>
    <row r="5" spans="3:37" ht="18.75">
      <c r="G5" s="314" t="s">
        <v>124</v>
      </c>
      <c r="H5" s="314"/>
      <c r="I5" s="313">
        <f>HLOOKUP(I4,'Listas de itens'!E130:P137,8,0)</f>
        <v>346.40000000000009</v>
      </c>
      <c r="J5" s="313"/>
      <c r="V5" s="102" t="str">
        <f>'Listas de itens'!D132</f>
        <v>Investimentos</v>
      </c>
      <c r="W5" s="103">
        <f>'Listas de itens'!E132</f>
        <v>0</v>
      </c>
      <c r="X5" s="103">
        <f>'Listas de itens'!F132</f>
        <v>346</v>
      </c>
      <c r="Y5" s="103">
        <f>'Listas de itens'!G132</f>
        <v>346</v>
      </c>
      <c r="Z5" s="103">
        <f>'Listas de itens'!H132</f>
        <v>356</v>
      </c>
      <c r="AA5" s="103">
        <f>'Listas de itens'!I132</f>
        <v>346</v>
      </c>
      <c r="AB5" s="103">
        <f>'Listas de itens'!J132</f>
        <v>346</v>
      </c>
      <c r="AC5" s="103">
        <f>'Listas de itens'!K132</f>
        <v>346</v>
      </c>
      <c r="AD5" s="103">
        <f>'Listas de itens'!L132</f>
        <v>346</v>
      </c>
      <c r="AE5" s="103">
        <f>'Listas de itens'!M132</f>
        <v>346</v>
      </c>
      <c r="AF5" s="103">
        <f>'Listas de itens'!N132</f>
        <v>346</v>
      </c>
      <c r="AG5" s="103">
        <f>'Listas de itens'!O132</f>
        <v>346</v>
      </c>
      <c r="AH5" s="103">
        <f>'Listas de itens'!P132</f>
        <v>0</v>
      </c>
      <c r="AI5" s="103">
        <f>SUM(W5:AH5)</f>
        <v>3470</v>
      </c>
      <c r="AJ5" s="103">
        <f t="shared" ref="AJ5:AJ10" si="3">AVERAGE(W5:AH5)</f>
        <v>289.16666666666669</v>
      </c>
      <c r="AK5" s="103" t="b">
        <v>1</v>
      </c>
    </row>
    <row r="6" spans="3:37" ht="19.5" thickBot="1">
      <c r="G6" s="312" t="s">
        <v>125</v>
      </c>
      <c r="H6" s="312"/>
      <c r="I6" s="145">
        <f>HLOOKUP(I4,'Listas de itens'!E140:P155,16,0)</f>
        <v>10067</v>
      </c>
      <c r="J6" s="145"/>
      <c r="R6" s="75"/>
      <c r="V6" s="102" t="str">
        <f>'Listas de itens'!D133</f>
        <v>Despesas fixas</v>
      </c>
      <c r="W6" s="103">
        <f>'Listas de itens'!E133</f>
        <v>778.6</v>
      </c>
      <c r="X6" s="103">
        <f>'Listas de itens'!F133</f>
        <v>778.6</v>
      </c>
      <c r="Y6" s="103">
        <f>'Listas de itens'!G133</f>
        <v>778.6</v>
      </c>
      <c r="Z6" s="103">
        <f>'Listas de itens'!H133</f>
        <v>778.6</v>
      </c>
      <c r="AA6" s="103">
        <f>'Listas de itens'!I133</f>
        <v>778.6</v>
      </c>
      <c r="AB6" s="103">
        <f>'Listas de itens'!J133</f>
        <v>778.6</v>
      </c>
      <c r="AC6" s="103">
        <f>'Listas de itens'!K133</f>
        <v>778.6</v>
      </c>
      <c r="AD6" s="103">
        <f>'Listas de itens'!L133</f>
        <v>778.6</v>
      </c>
      <c r="AE6" s="103">
        <f>'Listas de itens'!M133</f>
        <v>778.6</v>
      </c>
      <c r="AF6" s="103">
        <f>'Listas de itens'!N133</f>
        <v>778.6</v>
      </c>
      <c r="AG6" s="103">
        <f>'Listas de itens'!O133</f>
        <v>778.6</v>
      </c>
      <c r="AH6" s="103">
        <f>'Listas de itens'!P133</f>
        <v>778.6</v>
      </c>
      <c r="AI6" s="103">
        <f t="shared" si="1"/>
        <v>9343.2000000000025</v>
      </c>
      <c r="AJ6" s="103">
        <f t="shared" si="3"/>
        <v>778.60000000000025</v>
      </c>
      <c r="AK6" s="103"/>
    </row>
    <row r="7" spans="3:37">
      <c r="V7" s="102" t="str">
        <f>'Listas de itens'!D134</f>
        <v>Despesas variáveis</v>
      </c>
      <c r="W7" s="103">
        <f>'Listas de itens'!E134</f>
        <v>585</v>
      </c>
      <c r="X7" s="103">
        <f>'Listas de itens'!F134</f>
        <v>585</v>
      </c>
      <c r="Y7" s="103">
        <f>'Listas de itens'!G134</f>
        <v>585</v>
      </c>
      <c r="Z7" s="103">
        <f>'Listas de itens'!H134</f>
        <v>585</v>
      </c>
      <c r="AA7" s="103">
        <f>'Listas de itens'!I134</f>
        <v>585</v>
      </c>
      <c r="AB7" s="103">
        <f>'Listas de itens'!J134</f>
        <v>585</v>
      </c>
      <c r="AC7" s="103">
        <f>'Listas de itens'!K134</f>
        <v>585</v>
      </c>
      <c r="AD7" s="103">
        <f>'Listas de itens'!L134</f>
        <v>585</v>
      </c>
      <c r="AE7" s="103">
        <f>'Listas de itens'!M134</f>
        <v>585</v>
      </c>
      <c r="AF7" s="103">
        <f>'Listas de itens'!N134</f>
        <v>585</v>
      </c>
      <c r="AG7" s="103">
        <f>'Listas de itens'!O134</f>
        <v>585</v>
      </c>
      <c r="AH7" s="103">
        <f>'Listas de itens'!P134</f>
        <v>585</v>
      </c>
      <c r="AI7" s="103">
        <f t="shared" si="1"/>
        <v>7020</v>
      </c>
      <c r="AJ7" s="103">
        <f t="shared" si="3"/>
        <v>585</v>
      </c>
      <c r="AK7" s="103"/>
    </row>
    <row r="8" spans="3:37">
      <c r="V8" s="102" t="str">
        <f>'Listas de itens'!D135</f>
        <v>Despesas extras</v>
      </c>
      <c r="W8" s="103">
        <f>'Listas de itens'!E135</f>
        <v>50</v>
      </c>
      <c r="X8" s="103">
        <f>'Listas de itens'!F135</f>
        <v>50</v>
      </c>
      <c r="Y8" s="103">
        <f>'Listas de itens'!G135</f>
        <v>50</v>
      </c>
      <c r="Z8" s="103">
        <f>'Listas de itens'!H135</f>
        <v>50</v>
      </c>
      <c r="AA8" s="103">
        <f>'Listas de itens'!I135</f>
        <v>50</v>
      </c>
      <c r="AB8" s="103">
        <f>'Listas de itens'!J135</f>
        <v>50</v>
      </c>
      <c r="AC8" s="103">
        <f>'Listas de itens'!K135</f>
        <v>0</v>
      </c>
      <c r="AD8" s="103">
        <f>'Listas de itens'!L135</f>
        <v>0</v>
      </c>
      <c r="AE8" s="103">
        <f>'Listas de itens'!M135</f>
        <v>0</v>
      </c>
      <c r="AF8" s="103">
        <f>'Listas de itens'!N135</f>
        <v>0</v>
      </c>
      <c r="AG8" s="103">
        <f>'Listas de itens'!O135</f>
        <v>0</v>
      </c>
      <c r="AH8" s="103">
        <f>'Listas de itens'!P135</f>
        <v>0</v>
      </c>
      <c r="AI8" s="103">
        <f t="shared" si="1"/>
        <v>300</v>
      </c>
      <c r="AJ8" s="103">
        <f t="shared" si="3"/>
        <v>25</v>
      </c>
      <c r="AK8" s="103"/>
    </row>
    <row r="9" spans="3:37">
      <c r="V9" s="102" t="str">
        <f>'Listas de itens'!D136</f>
        <v>Despesas adicionais</v>
      </c>
      <c r="W9" s="103">
        <f>'Listas de itens'!E136</f>
        <v>80</v>
      </c>
      <c r="X9" s="103">
        <f>'Listas de itens'!F136</f>
        <v>80</v>
      </c>
      <c r="Y9" s="103">
        <f>'Listas de itens'!G136</f>
        <v>80</v>
      </c>
      <c r="Z9" s="103">
        <f>'Listas de itens'!H136</f>
        <v>80</v>
      </c>
      <c r="AA9" s="103">
        <f>'Listas de itens'!I136</f>
        <v>80</v>
      </c>
      <c r="AB9" s="103">
        <f>'Listas de itens'!J136</f>
        <v>80</v>
      </c>
      <c r="AC9" s="103">
        <f>'Listas de itens'!K136</f>
        <v>80</v>
      </c>
      <c r="AD9" s="103">
        <f>'Listas de itens'!L136</f>
        <v>80</v>
      </c>
      <c r="AE9" s="103">
        <f>'Listas de itens'!M136</f>
        <v>80</v>
      </c>
      <c r="AF9" s="103">
        <f>'Listas de itens'!N136</f>
        <v>80</v>
      </c>
      <c r="AG9" s="103">
        <f>'Listas de itens'!O136</f>
        <v>80</v>
      </c>
      <c r="AH9" s="103">
        <f>'Listas de itens'!P136</f>
        <v>80</v>
      </c>
      <c r="AI9" s="103">
        <f t="shared" si="1"/>
        <v>960</v>
      </c>
      <c r="AJ9" s="103">
        <f t="shared" si="3"/>
        <v>80</v>
      </c>
      <c r="AK9" s="103"/>
    </row>
    <row r="10" spans="3:37">
      <c r="K10" s="74"/>
      <c r="V10" s="102" t="str">
        <f>'Listas de itens'!D137</f>
        <v>Saldo</v>
      </c>
      <c r="W10" s="103">
        <f>'Listas de itens'!E137</f>
        <v>346.40000000000009</v>
      </c>
      <c r="X10" s="103">
        <f>'Listas de itens'!F137</f>
        <v>0.40000000000009095</v>
      </c>
      <c r="Y10" s="103">
        <f>'Listas de itens'!G137</f>
        <v>0.40000000000009095</v>
      </c>
      <c r="Z10" s="103">
        <f>'Listas de itens'!H137</f>
        <v>-9.5999999999999091</v>
      </c>
      <c r="AA10" s="103">
        <f>'Listas de itens'!I137</f>
        <v>0.40000000000009095</v>
      </c>
      <c r="AB10" s="103">
        <f>'Listas de itens'!J137</f>
        <v>0.40000000000009095</v>
      </c>
      <c r="AC10" s="103">
        <f>'Listas de itens'!K137</f>
        <v>50.400000000000091</v>
      </c>
      <c r="AD10" s="103">
        <f>'Listas de itens'!L137</f>
        <v>50.400000000000091</v>
      </c>
      <c r="AE10" s="103">
        <f>'Listas de itens'!M137</f>
        <v>50.400000000000091</v>
      </c>
      <c r="AF10" s="103">
        <f>'Listas de itens'!N137</f>
        <v>50.400000000000091</v>
      </c>
      <c r="AG10" s="103">
        <f>'Listas de itens'!O137</f>
        <v>50.400000000000091</v>
      </c>
      <c r="AH10" s="103">
        <f>'Listas de itens'!P137</f>
        <v>396.40000000000009</v>
      </c>
      <c r="AI10" s="103">
        <f t="shared" si="1"/>
        <v>986.80000000000109</v>
      </c>
      <c r="AJ10" s="103">
        <f t="shared" si="3"/>
        <v>82.23333333333342</v>
      </c>
      <c r="AK10" s="103"/>
    </row>
    <row r="11" spans="3:37">
      <c r="K11" s="74"/>
      <c r="V11" s="102" t="s">
        <v>175</v>
      </c>
      <c r="W11" s="104"/>
      <c r="X11" s="104"/>
      <c r="Y11" s="104"/>
      <c r="Z11" s="104"/>
      <c r="AA11" s="104"/>
      <c r="AB11" s="104"/>
      <c r="AC11" s="104"/>
      <c r="AD11" s="104"/>
      <c r="AE11" s="104"/>
      <c r="AF11" s="104"/>
      <c r="AG11" s="104"/>
      <c r="AH11" s="104"/>
    </row>
    <row r="12" spans="3:37">
      <c r="V12" s="105"/>
      <c r="W12" s="105"/>
      <c r="X12" s="105"/>
      <c r="Y12" s="105"/>
      <c r="Z12" s="105"/>
      <c r="AA12" s="105"/>
      <c r="AB12" s="105"/>
      <c r="AC12" s="105"/>
      <c r="AD12" s="105"/>
      <c r="AE12" s="105"/>
      <c r="AF12" s="105"/>
      <c r="AG12" s="105"/>
      <c r="AH12" s="105"/>
    </row>
    <row r="13" spans="3:37">
      <c r="V13" s="105"/>
      <c r="W13" s="105"/>
      <c r="Y13" s="105"/>
      <c r="Z13" s="105"/>
      <c r="AA13" s="105"/>
      <c r="AB13" s="105"/>
      <c r="AC13" s="105"/>
      <c r="AD13" s="105"/>
      <c r="AE13" s="105"/>
      <c r="AF13" s="105"/>
      <c r="AG13" s="105"/>
      <c r="AH13" s="105"/>
    </row>
    <row r="14" spans="3:37">
      <c r="W14" s="106" t="str">
        <f>W2</f>
        <v>Jan</v>
      </c>
      <c r="X14" s="106" t="str">
        <f t="shared" ref="X14:AH14" si="4">X2</f>
        <v>Fev</v>
      </c>
      <c r="Y14" s="106" t="str">
        <f t="shared" si="4"/>
        <v>Mar</v>
      </c>
      <c r="Z14" s="106" t="str">
        <f t="shared" si="4"/>
        <v>Abr</v>
      </c>
      <c r="AA14" s="106" t="str">
        <f t="shared" si="4"/>
        <v>Mai</v>
      </c>
      <c r="AB14" s="106" t="str">
        <f t="shared" si="4"/>
        <v>Jun</v>
      </c>
      <c r="AC14" s="106" t="str">
        <f t="shared" si="4"/>
        <v>Jul</v>
      </c>
      <c r="AD14" s="106" t="str">
        <f t="shared" si="4"/>
        <v>Ago</v>
      </c>
      <c r="AE14" s="106" t="str">
        <f t="shared" si="4"/>
        <v>Set</v>
      </c>
      <c r="AF14" s="106" t="str">
        <f t="shared" si="4"/>
        <v>Out</v>
      </c>
      <c r="AG14" s="106" t="str">
        <f t="shared" si="4"/>
        <v>Nov</v>
      </c>
      <c r="AH14" s="106" t="str">
        <f t="shared" si="4"/>
        <v>Dez</v>
      </c>
    </row>
    <row r="15" spans="3:37" ht="15">
      <c r="C15" s="309" t="s">
        <v>188</v>
      </c>
      <c r="D15" s="310"/>
      <c r="E15" s="143">
        <v>1600</v>
      </c>
      <c r="F15" s="144"/>
      <c r="H15" s="307" t="s">
        <v>189</v>
      </c>
      <c r="I15" s="307"/>
      <c r="J15" s="143">
        <v>2000</v>
      </c>
      <c r="K15" s="144"/>
      <c r="V15" s="102" t="str">
        <f>'Listas de itens'!D141</f>
        <v>Ações</v>
      </c>
      <c r="W15" s="103">
        <f>'Listas de itens'!E141</f>
        <v>10000</v>
      </c>
      <c r="X15" s="103">
        <f>'Listas de itens'!F141</f>
        <v>10000</v>
      </c>
      <c r="Y15" s="103">
        <f>'Listas de itens'!G141</f>
        <v>10053</v>
      </c>
      <c r="Z15" s="103">
        <f>'Listas de itens'!H141</f>
        <v>10106</v>
      </c>
      <c r="AA15" s="103">
        <f>'Listas de itens'!I141</f>
        <v>10159</v>
      </c>
      <c r="AB15" s="103">
        <f>'Listas de itens'!J141</f>
        <v>10212</v>
      </c>
      <c r="AC15" s="103">
        <f>'Listas de itens'!K141</f>
        <v>10265</v>
      </c>
      <c r="AD15" s="103">
        <f>'Listas de itens'!L141</f>
        <v>10318</v>
      </c>
      <c r="AE15" s="103">
        <f>'Listas de itens'!M141</f>
        <v>10371</v>
      </c>
      <c r="AF15" s="103">
        <f>'Listas de itens'!N141</f>
        <v>10424</v>
      </c>
      <c r="AG15" s="103">
        <f>'Listas de itens'!O141</f>
        <v>10477</v>
      </c>
      <c r="AH15" s="103">
        <f>'Listas de itens'!P141</f>
        <v>10530</v>
      </c>
    </row>
    <row r="16" spans="3:37" ht="15.75">
      <c r="C16" s="305" t="s">
        <v>123</v>
      </c>
      <c r="D16" s="306"/>
      <c r="E16" s="141" t="s">
        <v>122</v>
      </c>
      <c r="F16" s="141"/>
      <c r="H16" s="308" t="s">
        <v>126</v>
      </c>
      <c r="I16" s="308"/>
      <c r="J16" s="142" t="s">
        <v>122</v>
      </c>
      <c r="K16" s="142"/>
      <c r="P16" s="88" t="s">
        <v>190</v>
      </c>
      <c r="V16" s="102" t="str">
        <f>'Listas de itens'!D142</f>
        <v>Tesouro Direto</v>
      </c>
      <c r="W16" s="103">
        <f>'Listas de itens'!E142</f>
        <v>0</v>
      </c>
      <c r="X16" s="103">
        <f>'Listas de itens'!F142</f>
        <v>0</v>
      </c>
      <c r="Y16" s="103">
        <f>'Listas de itens'!G142</f>
        <v>0</v>
      </c>
      <c r="Z16" s="103">
        <f>'Listas de itens'!H142</f>
        <v>0</v>
      </c>
      <c r="AA16" s="103">
        <f>'Listas de itens'!I142</f>
        <v>0</v>
      </c>
      <c r="AB16" s="103">
        <f>'Listas de itens'!J142</f>
        <v>0</v>
      </c>
      <c r="AC16" s="103">
        <f>'Listas de itens'!K142</f>
        <v>0</v>
      </c>
      <c r="AD16" s="103">
        <f>'Listas de itens'!L142</f>
        <v>0</v>
      </c>
      <c r="AE16" s="103">
        <f>'Listas de itens'!M142</f>
        <v>0</v>
      </c>
      <c r="AF16" s="103">
        <f>'Listas de itens'!N142</f>
        <v>0</v>
      </c>
      <c r="AG16" s="103">
        <f>'Listas de itens'!O142</f>
        <v>0</v>
      </c>
      <c r="AH16" s="103">
        <f>'Listas de itens'!P142</f>
        <v>0</v>
      </c>
    </row>
    <row r="17" spans="3:34" ht="18.75" thickBot="1">
      <c r="C17" s="299" t="s">
        <v>35</v>
      </c>
      <c r="D17" s="300">
        <f>IF('Listas de itens'!E17=0,"",'Listas de itens'!E17)</f>
        <v>1840</v>
      </c>
      <c r="E17" s="298">
        <f t="shared" ref="E17:E28" si="5">IF(D17&lt;&gt;"",(D17/$E$15)-1,"")</f>
        <v>0.14999999999999991</v>
      </c>
      <c r="F17" s="78" t="str">
        <f>IF(E17&lt;&gt;"",IF(E17&gt;=0,"R",IF(E17&lt;0,"V")),"")</f>
        <v>R</v>
      </c>
      <c r="G17" s="75"/>
      <c r="H17" s="79" t="s">
        <v>35</v>
      </c>
      <c r="I17" s="295">
        <f>IF('Listas de itens'!E138=0,"",'Listas de itens'!E138)</f>
        <v>1493.6</v>
      </c>
      <c r="J17" s="297">
        <f t="shared" ref="J17:J28" si="6">IF(I17&lt;&gt;"",1-(I17/$J$15),"")</f>
        <v>0.25320000000000009</v>
      </c>
      <c r="K17" s="78" t="str">
        <f>IF(J17&lt;&gt;"",IF(J17&gt;=0,"R",IF(J17&lt;0,"V")),"")</f>
        <v>R</v>
      </c>
      <c r="M17" s="90"/>
      <c r="N17" s="90"/>
      <c r="P17" s="89" t="s">
        <v>176</v>
      </c>
      <c r="V17" s="102" t="str">
        <f>'Listas de itens'!D143</f>
        <v>Renda fixa</v>
      </c>
      <c r="W17" s="103">
        <f>'Listas de itens'!E143</f>
        <v>0</v>
      </c>
      <c r="X17" s="103">
        <f>'Listas de itens'!F143</f>
        <v>0</v>
      </c>
      <c r="Y17" s="103">
        <f>'Listas de itens'!G143</f>
        <v>53</v>
      </c>
      <c r="Z17" s="103">
        <f>'Listas de itens'!H143</f>
        <v>106</v>
      </c>
      <c r="AA17" s="103">
        <f>'Listas de itens'!I143</f>
        <v>159</v>
      </c>
      <c r="AB17" s="103">
        <f>'Listas de itens'!J143</f>
        <v>212</v>
      </c>
      <c r="AC17" s="103">
        <f>'Listas de itens'!K143</f>
        <v>265</v>
      </c>
      <c r="AD17" s="103">
        <f>'Listas de itens'!L143</f>
        <v>318</v>
      </c>
      <c r="AE17" s="103">
        <f>'Listas de itens'!M143</f>
        <v>371</v>
      </c>
      <c r="AF17" s="103">
        <f>'Listas de itens'!N143</f>
        <v>424</v>
      </c>
      <c r="AG17" s="103">
        <f>'Listas de itens'!O143</f>
        <v>477</v>
      </c>
      <c r="AH17" s="103">
        <f>'Listas de itens'!P143</f>
        <v>530</v>
      </c>
    </row>
    <row r="18" spans="3:34" ht="18">
      <c r="C18" s="299" t="s">
        <v>36</v>
      </c>
      <c r="D18" s="300">
        <f>IF('Listas de itens'!F17=0,"",'Listas de itens'!F17)</f>
        <v>1840</v>
      </c>
      <c r="E18" s="298">
        <f t="shared" si="5"/>
        <v>0.14999999999999991</v>
      </c>
      <c r="F18" s="78" t="str">
        <f>IF(E18&lt;&gt;"",IF(E18&gt;=0,"R",IF(E18&lt;0,"V")),"")</f>
        <v>R</v>
      </c>
      <c r="G18" s="75"/>
      <c r="H18" s="79" t="s">
        <v>36</v>
      </c>
      <c r="I18" s="295">
        <f>IF('Listas de itens'!F138=0,"",'Listas de itens'!F138)</f>
        <v>1839.6</v>
      </c>
      <c r="J18" s="297">
        <f t="shared" si="6"/>
        <v>8.0200000000000049E-2</v>
      </c>
      <c r="K18" s="78" t="str">
        <f>IF(J18&lt;&gt;"",IF(J18&gt;=0,"R",IF(J18&lt;0,"V")),"")</f>
        <v>R</v>
      </c>
      <c r="M18" s="91" t="str">
        <f t="shared" ref="M18:M23" si="7">V5</f>
        <v>Investimentos</v>
      </c>
      <c r="P18" s="279">
        <f t="shared" ref="P18:P23" si="8">INDEX(despesas_split,MATCH(M18,$V$5:$V$10,0),MATCH($P$17,$W$2:$AH$2,0))</f>
        <v>0</v>
      </c>
      <c r="V18" s="102" t="str">
        <f>'Listas de itens'!D144</f>
        <v>Previdência privada</v>
      </c>
      <c r="W18" s="103">
        <f>'Listas de itens'!E144</f>
        <v>0</v>
      </c>
      <c r="X18" s="103">
        <f>'Listas de itens'!F144</f>
        <v>0</v>
      </c>
      <c r="Y18" s="103">
        <f>'Listas de itens'!G144</f>
        <v>0</v>
      </c>
      <c r="Z18" s="103">
        <f>'Listas de itens'!H144</f>
        <v>0</v>
      </c>
      <c r="AA18" s="103">
        <f>'Listas de itens'!I144</f>
        <v>0</v>
      </c>
      <c r="AB18" s="103">
        <f>'Listas de itens'!J144</f>
        <v>0</v>
      </c>
      <c r="AC18" s="103">
        <f>'Listas de itens'!K144</f>
        <v>0</v>
      </c>
      <c r="AD18" s="103">
        <f>'Listas de itens'!L144</f>
        <v>0</v>
      </c>
      <c r="AE18" s="103">
        <f>'Listas de itens'!M144</f>
        <v>0</v>
      </c>
      <c r="AF18" s="103">
        <f>'Listas de itens'!N144</f>
        <v>0</v>
      </c>
      <c r="AG18" s="103">
        <f>'Listas de itens'!O144</f>
        <v>0</v>
      </c>
      <c r="AH18" s="103">
        <f>'Listas de itens'!P144</f>
        <v>0</v>
      </c>
    </row>
    <row r="19" spans="3:34" ht="18">
      <c r="C19" s="299" t="s">
        <v>37</v>
      </c>
      <c r="D19" s="300">
        <f>IF('Listas de itens'!G17=0,"",'Listas de itens'!G17)</f>
        <v>1840</v>
      </c>
      <c r="E19" s="298">
        <f t="shared" si="5"/>
        <v>0.14999999999999991</v>
      </c>
      <c r="F19" s="78" t="str">
        <f t="shared" ref="F19:F27" si="9">IF(E19&lt;&gt;"",IF(E19&gt;=0,"R",IF(E19&lt;0,"V")),"")</f>
        <v>R</v>
      </c>
      <c r="G19" s="75"/>
      <c r="H19" s="79" t="s">
        <v>37</v>
      </c>
      <c r="I19" s="295">
        <f>IF('Listas de itens'!G138=0,"",'Listas de itens'!G138)</f>
        <v>1839.6</v>
      </c>
      <c r="J19" s="297">
        <f>IF(I19&lt;&gt;"",1-(I19/$J$15),"")</f>
        <v>8.0200000000000049E-2</v>
      </c>
      <c r="K19" s="78" t="str">
        <f t="shared" ref="K19:K28" si="10">IF(J19&lt;&gt;"",IF(J19&gt;=0,"R",IF(J19&lt;0,"V")),"")</f>
        <v>R</v>
      </c>
      <c r="M19" s="91" t="str">
        <f t="shared" si="7"/>
        <v>Despesas fixas</v>
      </c>
      <c r="P19" s="279">
        <f t="shared" si="8"/>
        <v>778.6</v>
      </c>
      <c r="V19" s="102" t="str">
        <f>'Listas de itens'!D145</f>
        <v>Imoveis</v>
      </c>
      <c r="W19" s="103">
        <f>'Listas de itens'!E145</f>
        <v>0</v>
      </c>
      <c r="X19" s="103">
        <f>'Listas de itens'!F145</f>
        <v>0</v>
      </c>
      <c r="Y19" s="103">
        <f>'Listas de itens'!G145</f>
        <v>0</v>
      </c>
      <c r="Z19" s="103">
        <f>'Listas de itens'!H145</f>
        <v>0</v>
      </c>
      <c r="AA19" s="103">
        <f>'Listas de itens'!I145</f>
        <v>0</v>
      </c>
      <c r="AB19" s="103">
        <f>'Listas de itens'!J145</f>
        <v>0</v>
      </c>
      <c r="AC19" s="103">
        <f>'Listas de itens'!K145</f>
        <v>0</v>
      </c>
      <c r="AD19" s="103">
        <f>'Listas de itens'!L145</f>
        <v>0</v>
      </c>
      <c r="AE19" s="103">
        <f>'Listas de itens'!M145</f>
        <v>0</v>
      </c>
      <c r="AF19" s="103">
        <f>'Listas de itens'!N145</f>
        <v>0</v>
      </c>
      <c r="AG19" s="103">
        <f>'Listas de itens'!O145</f>
        <v>0</v>
      </c>
      <c r="AH19" s="103">
        <f>'Listas de itens'!P145</f>
        <v>0</v>
      </c>
    </row>
    <row r="20" spans="3:34" ht="18">
      <c r="C20" s="299" t="s">
        <v>38</v>
      </c>
      <c r="D20" s="300">
        <f>IF('Listas de itens'!H17=0,"",'Listas de itens'!H17)</f>
        <v>1840</v>
      </c>
      <c r="E20" s="298">
        <f t="shared" si="5"/>
        <v>0.14999999999999991</v>
      </c>
      <c r="F20" s="78" t="str">
        <f t="shared" si="9"/>
        <v>R</v>
      </c>
      <c r="G20" s="75"/>
      <c r="H20" s="79" t="s">
        <v>38</v>
      </c>
      <c r="I20" s="295">
        <f>IF('Listas de itens'!H138=0,"",'Listas de itens'!H138)</f>
        <v>1849.6</v>
      </c>
      <c r="J20" s="297">
        <f t="shared" si="6"/>
        <v>7.5200000000000045E-2</v>
      </c>
      <c r="K20" s="78" t="str">
        <f t="shared" si="10"/>
        <v>R</v>
      </c>
      <c r="M20" s="91" t="str">
        <f t="shared" si="7"/>
        <v>Despesas variáveis</v>
      </c>
      <c r="P20" s="279">
        <f t="shared" si="8"/>
        <v>585</v>
      </c>
      <c r="V20" s="102" t="str">
        <f>'Listas de itens'!D146</f>
        <v>Inv. Exterior ( Em R$)</v>
      </c>
      <c r="W20" s="103">
        <f>'Listas de itens'!E146</f>
        <v>0</v>
      </c>
      <c r="X20" s="103">
        <f>'Listas de itens'!F146</f>
        <v>0</v>
      </c>
      <c r="Y20" s="103">
        <f>'Listas de itens'!G146</f>
        <v>0</v>
      </c>
      <c r="Z20" s="103">
        <f>'Listas de itens'!H146</f>
        <v>0</v>
      </c>
      <c r="AA20" s="103">
        <f>'Listas de itens'!I146</f>
        <v>0</v>
      </c>
      <c r="AB20" s="103">
        <f>'Listas de itens'!J146</f>
        <v>0</v>
      </c>
      <c r="AC20" s="103">
        <f>'Listas de itens'!K146</f>
        <v>0</v>
      </c>
      <c r="AD20" s="103">
        <f>'Listas de itens'!L146</f>
        <v>0</v>
      </c>
      <c r="AE20" s="103">
        <f>'Listas de itens'!M146</f>
        <v>0</v>
      </c>
      <c r="AF20" s="103">
        <f>'Listas de itens'!N146</f>
        <v>0</v>
      </c>
      <c r="AG20" s="103">
        <f>'Listas de itens'!O146</f>
        <v>0</v>
      </c>
      <c r="AH20" s="103">
        <f>'Listas de itens'!P146</f>
        <v>0</v>
      </c>
    </row>
    <row r="21" spans="3:34" ht="18">
      <c r="C21" s="299" t="s">
        <v>39</v>
      </c>
      <c r="D21" s="300">
        <f>IF('Listas de itens'!I17=0,"",'Listas de itens'!I17)</f>
        <v>1840</v>
      </c>
      <c r="E21" s="298">
        <f t="shared" si="5"/>
        <v>0.14999999999999991</v>
      </c>
      <c r="F21" s="78" t="str">
        <f t="shared" si="9"/>
        <v>R</v>
      </c>
      <c r="G21" s="75"/>
      <c r="H21" s="79" t="s">
        <v>39</v>
      </c>
      <c r="I21" s="295">
        <f>IF('Listas de itens'!I138=0,"",'Listas de itens'!I138)</f>
        <v>1839.6</v>
      </c>
      <c r="J21" s="297">
        <f t="shared" si="6"/>
        <v>8.0200000000000049E-2</v>
      </c>
      <c r="K21" s="78" t="str">
        <f t="shared" si="10"/>
        <v>R</v>
      </c>
      <c r="M21" s="91" t="str">
        <f t="shared" si="7"/>
        <v>Despesas extras</v>
      </c>
      <c r="P21" s="279">
        <f t="shared" si="8"/>
        <v>50</v>
      </c>
      <c r="V21" s="102" t="str">
        <f>'Listas de itens'!D147</f>
        <v>Outros</v>
      </c>
      <c r="W21" s="103">
        <f>'Listas de itens'!E147</f>
        <v>0</v>
      </c>
      <c r="X21" s="103">
        <f>'Listas de itens'!F147</f>
        <v>240</v>
      </c>
      <c r="Y21" s="103">
        <f>'Listas de itens'!G147</f>
        <v>480</v>
      </c>
      <c r="Z21" s="103">
        <f>'Listas de itens'!H147</f>
        <v>730</v>
      </c>
      <c r="AA21" s="103">
        <f>'Listas de itens'!I147</f>
        <v>970</v>
      </c>
      <c r="AB21" s="103">
        <f>'Listas de itens'!J147</f>
        <v>1210</v>
      </c>
      <c r="AC21" s="103">
        <f>'Listas de itens'!K147</f>
        <v>1450</v>
      </c>
      <c r="AD21" s="103">
        <f>'Listas de itens'!L147</f>
        <v>1690</v>
      </c>
      <c r="AE21" s="103">
        <f>'Listas de itens'!M147</f>
        <v>1930</v>
      </c>
      <c r="AF21" s="103">
        <f>'Listas de itens'!N147</f>
        <v>2170</v>
      </c>
      <c r="AG21" s="103">
        <f>'Listas de itens'!O147</f>
        <v>2410</v>
      </c>
      <c r="AH21" s="103">
        <f>'Listas de itens'!P147</f>
        <v>2410</v>
      </c>
    </row>
    <row r="22" spans="3:34" ht="18">
      <c r="C22" s="299" t="s">
        <v>40</v>
      </c>
      <c r="D22" s="300">
        <f>IF('Listas de itens'!J17=0,"",'Listas de itens'!J17)</f>
        <v>1840</v>
      </c>
      <c r="E22" s="298">
        <f t="shared" si="5"/>
        <v>0.14999999999999991</v>
      </c>
      <c r="F22" s="78" t="str">
        <f t="shared" si="9"/>
        <v>R</v>
      </c>
      <c r="G22" s="75"/>
      <c r="H22" s="79" t="s">
        <v>40</v>
      </c>
      <c r="I22" s="295">
        <f>IF('Listas de itens'!J138=0,"",'Listas de itens'!J138)</f>
        <v>1839.6</v>
      </c>
      <c r="J22" s="297">
        <f t="shared" si="6"/>
        <v>8.0200000000000049E-2</v>
      </c>
      <c r="K22" s="78" t="str">
        <f t="shared" si="10"/>
        <v>R</v>
      </c>
      <c r="M22" s="91" t="str">
        <f t="shared" si="7"/>
        <v>Despesas adicionais</v>
      </c>
      <c r="P22" s="279">
        <f t="shared" si="8"/>
        <v>80</v>
      </c>
      <c r="V22" s="102" t="str">
        <f>'Listas de itens'!D149</f>
        <v>Total</v>
      </c>
      <c r="W22" s="103">
        <f>'Listas de itens'!E149</f>
        <v>10000</v>
      </c>
      <c r="X22" s="103">
        <f>'Listas de itens'!F149</f>
        <v>10240</v>
      </c>
      <c r="Y22" s="103">
        <f>'Listas de itens'!G149</f>
        <v>10586</v>
      </c>
      <c r="Z22" s="103">
        <f>'Listas de itens'!H149</f>
        <v>10942</v>
      </c>
      <c r="AA22" s="103">
        <f>'Listas de itens'!I149</f>
        <v>11288</v>
      </c>
      <c r="AB22" s="103">
        <f>'Listas de itens'!J149</f>
        <v>11634</v>
      </c>
      <c r="AC22" s="103">
        <f>'Listas de itens'!K149</f>
        <v>11980</v>
      </c>
      <c r="AD22" s="103">
        <f>'Listas de itens'!L149</f>
        <v>12326</v>
      </c>
      <c r="AE22" s="103">
        <f>'Listas de itens'!M149</f>
        <v>12672</v>
      </c>
      <c r="AF22" s="103">
        <f>'Listas de itens'!N149</f>
        <v>13018</v>
      </c>
      <c r="AG22" s="103">
        <f>'Listas de itens'!O149</f>
        <v>13364</v>
      </c>
      <c r="AH22" s="103">
        <f>'Listas de itens'!P149</f>
        <v>13470</v>
      </c>
    </row>
    <row r="23" spans="3:34" ht="18">
      <c r="C23" s="299" t="s">
        <v>41</v>
      </c>
      <c r="D23" s="300">
        <f>IF('Listas de itens'!K17=0,"",'Listas de itens'!K17)</f>
        <v>1840</v>
      </c>
      <c r="E23" s="298">
        <f t="shared" si="5"/>
        <v>0.14999999999999991</v>
      </c>
      <c r="F23" s="78" t="str">
        <f t="shared" si="9"/>
        <v>R</v>
      </c>
      <c r="H23" s="79" t="s">
        <v>41</v>
      </c>
      <c r="I23" s="295">
        <f>IF('Listas de itens'!K138=0,"",'Listas de itens'!K138)</f>
        <v>1789.6</v>
      </c>
      <c r="J23" s="297">
        <f t="shared" si="6"/>
        <v>0.10520000000000007</v>
      </c>
      <c r="K23" s="78" t="str">
        <f t="shared" si="10"/>
        <v>R</v>
      </c>
      <c r="M23" s="91" t="str">
        <f t="shared" si="7"/>
        <v>Saldo</v>
      </c>
      <c r="P23" s="279">
        <f t="shared" si="8"/>
        <v>346.40000000000009</v>
      </c>
    </row>
    <row r="24" spans="3:34" ht="18">
      <c r="C24" s="299" t="s">
        <v>42</v>
      </c>
      <c r="D24" s="300">
        <f>IF('Listas de itens'!L17=0,"",'Listas de itens'!L17)</f>
        <v>1840</v>
      </c>
      <c r="E24" s="298">
        <f t="shared" si="5"/>
        <v>0.14999999999999991</v>
      </c>
      <c r="F24" s="78" t="str">
        <f t="shared" si="9"/>
        <v>R</v>
      </c>
      <c r="H24" s="79" t="s">
        <v>42</v>
      </c>
      <c r="I24" s="295">
        <f>IF('Listas de itens'!L138=0,"",'Listas de itens'!L138)</f>
        <v>1789.6</v>
      </c>
      <c r="J24" s="297">
        <f t="shared" si="6"/>
        <v>0.10520000000000007</v>
      </c>
      <c r="K24" s="78" t="str">
        <f t="shared" si="10"/>
        <v>R</v>
      </c>
    </row>
    <row r="25" spans="3:34" ht="18">
      <c r="C25" s="299" t="s">
        <v>43</v>
      </c>
      <c r="D25" s="300">
        <f>IF('Listas de itens'!M17=0,"",'Listas de itens'!M17)</f>
        <v>1840</v>
      </c>
      <c r="E25" s="298">
        <f t="shared" si="5"/>
        <v>0.14999999999999991</v>
      </c>
      <c r="F25" s="78" t="str">
        <f t="shared" si="9"/>
        <v>R</v>
      </c>
      <c r="H25" s="79" t="s">
        <v>43</v>
      </c>
      <c r="I25" s="295">
        <f>IF('Listas de itens'!M138=0,"",'Listas de itens'!M138)</f>
        <v>1789.6</v>
      </c>
      <c r="J25" s="297">
        <f t="shared" si="6"/>
        <v>0.10520000000000007</v>
      </c>
      <c r="K25" s="78" t="str">
        <f t="shared" si="10"/>
        <v>R</v>
      </c>
    </row>
    <row r="26" spans="3:34" ht="18">
      <c r="C26" s="299" t="s">
        <v>44</v>
      </c>
      <c r="D26" s="300">
        <f>IF('Listas de itens'!N17=0,"",'Listas de itens'!N17)</f>
        <v>1840</v>
      </c>
      <c r="E26" s="298">
        <f t="shared" si="5"/>
        <v>0.14999999999999991</v>
      </c>
      <c r="F26" s="78" t="str">
        <f t="shared" si="9"/>
        <v>R</v>
      </c>
      <c r="H26" s="79" t="s">
        <v>44</v>
      </c>
      <c r="I26" s="295">
        <f>IF('Listas de itens'!N138=0,"",'Listas de itens'!N138)</f>
        <v>1789.6</v>
      </c>
      <c r="J26" s="297">
        <f t="shared" si="6"/>
        <v>0.10520000000000007</v>
      </c>
      <c r="K26" s="78" t="str">
        <f t="shared" si="10"/>
        <v>R</v>
      </c>
      <c r="Y26" s="121" t="s">
        <v>191</v>
      </c>
      <c r="Z26" s="121" t="s">
        <v>34</v>
      </c>
    </row>
    <row r="27" spans="3:34" ht="18">
      <c r="C27" s="299" t="s">
        <v>45</v>
      </c>
      <c r="D27" s="300">
        <f>IF('Listas de itens'!O17=0,"",'Listas de itens'!O17)</f>
        <v>1840</v>
      </c>
      <c r="E27" s="298">
        <f t="shared" si="5"/>
        <v>0.14999999999999991</v>
      </c>
      <c r="F27" s="78" t="str">
        <f t="shared" si="9"/>
        <v>R</v>
      </c>
      <c r="H27" s="79" t="s">
        <v>45</v>
      </c>
      <c r="I27" s="295">
        <f>IF('Listas de itens'!O138=0,"",'Listas de itens'!O138)</f>
        <v>1789.6</v>
      </c>
      <c r="J27" s="297">
        <f t="shared" si="6"/>
        <v>0.10520000000000007</v>
      </c>
      <c r="K27" s="78" t="str">
        <f t="shared" si="10"/>
        <v>R</v>
      </c>
      <c r="Y27" s="102">
        <v>12</v>
      </c>
      <c r="Z27" s="121" t="str">
        <f>W14</f>
        <v>Jan</v>
      </c>
    </row>
    <row r="28" spans="3:34" ht="18.75" thickBot="1">
      <c r="C28" s="303" t="s">
        <v>46</v>
      </c>
      <c r="D28" s="301">
        <f>IF('Listas de itens'!P17=0,"",'Listas de itens'!P17)</f>
        <v>1840</v>
      </c>
      <c r="E28" s="298">
        <f t="shared" si="5"/>
        <v>0.14999999999999991</v>
      </c>
      <c r="F28" s="78" t="str">
        <f>IF(E28&lt;&gt;"",IF(E28&gt;=0,"R",IF(E28&lt;0,"V")),"")</f>
        <v>R</v>
      </c>
      <c r="H28" s="81" t="s">
        <v>46</v>
      </c>
      <c r="I28" s="296">
        <f>IF('Listas de itens'!P138=0,"",'Listas de itens'!P138)</f>
        <v>1443.6</v>
      </c>
      <c r="J28" s="297">
        <f t="shared" si="6"/>
        <v>0.2782</v>
      </c>
      <c r="K28" s="78" t="str">
        <f t="shared" si="10"/>
        <v>R</v>
      </c>
      <c r="Z28" s="121" t="str">
        <f>X14</f>
        <v>Fev</v>
      </c>
    </row>
    <row r="29" spans="3:34" ht="15.75">
      <c r="C29" s="304" t="s">
        <v>127</v>
      </c>
      <c r="D29" s="302">
        <f>SUM(D17:D28)</f>
        <v>22080</v>
      </c>
      <c r="H29" s="80" t="s">
        <v>128</v>
      </c>
      <c r="I29" s="87">
        <f>SUM(I17:I28)</f>
        <v>21093.199999999997</v>
      </c>
      <c r="M29" s="73"/>
      <c r="N29" s="73"/>
      <c r="O29" s="73"/>
      <c r="P29" s="73"/>
      <c r="Z29" s="121" t="str">
        <f>Y14</f>
        <v>Mar</v>
      </c>
    </row>
    <row r="30" spans="3:34" ht="13.5" thickBot="1">
      <c r="C30" s="90"/>
      <c r="D30" s="90"/>
      <c r="E30" s="90"/>
      <c r="F30" s="90"/>
      <c r="H30" s="90"/>
      <c r="I30" s="90"/>
      <c r="J30" s="90"/>
      <c r="K30" s="90"/>
      <c r="M30" s="90"/>
      <c r="N30" s="90"/>
      <c r="O30" s="90"/>
      <c r="P30" s="90"/>
      <c r="Z30" s="121" t="str">
        <f>Z14</f>
        <v>Abr</v>
      </c>
    </row>
    <row r="31" spans="3:34">
      <c r="Z31" s="121" t="str">
        <f>AA14</f>
        <v>Mai</v>
      </c>
    </row>
    <row r="32" spans="3:34">
      <c r="D32" s="75"/>
      <c r="H32" s="75"/>
      <c r="N32" s="73"/>
      <c r="O32" s="73"/>
      <c r="P32" s="73"/>
      <c r="Z32" s="121" t="str">
        <f>AB14</f>
        <v>Jun</v>
      </c>
    </row>
    <row r="33" spans="3:35" ht="18.75" customHeight="1">
      <c r="M33" s="73"/>
      <c r="N33" s="73"/>
      <c r="Q33" s="73"/>
      <c r="Z33" s="121" t="str">
        <f>AC14</f>
        <v>Jul</v>
      </c>
    </row>
    <row r="34" spans="3:35" ht="18.75" customHeight="1" thickBot="1">
      <c r="C34" s="90"/>
      <c r="D34" s="90"/>
      <c r="E34" s="90"/>
      <c r="F34" s="90"/>
      <c r="H34" s="90"/>
      <c r="I34" s="90"/>
      <c r="J34" s="90"/>
      <c r="K34" s="90"/>
      <c r="M34" s="94"/>
      <c r="N34" s="94"/>
      <c r="P34" s="90"/>
      <c r="Z34" s="121" t="str">
        <f>AD14</f>
        <v>Ago</v>
      </c>
    </row>
    <row r="35" spans="3:35" ht="16.5" customHeight="1" thickBot="1">
      <c r="C35" s="133" t="s">
        <v>209</v>
      </c>
      <c r="D35" s="99" t="str">
        <f>W41</f>
        <v>Habitação</v>
      </c>
      <c r="E35" s="280">
        <f t="shared" ref="E35:E51" si="11">INDEX(tab_ref,MATCH(D35,despesas,0),MATCH(Mes_seleção,meses,0))</f>
        <v>0</v>
      </c>
      <c r="F35" s="281">
        <f>E35/$E$52</f>
        <v>0</v>
      </c>
      <c r="M35" s="73"/>
      <c r="N35" s="73"/>
      <c r="O35" s="93" t="str">
        <f t="shared" ref="O35:O41" si="12">V15</f>
        <v>Ações</v>
      </c>
      <c r="P35" s="279">
        <f>INDEX($W$15:$AH$21,1,$Y$27)</f>
        <v>10530</v>
      </c>
      <c r="Z35" s="121" t="str">
        <f>AE14</f>
        <v>Set</v>
      </c>
    </row>
    <row r="36" spans="3:35" ht="16.5" customHeight="1" thickBot="1">
      <c r="C36" s="134"/>
      <c r="D36" s="100" t="str">
        <f t="shared" ref="D36:D51" si="13">W42</f>
        <v>Transporte</v>
      </c>
      <c r="E36" s="282">
        <f t="shared" si="11"/>
        <v>0</v>
      </c>
      <c r="F36" s="283">
        <f t="shared" ref="F36:F51" si="14">E36/$E$52</f>
        <v>0</v>
      </c>
      <c r="M36" s="92"/>
      <c r="N36" s="92"/>
      <c r="O36" s="93" t="str">
        <f t="shared" si="12"/>
        <v>Tesouro Direto</v>
      </c>
      <c r="P36" s="279">
        <f>INDEX($W$15:$AH$21,2,$Y$27)</f>
        <v>0</v>
      </c>
      <c r="Z36" s="121" t="str">
        <f>AF14</f>
        <v>Out</v>
      </c>
    </row>
    <row r="37" spans="3:35" ht="16.5" customHeight="1" thickBot="1">
      <c r="C37" s="134"/>
      <c r="D37" s="100" t="str">
        <f t="shared" si="13"/>
        <v>Saúde</v>
      </c>
      <c r="E37" s="282">
        <f t="shared" si="11"/>
        <v>250</v>
      </c>
      <c r="F37" s="283">
        <f t="shared" si="14"/>
        <v>0.17685342388228636</v>
      </c>
      <c r="M37" s="92"/>
      <c r="N37" s="92"/>
      <c r="O37" s="93" t="str">
        <f t="shared" si="12"/>
        <v>Renda fixa</v>
      </c>
      <c r="P37" s="279">
        <f>INDEX($W$15:$AH$21,3,$Y$27)</f>
        <v>530</v>
      </c>
      <c r="Z37" s="121" t="str">
        <f>AG14</f>
        <v>Nov</v>
      </c>
    </row>
    <row r="38" spans="3:35" ht="16.5" customHeight="1" thickBot="1">
      <c r="C38" s="134"/>
      <c r="D38" s="100" t="str">
        <f t="shared" si="13"/>
        <v>Educação</v>
      </c>
      <c r="E38" s="282">
        <f t="shared" si="11"/>
        <v>0</v>
      </c>
      <c r="F38" s="283">
        <f t="shared" si="14"/>
        <v>0</v>
      </c>
      <c r="M38" s="92"/>
      <c r="N38" s="92"/>
      <c r="O38" s="93" t="str">
        <f t="shared" si="12"/>
        <v>Previdência privada</v>
      </c>
      <c r="P38" s="279">
        <f>INDEX($W$15:$AH$21,4,$Y$27)</f>
        <v>0</v>
      </c>
      <c r="Z38" s="121" t="str">
        <f>AH14</f>
        <v>Dez</v>
      </c>
    </row>
    <row r="39" spans="3:35" ht="16.5" customHeight="1" thickBot="1">
      <c r="C39" s="134"/>
      <c r="D39" s="100" t="str">
        <f t="shared" si="13"/>
        <v>Impostos</v>
      </c>
      <c r="E39" s="282">
        <f t="shared" si="11"/>
        <v>0</v>
      </c>
      <c r="F39" s="283">
        <f t="shared" si="14"/>
        <v>0</v>
      </c>
      <c r="M39" s="92"/>
      <c r="N39" s="92"/>
      <c r="O39" s="93" t="str">
        <f t="shared" si="12"/>
        <v>Imoveis</v>
      </c>
      <c r="P39" s="279">
        <f>INDEX($W$15:$AH$21,5,$Y$27)</f>
        <v>0</v>
      </c>
      <c r="X39" s="102">
        <v>1</v>
      </c>
      <c r="Y39" s="102">
        <v>2</v>
      </c>
      <c r="Z39" s="102">
        <v>3</v>
      </c>
      <c r="AA39" s="102">
        <v>4</v>
      </c>
      <c r="AB39" s="102">
        <v>5</v>
      </c>
      <c r="AC39" s="102">
        <v>6</v>
      </c>
      <c r="AD39" s="102">
        <v>7</v>
      </c>
      <c r="AE39" s="102">
        <v>8</v>
      </c>
      <c r="AF39" s="102">
        <v>9</v>
      </c>
      <c r="AG39" s="102">
        <v>10</v>
      </c>
      <c r="AH39" s="102">
        <v>11</v>
      </c>
      <c r="AI39" s="102">
        <v>12</v>
      </c>
    </row>
    <row r="40" spans="3:35" ht="16.5" customHeight="1">
      <c r="C40" s="135"/>
      <c r="D40" s="101" t="str">
        <f t="shared" si="13"/>
        <v>Outros</v>
      </c>
      <c r="E40" s="284">
        <f t="shared" si="11"/>
        <v>528.6</v>
      </c>
      <c r="F40" s="285">
        <f t="shared" si="14"/>
        <v>0.37393887945670634</v>
      </c>
      <c r="O40" s="93" t="str">
        <f t="shared" si="12"/>
        <v>Inv. Exterior ( Em R$)</v>
      </c>
      <c r="P40" s="279">
        <f>INDEX($W$15:$AH$21,6,$Y$27)</f>
        <v>0</v>
      </c>
      <c r="V40" s="102" t="s">
        <v>161</v>
      </c>
      <c r="W40" s="102" t="s">
        <v>200</v>
      </c>
      <c r="X40" s="107" t="str">
        <f>W14</f>
        <v>Jan</v>
      </c>
      <c r="Y40" s="107" t="str">
        <f t="shared" ref="Y40:AG40" si="15">X14</f>
        <v>Fev</v>
      </c>
      <c r="Z40" s="107" t="str">
        <f t="shared" si="15"/>
        <v>Mar</v>
      </c>
      <c r="AA40" s="107" t="str">
        <f t="shared" si="15"/>
        <v>Abr</v>
      </c>
      <c r="AB40" s="107" t="str">
        <f t="shared" si="15"/>
        <v>Mai</v>
      </c>
      <c r="AC40" s="107" t="str">
        <f t="shared" si="15"/>
        <v>Jun</v>
      </c>
      <c r="AD40" s="107" t="str">
        <f t="shared" si="15"/>
        <v>Jul</v>
      </c>
      <c r="AE40" s="107" t="str">
        <f t="shared" si="15"/>
        <v>Ago</v>
      </c>
      <c r="AF40" s="107" t="str">
        <f t="shared" si="15"/>
        <v>Set</v>
      </c>
      <c r="AG40" s="107" t="str">
        <f t="shared" si="15"/>
        <v>Out</v>
      </c>
      <c r="AH40" s="107" t="str">
        <f>AG14</f>
        <v>Nov</v>
      </c>
      <c r="AI40" s="107" t="str">
        <f>AH14</f>
        <v>Dez</v>
      </c>
    </row>
    <row r="41" spans="3:35" ht="16.5" customHeight="1">
      <c r="C41" s="136" t="s">
        <v>201</v>
      </c>
      <c r="D41" s="122" t="str">
        <f t="shared" si="13"/>
        <v>Contas de Casa</v>
      </c>
      <c r="E41" s="286">
        <f t="shared" si="11"/>
        <v>0</v>
      </c>
      <c r="F41" s="287">
        <f t="shared" si="14"/>
        <v>0</v>
      </c>
      <c r="O41" s="93" t="str">
        <f t="shared" si="12"/>
        <v>Outros</v>
      </c>
      <c r="P41" s="279">
        <f>INDEX($W$15:$AH$21,7,$Y$27)</f>
        <v>2410</v>
      </c>
      <c r="U41" s="102">
        <v>1</v>
      </c>
      <c r="V41" s="102" t="str">
        <f>V6</f>
        <v>Despesas fixas</v>
      </c>
      <c r="W41" s="102" t="s">
        <v>51</v>
      </c>
      <c r="X41" s="105">
        <f>SUM('Listas de itens'!E38:E43)</f>
        <v>0</v>
      </c>
      <c r="Y41" s="105">
        <f>SUM('Listas de itens'!F38:F43)</f>
        <v>0</v>
      </c>
      <c r="Z41" s="105">
        <f>SUM('Listas de itens'!G38:G43)</f>
        <v>0</v>
      </c>
      <c r="AA41" s="105">
        <f>SUM('Listas de itens'!H38:H43)</f>
        <v>0</v>
      </c>
      <c r="AB41" s="105">
        <f>SUM('Listas de itens'!I38:I43)</f>
        <v>0</v>
      </c>
      <c r="AC41" s="105">
        <f>SUM('Listas de itens'!J38:J43)</f>
        <v>0</v>
      </c>
      <c r="AD41" s="105">
        <f>SUM('Listas de itens'!K38:K43)</f>
        <v>0</v>
      </c>
      <c r="AE41" s="105">
        <f>SUM('Listas de itens'!L38:L43)</f>
        <v>0</v>
      </c>
      <c r="AF41" s="105">
        <f>SUM('Listas de itens'!M38:M43)</f>
        <v>0</v>
      </c>
      <c r="AG41" s="105">
        <f>SUM('Listas de itens'!N38:N43)</f>
        <v>0</v>
      </c>
      <c r="AH41" s="105">
        <f>SUM('Listas de itens'!O38:O43)</f>
        <v>0</v>
      </c>
      <c r="AI41" s="105">
        <f>SUM('Listas de itens'!P38:P43)</f>
        <v>0</v>
      </c>
    </row>
    <row r="42" spans="3:35" ht="16.5" customHeight="1">
      <c r="C42" s="137"/>
      <c r="D42" s="123" t="str">
        <f t="shared" si="13"/>
        <v>C. de Transporte</v>
      </c>
      <c r="E42" s="288">
        <f t="shared" si="11"/>
        <v>195</v>
      </c>
      <c r="F42" s="289">
        <f t="shared" si="14"/>
        <v>0.13794567062818336</v>
      </c>
      <c r="P42" s="294"/>
      <c r="U42" s="102">
        <v>1</v>
      </c>
      <c r="V42" s="102" t="str">
        <f>V41</f>
        <v>Despesas fixas</v>
      </c>
      <c r="W42" s="102" t="s">
        <v>23</v>
      </c>
      <c r="X42" s="105">
        <f>SUM('Listas de itens'!E45:E47)</f>
        <v>0</v>
      </c>
      <c r="Y42" s="105">
        <f>SUM('Listas de itens'!F45:F47)</f>
        <v>0</v>
      </c>
      <c r="Z42" s="105">
        <f>SUM('Listas de itens'!G45:G47)</f>
        <v>0</v>
      </c>
      <c r="AA42" s="105">
        <f>SUM('Listas de itens'!H45:H47)</f>
        <v>0</v>
      </c>
      <c r="AB42" s="105">
        <f>SUM('Listas de itens'!I45:I47)</f>
        <v>0</v>
      </c>
      <c r="AC42" s="105">
        <f>SUM('Listas de itens'!J45:J47)</f>
        <v>0</v>
      </c>
      <c r="AD42" s="105">
        <f>SUM('Listas de itens'!K45:K47)</f>
        <v>0</v>
      </c>
      <c r="AE42" s="105">
        <f>SUM('Listas de itens'!L45:L47)</f>
        <v>0</v>
      </c>
      <c r="AF42" s="105">
        <f>SUM('Listas de itens'!M45:M47)</f>
        <v>0</v>
      </c>
      <c r="AG42" s="105">
        <f>SUM('Listas de itens'!N45:N47)</f>
        <v>0</v>
      </c>
      <c r="AH42" s="105">
        <f>SUM('Listas de itens'!O45:O47)</f>
        <v>0</v>
      </c>
      <c r="AI42" s="105">
        <f>SUM('Listas de itens'!P45:P47)</f>
        <v>0</v>
      </c>
    </row>
    <row r="43" spans="3:35" ht="16.5" customHeight="1">
      <c r="C43" s="137"/>
      <c r="D43" s="123" t="str">
        <f t="shared" si="13"/>
        <v>Alimentação</v>
      </c>
      <c r="E43" s="288">
        <f t="shared" si="11"/>
        <v>200</v>
      </c>
      <c r="F43" s="289">
        <f t="shared" si="14"/>
        <v>0.14148273910582909</v>
      </c>
      <c r="U43" s="102">
        <v>1</v>
      </c>
      <c r="V43" s="102" t="str">
        <f t="shared" ref="V43:V46" si="16">V42</f>
        <v>Despesas fixas</v>
      </c>
      <c r="W43" s="102" t="s">
        <v>58</v>
      </c>
      <c r="X43" s="105">
        <f>SUM('Listas de itens'!E49:E50)</f>
        <v>250</v>
      </c>
      <c r="Y43" s="105">
        <f>SUM('Listas de itens'!F49:F50)</f>
        <v>250</v>
      </c>
      <c r="Z43" s="105">
        <f>SUM('Listas de itens'!G49:G50)</f>
        <v>250</v>
      </c>
      <c r="AA43" s="105">
        <f>SUM('Listas de itens'!H49:H50)</f>
        <v>250</v>
      </c>
      <c r="AB43" s="105">
        <f>SUM('Listas de itens'!I49:I50)</f>
        <v>250</v>
      </c>
      <c r="AC43" s="105">
        <f>SUM('Listas de itens'!J49:J50)</f>
        <v>250</v>
      </c>
      <c r="AD43" s="105">
        <f>SUM('Listas de itens'!K49:K50)</f>
        <v>250</v>
      </c>
      <c r="AE43" s="105">
        <f>SUM('Listas de itens'!L49:L50)</f>
        <v>250</v>
      </c>
      <c r="AF43" s="105">
        <f>SUM('Listas de itens'!M49:M50)</f>
        <v>250</v>
      </c>
      <c r="AG43" s="105">
        <f>SUM('Listas de itens'!N49:N50)</f>
        <v>250</v>
      </c>
      <c r="AH43" s="105">
        <f>SUM('Listas de itens'!O49:O50)</f>
        <v>250</v>
      </c>
      <c r="AI43" s="105">
        <f>SUM('Listas de itens'!P49:P50)</f>
        <v>250</v>
      </c>
    </row>
    <row r="44" spans="3:35" ht="16.5" customHeight="1">
      <c r="C44" s="137"/>
      <c r="D44" s="123" t="str">
        <f t="shared" ref="D44:D49" si="17">W50</f>
        <v>Tratamento&amp;saude</v>
      </c>
      <c r="E44" s="288">
        <f t="shared" si="11"/>
        <v>100</v>
      </c>
      <c r="F44" s="289">
        <f t="shared" si="14"/>
        <v>7.0741369552914546E-2</v>
      </c>
      <c r="U44" s="102">
        <v>1</v>
      </c>
      <c r="V44" s="102" t="str">
        <f t="shared" si="16"/>
        <v>Despesas fixas</v>
      </c>
      <c r="W44" s="102" t="s">
        <v>60</v>
      </c>
      <c r="X44" s="105">
        <f>SUM('Listas de itens'!E52:E54)</f>
        <v>0</v>
      </c>
      <c r="Y44" s="105">
        <f>SUM('Listas de itens'!F52:F54)</f>
        <v>0</v>
      </c>
      <c r="Z44" s="105">
        <f>SUM('Listas de itens'!G52:G54)</f>
        <v>0</v>
      </c>
      <c r="AA44" s="105">
        <f>SUM('Listas de itens'!H52:H54)</f>
        <v>0</v>
      </c>
      <c r="AB44" s="105">
        <f>SUM('Listas de itens'!I52:I54)</f>
        <v>0</v>
      </c>
      <c r="AC44" s="105">
        <f>SUM('Listas de itens'!J52:J54)</f>
        <v>0</v>
      </c>
      <c r="AD44" s="105">
        <f>SUM('Listas de itens'!K52:K54)</f>
        <v>0</v>
      </c>
      <c r="AE44" s="105">
        <f>SUM('Listas de itens'!L52:L54)</f>
        <v>0</v>
      </c>
      <c r="AF44" s="105">
        <f>SUM('Listas de itens'!M52:M54)</f>
        <v>0</v>
      </c>
      <c r="AG44" s="105">
        <f>SUM('Listas de itens'!N52:N54)</f>
        <v>0</v>
      </c>
      <c r="AH44" s="105">
        <f>SUM('Listas de itens'!O52:O54)</f>
        <v>0</v>
      </c>
      <c r="AI44" s="105">
        <f>SUM('Listas de itens'!P52:P54)</f>
        <v>0</v>
      </c>
    </row>
    <row r="45" spans="3:35" ht="16.5" customHeight="1">
      <c r="C45" s="138"/>
      <c r="D45" s="124" t="str">
        <f t="shared" si="17"/>
        <v>Cuidados Pessoais</v>
      </c>
      <c r="E45" s="290">
        <f t="shared" si="11"/>
        <v>90</v>
      </c>
      <c r="F45" s="291">
        <f t="shared" si="14"/>
        <v>6.3667232597623094E-2</v>
      </c>
      <c r="U45" s="102">
        <v>1</v>
      </c>
      <c r="V45" s="102" t="str">
        <f t="shared" si="16"/>
        <v>Despesas fixas</v>
      </c>
      <c r="W45" s="102" t="s">
        <v>59</v>
      </c>
      <c r="X45" s="105">
        <f>SUM('Listas de itens'!E56:E57)</f>
        <v>0</v>
      </c>
      <c r="Y45" s="105">
        <f>SUM('Listas de itens'!F56:F57)</f>
        <v>0</v>
      </c>
      <c r="Z45" s="105">
        <f>SUM('Listas de itens'!G56:G57)</f>
        <v>0</v>
      </c>
      <c r="AA45" s="105">
        <f>SUM('Listas de itens'!H56:H57)</f>
        <v>0</v>
      </c>
      <c r="AB45" s="105">
        <f>SUM('Listas de itens'!I56:I57)</f>
        <v>0</v>
      </c>
      <c r="AC45" s="105">
        <f>SUM('Listas de itens'!J56:J57)</f>
        <v>0</v>
      </c>
      <c r="AD45" s="105">
        <f>SUM('Listas de itens'!K56:K57)</f>
        <v>0</v>
      </c>
      <c r="AE45" s="105">
        <f>SUM('Listas de itens'!L56:L57)</f>
        <v>0</v>
      </c>
      <c r="AF45" s="105">
        <f>SUM('Listas de itens'!M56:M57)</f>
        <v>0</v>
      </c>
      <c r="AG45" s="105">
        <f>SUM('Listas de itens'!N56:N57)</f>
        <v>0</v>
      </c>
      <c r="AH45" s="105">
        <f>SUM('Listas de itens'!O56:O57)</f>
        <v>0</v>
      </c>
      <c r="AI45" s="105">
        <f>SUM('Listas de itens'!P56:P57)</f>
        <v>0</v>
      </c>
    </row>
    <row r="46" spans="3:35" ht="16.5" customHeight="1">
      <c r="C46" s="139" t="s">
        <v>202</v>
      </c>
      <c r="D46" s="96" t="str">
        <f t="shared" si="17"/>
        <v>Cons.s &amp; Saude</v>
      </c>
      <c r="E46" s="286">
        <f t="shared" si="11"/>
        <v>0</v>
      </c>
      <c r="F46" s="287">
        <f t="shared" si="14"/>
        <v>0</v>
      </c>
      <c r="U46" s="102">
        <v>1</v>
      </c>
      <c r="V46" s="102" t="str">
        <f t="shared" si="16"/>
        <v>Despesas fixas</v>
      </c>
      <c r="W46" s="102" t="s">
        <v>76</v>
      </c>
      <c r="X46" s="105">
        <f>SUM('Listas de itens'!E59:E64)</f>
        <v>528.6</v>
      </c>
      <c r="Y46" s="105">
        <f>SUM('Listas de itens'!F59:F64)</f>
        <v>528.6</v>
      </c>
      <c r="Z46" s="105">
        <f>SUM('Listas de itens'!G59:G64)</f>
        <v>528.6</v>
      </c>
      <c r="AA46" s="105">
        <f>SUM('Listas de itens'!H59:H64)</f>
        <v>528.6</v>
      </c>
      <c r="AB46" s="105">
        <f>SUM('Listas de itens'!I59:I64)</f>
        <v>528.6</v>
      </c>
      <c r="AC46" s="105">
        <f>SUM('Listas de itens'!J59:J64)</f>
        <v>528.6</v>
      </c>
      <c r="AD46" s="105">
        <f>SUM('Listas de itens'!K59:K64)</f>
        <v>528.6</v>
      </c>
      <c r="AE46" s="105">
        <f>SUM('Listas de itens'!L59:L64)</f>
        <v>528.6</v>
      </c>
      <c r="AF46" s="105">
        <f>SUM('Listas de itens'!M59:M64)</f>
        <v>528.6</v>
      </c>
      <c r="AG46" s="105">
        <f>SUM('Listas de itens'!N59:N64)</f>
        <v>528.6</v>
      </c>
      <c r="AH46" s="105">
        <f>SUM('Listas de itens'!O59:O64)</f>
        <v>528.6</v>
      </c>
      <c r="AI46" s="105">
        <f>SUM('Listas de itens'!P59:P64)</f>
        <v>528.6</v>
      </c>
    </row>
    <row r="47" spans="3:35" ht="16.5" customHeight="1">
      <c r="C47" s="134"/>
      <c r="D47" s="97" t="str">
        <f t="shared" si="17"/>
        <v>Manut. de Bens</v>
      </c>
      <c r="E47" s="288">
        <f t="shared" si="11"/>
        <v>0</v>
      </c>
      <c r="F47" s="289">
        <f t="shared" si="14"/>
        <v>0</v>
      </c>
      <c r="U47" s="102">
        <v>2</v>
      </c>
      <c r="V47" s="102" t="str">
        <f>V7</f>
        <v>Despesas variáveis</v>
      </c>
      <c r="W47" s="102" t="s">
        <v>193</v>
      </c>
      <c r="X47" s="105">
        <f>SUM('Listas de itens'!E70:E76)</f>
        <v>0</v>
      </c>
      <c r="Y47" s="105">
        <f>SUM('Listas de itens'!F70:F76)</f>
        <v>0</v>
      </c>
      <c r="Z47" s="105">
        <f>SUM('Listas de itens'!G70:G76)</f>
        <v>0</v>
      </c>
      <c r="AA47" s="105">
        <f>SUM('Listas de itens'!H70:H76)</f>
        <v>0</v>
      </c>
      <c r="AB47" s="105">
        <f>SUM('Listas de itens'!I70:I76)</f>
        <v>0</v>
      </c>
      <c r="AC47" s="105">
        <f>SUM('Listas de itens'!J70:J76)</f>
        <v>0</v>
      </c>
      <c r="AD47" s="105">
        <f>SUM('Listas de itens'!K70:K76)</f>
        <v>0</v>
      </c>
      <c r="AE47" s="105">
        <f>SUM('Listas de itens'!L70:L76)</f>
        <v>0</v>
      </c>
      <c r="AF47" s="105">
        <f>SUM('Listas de itens'!M70:M76)</f>
        <v>0</v>
      </c>
      <c r="AG47" s="105">
        <f>SUM('Listas de itens'!N70:N76)</f>
        <v>0</v>
      </c>
      <c r="AH47" s="105">
        <f>SUM('Listas de itens'!O70:O76)</f>
        <v>0</v>
      </c>
      <c r="AI47" s="105">
        <f>SUM('Listas de itens'!P70:P76)</f>
        <v>0</v>
      </c>
    </row>
    <row r="48" spans="3:35" ht="16.5" customHeight="1">
      <c r="C48" s="135"/>
      <c r="D48" s="98" t="str">
        <f t="shared" si="17"/>
        <v>Mat. de Educação</v>
      </c>
      <c r="E48" s="290">
        <f t="shared" si="11"/>
        <v>50</v>
      </c>
      <c r="F48" s="291">
        <f t="shared" si="14"/>
        <v>3.5370684776457273E-2</v>
      </c>
      <c r="U48" s="102">
        <v>2</v>
      </c>
      <c r="V48" s="102" t="str">
        <f>V47</f>
        <v>Despesas variáveis</v>
      </c>
      <c r="W48" s="102" t="s">
        <v>204</v>
      </c>
      <c r="X48" s="105">
        <f>SUM('Listas de itens'!E78:E81)</f>
        <v>195</v>
      </c>
      <c r="Y48" s="105">
        <f>SUM('Listas de itens'!F78:F81)</f>
        <v>195</v>
      </c>
      <c r="Z48" s="105">
        <f>SUM('Listas de itens'!G78:G81)</f>
        <v>195</v>
      </c>
      <c r="AA48" s="105">
        <f>SUM('Listas de itens'!H78:H81)</f>
        <v>195</v>
      </c>
      <c r="AB48" s="105">
        <f>SUM('Listas de itens'!I78:I81)</f>
        <v>195</v>
      </c>
      <c r="AC48" s="105">
        <f>SUM('Listas de itens'!J78:J81)</f>
        <v>195</v>
      </c>
      <c r="AD48" s="105">
        <f>SUM('Listas de itens'!K78:K81)</f>
        <v>195</v>
      </c>
      <c r="AE48" s="105">
        <f>SUM('Listas de itens'!L78:L81)</f>
        <v>195</v>
      </c>
      <c r="AF48" s="105">
        <f>SUM('Listas de itens'!M78:M81)</f>
        <v>195</v>
      </c>
      <c r="AG48" s="105">
        <f>SUM('Listas de itens'!N78:N81)</f>
        <v>195</v>
      </c>
      <c r="AH48" s="105">
        <f>SUM('Listas de itens'!O78:O81)</f>
        <v>195</v>
      </c>
      <c r="AI48" s="105">
        <f>SUM('Listas de itens'!P78:P81)</f>
        <v>195</v>
      </c>
    </row>
    <row r="49" spans="3:35" ht="16.5" customHeight="1">
      <c r="C49" s="139" t="s">
        <v>203</v>
      </c>
      <c r="D49" s="96" t="str">
        <f t="shared" si="17"/>
        <v>Lazer</v>
      </c>
      <c r="E49" s="286">
        <f t="shared" si="11"/>
        <v>0</v>
      </c>
      <c r="F49" s="287">
        <f t="shared" si="14"/>
        <v>0</v>
      </c>
      <c r="U49" s="102">
        <v>2</v>
      </c>
      <c r="V49" s="102" t="str">
        <f t="shared" ref="V49:V51" si="18">V48</f>
        <v>Despesas variáveis</v>
      </c>
      <c r="W49" s="102" t="s">
        <v>55</v>
      </c>
      <c r="X49" s="105">
        <f>SUM('Listas de itens'!E83:E85)</f>
        <v>200</v>
      </c>
      <c r="Y49" s="105">
        <f>SUM('Listas de itens'!F83:F85)</f>
        <v>200</v>
      </c>
      <c r="Z49" s="105">
        <f>SUM('Listas de itens'!G83:G85)</f>
        <v>200</v>
      </c>
      <c r="AA49" s="105">
        <f>SUM('Listas de itens'!H83:H85)</f>
        <v>200</v>
      </c>
      <c r="AB49" s="105">
        <f>SUM('Listas de itens'!I83:I85)</f>
        <v>200</v>
      </c>
      <c r="AC49" s="105">
        <f>SUM('Listas de itens'!J83:J85)</f>
        <v>200</v>
      </c>
      <c r="AD49" s="105">
        <f>SUM('Listas de itens'!K83:K85)</f>
        <v>200</v>
      </c>
      <c r="AE49" s="105">
        <f>SUM('Listas de itens'!L83:L85)</f>
        <v>200</v>
      </c>
      <c r="AF49" s="105">
        <f>SUM('Listas de itens'!M83:M85)</f>
        <v>200</v>
      </c>
      <c r="AG49" s="105">
        <f>SUM('Listas de itens'!N83:N85)</f>
        <v>200</v>
      </c>
      <c r="AH49" s="105">
        <f>SUM('Listas de itens'!O83:O85)</f>
        <v>200</v>
      </c>
      <c r="AI49" s="105">
        <f>SUM('Listas de itens'!P83:P85)</f>
        <v>200</v>
      </c>
    </row>
    <row r="50" spans="3:35" ht="16.5" customHeight="1">
      <c r="C50" s="134"/>
      <c r="D50" s="97" t="str">
        <f t="shared" si="13"/>
        <v>Vestuário</v>
      </c>
      <c r="E50" s="288">
        <f t="shared" si="11"/>
        <v>0</v>
      </c>
      <c r="F50" s="289">
        <f t="shared" si="14"/>
        <v>0</v>
      </c>
      <c r="U50" s="102">
        <v>2</v>
      </c>
      <c r="V50" s="102" t="str">
        <f>V49</f>
        <v>Despesas variáveis</v>
      </c>
      <c r="W50" s="102" t="s">
        <v>208</v>
      </c>
      <c r="X50" s="105">
        <f>'Listas de itens'!E87</f>
        <v>100</v>
      </c>
      <c r="Y50" s="105">
        <f>'Listas de itens'!F87</f>
        <v>100</v>
      </c>
      <c r="Z50" s="105">
        <f>'Listas de itens'!G87</f>
        <v>100</v>
      </c>
      <c r="AA50" s="105">
        <f>'Listas de itens'!H87</f>
        <v>100</v>
      </c>
      <c r="AB50" s="105">
        <f>'Listas de itens'!I87</f>
        <v>100</v>
      </c>
      <c r="AC50" s="105">
        <f>'Listas de itens'!J87</f>
        <v>100</v>
      </c>
      <c r="AD50" s="105">
        <f>'Listas de itens'!K87</f>
        <v>100</v>
      </c>
      <c r="AE50" s="105">
        <f>'Listas de itens'!L87</f>
        <v>100</v>
      </c>
      <c r="AF50" s="105">
        <f>'Listas de itens'!M87</f>
        <v>100</v>
      </c>
      <c r="AG50" s="105">
        <f>'Listas de itens'!N87</f>
        <v>100</v>
      </c>
      <c r="AH50" s="105">
        <f>'Listas de itens'!O87</f>
        <v>100</v>
      </c>
      <c r="AI50" s="105">
        <f>'Listas de itens'!P87</f>
        <v>100</v>
      </c>
    </row>
    <row r="51" spans="3:35" ht="16.5" customHeight="1">
      <c r="C51" s="135"/>
      <c r="D51" s="98" t="str">
        <f t="shared" si="13"/>
        <v>Outras adicionais</v>
      </c>
      <c r="E51" s="290">
        <f t="shared" si="11"/>
        <v>0</v>
      </c>
      <c r="F51" s="291">
        <f t="shared" si="14"/>
        <v>0</v>
      </c>
      <c r="U51" s="102">
        <v>2</v>
      </c>
      <c r="V51" s="102" t="str">
        <f t="shared" si="18"/>
        <v>Despesas variáveis</v>
      </c>
      <c r="W51" s="102" t="s">
        <v>196</v>
      </c>
      <c r="X51" s="105">
        <f>SUM('Listas de itens'!E89:E93)</f>
        <v>90</v>
      </c>
      <c r="Y51" s="105">
        <f>SUM('Listas de itens'!F89:F93)</f>
        <v>90</v>
      </c>
      <c r="Z51" s="105">
        <f>SUM('Listas de itens'!G89:G93)</f>
        <v>90</v>
      </c>
      <c r="AA51" s="105">
        <f>SUM('Listas de itens'!H89:H93)</f>
        <v>90</v>
      </c>
      <c r="AB51" s="105">
        <f>SUM('Listas de itens'!I89:I93)</f>
        <v>90</v>
      </c>
      <c r="AC51" s="105">
        <f>SUM('Listas de itens'!J89:J93)</f>
        <v>90</v>
      </c>
      <c r="AD51" s="105">
        <f>SUM('Listas de itens'!K89:K93)</f>
        <v>90</v>
      </c>
      <c r="AE51" s="105">
        <f>SUM('Listas de itens'!L89:L93)</f>
        <v>90</v>
      </c>
      <c r="AF51" s="105">
        <f>SUM('Listas de itens'!M89:M93)</f>
        <v>90</v>
      </c>
      <c r="AG51" s="105">
        <f>SUM('Listas de itens'!N89:N93)</f>
        <v>90</v>
      </c>
      <c r="AH51" s="105">
        <f>SUM('Listas de itens'!O89:O93)</f>
        <v>90</v>
      </c>
      <c r="AI51" s="105">
        <f>SUM('Listas de itens'!P89:P93)</f>
        <v>90</v>
      </c>
    </row>
    <row r="52" spans="3:35" ht="16.5" customHeight="1" thickBot="1">
      <c r="C52" s="140" t="s">
        <v>211</v>
      </c>
      <c r="D52" s="140"/>
      <c r="E52" s="292">
        <f>SUM(E35:E51)</f>
        <v>1413.6</v>
      </c>
      <c r="F52" s="293"/>
      <c r="H52" s="90"/>
      <c r="I52" s="90"/>
      <c r="J52" s="90"/>
      <c r="K52" s="90"/>
      <c r="M52" s="90"/>
      <c r="N52" s="90"/>
      <c r="O52" s="90"/>
      <c r="P52" s="90"/>
      <c r="U52" s="102">
        <v>3</v>
      </c>
      <c r="V52" s="102" t="str">
        <f>V8</f>
        <v>Despesas extras</v>
      </c>
      <c r="W52" s="102" t="s">
        <v>205</v>
      </c>
      <c r="X52" s="105">
        <f>SUM('Listas de itens'!E99:E101)</f>
        <v>0</v>
      </c>
      <c r="Y52" s="105">
        <f>SUM('Listas de itens'!F99:F101)</f>
        <v>0</v>
      </c>
      <c r="Z52" s="105">
        <f>SUM('Listas de itens'!G99:G101)</f>
        <v>0</v>
      </c>
      <c r="AA52" s="105">
        <f>SUM('Listas de itens'!H99:H101)</f>
        <v>0</v>
      </c>
      <c r="AB52" s="105">
        <f>SUM('Listas de itens'!I99:I101)</f>
        <v>0</v>
      </c>
      <c r="AC52" s="105">
        <f>SUM('Listas de itens'!J99:J101)</f>
        <v>0</v>
      </c>
      <c r="AD52" s="105">
        <f>SUM('Listas de itens'!K99:K101)</f>
        <v>0</v>
      </c>
      <c r="AE52" s="105">
        <f>SUM('Listas de itens'!L99:L101)</f>
        <v>0</v>
      </c>
      <c r="AF52" s="105">
        <f>SUM('Listas de itens'!M99:M101)</f>
        <v>0</v>
      </c>
      <c r="AG52" s="105">
        <f>SUM('Listas de itens'!N99:N101)</f>
        <v>0</v>
      </c>
      <c r="AH52" s="105">
        <f>SUM('Listas de itens'!O99:O101)</f>
        <v>0</v>
      </c>
      <c r="AI52" s="105">
        <f>SUM('Listas de itens'!P99:P101)</f>
        <v>0</v>
      </c>
    </row>
    <row r="53" spans="3:35">
      <c r="U53" s="102">
        <v>3</v>
      </c>
      <c r="V53" s="102" t="str">
        <f>V52</f>
        <v>Despesas extras</v>
      </c>
      <c r="W53" s="102" t="s">
        <v>206</v>
      </c>
      <c r="X53" s="105">
        <f>SUM('Listas de itens'!E103:E104)</f>
        <v>0</v>
      </c>
      <c r="Y53" s="105">
        <f>SUM('Listas de itens'!F103:F104)</f>
        <v>0</v>
      </c>
      <c r="Z53" s="105">
        <f>SUM('Listas de itens'!G103:G104)</f>
        <v>0</v>
      </c>
      <c r="AA53" s="105">
        <f>SUM('Listas de itens'!H103:H104)</f>
        <v>0</v>
      </c>
      <c r="AB53" s="105">
        <f>SUM('Listas de itens'!I103:I104)</f>
        <v>0</v>
      </c>
      <c r="AC53" s="105">
        <f>SUM('Listas de itens'!J103:J104)</f>
        <v>0</v>
      </c>
      <c r="AD53" s="105">
        <f>SUM('Listas de itens'!K103:K104)</f>
        <v>0</v>
      </c>
      <c r="AE53" s="105">
        <f>SUM('Listas de itens'!L103:L104)</f>
        <v>0</v>
      </c>
      <c r="AF53" s="105">
        <f>SUM('Listas de itens'!M103:M104)</f>
        <v>0</v>
      </c>
      <c r="AG53" s="105">
        <f>SUM('Listas de itens'!N103:N104)</f>
        <v>0</v>
      </c>
      <c r="AH53" s="105">
        <f>SUM('Listas de itens'!O103:O104)</f>
        <v>0</v>
      </c>
      <c r="AI53" s="105">
        <f>SUM('Listas de itens'!P103:P104)</f>
        <v>0</v>
      </c>
    </row>
    <row r="54" spans="3:35">
      <c r="U54" s="102">
        <v>3</v>
      </c>
      <c r="V54" s="102" t="str">
        <f t="shared" ref="V54" si="19">V53</f>
        <v>Despesas extras</v>
      </c>
      <c r="W54" s="102" t="s">
        <v>207</v>
      </c>
      <c r="X54" s="105">
        <f>SUM('Listas de itens'!E106:E107)</f>
        <v>50</v>
      </c>
      <c r="Y54" s="105">
        <f>SUM('Listas de itens'!F106:F107)</f>
        <v>50</v>
      </c>
      <c r="Z54" s="105">
        <f>SUM('Listas de itens'!G106:G107)</f>
        <v>50</v>
      </c>
      <c r="AA54" s="105">
        <f>SUM('Listas de itens'!H106:H107)</f>
        <v>50</v>
      </c>
      <c r="AB54" s="105">
        <f>SUM('Listas de itens'!I106:I107)</f>
        <v>50</v>
      </c>
      <c r="AC54" s="105">
        <f>SUM('Listas de itens'!J106:J107)</f>
        <v>50</v>
      </c>
      <c r="AD54" s="105">
        <f>SUM('Listas de itens'!K106:K107)</f>
        <v>0</v>
      </c>
      <c r="AE54" s="105">
        <f>SUM('Listas de itens'!L106:L107)</f>
        <v>0</v>
      </c>
      <c r="AF54" s="105">
        <f>SUM('Listas de itens'!M106:M107)</f>
        <v>0</v>
      </c>
      <c r="AG54" s="105">
        <f>SUM('Listas de itens'!N106:N107)</f>
        <v>0</v>
      </c>
      <c r="AH54" s="105">
        <f>SUM('Listas de itens'!O106:O107)</f>
        <v>0</v>
      </c>
      <c r="AI54" s="105">
        <f>SUM('Listas de itens'!P106:P107)</f>
        <v>0</v>
      </c>
    </row>
    <row r="55" spans="3:35">
      <c r="U55" s="102">
        <v>4</v>
      </c>
      <c r="V55" s="102" t="str">
        <f>V9</f>
        <v>Despesas adicionais</v>
      </c>
      <c r="W55" s="102" t="s">
        <v>69</v>
      </c>
      <c r="X55" s="105">
        <f>SUM('Listas de itens'!D113:D116)</f>
        <v>0</v>
      </c>
      <c r="Y55" s="105">
        <f>SUM('Listas de itens'!E113:E116)</f>
        <v>80</v>
      </c>
      <c r="Z55" s="105">
        <f>SUM('Listas de itens'!F113:F116)</f>
        <v>80</v>
      </c>
      <c r="AA55" s="105">
        <f>SUM('Listas de itens'!G113:G116)</f>
        <v>80</v>
      </c>
      <c r="AB55" s="105">
        <f>SUM('Listas de itens'!H113:H116)</f>
        <v>80</v>
      </c>
      <c r="AC55" s="105">
        <f>SUM('Listas de itens'!I113:I116)</f>
        <v>80</v>
      </c>
      <c r="AD55" s="105">
        <f>SUM('Listas de itens'!J113:J116)</f>
        <v>80</v>
      </c>
      <c r="AE55" s="105">
        <f>SUM('Listas de itens'!K113:K116)</f>
        <v>80</v>
      </c>
      <c r="AF55" s="105">
        <f>SUM('Listas de itens'!L113:L116)</f>
        <v>80</v>
      </c>
      <c r="AG55" s="105">
        <f>SUM('Listas de itens'!M113:M116)</f>
        <v>80</v>
      </c>
      <c r="AH55" s="105">
        <f>SUM('Listas de itens'!N113:N116)</f>
        <v>80</v>
      </c>
      <c r="AI55" s="105">
        <f>SUM('Listas de itens'!O113:O116)</f>
        <v>80</v>
      </c>
    </row>
    <row r="56" spans="3:35">
      <c r="U56" s="102">
        <v>4</v>
      </c>
      <c r="V56" s="102" t="str">
        <f>V55</f>
        <v>Despesas adicionais</v>
      </c>
      <c r="W56" s="102" t="s">
        <v>31</v>
      </c>
      <c r="X56" s="105">
        <f>SUM('Listas de itens'!E118:E120)</f>
        <v>0</v>
      </c>
      <c r="Y56" s="105">
        <f>SUM('Listas de itens'!F118:F120)</f>
        <v>0</v>
      </c>
      <c r="Z56" s="105">
        <f>SUM('Listas de itens'!G118:G120)</f>
        <v>0</v>
      </c>
      <c r="AA56" s="105">
        <f>SUM('Listas de itens'!H118:H120)</f>
        <v>0</v>
      </c>
      <c r="AB56" s="105">
        <f>SUM('Listas de itens'!I118:I120)</f>
        <v>0</v>
      </c>
      <c r="AC56" s="105">
        <f>SUM('Listas de itens'!J118:J120)</f>
        <v>0</v>
      </c>
      <c r="AD56" s="105">
        <f>SUM('Listas de itens'!K118:K120)</f>
        <v>0</v>
      </c>
      <c r="AE56" s="105">
        <f>SUM('Listas de itens'!L118:L120)</f>
        <v>0</v>
      </c>
      <c r="AF56" s="105">
        <f>SUM('Listas de itens'!M118:M120)</f>
        <v>0</v>
      </c>
      <c r="AG56" s="105">
        <f>SUM('Listas de itens'!N118:N120)</f>
        <v>0</v>
      </c>
      <c r="AH56" s="105">
        <f>SUM('Listas de itens'!O118:O120)</f>
        <v>0</v>
      </c>
      <c r="AI56" s="105">
        <f>SUM('Listas de itens'!P118:P120)</f>
        <v>0</v>
      </c>
    </row>
    <row r="57" spans="3:35">
      <c r="U57" s="102">
        <v>4</v>
      </c>
      <c r="V57" s="102" t="str">
        <f>V56</f>
        <v>Despesas adicionais</v>
      </c>
      <c r="W57" s="102" t="s">
        <v>210</v>
      </c>
      <c r="X57" s="105">
        <f>SUM('Listas de itens'!E122:E125)</f>
        <v>0</v>
      </c>
      <c r="Y57" s="105">
        <f>SUM('Listas de itens'!F122:F125)</f>
        <v>0</v>
      </c>
      <c r="Z57" s="105">
        <f>SUM('Listas de itens'!G122:G125)</f>
        <v>0</v>
      </c>
      <c r="AA57" s="105">
        <f>SUM('Listas de itens'!H122:H125)</f>
        <v>0</v>
      </c>
      <c r="AB57" s="105">
        <f>SUM('Listas de itens'!I122:I125)</f>
        <v>0</v>
      </c>
      <c r="AC57" s="105">
        <f>SUM('Listas de itens'!J122:J125)</f>
        <v>0</v>
      </c>
      <c r="AD57" s="105">
        <f>SUM('Listas de itens'!K122:K125)</f>
        <v>0</v>
      </c>
      <c r="AE57" s="105">
        <f>SUM('Listas de itens'!L122:L125)</f>
        <v>0</v>
      </c>
      <c r="AF57" s="105">
        <f>SUM('Listas de itens'!M122:M125)</f>
        <v>0</v>
      </c>
      <c r="AG57" s="105">
        <f>SUM('Listas de itens'!N122:N125)</f>
        <v>0</v>
      </c>
      <c r="AH57" s="105">
        <f>SUM('Listas de itens'!O122:O125)</f>
        <v>0</v>
      </c>
      <c r="AI57" s="105">
        <f>SUM('Listas de itens'!P122:P125)</f>
        <v>0</v>
      </c>
    </row>
    <row r="62" spans="3:35">
      <c r="W62" s="102" t="s">
        <v>176</v>
      </c>
    </row>
  </sheetData>
  <mergeCells count="19">
    <mergeCell ref="G4:H4"/>
    <mergeCell ref="I4:J4"/>
    <mergeCell ref="G5:H5"/>
    <mergeCell ref="E16:F16"/>
    <mergeCell ref="C16:D16"/>
    <mergeCell ref="C15:D15"/>
    <mergeCell ref="H15:I15"/>
    <mergeCell ref="H16:I16"/>
    <mergeCell ref="J16:K16"/>
    <mergeCell ref="G6:H6"/>
    <mergeCell ref="E15:F15"/>
    <mergeCell ref="J15:K15"/>
    <mergeCell ref="I5:J5"/>
    <mergeCell ref="I6:J6"/>
    <mergeCell ref="C35:C40"/>
    <mergeCell ref="C41:C45"/>
    <mergeCell ref="C46:C48"/>
    <mergeCell ref="C49:C51"/>
    <mergeCell ref="C52:D52"/>
  </mergeCells>
  <conditionalFormatting sqref="F17:F28">
    <cfRule type="cellIs" dxfId="5" priority="21" stopIfTrue="1" operator="equal">
      <formula>"V"</formula>
    </cfRule>
    <cfRule type="cellIs" dxfId="4" priority="22" stopIfTrue="1" operator="equal">
      <formula>"R"</formula>
    </cfRule>
  </conditionalFormatting>
  <conditionalFormatting sqref="K17:K28">
    <cfRule type="cellIs" dxfId="3" priority="17" stopIfTrue="1" operator="equal">
      <formula>"V"</formula>
    </cfRule>
    <cfRule type="cellIs" dxfId="2" priority="18" stopIfTrue="1" operator="equal">
      <formula>"R"</formula>
    </cfRule>
  </conditionalFormatting>
  <conditionalFormatting sqref="J17:J28">
    <cfRule type="dataBar" priority="5">
      <dataBar>
        <cfvo type="min"/>
        <cfvo type="max"/>
        <color rgb="FFFF555A"/>
      </dataBar>
      <extLst>
        <ext xmlns:x14="http://schemas.microsoft.com/office/spreadsheetml/2009/9/main" uri="{B025F937-C7B1-47D3-B67F-A62EFF666E3E}">
          <x14:id>{C116CAA2-4A82-467B-A525-B85CED072A68}</x14:id>
        </ext>
      </extLst>
    </cfRule>
  </conditionalFormatting>
  <conditionalFormatting sqref="E17:E28">
    <cfRule type="dataBar" priority="6">
      <dataBar>
        <cfvo type="min"/>
        <cfvo type="max"/>
        <color rgb="FF638EC6"/>
      </dataBar>
      <extLst>
        <ext xmlns:x14="http://schemas.microsoft.com/office/spreadsheetml/2009/9/main" uri="{B025F937-C7B1-47D3-B67F-A62EFF666E3E}">
          <x14:id>{B007D747-5110-4521-A781-5E9D34479F2B}</x14:id>
        </ext>
      </extLst>
    </cfRule>
  </conditionalFormatting>
  <conditionalFormatting sqref="I5">
    <cfRule type="cellIs" dxfId="1" priority="3" stopIfTrue="1" operator="lessThan">
      <formula>0</formula>
    </cfRule>
  </conditionalFormatting>
  <conditionalFormatting sqref="F35:F51">
    <cfRule type="dataBar" priority="1">
      <dataBar>
        <cfvo type="min"/>
        <cfvo type="max"/>
        <color rgb="FFFF555A"/>
      </dataBar>
      <extLst>
        <ext xmlns:x14="http://schemas.microsoft.com/office/spreadsheetml/2009/9/main" uri="{B025F937-C7B1-47D3-B67F-A62EFF666E3E}">
          <x14:id>{C0161C08-C0D0-4FCD-A534-EBA29117E88D}</x14:id>
        </ext>
      </extLst>
    </cfRule>
  </conditionalFormatting>
  <dataValidations count="1">
    <dataValidation type="list" allowBlank="1" showInputMessage="1" showErrorMessage="1" sqref="P17" xr:uid="{B8F87BA4-3F76-4BCF-8F8F-132197A514FE}">
      <formula1>$W$2:$AH$2</formula1>
    </dataValidation>
  </dataValidations>
  <pageMargins left="0.511811024" right="0.511811024" top="0.78740157499999996" bottom="0.78740157499999996" header="0.31496062000000002" footer="0.31496062000000002"/>
  <pageSetup paperSize="9" orientation="portrait" r:id="rId1"/>
  <drawing r:id="rId2"/>
  <legacyDrawing r:id="rId3"/>
  <controls>
    <mc:AlternateContent xmlns:mc="http://schemas.openxmlformats.org/markup-compatibility/2006">
      <mc:Choice Requires="x14">
        <control shapeId="3208" r:id="rId4" name="ComboBox1">
          <controlPr defaultSize="0" autoLine="0" linkedCell="W62" listFillRange="Z27:Z38" r:id="rId5">
            <anchor moveWithCells="1">
              <from>
                <xdr:col>4</xdr:col>
                <xdr:colOff>561975</xdr:colOff>
                <xdr:row>32</xdr:row>
                <xdr:rowOff>66675</xdr:rowOff>
              </from>
              <to>
                <xdr:col>6</xdr:col>
                <xdr:colOff>38100</xdr:colOff>
                <xdr:row>33</xdr:row>
                <xdr:rowOff>85725</xdr:rowOff>
              </to>
            </anchor>
          </controlPr>
        </control>
      </mc:Choice>
      <mc:Fallback>
        <control shapeId="3208" r:id="rId4" name="ComboBox1"/>
      </mc:Fallback>
    </mc:AlternateContent>
    <mc:AlternateContent xmlns:mc="http://schemas.openxmlformats.org/markup-compatibility/2006">
      <mc:Choice Requires="x14">
        <control shapeId="3178" r:id="rId6" name="Check Box 106">
          <controlPr defaultSize="0" autoFill="0" autoLine="0" autoPict="0">
            <anchor moveWithCells="1">
              <from>
                <xdr:col>11</xdr:col>
                <xdr:colOff>523875</xdr:colOff>
                <xdr:row>4</xdr:row>
                <xdr:rowOff>19050</xdr:rowOff>
              </from>
              <to>
                <xdr:col>14</xdr:col>
                <xdr:colOff>0</xdr:colOff>
                <xdr:row>4</xdr:row>
                <xdr:rowOff>228600</xdr:rowOff>
              </to>
            </anchor>
          </controlPr>
        </control>
      </mc:Choice>
    </mc:AlternateContent>
    <mc:AlternateContent xmlns:mc="http://schemas.openxmlformats.org/markup-compatibility/2006">
      <mc:Choice Requires="x14">
        <control shapeId="3184" r:id="rId7" name="Check Box 112">
          <controlPr defaultSize="0" autoFill="0" autoLine="0" autoPict="0">
            <anchor moveWithCells="1">
              <from>
                <xdr:col>13</xdr:col>
                <xdr:colOff>133350</xdr:colOff>
                <xdr:row>4</xdr:row>
                <xdr:rowOff>19050</xdr:rowOff>
              </from>
              <to>
                <xdr:col>15</xdr:col>
                <xdr:colOff>133350</xdr:colOff>
                <xdr:row>4</xdr:row>
                <xdr:rowOff>228600</xdr:rowOff>
              </to>
            </anchor>
          </controlPr>
        </control>
      </mc:Choice>
    </mc:AlternateContent>
    <mc:AlternateContent xmlns:mc="http://schemas.openxmlformats.org/markup-compatibility/2006">
      <mc:Choice Requires="x14">
        <control shapeId="3192" r:id="rId8" name="Check Box 120">
          <controlPr defaultSize="0" autoFill="0" autoLine="0" autoPict="0">
            <anchor moveWithCells="1">
              <from>
                <xdr:col>14</xdr:col>
                <xdr:colOff>571500</xdr:colOff>
                <xdr:row>4</xdr:row>
                <xdr:rowOff>9525</xdr:rowOff>
              </from>
              <to>
                <xdr:col>15</xdr:col>
                <xdr:colOff>1181100</xdr:colOff>
                <xdr:row>4</xdr:row>
                <xdr:rowOff>219075</xdr:rowOff>
              </to>
            </anchor>
          </controlPr>
        </control>
      </mc:Choice>
    </mc:AlternateContent>
    <mc:AlternateContent xmlns:mc="http://schemas.openxmlformats.org/markup-compatibility/2006">
      <mc:Choice Requires="x14">
        <control shapeId="3196" r:id="rId9" name="Drop Down 124">
          <controlPr defaultSize="0" autoLine="0" autoPict="0">
            <anchor moveWithCells="1">
              <from>
                <xdr:col>15</xdr:col>
                <xdr:colOff>38100</xdr:colOff>
                <xdr:row>32</xdr:row>
                <xdr:rowOff>66675</xdr:rowOff>
              </from>
              <to>
                <xdr:col>15</xdr:col>
                <xdr:colOff>885825</xdr:colOff>
                <xdr:row>33</xdr:row>
                <xdr:rowOff>66675</xdr:rowOff>
              </to>
            </anchor>
          </controlPr>
        </control>
      </mc:Choice>
    </mc:AlternateContent>
  </controls>
  <extLst>
    <ext xmlns:x14="http://schemas.microsoft.com/office/spreadsheetml/2009/9/main" uri="{78C0D931-6437-407d-A8EE-F0AAD7539E65}">
      <x14:conditionalFormattings>
        <x14:conditionalFormatting xmlns:xm="http://schemas.microsoft.com/office/excel/2006/main">
          <x14:cfRule type="dataBar" id="{C116CAA2-4A82-467B-A525-B85CED072A68}">
            <x14:dataBar minLength="0" maxLength="100" border="1" negativeBarBorderColorSameAsPositive="0">
              <x14:cfvo type="autoMin"/>
              <x14:cfvo type="autoMax"/>
              <x14:borderColor rgb="FFFF555A"/>
              <x14:negativeFillColor rgb="FFFF0000"/>
              <x14:negativeBorderColor rgb="FFFF0000"/>
              <x14:axisColor rgb="FF000000"/>
            </x14:dataBar>
          </x14:cfRule>
          <xm:sqref>J17:J28</xm:sqref>
        </x14:conditionalFormatting>
        <x14:conditionalFormatting xmlns:xm="http://schemas.microsoft.com/office/excel/2006/main">
          <x14:cfRule type="dataBar" id="{B007D747-5110-4521-A781-5E9D34479F2B}">
            <x14:dataBar minLength="0" maxLength="100" border="1" negativeBarBorderColorSameAsPositive="0">
              <x14:cfvo type="autoMin"/>
              <x14:cfvo type="autoMax"/>
              <x14:borderColor rgb="FF638EC6"/>
              <x14:negativeFillColor rgb="FFFF0000"/>
              <x14:negativeBorderColor rgb="FFFF0000"/>
              <x14:axisColor rgb="FF000000"/>
            </x14:dataBar>
          </x14:cfRule>
          <xm:sqref>E17:E28</xm:sqref>
        </x14:conditionalFormatting>
        <x14:conditionalFormatting xmlns:xm="http://schemas.microsoft.com/office/excel/2006/main">
          <x14:cfRule type="dataBar" id="{C0161C08-C0D0-4FCD-A534-EBA29117E88D}">
            <x14:dataBar minLength="0" maxLength="100" gradient="0">
              <x14:cfvo type="autoMin"/>
              <x14:cfvo type="autoMax"/>
              <x14:negativeFillColor rgb="FFFF0000"/>
              <x14:axisColor rgb="FF000000"/>
            </x14:dataBar>
          </x14:cfRule>
          <xm:sqref>F35:F51</xm:sqref>
        </x14:conditionalFormatting>
        <x14:conditionalFormatting xmlns:xm="http://schemas.microsoft.com/office/excel/2006/main">
          <x14:cfRule type="iconSet" priority="9" id="{1AC7A92A-C32E-4467-86B2-846159CF7C20}">
            <x14:iconSet iconSet="3Triangles">
              <x14:cfvo type="percent">
                <xm:f>0</xm:f>
              </x14:cfvo>
              <x14:cfvo type="percent">
                <xm:f>33</xm:f>
              </x14:cfvo>
              <x14:cfvo type="percent">
                <xm:f>67</xm:f>
              </x14:cfvo>
            </x14:iconSet>
          </x14:cfRule>
          <xm:sqref>J17:J28</xm:sqref>
        </x14:conditionalFormatting>
        <x14:conditionalFormatting xmlns:xm="http://schemas.microsoft.com/office/excel/2006/main">
          <x14:cfRule type="iconSet" priority="8" id="{71663E89-E1BC-408B-9BB4-B3E91169B5D2}">
            <x14:iconSet iconSet="3Triangles">
              <x14:cfvo type="percent">
                <xm:f>0</xm:f>
              </x14:cfvo>
              <x14:cfvo type="percent">
                <xm:f>33</xm:f>
              </x14:cfvo>
              <x14:cfvo type="percent">
                <xm:f>67</xm:f>
              </x14:cfvo>
            </x14:iconSet>
          </x14:cfRule>
          <xm:sqref>E17:E28</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E22DB4C0-89B1-47BB-A9E7-02F7163C4684}">
          <x14:formula1>
            <xm:f>'Listas de itens'!$E$3:$P$3</xm:f>
          </x14:formula1>
          <xm:sqref>I4:J4</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ilha2"/>
  <dimension ref="A1:X280"/>
  <sheetViews>
    <sheetView showGridLines="0" zoomScale="80" zoomScaleNormal="80" zoomScaleSheetLayoutView="100" workbookViewId="0">
      <pane xSplit="4" ySplit="3" topLeftCell="E4" activePane="bottomRight" state="frozen"/>
      <selection pane="topRight" activeCell="E1" sqref="E1"/>
      <selection pane="bottomLeft" activeCell="A4" sqref="A4"/>
      <selection pane="bottomRight"/>
    </sheetView>
  </sheetViews>
  <sheetFormatPr defaultRowHeight="15"/>
  <cols>
    <col min="1" max="1" width="3.140625" style="4" customWidth="1"/>
    <col min="2" max="2" width="25.42578125" style="4" customWidth="1"/>
    <col min="3" max="3" width="21" style="4" customWidth="1"/>
    <col min="4" max="4" width="21.7109375" style="4" bestFit="1" customWidth="1"/>
    <col min="5" max="6" width="16.42578125" style="5" customWidth="1"/>
    <col min="7" max="7" width="16.140625" style="5" customWidth="1"/>
    <col min="8" max="16" width="16.42578125" style="5" customWidth="1"/>
    <col min="17" max="17" width="1.85546875" style="4" customWidth="1"/>
    <col min="18" max="18" width="2.140625" style="4" customWidth="1"/>
    <col min="19" max="16384" width="9.140625" style="4"/>
  </cols>
  <sheetData>
    <row r="1" spans="1:24" ht="37.5" customHeight="1">
      <c r="A1" s="1"/>
      <c r="D1" s="2"/>
      <c r="E1" s="108"/>
      <c r="F1" s="108"/>
      <c r="G1" s="108"/>
      <c r="H1" s="108"/>
      <c r="I1" s="108"/>
      <c r="J1" s="108"/>
      <c r="K1" s="108"/>
      <c r="L1" s="108"/>
      <c r="M1" s="3"/>
      <c r="N1" s="3"/>
      <c r="O1" s="3"/>
      <c r="P1" s="3"/>
    </row>
    <row r="2" spans="1:24" ht="37.5" customHeight="1">
      <c r="A2" s="1"/>
      <c r="B2" s="1"/>
      <c r="C2" s="2"/>
      <c r="D2" s="2"/>
      <c r="E2" s="2"/>
      <c r="F2" s="2"/>
      <c r="G2" s="2"/>
      <c r="H2" s="2"/>
      <c r="I2" s="2"/>
      <c r="J2" s="2"/>
      <c r="K2" s="2"/>
      <c r="L2" s="2"/>
      <c r="M2" s="2"/>
      <c r="N2" s="3"/>
      <c r="O2" s="3"/>
      <c r="P2" s="3"/>
    </row>
    <row r="3" spans="1:24" s="6" customFormat="1" ht="21">
      <c r="A3" s="169" t="s">
        <v>34</v>
      </c>
      <c r="B3" s="170"/>
      <c r="C3" s="170"/>
      <c r="D3" s="170"/>
      <c r="E3" s="109" t="s">
        <v>35</v>
      </c>
      <c r="F3" s="84" t="s">
        <v>36</v>
      </c>
      <c r="G3" s="84" t="s">
        <v>37</v>
      </c>
      <c r="H3" s="84" t="s">
        <v>38</v>
      </c>
      <c r="I3" s="84" t="s">
        <v>39</v>
      </c>
      <c r="J3" s="84" t="s">
        <v>40</v>
      </c>
      <c r="K3" s="84" t="s">
        <v>41</v>
      </c>
      <c r="L3" s="84" t="s">
        <v>42</v>
      </c>
      <c r="M3" s="84" t="s">
        <v>43</v>
      </c>
      <c r="N3" s="84" t="s">
        <v>44</v>
      </c>
      <c r="O3" s="84" t="s">
        <v>45</v>
      </c>
      <c r="P3" s="85" t="s">
        <v>46</v>
      </c>
      <c r="Q3" s="12"/>
      <c r="R3" s="8"/>
      <c r="S3" s="8"/>
      <c r="T3" s="8"/>
      <c r="U3" s="8"/>
      <c r="V3" s="8"/>
      <c r="W3" s="8"/>
      <c r="X3" s="8"/>
    </row>
    <row r="4" spans="1:24" s="7" customFormat="1">
      <c r="A4" s="13"/>
      <c r="B4" s="13"/>
      <c r="C4" s="13"/>
      <c r="D4" s="14"/>
      <c r="E4" s="14"/>
      <c r="F4" s="14"/>
      <c r="G4" s="14"/>
      <c r="H4" s="14"/>
      <c r="I4" s="14"/>
      <c r="J4" s="14"/>
      <c r="K4" s="14"/>
      <c r="L4" s="14"/>
      <c r="M4" s="14"/>
      <c r="N4" s="14"/>
      <c r="O4" s="14"/>
      <c r="P4" s="14"/>
      <c r="Q4" s="13"/>
      <c r="R4" s="9"/>
      <c r="S4" s="9"/>
      <c r="T4" s="9"/>
      <c r="U4" s="9"/>
      <c r="V4" s="9"/>
      <c r="W4" s="9"/>
      <c r="X4" s="9"/>
    </row>
    <row r="5" spans="1:24" s="7" customFormat="1" ht="15.75" thickBot="1">
      <c r="A5" s="13"/>
      <c r="B5" s="13"/>
      <c r="C5" s="13"/>
      <c r="D5" s="13"/>
      <c r="E5" s="15" t="s">
        <v>5</v>
      </c>
      <c r="F5" s="15" t="s">
        <v>5</v>
      </c>
      <c r="G5" s="15" t="s">
        <v>5</v>
      </c>
      <c r="H5" s="15" t="s">
        <v>5</v>
      </c>
      <c r="I5" s="15" t="s">
        <v>5</v>
      </c>
      <c r="J5" s="15" t="s">
        <v>5</v>
      </c>
      <c r="K5" s="15" t="s">
        <v>5</v>
      </c>
      <c r="L5" s="15" t="s">
        <v>5</v>
      </c>
      <c r="M5" s="15" t="s">
        <v>5</v>
      </c>
      <c r="N5" s="15" t="s">
        <v>5</v>
      </c>
      <c r="O5" s="15" t="s">
        <v>5</v>
      </c>
      <c r="P5" s="15" t="s">
        <v>5</v>
      </c>
      <c r="Q5" s="13"/>
      <c r="R5" s="9"/>
      <c r="S5" s="9"/>
      <c r="T5" s="9"/>
      <c r="U5" s="9"/>
      <c r="V5" s="9"/>
      <c r="W5" s="9"/>
      <c r="X5" s="9"/>
    </row>
    <row r="6" spans="1:24" ht="15.75" thickTop="1">
      <c r="A6" s="174" t="s">
        <v>213</v>
      </c>
      <c r="B6" s="175"/>
      <c r="C6" s="176"/>
      <c r="D6" s="16" t="s">
        <v>1</v>
      </c>
      <c r="E6" s="17">
        <v>1840</v>
      </c>
      <c r="F6" s="17">
        <v>1840</v>
      </c>
      <c r="G6" s="17">
        <v>1840</v>
      </c>
      <c r="H6" s="17">
        <v>1840</v>
      </c>
      <c r="I6" s="17">
        <v>1840</v>
      </c>
      <c r="J6" s="17">
        <v>1840</v>
      </c>
      <c r="K6" s="17">
        <v>1840</v>
      </c>
      <c r="L6" s="17">
        <v>1840</v>
      </c>
      <c r="M6" s="17">
        <v>1840</v>
      </c>
      <c r="N6" s="17">
        <v>1840</v>
      </c>
      <c r="O6" s="17">
        <v>1840</v>
      </c>
      <c r="P6" s="17">
        <v>1840</v>
      </c>
      <c r="Q6" s="18"/>
      <c r="R6" s="10"/>
      <c r="S6" s="10"/>
      <c r="T6" s="10"/>
      <c r="U6" s="10"/>
      <c r="V6" s="10"/>
      <c r="W6" s="10"/>
      <c r="X6" s="10"/>
    </row>
    <row r="7" spans="1:24">
      <c r="A7" s="177"/>
      <c r="B7" s="178"/>
      <c r="C7" s="179"/>
      <c r="D7" s="16" t="s">
        <v>2</v>
      </c>
      <c r="E7" s="17"/>
      <c r="F7" s="17"/>
      <c r="G7" s="17"/>
      <c r="H7" s="17"/>
      <c r="I7" s="17"/>
      <c r="J7" s="17"/>
      <c r="K7" s="17"/>
      <c r="L7" s="17"/>
      <c r="M7" s="17"/>
      <c r="N7" s="17"/>
      <c r="O7" s="17"/>
      <c r="P7" s="17"/>
      <c r="Q7" s="18"/>
      <c r="R7" s="10"/>
      <c r="S7" s="10"/>
      <c r="T7" s="10"/>
      <c r="U7" s="10"/>
      <c r="V7" s="10"/>
      <c r="W7" s="10"/>
      <c r="X7" s="10"/>
    </row>
    <row r="8" spans="1:24">
      <c r="A8" s="177"/>
      <c r="B8" s="178"/>
      <c r="C8" s="179"/>
      <c r="D8" s="16" t="s">
        <v>3</v>
      </c>
      <c r="E8" s="17"/>
      <c r="F8" s="17"/>
      <c r="G8" s="17"/>
      <c r="H8" s="17"/>
      <c r="I8" s="17"/>
      <c r="J8" s="17"/>
      <c r="K8" s="17"/>
      <c r="L8" s="17"/>
      <c r="M8" s="17"/>
      <c r="N8" s="17"/>
      <c r="O8" s="17"/>
      <c r="P8" s="17"/>
      <c r="Q8" s="18"/>
      <c r="R8" s="10"/>
      <c r="S8" s="10"/>
      <c r="T8" s="10"/>
      <c r="U8" s="10"/>
      <c r="V8" s="10"/>
      <c r="W8" s="10"/>
      <c r="X8" s="10"/>
    </row>
    <row r="9" spans="1:24">
      <c r="A9" s="177"/>
      <c r="B9" s="178"/>
      <c r="C9" s="179"/>
      <c r="D9" s="16" t="s">
        <v>4</v>
      </c>
      <c r="E9" s="17"/>
      <c r="F9" s="17"/>
      <c r="G9" s="17"/>
      <c r="H9" s="17"/>
      <c r="I9" s="17"/>
      <c r="J9" s="17"/>
      <c r="K9" s="17"/>
      <c r="L9" s="17"/>
      <c r="M9" s="17"/>
      <c r="N9" s="17"/>
      <c r="O9" s="17"/>
      <c r="P9" s="17"/>
      <c r="Q9" s="18"/>
      <c r="R9" s="10"/>
      <c r="S9" s="10"/>
      <c r="T9" s="10"/>
      <c r="U9" s="10"/>
      <c r="V9" s="10"/>
      <c r="W9" s="10"/>
      <c r="X9" s="10"/>
    </row>
    <row r="10" spans="1:24">
      <c r="A10" s="177"/>
      <c r="B10" s="178"/>
      <c r="C10" s="179"/>
      <c r="D10" s="16" t="s">
        <v>77</v>
      </c>
      <c r="E10" s="17"/>
      <c r="F10" s="17"/>
      <c r="G10" s="17"/>
      <c r="H10" s="17"/>
      <c r="I10" s="17"/>
      <c r="J10" s="17"/>
      <c r="K10" s="17"/>
      <c r="L10" s="17"/>
      <c r="M10" s="17"/>
      <c r="N10" s="17"/>
      <c r="O10" s="17"/>
      <c r="P10" s="17"/>
      <c r="Q10" s="18"/>
      <c r="R10" s="10"/>
      <c r="S10" s="10"/>
      <c r="T10" s="10"/>
      <c r="U10" s="10"/>
      <c r="V10" s="10"/>
      <c r="W10" s="10"/>
      <c r="X10" s="10"/>
    </row>
    <row r="11" spans="1:24">
      <c r="A11" s="177"/>
      <c r="B11" s="178"/>
      <c r="C11" s="179"/>
      <c r="D11" s="16" t="s">
        <v>78</v>
      </c>
      <c r="E11" s="17"/>
      <c r="F11" s="17"/>
      <c r="G11" s="17"/>
      <c r="H11" s="17"/>
      <c r="I11" s="17"/>
      <c r="J11" s="17"/>
      <c r="K11" s="17"/>
      <c r="L11" s="17"/>
      <c r="M11" s="17"/>
      <c r="N11" s="17"/>
      <c r="O11" s="17"/>
      <c r="P11" s="17"/>
      <c r="Q11" s="18"/>
      <c r="R11" s="10"/>
      <c r="S11" s="10"/>
      <c r="T11" s="10"/>
      <c r="U11" s="10"/>
      <c r="V11" s="10"/>
      <c r="W11" s="10"/>
      <c r="X11" s="10"/>
    </row>
    <row r="12" spans="1:24">
      <c r="A12" s="177"/>
      <c r="B12" s="178"/>
      <c r="C12" s="179"/>
      <c r="D12" s="16" t="s">
        <v>76</v>
      </c>
      <c r="E12" s="17"/>
      <c r="F12" s="17"/>
      <c r="G12" s="17"/>
      <c r="H12" s="17"/>
      <c r="I12" s="17"/>
      <c r="J12" s="17"/>
      <c r="K12" s="17"/>
      <c r="L12" s="17"/>
      <c r="M12" s="17"/>
      <c r="N12" s="17"/>
      <c r="O12" s="17"/>
      <c r="P12" s="17"/>
      <c r="Q12" s="18"/>
      <c r="R12" s="10"/>
      <c r="S12" s="10"/>
      <c r="T12" s="10"/>
      <c r="U12" s="10"/>
      <c r="V12" s="10"/>
      <c r="W12" s="10"/>
      <c r="X12" s="10"/>
    </row>
    <row r="13" spans="1:24">
      <c r="A13" s="177"/>
      <c r="B13" s="178"/>
      <c r="C13" s="179"/>
      <c r="D13" s="16" t="s">
        <v>76</v>
      </c>
      <c r="E13" s="17"/>
      <c r="F13" s="17"/>
      <c r="G13" s="17"/>
      <c r="H13" s="17"/>
      <c r="I13" s="17"/>
      <c r="J13" s="17"/>
      <c r="K13" s="17"/>
      <c r="L13" s="17"/>
      <c r="M13" s="17"/>
      <c r="N13" s="17"/>
      <c r="O13" s="17"/>
      <c r="P13" s="17"/>
      <c r="Q13" s="18"/>
      <c r="R13" s="10"/>
      <c r="S13" s="10"/>
      <c r="T13" s="10"/>
      <c r="U13" s="10"/>
      <c r="V13" s="10"/>
      <c r="W13" s="10"/>
      <c r="X13" s="10"/>
    </row>
    <row r="14" spans="1:24">
      <c r="A14" s="177"/>
      <c r="B14" s="178"/>
      <c r="C14" s="179"/>
      <c r="D14" s="16" t="s">
        <v>76</v>
      </c>
      <c r="E14" s="17"/>
      <c r="F14" s="17"/>
      <c r="G14" s="17"/>
      <c r="H14" s="17"/>
      <c r="I14" s="17"/>
      <c r="J14" s="17"/>
      <c r="K14" s="17"/>
      <c r="L14" s="17"/>
      <c r="M14" s="17"/>
      <c r="N14" s="17"/>
      <c r="O14" s="17"/>
      <c r="P14" s="17"/>
      <c r="Q14" s="18"/>
      <c r="R14" s="10"/>
      <c r="S14" s="10"/>
      <c r="T14" s="10"/>
      <c r="U14" s="10"/>
      <c r="V14" s="10"/>
      <c r="W14" s="10"/>
      <c r="X14" s="10"/>
    </row>
    <row r="15" spans="1:24">
      <c r="A15" s="177"/>
      <c r="B15" s="178"/>
      <c r="C15" s="179"/>
      <c r="D15" s="16" t="s">
        <v>76</v>
      </c>
      <c r="E15" s="17"/>
      <c r="F15" s="17"/>
      <c r="G15" s="17"/>
      <c r="H15" s="17"/>
      <c r="I15" s="17"/>
      <c r="J15" s="17"/>
      <c r="K15" s="17"/>
      <c r="L15" s="17"/>
      <c r="M15" s="17"/>
      <c r="N15" s="17"/>
      <c r="O15" s="17"/>
      <c r="P15" s="17"/>
      <c r="Q15" s="18"/>
      <c r="R15" s="10"/>
      <c r="S15" s="10"/>
      <c r="T15" s="10"/>
      <c r="U15" s="10"/>
      <c r="V15" s="10"/>
      <c r="W15" s="10"/>
      <c r="X15" s="10"/>
    </row>
    <row r="16" spans="1:24" ht="3" customHeight="1">
      <c r="A16" s="177"/>
      <c r="B16" s="178"/>
      <c r="C16" s="179"/>
      <c r="D16" s="19"/>
      <c r="E16" s="20"/>
      <c r="F16" s="20"/>
      <c r="G16" s="20"/>
      <c r="H16" s="20"/>
      <c r="I16" s="20"/>
      <c r="J16" s="20"/>
      <c r="K16" s="20"/>
      <c r="L16" s="20"/>
      <c r="M16" s="20"/>
      <c r="N16" s="20"/>
      <c r="O16" s="20"/>
      <c r="P16" s="20"/>
      <c r="Q16" s="18"/>
      <c r="R16" s="10"/>
      <c r="S16" s="10"/>
      <c r="T16" s="10"/>
      <c r="U16" s="10"/>
      <c r="V16" s="10"/>
      <c r="W16" s="10"/>
      <c r="X16" s="10"/>
    </row>
    <row r="17" spans="1:24" ht="15.75" thickBot="1">
      <c r="A17" s="180"/>
      <c r="B17" s="181"/>
      <c r="C17" s="182"/>
      <c r="D17" s="21" t="s">
        <v>50</v>
      </c>
      <c r="E17" s="22">
        <f t="shared" ref="E17:P17" si="0">SUM(E6:E15)</f>
        <v>1840</v>
      </c>
      <c r="F17" s="22">
        <f t="shared" si="0"/>
        <v>1840</v>
      </c>
      <c r="G17" s="22">
        <f>SUM(G6:G15)</f>
        <v>1840</v>
      </c>
      <c r="H17" s="22">
        <f t="shared" si="0"/>
        <v>1840</v>
      </c>
      <c r="I17" s="22">
        <f t="shared" si="0"/>
        <v>1840</v>
      </c>
      <c r="J17" s="22">
        <f t="shared" si="0"/>
        <v>1840</v>
      </c>
      <c r="K17" s="22">
        <f t="shared" si="0"/>
        <v>1840</v>
      </c>
      <c r="L17" s="22">
        <f t="shared" si="0"/>
        <v>1840</v>
      </c>
      <c r="M17" s="22">
        <f t="shared" si="0"/>
        <v>1840</v>
      </c>
      <c r="N17" s="22">
        <f t="shared" si="0"/>
        <v>1840</v>
      </c>
      <c r="O17" s="22">
        <f t="shared" si="0"/>
        <v>1840</v>
      </c>
      <c r="P17" s="22">
        <f t="shared" si="0"/>
        <v>1840</v>
      </c>
      <c r="Q17" s="18"/>
      <c r="R17" s="10"/>
      <c r="S17" s="10"/>
      <c r="T17" s="10"/>
      <c r="U17" s="10"/>
      <c r="V17" s="10"/>
      <c r="W17" s="10"/>
      <c r="X17" s="10"/>
    </row>
    <row r="18" spans="1:24" s="7" customFormat="1" ht="15.75" thickTop="1">
      <c r="A18" s="13"/>
      <c r="B18" s="13"/>
      <c r="C18" s="13"/>
      <c r="D18" s="23"/>
      <c r="E18" s="24"/>
      <c r="F18" s="24"/>
      <c r="G18" s="24"/>
      <c r="H18" s="24"/>
      <c r="I18" s="24"/>
      <c r="J18" s="24"/>
      <c r="K18" s="24"/>
      <c r="L18" s="24"/>
      <c r="M18" s="24"/>
      <c r="N18" s="24"/>
      <c r="O18" s="24"/>
      <c r="P18" s="24"/>
      <c r="Q18" s="13"/>
      <c r="R18" s="9"/>
      <c r="S18" s="9"/>
      <c r="T18" s="9"/>
      <c r="U18" s="9"/>
      <c r="V18" s="9"/>
      <c r="W18" s="9"/>
      <c r="X18" s="9"/>
    </row>
    <row r="19" spans="1:24" ht="18.75">
      <c r="A19" s="167" t="s">
        <v>24</v>
      </c>
      <c r="B19" s="167"/>
      <c r="C19" s="167"/>
      <c r="D19" s="167"/>
      <c r="E19" s="167"/>
      <c r="F19" s="167"/>
      <c r="G19" s="167"/>
      <c r="H19" s="167"/>
      <c r="I19" s="167"/>
      <c r="J19" s="167"/>
      <c r="K19" s="167"/>
      <c r="L19" s="167"/>
      <c r="M19" s="167"/>
      <c r="N19" s="167"/>
      <c r="O19" s="167"/>
      <c r="P19" s="167"/>
      <c r="Q19" s="18"/>
      <c r="R19" s="10"/>
      <c r="S19" s="10"/>
      <c r="T19" s="10"/>
      <c r="U19" s="10"/>
      <c r="V19" s="10"/>
      <c r="W19" s="10"/>
      <c r="X19" s="10"/>
    </row>
    <row r="20" spans="1:24" s="7" customFormat="1" ht="15.75" thickBot="1">
      <c r="A20" s="13"/>
      <c r="B20" s="13"/>
      <c r="C20" s="13"/>
      <c r="D20" s="23"/>
      <c r="E20" s="15"/>
      <c r="F20" s="15"/>
      <c r="G20" s="15"/>
      <c r="H20" s="15"/>
      <c r="I20" s="15"/>
      <c r="J20" s="15"/>
      <c r="K20" s="15"/>
      <c r="L20" s="15"/>
      <c r="M20" s="15"/>
      <c r="N20" s="15"/>
      <c r="O20" s="15"/>
      <c r="P20" s="15"/>
      <c r="Q20" s="13"/>
      <c r="R20" s="9"/>
      <c r="S20" s="9"/>
      <c r="T20" s="9"/>
      <c r="U20" s="9"/>
      <c r="V20" s="9"/>
      <c r="W20" s="9"/>
      <c r="X20" s="9"/>
    </row>
    <row r="21" spans="1:24" ht="15" customHeight="1" thickTop="1">
      <c r="A21" s="155" t="s">
        <v>212</v>
      </c>
      <c r="B21" s="156"/>
      <c r="C21" s="157"/>
      <c r="D21" s="16" t="s">
        <v>25</v>
      </c>
      <c r="E21" s="17"/>
      <c r="F21" s="17">
        <v>53</v>
      </c>
      <c r="G21" s="17">
        <v>53</v>
      </c>
      <c r="H21" s="17">
        <v>53</v>
      </c>
      <c r="I21" s="17">
        <v>53</v>
      </c>
      <c r="J21" s="17">
        <v>53</v>
      </c>
      <c r="K21" s="17">
        <v>53</v>
      </c>
      <c r="L21" s="17">
        <v>53</v>
      </c>
      <c r="M21" s="17">
        <v>53</v>
      </c>
      <c r="N21" s="17">
        <v>53</v>
      </c>
      <c r="O21" s="17">
        <v>53</v>
      </c>
      <c r="P21" s="17"/>
      <c r="Q21" s="18"/>
      <c r="R21" s="10"/>
      <c r="S21" s="10"/>
      <c r="T21" s="10"/>
      <c r="U21" s="10"/>
      <c r="V21" s="10"/>
      <c r="W21" s="10"/>
      <c r="X21" s="10"/>
    </row>
    <row r="22" spans="1:24">
      <c r="A22" s="158"/>
      <c r="B22" s="159"/>
      <c r="C22" s="160"/>
      <c r="D22" s="16" t="s">
        <v>26</v>
      </c>
      <c r="E22" s="17"/>
      <c r="F22" s="17"/>
      <c r="G22" s="17"/>
      <c r="H22" s="17"/>
      <c r="I22" s="17"/>
      <c r="J22" s="17"/>
      <c r="K22" s="17"/>
      <c r="L22" s="17"/>
      <c r="M22" s="17"/>
      <c r="N22" s="17"/>
      <c r="O22" s="17"/>
      <c r="P22" s="17"/>
      <c r="Q22" s="18"/>
      <c r="R22" s="10"/>
      <c r="S22" s="10"/>
      <c r="T22" s="10"/>
      <c r="U22" s="10"/>
      <c r="V22" s="10"/>
      <c r="W22" s="10"/>
      <c r="X22" s="10"/>
    </row>
    <row r="23" spans="1:24">
      <c r="A23" s="158"/>
      <c r="B23" s="159"/>
      <c r="C23" s="160"/>
      <c r="D23" s="16" t="s">
        <v>79</v>
      </c>
      <c r="E23" s="17"/>
      <c r="F23" s="17">
        <v>53</v>
      </c>
      <c r="G23" s="17">
        <v>53</v>
      </c>
      <c r="H23" s="17">
        <v>53</v>
      </c>
      <c r="I23" s="17">
        <v>53</v>
      </c>
      <c r="J23" s="17">
        <v>53</v>
      </c>
      <c r="K23" s="17">
        <v>53</v>
      </c>
      <c r="L23" s="17">
        <v>53</v>
      </c>
      <c r="M23" s="17">
        <v>53</v>
      </c>
      <c r="N23" s="17">
        <v>53</v>
      </c>
      <c r="O23" s="17">
        <v>53</v>
      </c>
      <c r="P23" s="17"/>
      <c r="Q23" s="18"/>
      <c r="R23" s="10"/>
      <c r="S23" s="10"/>
      <c r="T23" s="10"/>
      <c r="U23" s="10"/>
      <c r="V23" s="10"/>
      <c r="W23" s="10"/>
      <c r="X23" s="10"/>
    </row>
    <row r="24" spans="1:24">
      <c r="A24" s="158"/>
      <c r="B24" s="159"/>
      <c r="C24" s="160"/>
      <c r="D24" s="16" t="s">
        <v>48</v>
      </c>
      <c r="E24" s="17"/>
      <c r="F24" s="17"/>
      <c r="G24" s="17"/>
      <c r="H24" s="17"/>
      <c r="I24" s="17"/>
      <c r="J24" s="17"/>
      <c r="K24" s="17"/>
      <c r="L24" s="17"/>
      <c r="M24" s="17"/>
      <c r="N24" s="17"/>
      <c r="O24" s="17"/>
      <c r="P24" s="17"/>
      <c r="Q24" s="18"/>
      <c r="R24" s="10"/>
      <c r="S24" s="10"/>
      <c r="T24" s="10"/>
      <c r="U24" s="10"/>
      <c r="V24" s="10"/>
      <c r="W24" s="10"/>
      <c r="X24" s="10"/>
    </row>
    <row r="25" spans="1:24">
      <c r="A25" s="158"/>
      <c r="B25" s="159"/>
      <c r="C25" s="160"/>
      <c r="D25" s="16" t="s">
        <v>97</v>
      </c>
      <c r="E25" s="17"/>
      <c r="F25" s="17"/>
      <c r="G25" s="17"/>
      <c r="H25" s="17"/>
      <c r="I25" s="17"/>
      <c r="J25" s="17"/>
      <c r="K25" s="17"/>
      <c r="L25" s="17"/>
      <c r="M25" s="17"/>
      <c r="N25" s="17"/>
      <c r="O25" s="17"/>
      <c r="P25" s="17"/>
      <c r="Q25" s="18"/>
      <c r="R25" s="10"/>
      <c r="S25" s="10"/>
      <c r="T25" s="10"/>
      <c r="U25" s="10"/>
      <c r="V25" s="10"/>
      <c r="W25" s="10"/>
      <c r="X25" s="10"/>
    </row>
    <row r="26" spans="1:24">
      <c r="A26" s="158"/>
      <c r="B26" s="159"/>
      <c r="C26" s="160"/>
      <c r="D26" s="16" t="s">
        <v>98</v>
      </c>
      <c r="E26" s="17"/>
      <c r="F26" s="17"/>
      <c r="G26" s="17"/>
      <c r="H26" s="17"/>
      <c r="I26" s="17"/>
      <c r="J26" s="17"/>
      <c r="K26" s="17"/>
      <c r="L26" s="17"/>
      <c r="M26" s="17"/>
      <c r="N26" s="17"/>
      <c r="O26" s="17"/>
      <c r="P26" s="17"/>
      <c r="Q26" s="18"/>
      <c r="R26" s="10"/>
      <c r="S26" s="10"/>
      <c r="T26" s="10"/>
      <c r="U26" s="10"/>
      <c r="V26" s="10"/>
      <c r="W26" s="10"/>
      <c r="X26" s="10"/>
    </row>
    <row r="27" spans="1:24">
      <c r="A27" s="158"/>
      <c r="B27" s="159"/>
      <c r="C27" s="160"/>
      <c r="D27" s="16" t="s">
        <v>76</v>
      </c>
      <c r="E27" s="17"/>
      <c r="F27" s="17"/>
      <c r="G27" s="17"/>
      <c r="H27" s="17"/>
      <c r="I27" s="17"/>
      <c r="J27" s="17"/>
      <c r="K27" s="17"/>
      <c r="L27" s="17"/>
      <c r="M27" s="17"/>
      <c r="N27" s="17"/>
      <c r="O27" s="17"/>
      <c r="P27" s="17"/>
      <c r="Q27" s="18"/>
      <c r="R27" s="10"/>
      <c r="S27" s="10"/>
      <c r="T27" s="10"/>
      <c r="U27" s="10"/>
      <c r="V27" s="10"/>
      <c r="W27" s="10"/>
      <c r="X27" s="10"/>
    </row>
    <row r="28" spans="1:24">
      <c r="A28" s="158"/>
      <c r="B28" s="159"/>
      <c r="C28" s="160"/>
      <c r="D28" s="16" t="s">
        <v>76</v>
      </c>
      <c r="E28" s="17"/>
      <c r="F28" s="17"/>
      <c r="G28" s="17"/>
      <c r="H28" s="17"/>
      <c r="I28" s="17"/>
      <c r="J28" s="17"/>
      <c r="K28" s="17"/>
      <c r="L28" s="17"/>
      <c r="M28" s="17"/>
      <c r="N28" s="17"/>
      <c r="O28" s="17"/>
      <c r="P28" s="17"/>
      <c r="Q28" s="18"/>
      <c r="R28" s="10"/>
      <c r="S28" s="10"/>
      <c r="T28" s="10"/>
      <c r="U28" s="10"/>
      <c r="V28" s="10"/>
      <c r="W28" s="10"/>
      <c r="X28" s="10"/>
    </row>
    <row r="29" spans="1:24">
      <c r="A29" s="158"/>
      <c r="B29" s="159"/>
      <c r="C29" s="160"/>
      <c r="D29" s="16" t="s">
        <v>76</v>
      </c>
      <c r="E29" s="17"/>
      <c r="F29" s="17"/>
      <c r="G29" s="17"/>
      <c r="H29" s="17">
        <v>10</v>
      </c>
      <c r="I29" s="17"/>
      <c r="J29" s="17"/>
      <c r="K29" s="17"/>
      <c r="L29" s="17"/>
      <c r="M29" s="17"/>
      <c r="N29" s="17"/>
      <c r="O29" s="17"/>
      <c r="P29" s="17"/>
      <c r="Q29" s="18"/>
      <c r="R29" s="10"/>
      <c r="S29" s="10"/>
      <c r="T29" s="10"/>
      <c r="U29" s="10"/>
      <c r="V29" s="10"/>
      <c r="W29" s="10"/>
      <c r="X29" s="10"/>
    </row>
    <row r="30" spans="1:24">
      <c r="A30" s="158"/>
      <c r="B30" s="159"/>
      <c r="C30" s="160"/>
      <c r="D30" s="16" t="s">
        <v>76</v>
      </c>
      <c r="E30" s="17"/>
      <c r="F30" s="17">
        <v>240</v>
      </c>
      <c r="G30" s="17">
        <v>240</v>
      </c>
      <c r="H30" s="17">
        <v>240</v>
      </c>
      <c r="I30" s="17">
        <v>240</v>
      </c>
      <c r="J30" s="17">
        <v>240</v>
      </c>
      <c r="K30" s="17">
        <v>240</v>
      </c>
      <c r="L30" s="17">
        <v>240</v>
      </c>
      <c r="M30" s="17">
        <v>240</v>
      </c>
      <c r="N30" s="17">
        <v>240</v>
      </c>
      <c r="O30" s="17">
        <v>240</v>
      </c>
      <c r="P30" s="17"/>
      <c r="Q30" s="18"/>
      <c r="R30" s="10"/>
      <c r="S30" s="10"/>
      <c r="T30" s="10"/>
      <c r="U30" s="10"/>
      <c r="V30" s="10"/>
      <c r="W30" s="10"/>
      <c r="X30" s="10"/>
    </row>
    <row r="31" spans="1:24" ht="3" customHeight="1">
      <c r="A31" s="158"/>
      <c r="B31" s="159"/>
      <c r="C31" s="160"/>
      <c r="D31" s="19"/>
      <c r="E31" s="26"/>
      <c r="F31" s="26"/>
      <c r="G31" s="26"/>
      <c r="H31" s="26"/>
      <c r="I31" s="26"/>
      <c r="J31" s="26"/>
      <c r="K31" s="26"/>
      <c r="L31" s="26"/>
      <c r="M31" s="26"/>
      <c r="N31" s="26"/>
      <c r="O31" s="26"/>
      <c r="P31" s="26"/>
      <c r="Q31" s="18"/>
      <c r="R31" s="10"/>
      <c r="S31" s="10"/>
      <c r="T31" s="10"/>
      <c r="U31" s="10"/>
      <c r="V31" s="10"/>
      <c r="W31" s="10"/>
      <c r="X31" s="10"/>
    </row>
    <row r="32" spans="1:24">
      <c r="A32" s="158"/>
      <c r="B32" s="159"/>
      <c r="C32" s="160"/>
      <c r="D32" s="21" t="s">
        <v>50</v>
      </c>
      <c r="E32" s="22">
        <f t="shared" ref="E32:P32" si="1">SUM(E21:E30)</f>
        <v>0</v>
      </c>
      <c r="F32" s="22">
        <f t="shared" si="1"/>
        <v>346</v>
      </c>
      <c r="G32" s="22">
        <f>SUM(G21:G30)</f>
        <v>346</v>
      </c>
      <c r="H32" s="22">
        <f t="shared" si="1"/>
        <v>356</v>
      </c>
      <c r="I32" s="22">
        <f t="shared" si="1"/>
        <v>346</v>
      </c>
      <c r="J32" s="22">
        <f t="shared" si="1"/>
        <v>346</v>
      </c>
      <c r="K32" s="22">
        <f t="shared" si="1"/>
        <v>346</v>
      </c>
      <c r="L32" s="22">
        <f t="shared" si="1"/>
        <v>346</v>
      </c>
      <c r="M32" s="22">
        <f t="shared" si="1"/>
        <v>346</v>
      </c>
      <c r="N32" s="22">
        <f t="shared" si="1"/>
        <v>346</v>
      </c>
      <c r="O32" s="22">
        <f t="shared" si="1"/>
        <v>346</v>
      </c>
      <c r="P32" s="22">
        <f t="shared" si="1"/>
        <v>0</v>
      </c>
      <c r="Q32" s="18"/>
      <c r="R32" s="10"/>
      <c r="S32" s="10"/>
      <c r="T32" s="10"/>
      <c r="U32" s="10"/>
      <c r="V32" s="10"/>
      <c r="W32" s="10"/>
      <c r="X32" s="10"/>
    </row>
    <row r="33" spans="1:24" ht="3.75" customHeight="1">
      <c r="A33" s="158"/>
      <c r="B33" s="159"/>
      <c r="C33" s="160"/>
      <c r="D33" s="32"/>
      <c r="E33" s="25"/>
      <c r="F33" s="25"/>
      <c r="G33" s="25"/>
      <c r="H33" s="25"/>
      <c r="I33" s="25"/>
      <c r="J33" s="25"/>
      <c r="K33" s="25"/>
      <c r="L33" s="25"/>
      <c r="M33" s="25"/>
      <c r="N33" s="25"/>
      <c r="O33" s="25"/>
      <c r="P33" s="25"/>
      <c r="Q33" s="18"/>
      <c r="R33" s="10"/>
      <c r="S33" s="10"/>
      <c r="T33" s="10"/>
      <c r="U33" s="10"/>
      <c r="V33" s="10"/>
      <c r="W33" s="10"/>
      <c r="X33" s="10"/>
    </row>
    <row r="34" spans="1:24" ht="15.75" thickBot="1">
      <c r="A34" s="161"/>
      <c r="B34" s="162"/>
      <c r="C34" s="163"/>
      <c r="D34" s="35" t="s">
        <v>94</v>
      </c>
      <c r="E34" s="44">
        <f t="shared" ref="E34:P34" si="2">E32/E17</f>
        <v>0</v>
      </c>
      <c r="F34" s="44">
        <f t="shared" si="2"/>
        <v>0.18804347826086956</v>
      </c>
      <c r="G34" s="44">
        <f t="shared" si="2"/>
        <v>0.18804347826086956</v>
      </c>
      <c r="H34" s="44">
        <f t="shared" si="2"/>
        <v>0.19347826086956521</v>
      </c>
      <c r="I34" s="44">
        <f t="shared" si="2"/>
        <v>0.18804347826086956</v>
      </c>
      <c r="J34" s="44">
        <f t="shared" si="2"/>
        <v>0.18804347826086956</v>
      </c>
      <c r="K34" s="44">
        <f t="shared" si="2"/>
        <v>0.18804347826086956</v>
      </c>
      <c r="L34" s="44">
        <f t="shared" si="2"/>
        <v>0.18804347826086956</v>
      </c>
      <c r="M34" s="44">
        <f t="shared" si="2"/>
        <v>0.18804347826086956</v>
      </c>
      <c r="N34" s="44">
        <f t="shared" si="2"/>
        <v>0.18804347826086956</v>
      </c>
      <c r="O34" s="44">
        <f t="shared" si="2"/>
        <v>0.18804347826086956</v>
      </c>
      <c r="P34" s="44">
        <f t="shared" si="2"/>
        <v>0</v>
      </c>
      <c r="Q34" s="18"/>
      <c r="R34" s="10"/>
      <c r="S34" s="10"/>
      <c r="T34" s="10"/>
      <c r="U34" s="10"/>
      <c r="V34" s="10"/>
      <c r="W34" s="10"/>
      <c r="X34" s="10"/>
    </row>
    <row r="35" spans="1:24" ht="15.75" thickTop="1">
      <c r="A35" s="27"/>
      <c r="B35" s="18"/>
      <c r="C35" s="18"/>
      <c r="D35" s="18"/>
      <c r="E35" s="28"/>
      <c r="F35" s="28"/>
      <c r="G35" s="28"/>
      <c r="H35" s="28"/>
      <c r="I35" s="28"/>
      <c r="J35" s="28"/>
      <c r="K35" s="28"/>
      <c r="L35" s="28"/>
      <c r="M35" s="28"/>
      <c r="N35" s="28"/>
      <c r="O35" s="28"/>
      <c r="P35" s="28"/>
      <c r="Q35" s="18"/>
      <c r="R35" s="10"/>
      <c r="S35" s="10"/>
      <c r="T35" s="10"/>
      <c r="U35" s="10"/>
      <c r="V35" s="10"/>
      <c r="W35" s="10"/>
      <c r="X35" s="10"/>
    </row>
    <row r="36" spans="1:24" ht="18.75">
      <c r="A36" s="168" t="s">
        <v>6</v>
      </c>
      <c r="B36" s="168"/>
      <c r="C36" s="168"/>
      <c r="D36" s="168"/>
      <c r="E36" s="168"/>
      <c r="F36" s="168"/>
      <c r="G36" s="168"/>
      <c r="H36" s="168"/>
      <c r="I36" s="168"/>
      <c r="J36" s="168"/>
      <c r="K36" s="168"/>
      <c r="L36" s="168"/>
      <c r="M36" s="168"/>
      <c r="N36" s="168"/>
      <c r="O36" s="168"/>
      <c r="P36" s="168"/>
      <c r="Q36" s="18"/>
      <c r="R36" s="10"/>
      <c r="S36" s="10"/>
      <c r="T36" s="10"/>
      <c r="U36" s="10"/>
      <c r="V36" s="10"/>
      <c r="W36" s="10"/>
      <c r="X36" s="10"/>
    </row>
    <row r="37" spans="1:24" ht="15.75" thickBot="1">
      <c r="A37" s="27"/>
      <c r="B37" s="195" t="s">
        <v>73</v>
      </c>
      <c r="C37" s="195"/>
      <c r="D37" s="29" t="s">
        <v>74</v>
      </c>
      <c r="E37" s="15"/>
      <c r="F37" s="15"/>
      <c r="G37" s="15"/>
      <c r="H37" s="15"/>
      <c r="I37" s="15"/>
      <c r="J37" s="15"/>
      <c r="K37" s="15"/>
      <c r="L37" s="15"/>
      <c r="M37" s="15"/>
      <c r="N37" s="15"/>
      <c r="O37" s="15"/>
      <c r="P37" s="15"/>
      <c r="Q37" s="18"/>
      <c r="R37" s="10"/>
      <c r="S37" s="10"/>
      <c r="T37" s="10"/>
      <c r="U37" s="10"/>
      <c r="V37" s="10"/>
      <c r="W37" s="10"/>
      <c r="X37" s="10"/>
    </row>
    <row r="38" spans="1:24" ht="15.75" thickTop="1">
      <c r="A38" s="204" t="s">
        <v>214</v>
      </c>
      <c r="B38" s="205"/>
      <c r="C38" s="171" t="s">
        <v>51</v>
      </c>
      <c r="D38" s="16" t="s">
        <v>2</v>
      </c>
      <c r="E38" s="30"/>
      <c r="F38" s="30"/>
      <c r="G38" s="30"/>
      <c r="H38" s="30"/>
      <c r="I38" s="30"/>
      <c r="J38" s="30"/>
      <c r="K38" s="30"/>
      <c r="L38" s="30"/>
      <c r="M38" s="30"/>
      <c r="N38" s="30"/>
      <c r="O38" s="30"/>
      <c r="P38" s="30"/>
      <c r="Q38" s="18"/>
      <c r="R38" s="10"/>
      <c r="S38" s="10"/>
      <c r="T38" s="10"/>
      <c r="U38" s="10"/>
      <c r="V38" s="10"/>
      <c r="W38" s="10"/>
      <c r="X38" s="10"/>
    </row>
    <row r="39" spans="1:24">
      <c r="A39" s="206"/>
      <c r="B39" s="207"/>
      <c r="C39" s="172"/>
      <c r="D39" s="16" t="s">
        <v>11</v>
      </c>
      <c r="E39" s="30"/>
      <c r="F39" s="30"/>
      <c r="G39" s="30"/>
      <c r="H39" s="30"/>
      <c r="I39" s="30"/>
      <c r="J39" s="30"/>
      <c r="K39" s="30"/>
      <c r="L39" s="30"/>
      <c r="M39" s="30"/>
      <c r="N39" s="30"/>
      <c r="O39" s="30"/>
      <c r="P39" s="30"/>
      <c r="Q39" s="18"/>
      <c r="R39" s="10"/>
      <c r="S39" s="10"/>
      <c r="T39" s="10"/>
      <c r="U39" s="10"/>
      <c r="V39" s="10"/>
      <c r="W39" s="10"/>
      <c r="X39" s="10"/>
    </row>
    <row r="40" spans="1:24">
      <c r="A40" s="206"/>
      <c r="B40" s="207"/>
      <c r="C40" s="172"/>
      <c r="D40" s="16" t="s">
        <v>12</v>
      </c>
      <c r="E40" s="30"/>
      <c r="F40" s="30"/>
      <c r="G40" s="30"/>
      <c r="H40" s="30"/>
      <c r="I40" s="30"/>
      <c r="J40" s="30"/>
      <c r="K40" s="30"/>
      <c r="L40" s="30"/>
      <c r="M40" s="30"/>
      <c r="N40" s="30"/>
      <c r="O40" s="30"/>
      <c r="P40" s="30"/>
      <c r="Q40" s="18"/>
      <c r="R40" s="10"/>
      <c r="S40" s="10"/>
      <c r="T40" s="10"/>
      <c r="U40" s="10"/>
      <c r="V40" s="10"/>
      <c r="W40" s="10"/>
      <c r="X40" s="10"/>
    </row>
    <row r="41" spans="1:24">
      <c r="A41" s="206"/>
      <c r="B41" s="207"/>
      <c r="C41" s="172"/>
      <c r="D41" s="16" t="s">
        <v>80</v>
      </c>
      <c r="E41" s="30"/>
      <c r="F41" s="30"/>
      <c r="G41" s="30"/>
      <c r="H41" s="30"/>
      <c r="I41" s="30"/>
      <c r="J41" s="30"/>
      <c r="K41" s="30"/>
      <c r="L41" s="30"/>
      <c r="M41" s="30"/>
      <c r="N41" s="30"/>
      <c r="O41" s="30"/>
      <c r="P41" s="30"/>
      <c r="Q41" s="18"/>
      <c r="R41" s="10"/>
      <c r="S41" s="10"/>
      <c r="T41" s="10"/>
      <c r="U41" s="10"/>
      <c r="V41" s="10"/>
      <c r="W41" s="10"/>
      <c r="X41" s="10"/>
    </row>
    <row r="42" spans="1:24">
      <c r="A42" s="206"/>
      <c r="B42" s="207"/>
      <c r="C42" s="172"/>
      <c r="D42" s="16" t="s">
        <v>13</v>
      </c>
      <c r="E42" s="30"/>
      <c r="F42" s="30"/>
      <c r="G42" s="30"/>
      <c r="H42" s="30"/>
      <c r="I42" s="30"/>
      <c r="J42" s="30"/>
      <c r="K42" s="30"/>
      <c r="L42" s="30"/>
      <c r="M42" s="30"/>
      <c r="N42" s="30"/>
      <c r="O42" s="30"/>
      <c r="P42" s="30"/>
      <c r="Q42" s="18"/>
      <c r="R42" s="10"/>
      <c r="S42" s="10"/>
      <c r="T42" s="10"/>
      <c r="U42" s="10"/>
      <c r="V42" s="10"/>
      <c r="W42" s="10"/>
      <c r="X42" s="10"/>
    </row>
    <row r="43" spans="1:24" ht="15.75" thickBot="1">
      <c r="A43" s="206"/>
      <c r="B43" s="207"/>
      <c r="C43" s="173"/>
      <c r="D43" s="16" t="s">
        <v>14</v>
      </c>
      <c r="E43" s="30"/>
      <c r="F43" s="30"/>
      <c r="G43" s="30"/>
      <c r="H43" s="30"/>
      <c r="I43" s="30"/>
      <c r="J43" s="30"/>
      <c r="K43" s="30"/>
      <c r="L43" s="30"/>
      <c r="M43" s="30"/>
      <c r="N43" s="30"/>
      <c r="O43" s="30"/>
      <c r="P43" s="30"/>
      <c r="Q43" s="18"/>
      <c r="R43" s="10"/>
      <c r="S43" s="10"/>
      <c r="T43" s="10"/>
      <c r="U43" s="10"/>
      <c r="V43" s="10"/>
      <c r="W43" s="10"/>
      <c r="X43" s="10"/>
    </row>
    <row r="44" spans="1:24" ht="3.75" customHeight="1" thickTop="1" thickBot="1">
      <c r="A44" s="206"/>
      <c r="B44" s="208"/>
      <c r="C44" s="31"/>
      <c r="D44" s="32"/>
      <c r="E44" s="25"/>
      <c r="F44" s="25"/>
      <c r="G44" s="25"/>
      <c r="H44" s="25"/>
      <c r="I44" s="25"/>
      <c r="J44" s="25"/>
      <c r="K44" s="25"/>
      <c r="L44" s="25"/>
      <c r="M44" s="25"/>
      <c r="N44" s="25"/>
      <c r="O44" s="25"/>
      <c r="P44" s="25"/>
      <c r="Q44" s="18"/>
      <c r="R44" s="10"/>
      <c r="S44" s="10"/>
      <c r="T44" s="10"/>
      <c r="U44" s="10"/>
      <c r="V44" s="10"/>
      <c r="W44" s="10"/>
      <c r="X44" s="10"/>
    </row>
    <row r="45" spans="1:24" ht="15.75" thickTop="1">
      <c r="A45" s="206"/>
      <c r="B45" s="207"/>
      <c r="C45" s="171" t="s">
        <v>23</v>
      </c>
      <c r="D45" s="16" t="s">
        <v>15</v>
      </c>
      <c r="E45" s="30"/>
      <c r="F45" s="30"/>
      <c r="G45" s="30"/>
      <c r="H45" s="30"/>
      <c r="I45" s="30"/>
      <c r="J45" s="30"/>
      <c r="K45" s="30"/>
      <c r="L45" s="30"/>
      <c r="M45" s="30"/>
      <c r="N45" s="30"/>
      <c r="O45" s="30"/>
      <c r="P45" s="30"/>
      <c r="Q45" s="18"/>
      <c r="R45" s="10"/>
      <c r="S45" s="10"/>
      <c r="T45" s="10"/>
      <c r="U45" s="10"/>
      <c r="V45" s="10"/>
      <c r="W45" s="10"/>
      <c r="X45" s="10"/>
    </row>
    <row r="46" spans="1:24">
      <c r="A46" s="206"/>
      <c r="B46" s="207"/>
      <c r="C46" s="172"/>
      <c r="D46" s="16" t="s">
        <v>63</v>
      </c>
      <c r="E46" s="30"/>
      <c r="F46" s="30"/>
      <c r="G46" s="30"/>
      <c r="H46" s="30"/>
      <c r="I46" s="30"/>
      <c r="J46" s="30"/>
      <c r="K46" s="30"/>
      <c r="L46" s="30"/>
      <c r="M46" s="30"/>
      <c r="N46" s="30"/>
      <c r="O46" s="30"/>
      <c r="P46" s="30"/>
      <c r="Q46" s="18"/>
      <c r="R46" s="10"/>
      <c r="S46" s="10"/>
      <c r="T46" s="10"/>
      <c r="U46" s="10"/>
      <c r="V46" s="10"/>
      <c r="W46" s="10"/>
      <c r="X46" s="10"/>
    </row>
    <row r="47" spans="1:24" ht="15.75" thickBot="1">
      <c r="A47" s="206"/>
      <c r="B47" s="207"/>
      <c r="C47" s="173"/>
      <c r="D47" s="16" t="s">
        <v>32</v>
      </c>
      <c r="E47" s="30"/>
      <c r="F47" s="30"/>
      <c r="G47" s="30"/>
      <c r="H47" s="30"/>
      <c r="I47" s="30"/>
      <c r="J47" s="30"/>
      <c r="K47" s="30"/>
      <c r="L47" s="30"/>
      <c r="M47" s="30"/>
      <c r="N47" s="30"/>
      <c r="O47" s="30"/>
      <c r="P47" s="30"/>
      <c r="Q47" s="18"/>
      <c r="R47" s="10"/>
      <c r="S47" s="10"/>
      <c r="T47" s="10"/>
      <c r="U47" s="10"/>
      <c r="V47" s="10"/>
      <c r="W47" s="10"/>
      <c r="X47" s="10"/>
    </row>
    <row r="48" spans="1:24" ht="3.75" customHeight="1" thickTop="1" thickBot="1">
      <c r="A48" s="206"/>
      <c r="B48" s="208"/>
      <c r="C48" s="31"/>
      <c r="D48" s="32"/>
      <c r="E48" s="25"/>
      <c r="F48" s="25"/>
      <c r="G48" s="25"/>
      <c r="H48" s="25"/>
      <c r="I48" s="25"/>
      <c r="J48" s="25"/>
      <c r="K48" s="25"/>
      <c r="L48" s="25"/>
      <c r="M48" s="25"/>
      <c r="N48" s="25"/>
      <c r="O48" s="25"/>
      <c r="P48" s="25"/>
      <c r="Q48" s="18"/>
      <c r="R48" s="10"/>
      <c r="S48" s="10"/>
      <c r="T48" s="10"/>
      <c r="U48" s="10"/>
      <c r="V48" s="10"/>
      <c r="W48" s="10"/>
      <c r="X48" s="10"/>
    </row>
    <row r="49" spans="1:24" ht="15.75" thickTop="1">
      <c r="A49" s="206"/>
      <c r="B49" s="207"/>
      <c r="C49" s="171" t="s">
        <v>58</v>
      </c>
      <c r="D49" s="16" t="s">
        <v>81</v>
      </c>
      <c r="E49" s="30">
        <v>0</v>
      </c>
      <c r="F49" s="30">
        <v>0</v>
      </c>
      <c r="G49" s="30">
        <v>0</v>
      </c>
      <c r="H49" s="30">
        <v>0</v>
      </c>
      <c r="I49" s="30">
        <v>0</v>
      </c>
      <c r="J49" s="30">
        <v>0</v>
      </c>
      <c r="K49" s="30">
        <v>0</v>
      </c>
      <c r="L49" s="30">
        <v>0</v>
      </c>
      <c r="M49" s="30">
        <v>0</v>
      </c>
      <c r="N49" s="30">
        <v>0</v>
      </c>
      <c r="O49" s="30">
        <v>0</v>
      </c>
      <c r="P49" s="30">
        <v>0</v>
      </c>
      <c r="Q49" s="18"/>
      <c r="R49" s="10"/>
      <c r="S49" s="10"/>
      <c r="T49" s="10"/>
      <c r="U49" s="10"/>
      <c r="V49" s="10"/>
      <c r="W49" s="10"/>
      <c r="X49" s="10"/>
    </row>
    <row r="50" spans="1:24" ht="15.75" thickBot="1">
      <c r="A50" s="206"/>
      <c r="B50" s="207"/>
      <c r="C50" s="173"/>
      <c r="D50" s="16" t="s">
        <v>82</v>
      </c>
      <c r="E50" s="30">
        <v>250</v>
      </c>
      <c r="F50" s="30">
        <v>250</v>
      </c>
      <c r="G50" s="30">
        <v>250</v>
      </c>
      <c r="H50" s="30">
        <v>250</v>
      </c>
      <c r="I50" s="30">
        <v>250</v>
      </c>
      <c r="J50" s="30">
        <v>250</v>
      </c>
      <c r="K50" s="30">
        <v>250</v>
      </c>
      <c r="L50" s="30">
        <v>250</v>
      </c>
      <c r="M50" s="30">
        <v>250</v>
      </c>
      <c r="N50" s="30">
        <v>250</v>
      </c>
      <c r="O50" s="30">
        <v>250</v>
      </c>
      <c r="P50" s="30">
        <v>250</v>
      </c>
      <c r="Q50" s="18"/>
      <c r="R50" s="10"/>
      <c r="S50" s="10"/>
      <c r="T50" s="10"/>
      <c r="U50" s="10"/>
      <c r="V50" s="10"/>
      <c r="W50" s="10"/>
      <c r="X50" s="10"/>
    </row>
    <row r="51" spans="1:24" ht="3.75" customHeight="1" thickTop="1" thickBot="1">
      <c r="A51" s="206"/>
      <c r="B51" s="208"/>
      <c r="C51" s="31"/>
      <c r="D51" s="32"/>
      <c r="E51" s="25"/>
      <c r="F51" s="25"/>
      <c r="G51" s="25"/>
      <c r="H51" s="25"/>
      <c r="I51" s="25"/>
      <c r="J51" s="25"/>
      <c r="K51" s="25"/>
      <c r="L51" s="25"/>
      <c r="M51" s="25"/>
      <c r="N51" s="25"/>
      <c r="O51" s="25"/>
      <c r="P51" s="25"/>
      <c r="Q51" s="18"/>
      <c r="R51" s="10"/>
      <c r="S51" s="10"/>
      <c r="T51" s="10"/>
      <c r="U51" s="10"/>
      <c r="V51" s="10"/>
      <c r="W51" s="10"/>
      <c r="X51" s="10"/>
    </row>
    <row r="52" spans="1:24" ht="15.75" thickTop="1">
      <c r="A52" s="206"/>
      <c r="B52" s="207"/>
      <c r="C52" s="171" t="s">
        <v>60</v>
      </c>
      <c r="D52" s="16" t="s">
        <v>18</v>
      </c>
      <c r="E52" s="30"/>
      <c r="F52" s="30"/>
      <c r="G52" s="30"/>
      <c r="H52" s="30"/>
      <c r="I52" s="30"/>
      <c r="J52" s="30"/>
      <c r="K52" s="30"/>
      <c r="L52" s="30"/>
      <c r="M52" s="30"/>
      <c r="N52" s="30"/>
      <c r="O52" s="30"/>
      <c r="P52" s="30"/>
      <c r="Q52" s="18"/>
      <c r="R52" s="10"/>
      <c r="S52" s="10"/>
      <c r="T52" s="10"/>
      <c r="U52" s="10"/>
      <c r="V52" s="10"/>
      <c r="W52" s="10"/>
      <c r="X52" s="10"/>
    </row>
    <row r="53" spans="1:24">
      <c r="A53" s="206"/>
      <c r="B53" s="207"/>
      <c r="C53" s="172"/>
      <c r="D53" s="16" t="s">
        <v>19</v>
      </c>
      <c r="E53" s="30"/>
      <c r="F53" s="30"/>
      <c r="G53" s="30"/>
      <c r="H53" s="30"/>
      <c r="I53" s="30"/>
      <c r="J53" s="30"/>
      <c r="K53" s="30"/>
      <c r="L53" s="30"/>
      <c r="M53" s="30"/>
      <c r="N53" s="30"/>
      <c r="O53" s="30"/>
      <c r="P53" s="30"/>
      <c r="Q53" s="18"/>
      <c r="R53" s="10"/>
      <c r="S53" s="10"/>
      <c r="T53" s="10"/>
      <c r="U53" s="10"/>
      <c r="V53" s="10"/>
      <c r="W53" s="10"/>
      <c r="X53" s="10"/>
    </row>
    <row r="54" spans="1:24" ht="15.75" thickBot="1">
      <c r="A54" s="206"/>
      <c r="B54" s="207"/>
      <c r="C54" s="173"/>
      <c r="D54" s="16" t="s">
        <v>61</v>
      </c>
      <c r="E54" s="30"/>
      <c r="F54" s="30"/>
      <c r="G54" s="30"/>
      <c r="H54" s="30"/>
      <c r="I54" s="30"/>
      <c r="J54" s="30"/>
      <c r="K54" s="30"/>
      <c r="L54" s="30"/>
      <c r="M54" s="30"/>
      <c r="N54" s="30"/>
      <c r="O54" s="30"/>
      <c r="P54" s="30"/>
      <c r="Q54" s="18"/>
      <c r="R54" s="10"/>
      <c r="S54" s="10"/>
      <c r="T54" s="10"/>
      <c r="U54" s="10"/>
      <c r="V54" s="10"/>
      <c r="W54" s="10"/>
      <c r="X54" s="10"/>
    </row>
    <row r="55" spans="1:24" ht="3.75" customHeight="1" thickTop="1" thickBot="1">
      <c r="A55" s="206"/>
      <c r="B55" s="208"/>
      <c r="C55" s="31"/>
      <c r="D55" s="32"/>
      <c r="E55" s="25"/>
      <c r="F55" s="25"/>
      <c r="G55" s="25"/>
      <c r="H55" s="25"/>
      <c r="I55" s="25"/>
      <c r="J55" s="25"/>
      <c r="K55" s="25"/>
      <c r="L55" s="25"/>
      <c r="M55" s="25"/>
      <c r="N55" s="25"/>
      <c r="O55" s="25"/>
      <c r="P55" s="25"/>
      <c r="Q55" s="18"/>
      <c r="R55" s="10"/>
      <c r="S55" s="10"/>
      <c r="T55" s="10"/>
      <c r="U55" s="10"/>
      <c r="V55" s="10"/>
      <c r="W55" s="10"/>
      <c r="X55" s="10"/>
    </row>
    <row r="56" spans="1:24" ht="15.75" thickTop="1">
      <c r="A56" s="206"/>
      <c r="B56" s="207"/>
      <c r="C56" s="171" t="s">
        <v>59</v>
      </c>
      <c r="D56" s="16" t="s">
        <v>16</v>
      </c>
      <c r="E56" s="30"/>
      <c r="F56" s="30"/>
      <c r="G56" s="30"/>
      <c r="H56" s="30"/>
      <c r="I56" s="30"/>
      <c r="J56" s="30"/>
      <c r="K56" s="30"/>
      <c r="L56" s="30"/>
      <c r="M56" s="30"/>
      <c r="N56" s="30"/>
      <c r="O56" s="30"/>
      <c r="P56" s="30"/>
      <c r="Q56" s="18"/>
      <c r="R56" s="10"/>
      <c r="S56" s="10"/>
      <c r="T56" s="10"/>
      <c r="U56" s="10"/>
      <c r="V56" s="10"/>
      <c r="W56" s="10"/>
      <c r="X56" s="10"/>
    </row>
    <row r="57" spans="1:24" ht="15.75" thickBot="1">
      <c r="A57" s="206"/>
      <c r="B57" s="207"/>
      <c r="C57" s="173"/>
      <c r="D57" s="16" t="s">
        <v>17</v>
      </c>
      <c r="E57" s="30"/>
      <c r="F57" s="30"/>
      <c r="G57" s="30"/>
      <c r="H57" s="30"/>
      <c r="I57" s="30"/>
      <c r="J57" s="30"/>
      <c r="K57" s="30"/>
      <c r="L57" s="30"/>
      <c r="M57" s="30"/>
      <c r="N57" s="30"/>
      <c r="O57" s="30"/>
      <c r="P57" s="30"/>
      <c r="Q57" s="18"/>
      <c r="R57" s="10"/>
      <c r="S57" s="10"/>
      <c r="T57" s="10"/>
      <c r="U57" s="10"/>
      <c r="V57" s="10"/>
      <c r="W57" s="10"/>
      <c r="X57" s="10"/>
    </row>
    <row r="58" spans="1:24" ht="3.75" customHeight="1" thickTop="1" thickBot="1">
      <c r="A58" s="206"/>
      <c r="B58" s="208"/>
      <c r="C58" s="31"/>
      <c r="D58" s="32"/>
      <c r="E58" s="25"/>
      <c r="F58" s="25"/>
      <c r="G58" s="25"/>
      <c r="H58" s="25"/>
      <c r="I58" s="25"/>
      <c r="J58" s="25"/>
      <c r="K58" s="25"/>
      <c r="L58" s="25"/>
      <c r="M58" s="25"/>
      <c r="N58" s="25"/>
      <c r="O58" s="25"/>
      <c r="P58" s="25"/>
      <c r="Q58" s="18"/>
      <c r="R58" s="10"/>
      <c r="S58" s="10"/>
      <c r="T58" s="10"/>
      <c r="U58" s="10"/>
      <c r="V58" s="10"/>
      <c r="W58" s="10"/>
      <c r="X58" s="10"/>
    </row>
    <row r="59" spans="1:24" ht="14.25" customHeight="1" thickTop="1">
      <c r="A59" s="206"/>
      <c r="B59" s="207"/>
      <c r="C59" s="198" t="s">
        <v>76</v>
      </c>
      <c r="D59" s="16" t="s">
        <v>96</v>
      </c>
      <c r="E59" s="30">
        <v>31.6</v>
      </c>
      <c r="F59" s="30">
        <v>31.6</v>
      </c>
      <c r="G59" s="30">
        <v>31.6</v>
      </c>
      <c r="H59" s="30">
        <v>31.6</v>
      </c>
      <c r="I59" s="30">
        <v>31.6</v>
      </c>
      <c r="J59" s="30">
        <v>31.6</v>
      </c>
      <c r="K59" s="30">
        <v>31.6</v>
      </c>
      <c r="L59" s="30">
        <v>31.6</v>
      </c>
      <c r="M59" s="30">
        <v>31.6</v>
      </c>
      <c r="N59" s="30">
        <v>31.6</v>
      </c>
      <c r="O59" s="30">
        <v>31.6</v>
      </c>
      <c r="P59" s="30">
        <v>31.6</v>
      </c>
      <c r="Q59" s="18"/>
      <c r="R59" s="10"/>
      <c r="S59" s="10"/>
      <c r="T59" s="10"/>
      <c r="U59" s="10"/>
      <c r="V59" s="10"/>
      <c r="W59" s="10"/>
      <c r="X59" s="10"/>
    </row>
    <row r="60" spans="1:24">
      <c r="A60" s="206"/>
      <c r="B60" s="207"/>
      <c r="C60" s="199"/>
      <c r="D60" s="16" t="s">
        <v>3</v>
      </c>
      <c r="E60" s="30">
        <v>497</v>
      </c>
      <c r="F60" s="30">
        <v>497</v>
      </c>
      <c r="G60" s="30">
        <v>497</v>
      </c>
      <c r="H60" s="30">
        <v>497</v>
      </c>
      <c r="I60" s="30">
        <v>497</v>
      </c>
      <c r="J60" s="30">
        <v>497</v>
      </c>
      <c r="K60" s="30">
        <v>497</v>
      </c>
      <c r="L60" s="30">
        <v>497</v>
      </c>
      <c r="M60" s="30">
        <v>497</v>
      </c>
      <c r="N60" s="30">
        <v>497</v>
      </c>
      <c r="O60" s="30">
        <v>497</v>
      </c>
      <c r="P60" s="30">
        <v>497</v>
      </c>
      <c r="Q60" s="18"/>
      <c r="R60" s="10"/>
      <c r="S60" s="10"/>
      <c r="T60" s="10"/>
      <c r="U60" s="10"/>
      <c r="V60" s="10"/>
      <c r="W60" s="10"/>
      <c r="X60" s="10"/>
    </row>
    <row r="61" spans="1:24">
      <c r="A61" s="206"/>
      <c r="B61" s="207"/>
      <c r="C61" s="199"/>
      <c r="D61" s="16" t="s">
        <v>129</v>
      </c>
      <c r="E61" s="30"/>
      <c r="F61" s="30"/>
      <c r="G61" s="30"/>
      <c r="H61" s="30"/>
      <c r="I61" s="30"/>
      <c r="J61" s="30"/>
      <c r="K61" s="30"/>
      <c r="L61" s="30"/>
      <c r="M61" s="30"/>
      <c r="N61" s="30"/>
      <c r="O61" s="30"/>
      <c r="P61" s="30"/>
      <c r="Q61" s="18"/>
      <c r="R61" s="10"/>
      <c r="S61" s="10"/>
      <c r="T61" s="10"/>
      <c r="U61" s="10"/>
      <c r="V61" s="10"/>
      <c r="W61" s="10"/>
      <c r="X61" s="10"/>
    </row>
    <row r="62" spans="1:24">
      <c r="A62" s="206"/>
      <c r="B62" s="207"/>
      <c r="C62" s="199"/>
      <c r="D62" s="16" t="s">
        <v>129</v>
      </c>
      <c r="E62" s="30"/>
      <c r="F62" s="30"/>
      <c r="G62" s="30"/>
      <c r="H62" s="30"/>
      <c r="I62" s="30"/>
      <c r="J62" s="30"/>
      <c r="K62" s="30"/>
      <c r="L62" s="30"/>
      <c r="M62" s="30"/>
      <c r="N62" s="30"/>
      <c r="O62" s="30"/>
      <c r="P62" s="30"/>
      <c r="Q62" s="18"/>
      <c r="R62" s="10"/>
      <c r="S62" s="10"/>
      <c r="T62" s="10"/>
      <c r="U62" s="10"/>
      <c r="V62" s="10"/>
      <c r="W62" s="10"/>
      <c r="X62" s="10"/>
    </row>
    <row r="63" spans="1:24">
      <c r="A63" s="206"/>
      <c r="B63" s="207"/>
      <c r="C63" s="199"/>
      <c r="D63" s="16" t="s">
        <v>129</v>
      </c>
      <c r="E63" s="30"/>
      <c r="F63" s="30"/>
      <c r="G63" s="30"/>
      <c r="H63" s="30"/>
      <c r="I63" s="30"/>
      <c r="J63" s="30"/>
      <c r="K63" s="30"/>
      <c r="L63" s="30"/>
      <c r="M63" s="30"/>
      <c r="N63" s="30"/>
      <c r="O63" s="30"/>
      <c r="P63" s="30"/>
      <c r="Q63" s="18"/>
      <c r="R63" s="10"/>
      <c r="S63" s="10"/>
      <c r="T63" s="10"/>
      <c r="U63" s="10"/>
      <c r="V63" s="10"/>
      <c r="W63" s="10"/>
      <c r="X63" s="10"/>
    </row>
    <row r="64" spans="1:24" ht="15.75" thickBot="1">
      <c r="A64" s="206"/>
      <c r="B64" s="207"/>
      <c r="C64" s="200"/>
      <c r="D64" s="16" t="s">
        <v>129</v>
      </c>
      <c r="E64" s="30"/>
      <c r="F64" s="30"/>
      <c r="G64" s="30"/>
      <c r="H64" s="30"/>
      <c r="I64" s="30"/>
      <c r="J64" s="30"/>
      <c r="K64" s="30"/>
      <c r="L64" s="30"/>
      <c r="M64" s="30"/>
      <c r="N64" s="30"/>
      <c r="O64" s="30"/>
      <c r="P64" s="30"/>
      <c r="Q64" s="18"/>
      <c r="R64" s="10"/>
      <c r="S64" s="10"/>
      <c r="T64" s="10"/>
      <c r="U64" s="10"/>
      <c r="V64" s="10"/>
      <c r="W64" s="10"/>
      <c r="X64" s="10"/>
    </row>
    <row r="65" spans="1:24" ht="3.75" customHeight="1" thickTop="1">
      <c r="A65" s="206"/>
      <c r="B65" s="208"/>
      <c r="C65" s="32"/>
      <c r="D65" s="32"/>
      <c r="E65" s="25"/>
      <c r="F65" s="25"/>
      <c r="G65" s="25"/>
      <c r="H65" s="25"/>
      <c r="I65" s="25"/>
      <c r="J65" s="25"/>
      <c r="K65" s="25"/>
      <c r="L65" s="25"/>
      <c r="M65" s="25"/>
      <c r="N65" s="25"/>
      <c r="O65" s="25"/>
      <c r="P65" s="25"/>
      <c r="Q65" s="18"/>
      <c r="R65" s="10"/>
      <c r="S65" s="10"/>
      <c r="T65" s="10"/>
      <c r="U65" s="10"/>
      <c r="V65" s="10"/>
      <c r="W65" s="10"/>
      <c r="X65" s="10"/>
    </row>
    <row r="66" spans="1:24">
      <c r="A66" s="206"/>
      <c r="B66" s="208"/>
      <c r="C66" s="34" t="s">
        <v>83</v>
      </c>
      <c r="D66" s="35"/>
      <c r="E66" s="36">
        <f>SUM(E38:E65)</f>
        <v>778.6</v>
      </c>
      <c r="F66" s="36">
        <f t="shared" ref="F66:P66" si="3">SUM(F38:F65)</f>
        <v>778.6</v>
      </c>
      <c r="G66" s="36">
        <f>SUM(G38:G65)</f>
        <v>778.6</v>
      </c>
      <c r="H66" s="36">
        <f t="shared" si="3"/>
        <v>778.6</v>
      </c>
      <c r="I66" s="36">
        <f t="shared" si="3"/>
        <v>778.6</v>
      </c>
      <c r="J66" s="36">
        <f t="shared" si="3"/>
        <v>778.6</v>
      </c>
      <c r="K66" s="36">
        <f t="shared" si="3"/>
        <v>778.6</v>
      </c>
      <c r="L66" s="36">
        <f t="shared" si="3"/>
        <v>778.6</v>
      </c>
      <c r="M66" s="36">
        <f t="shared" si="3"/>
        <v>778.6</v>
      </c>
      <c r="N66" s="36">
        <f t="shared" si="3"/>
        <v>778.6</v>
      </c>
      <c r="O66" s="36">
        <f t="shared" si="3"/>
        <v>778.6</v>
      </c>
      <c r="P66" s="36">
        <f t="shared" si="3"/>
        <v>778.6</v>
      </c>
      <c r="Q66" s="18"/>
      <c r="R66" s="10"/>
      <c r="S66" s="10"/>
      <c r="T66" s="10"/>
      <c r="U66" s="10"/>
      <c r="V66" s="10"/>
      <c r="W66" s="10"/>
      <c r="X66" s="10"/>
    </row>
    <row r="67" spans="1:24" ht="3.75" customHeight="1">
      <c r="A67" s="206"/>
      <c r="B67" s="208"/>
      <c r="C67" s="32"/>
      <c r="D67" s="32"/>
      <c r="E67" s="25"/>
      <c r="F67" s="25"/>
      <c r="G67" s="25"/>
      <c r="H67" s="25"/>
      <c r="I67" s="25"/>
      <c r="J67" s="25"/>
      <c r="K67" s="25"/>
      <c r="L67" s="25"/>
      <c r="M67" s="25"/>
      <c r="N67" s="25"/>
      <c r="O67" s="25"/>
      <c r="P67" s="25"/>
      <c r="Q67" s="18"/>
      <c r="R67" s="10"/>
      <c r="S67" s="10"/>
      <c r="T67" s="10"/>
      <c r="U67" s="10"/>
      <c r="V67" s="10"/>
      <c r="W67" s="10"/>
      <c r="X67" s="10"/>
    </row>
    <row r="68" spans="1:24" ht="15.75" thickBot="1">
      <c r="A68" s="209"/>
      <c r="B68" s="210"/>
      <c r="C68" s="34" t="s">
        <v>94</v>
      </c>
      <c r="D68" s="35"/>
      <c r="E68" s="45">
        <f t="shared" ref="E68:P68" si="4">E66/E17</f>
        <v>0.42315217391304349</v>
      </c>
      <c r="F68" s="45">
        <f t="shared" si="4"/>
        <v>0.42315217391304349</v>
      </c>
      <c r="G68" s="45">
        <f t="shared" si="4"/>
        <v>0.42315217391304349</v>
      </c>
      <c r="H68" s="45">
        <f t="shared" si="4"/>
        <v>0.42315217391304349</v>
      </c>
      <c r="I68" s="45">
        <f t="shared" si="4"/>
        <v>0.42315217391304349</v>
      </c>
      <c r="J68" s="45">
        <f t="shared" si="4"/>
        <v>0.42315217391304349</v>
      </c>
      <c r="K68" s="45">
        <f t="shared" si="4"/>
        <v>0.42315217391304349</v>
      </c>
      <c r="L68" s="45">
        <f t="shared" si="4"/>
        <v>0.42315217391304349</v>
      </c>
      <c r="M68" s="45">
        <f t="shared" si="4"/>
        <v>0.42315217391304349</v>
      </c>
      <c r="N68" s="45">
        <f t="shared" si="4"/>
        <v>0.42315217391304349</v>
      </c>
      <c r="O68" s="45">
        <f t="shared" si="4"/>
        <v>0.42315217391304349</v>
      </c>
      <c r="P68" s="45">
        <f t="shared" si="4"/>
        <v>0.42315217391304349</v>
      </c>
      <c r="Q68" s="18"/>
      <c r="R68" s="10"/>
      <c r="S68" s="10"/>
      <c r="T68" s="10"/>
      <c r="U68" s="10"/>
      <c r="V68" s="10"/>
      <c r="W68" s="10"/>
      <c r="X68" s="10"/>
    </row>
    <row r="69" spans="1:24" ht="3.75" customHeight="1" thickTop="1" thickBot="1">
      <c r="A69" s="18"/>
      <c r="B69" s="18"/>
      <c r="C69" s="32"/>
      <c r="D69" s="32"/>
      <c r="E69" s="25"/>
      <c r="F69" s="25"/>
      <c r="G69" s="25"/>
      <c r="H69" s="25"/>
      <c r="I69" s="25"/>
      <c r="J69" s="25"/>
      <c r="K69" s="25"/>
      <c r="L69" s="25"/>
      <c r="M69" s="25"/>
      <c r="N69" s="25"/>
      <c r="O69" s="25"/>
      <c r="P69" s="25"/>
      <c r="Q69" s="18"/>
      <c r="R69" s="10"/>
      <c r="S69" s="10"/>
      <c r="T69" s="10"/>
      <c r="U69" s="10"/>
      <c r="V69" s="10"/>
      <c r="W69" s="10"/>
      <c r="X69" s="10"/>
    </row>
    <row r="70" spans="1:24" ht="15.75" thickTop="1">
      <c r="A70" s="204" t="s">
        <v>215</v>
      </c>
      <c r="B70" s="211"/>
      <c r="C70" s="171" t="s">
        <v>193</v>
      </c>
      <c r="D70" s="16" t="s">
        <v>7</v>
      </c>
      <c r="E70" s="30"/>
      <c r="F70" s="30"/>
      <c r="G70" s="30"/>
      <c r="H70" s="30"/>
      <c r="I70" s="30"/>
      <c r="J70" s="30"/>
      <c r="K70" s="30"/>
      <c r="L70" s="30"/>
      <c r="M70" s="30"/>
      <c r="N70" s="30"/>
      <c r="O70" s="30"/>
      <c r="P70" s="30"/>
      <c r="Q70" s="18"/>
      <c r="R70" s="10"/>
      <c r="S70" s="10"/>
      <c r="T70" s="10"/>
      <c r="U70" s="10"/>
      <c r="V70" s="10"/>
      <c r="W70" s="10"/>
      <c r="X70" s="10"/>
    </row>
    <row r="71" spans="1:24">
      <c r="A71" s="212"/>
      <c r="B71" s="213"/>
      <c r="C71" s="172"/>
      <c r="D71" s="16" t="s">
        <v>8</v>
      </c>
      <c r="E71" s="30"/>
      <c r="F71" s="30"/>
      <c r="G71" s="30"/>
      <c r="H71" s="30"/>
      <c r="I71" s="30"/>
      <c r="J71" s="30"/>
      <c r="K71" s="30"/>
      <c r="L71" s="30"/>
      <c r="M71" s="30"/>
      <c r="N71" s="30"/>
      <c r="O71" s="30"/>
      <c r="P71" s="30"/>
      <c r="Q71" s="18"/>
      <c r="R71" s="10"/>
      <c r="S71" s="10"/>
      <c r="T71" s="10"/>
      <c r="U71" s="10"/>
      <c r="V71" s="10"/>
      <c r="W71" s="10"/>
      <c r="X71" s="10"/>
    </row>
    <row r="72" spans="1:24">
      <c r="A72" s="212"/>
      <c r="B72" s="213"/>
      <c r="C72" s="172"/>
      <c r="D72" s="16" t="s">
        <v>9</v>
      </c>
      <c r="E72" s="30"/>
      <c r="F72" s="30"/>
      <c r="G72" s="30"/>
      <c r="H72" s="30"/>
      <c r="I72" s="30"/>
      <c r="J72" s="30"/>
      <c r="K72" s="30"/>
      <c r="L72" s="30"/>
      <c r="M72" s="30"/>
      <c r="N72" s="30"/>
      <c r="O72" s="30"/>
      <c r="P72" s="30"/>
      <c r="Q72" s="18"/>
      <c r="R72" s="10"/>
      <c r="S72" s="10"/>
      <c r="T72" s="10"/>
      <c r="U72" s="10"/>
      <c r="V72" s="10"/>
      <c r="W72" s="10"/>
      <c r="X72" s="10"/>
    </row>
    <row r="73" spans="1:24">
      <c r="A73" s="212"/>
      <c r="B73" s="213"/>
      <c r="C73" s="172"/>
      <c r="D73" s="16" t="s">
        <v>22</v>
      </c>
      <c r="E73" s="30"/>
      <c r="F73" s="30"/>
      <c r="G73" s="30"/>
      <c r="H73" s="30"/>
      <c r="I73" s="30"/>
      <c r="J73" s="30"/>
      <c r="K73" s="30"/>
      <c r="L73" s="30"/>
      <c r="M73" s="30"/>
      <c r="N73" s="30"/>
      <c r="O73" s="30"/>
      <c r="P73" s="30"/>
      <c r="Q73" s="18"/>
      <c r="R73" s="10"/>
      <c r="S73" s="10"/>
      <c r="T73" s="10"/>
      <c r="U73" s="10"/>
      <c r="V73" s="10"/>
      <c r="W73" s="10"/>
      <c r="X73" s="10"/>
    </row>
    <row r="74" spans="1:24">
      <c r="A74" s="212"/>
      <c r="B74" s="213"/>
      <c r="C74" s="172"/>
      <c r="D74" s="16" t="s">
        <v>10</v>
      </c>
      <c r="E74" s="30"/>
      <c r="F74" s="30"/>
      <c r="G74" s="30"/>
      <c r="H74" s="30"/>
      <c r="I74" s="30"/>
      <c r="J74" s="30"/>
      <c r="K74" s="30"/>
      <c r="L74" s="30"/>
      <c r="M74" s="30"/>
      <c r="N74" s="30"/>
      <c r="O74" s="30"/>
      <c r="P74" s="30"/>
      <c r="Q74" s="18"/>
      <c r="R74" s="10"/>
      <c r="S74" s="10"/>
      <c r="T74" s="10"/>
      <c r="U74" s="10"/>
      <c r="V74" s="10"/>
      <c r="W74" s="10"/>
      <c r="X74" s="10"/>
    </row>
    <row r="75" spans="1:24">
      <c r="A75" s="212"/>
      <c r="B75" s="213"/>
      <c r="C75" s="172"/>
      <c r="D75" s="16" t="s">
        <v>75</v>
      </c>
      <c r="E75" s="30"/>
      <c r="F75" s="30"/>
      <c r="G75" s="30"/>
      <c r="H75" s="30"/>
      <c r="I75" s="30"/>
      <c r="J75" s="30"/>
      <c r="K75" s="30"/>
      <c r="L75" s="30"/>
      <c r="M75" s="30"/>
      <c r="N75" s="30"/>
      <c r="O75" s="30"/>
      <c r="P75" s="30"/>
      <c r="Q75" s="18"/>
      <c r="R75" s="10"/>
      <c r="S75" s="10"/>
      <c r="T75" s="10"/>
      <c r="U75" s="10"/>
      <c r="V75" s="10"/>
      <c r="W75" s="10"/>
      <c r="X75" s="10"/>
    </row>
    <row r="76" spans="1:24" ht="15.75" thickBot="1">
      <c r="A76" s="212"/>
      <c r="B76" s="213"/>
      <c r="C76" s="173"/>
      <c r="D76" s="16" t="s">
        <v>62</v>
      </c>
      <c r="E76" s="30"/>
      <c r="F76" s="30"/>
      <c r="G76" s="30"/>
      <c r="H76" s="30"/>
      <c r="I76" s="30"/>
      <c r="J76" s="30"/>
      <c r="K76" s="30"/>
      <c r="L76" s="30"/>
      <c r="M76" s="30"/>
      <c r="N76" s="30"/>
      <c r="O76" s="30"/>
      <c r="P76" s="30"/>
      <c r="Q76" s="18"/>
      <c r="R76" s="10"/>
      <c r="S76" s="10"/>
      <c r="T76" s="10"/>
      <c r="U76" s="10"/>
      <c r="V76" s="10"/>
      <c r="W76" s="10"/>
      <c r="X76" s="10"/>
    </row>
    <row r="77" spans="1:24" ht="3.75" customHeight="1" thickTop="1" thickBot="1">
      <c r="A77" s="212"/>
      <c r="B77" s="214"/>
      <c r="C77" s="31"/>
      <c r="D77" s="32"/>
      <c r="E77" s="33"/>
      <c r="F77" s="33"/>
      <c r="G77" s="33"/>
      <c r="H77" s="33"/>
      <c r="I77" s="33"/>
      <c r="J77" s="33"/>
      <c r="K77" s="33"/>
      <c r="L77" s="33"/>
      <c r="M77" s="33"/>
      <c r="N77" s="33"/>
      <c r="O77" s="33"/>
      <c r="P77" s="33"/>
      <c r="Q77" s="18"/>
      <c r="R77" s="10"/>
      <c r="S77" s="10"/>
      <c r="T77" s="10"/>
      <c r="U77" s="10"/>
      <c r="V77" s="10"/>
      <c r="W77" s="10"/>
      <c r="X77" s="10"/>
    </row>
    <row r="78" spans="1:24" ht="15.75" thickTop="1">
      <c r="A78" s="212"/>
      <c r="B78" s="213"/>
      <c r="C78" s="201" t="s">
        <v>194</v>
      </c>
      <c r="D78" s="16" t="s">
        <v>52</v>
      </c>
      <c r="E78" s="30">
        <v>100</v>
      </c>
      <c r="F78" s="30">
        <v>100</v>
      </c>
      <c r="G78" s="30">
        <v>100</v>
      </c>
      <c r="H78" s="30">
        <v>100</v>
      </c>
      <c r="I78" s="30">
        <v>100</v>
      </c>
      <c r="J78" s="30">
        <v>100</v>
      </c>
      <c r="K78" s="30">
        <v>100</v>
      </c>
      <c r="L78" s="30">
        <v>100</v>
      </c>
      <c r="M78" s="30">
        <v>100</v>
      </c>
      <c r="N78" s="30">
        <v>100</v>
      </c>
      <c r="O78" s="30">
        <v>100</v>
      </c>
      <c r="P78" s="30">
        <v>100</v>
      </c>
      <c r="Q78" s="18"/>
      <c r="R78" s="10"/>
      <c r="S78" s="10"/>
      <c r="T78" s="10"/>
      <c r="U78" s="10"/>
      <c r="V78" s="10"/>
      <c r="W78" s="10"/>
      <c r="X78" s="10"/>
    </row>
    <row r="79" spans="1:24">
      <c r="A79" s="212"/>
      <c r="B79" s="213"/>
      <c r="C79" s="202"/>
      <c r="D79" s="16" t="s">
        <v>53</v>
      </c>
      <c r="E79" s="30">
        <v>95</v>
      </c>
      <c r="F79" s="30">
        <v>95</v>
      </c>
      <c r="G79" s="30">
        <v>95</v>
      </c>
      <c r="H79" s="30">
        <v>95</v>
      </c>
      <c r="I79" s="30">
        <v>95</v>
      </c>
      <c r="J79" s="30">
        <v>95</v>
      </c>
      <c r="K79" s="30">
        <v>95</v>
      </c>
      <c r="L79" s="30">
        <v>95</v>
      </c>
      <c r="M79" s="30">
        <v>95</v>
      </c>
      <c r="N79" s="30">
        <v>95</v>
      </c>
      <c r="O79" s="30">
        <v>95</v>
      </c>
      <c r="P79" s="30">
        <v>95</v>
      </c>
      <c r="Q79" s="18"/>
      <c r="R79" s="10"/>
      <c r="S79" s="10"/>
      <c r="T79" s="10"/>
      <c r="U79" s="10"/>
      <c r="V79" s="10"/>
      <c r="W79" s="10"/>
      <c r="X79" s="10"/>
    </row>
    <row r="80" spans="1:24">
      <c r="A80" s="212"/>
      <c r="B80" s="213"/>
      <c r="C80" s="202"/>
      <c r="D80" s="16" t="s">
        <v>54</v>
      </c>
      <c r="E80" s="30"/>
      <c r="F80" s="30"/>
      <c r="G80" s="30"/>
      <c r="H80" s="30"/>
      <c r="I80" s="30"/>
      <c r="J80" s="30"/>
      <c r="K80" s="30"/>
      <c r="L80" s="30"/>
      <c r="M80" s="30"/>
      <c r="N80" s="30"/>
      <c r="O80" s="30"/>
      <c r="P80" s="30"/>
      <c r="Q80" s="18"/>
      <c r="R80" s="10"/>
      <c r="S80" s="10"/>
      <c r="T80" s="10"/>
      <c r="U80" s="10"/>
      <c r="V80" s="10"/>
      <c r="W80" s="10"/>
      <c r="X80" s="10"/>
    </row>
    <row r="81" spans="1:24" ht="15.75" thickBot="1">
      <c r="A81" s="212"/>
      <c r="B81" s="213"/>
      <c r="C81" s="203"/>
      <c r="D81" s="16" t="s">
        <v>32</v>
      </c>
      <c r="E81" s="30"/>
      <c r="F81" s="30"/>
      <c r="G81" s="30"/>
      <c r="H81" s="30"/>
      <c r="I81" s="30"/>
      <c r="J81" s="30"/>
      <c r="K81" s="30"/>
      <c r="L81" s="30"/>
      <c r="M81" s="30"/>
      <c r="N81" s="30"/>
      <c r="O81" s="30"/>
      <c r="P81" s="30"/>
      <c r="Q81" s="18"/>
      <c r="R81" s="10"/>
      <c r="S81" s="10"/>
      <c r="T81" s="10"/>
      <c r="U81" s="10"/>
      <c r="V81" s="10"/>
      <c r="W81" s="10"/>
      <c r="X81" s="10"/>
    </row>
    <row r="82" spans="1:24" ht="3.75" customHeight="1" thickTop="1" thickBot="1">
      <c r="A82" s="212"/>
      <c r="B82" s="214"/>
      <c r="C82" s="37"/>
      <c r="D82" s="32"/>
      <c r="E82" s="33"/>
      <c r="F82" s="33"/>
      <c r="G82" s="33"/>
      <c r="H82" s="33"/>
      <c r="I82" s="33"/>
      <c r="J82" s="33"/>
      <c r="K82" s="33"/>
      <c r="L82" s="33"/>
      <c r="M82" s="33"/>
      <c r="N82" s="33"/>
      <c r="O82" s="33"/>
      <c r="P82" s="33"/>
      <c r="Q82" s="18"/>
      <c r="R82" s="10"/>
      <c r="S82" s="10"/>
      <c r="T82" s="10"/>
      <c r="U82" s="10"/>
      <c r="V82" s="10"/>
      <c r="W82" s="10"/>
      <c r="X82" s="10"/>
    </row>
    <row r="83" spans="1:24" ht="15.75" thickTop="1">
      <c r="A83" s="212"/>
      <c r="B83" s="213"/>
      <c r="C83" s="171" t="s">
        <v>55</v>
      </c>
      <c r="D83" s="16" t="s">
        <v>30</v>
      </c>
      <c r="E83" s="30">
        <v>200</v>
      </c>
      <c r="F83" s="30">
        <v>200</v>
      </c>
      <c r="G83" s="30">
        <v>200</v>
      </c>
      <c r="H83" s="30">
        <v>200</v>
      </c>
      <c r="I83" s="30">
        <v>200</v>
      </c>
      <c r="J83" s="30">
        <v>200</v>
      </c>
      <c r="K83" s="30">
        <v>200</v>
      </c>
      <c r="L83" s="30">
        <v>200</v>
      </c>
      <c r="M83" s="30">
        <v>200</v>
      </c>
      <c r="N83" s="30">
        <v>200</v>
      </c>
      <c r="O83" s="30">
        <v>200</v>
      </c>
      <c r="P83" s="30">
        <v>200</v>
      </c>
      <c r="Q83" s="18"/>
      <c r="R83" s="10"/>
      <c r="S83" s="10"/>
      <c r="T83" s="10"/>
      <c r="U83" s="10"/>
      <c r="V83" s="10"/>
      <c r="W83" s="10"/>
      <c r="X83" s="10"/>
    </row>
    <row r="84" spans="1:24">
      <c r="A84" s="212"/>
      <c r="B84" s="213"/>
      <c r="C84" s="172"/>
      <c r="D84" s="16" t="s">
        <v>56</v>
      </c>
      <c r="E84" s="30"/>
      <c r="F84" s="30"/>
      <c r="G84" s="30"/>
      <c r="H84" s="30"/>
      <c r="I84" s="30"/>
      <c r="J84" s="30"/>
      <c r="K84" s="30"/>
      <c r="L84" s="30"/>
      <c r="M84" s="30"/>
      <c r="N84" s="30"/>
      <c r="O84" s="30"/>
      <c r="P84" s="30"/>
      <c r="Q84" s="18"/>
      <c r="R84" s="10"/>
      <c r="S84" s="10"/>
      <c r="T84" s="10"/>
      <c r="U84" s="10"/>
      <c r="V84" s="10"/>
      <c r="W84" s="10"/>
      <c r="X84" s="10"/>
    </row>
    <row r="85" spans="1:24" ht="15.75" thickBot="1">
      <c r="A85" s="212"/>
      <c r="B85" s="213"/>
      <c r="C85" s="173"/>
      <c r="D85" s="16" t="s">
        <v>57</v>
      </c>
      <c r="E85" s="30"/>
      <c r="F85" s="30"/>
      <c r="G85" s="30"/>
      <c r="H85" s="30"/>
      <c r="I85" s="30"/>
      <c r="J85" s="30"/>
      <c r="K85" s="30"/>
      <c r="L85" s="30"/>
      <c r="M85" s="30"/>
      <c r="N85" s="30"/>
      <c r="O85" s="30"/>
      <c r="P85" s="30"/>
      <c r="Q85" s="18"/>
      <c r="R85" s="10"/>
      <c r="S85" s="10"/>
      <c r="T85" s="10"/>
      <c r="U85" s="10"/>
      <c r="V85" s="10"/>
      <c r="W85" s="10"/>
      <c r="X85" s="10"/>
    </row>
    <row r="86" spans="1:24" ht="3.75" customHeight="1" thickTop="1" thickBot="1">
      <c r="A86" s="212"/>
      <c r="B86" s="214"/>
      <c r="C86" s="37"/>
      <c r="D86" s="32"/>
      <c r="E86" s="33"/>
      <c r="F86" s="33"/>
      <c r="G86" s="33"/>
      <c r="H86" s="33"/>
      <c r="I86" s="33"/>
      <c r="J86" s="33"/>
      <c r="K86" s="33"/>
      <c r="L86" s="33"/>
      <c r="M86" s="33"/>
      <c r="N86" s="33"/>
      <c r="O86" s="33"/>
      <c r="P86" s="33"/>
      <c r="Q86" s="18"/>
      <c r="R86" s="10"/>
      <c r="S86" s="10"/>
      <c r="T86" s="10"/>
      <c r="U86" s="10"/>
      <c r="V86" s="10"/>
      <c r="W86" s="10"/>
      <c r="X86" s="10"/>
    </row>
    <row r="87" spans="1:24" ht="16.5" thickTop="1" thickBot="1">
      <c r="A87" s="212"/>
      <c r="B87" s="213"/>
      <c r="C87" s="110" t="s">
        <v>195</v>
      </c>
      <c r="D87" s="16" t="s">
        <v>33</v>
      </c>
      <c r="E87" s="30">
        <v>100</v>
      </c>
      <c r="F87" s="30">
        <v>100</v>
      </c>
      <c r="G87" s="30">
        <v>100</v>
      </c>
      <c r="H87" s="30">
        <v>100</v>
      </c>
      <c r="I87" s="30">
        <v>100</v>
      </c>
      <c r="J87" s="30">
        <v>100</v>
      </c>
      <c r="K87" s="30">
        <v>100</v>
      </c>
      <c r="L87" s="30">
        <v>100</v>
      </c>
      <c r="M87" s="30">
        <v>100</v>
      </c>
      <c r="N87" s="30">
        <v>100</v>
      </c>
      <c r="O87" s="30">
        <v>100</v>
      </c>
      <c r="P87" s="30">
        <v>100</v>
      </c>
      <c r="Q87" s="18"/>
      <c r="R87" s="10"/>
      <c r="S87" s="10"/>
      <c r="T87" s="10"/>
      <c r="U87" s="10"/>
      <c r="V87" s="10"/>
      <c r="W87" s="10"/>
      <c r="X87" s="10"/>
    </row>
    <row r="88" spans="1:24" ht="3.75" customHeight="1" thickTop="1" thickBot="1">
      <c r="A88" s="212"/>
      <c r="B88" s="214"/>
      <c r="C88" s="37"/>
      <c r="D88" s="32"/>
      <c r="E88" s="33"/>
      <c r="F88" s="33"/>
      <c r="G88" s="33"/>
      <c r="H88" s="33"/>
      <c r="I88" s="33"/>
      <c r="J88" s="33"/>
      <c r="K88" s="33"/>
      <c r="L88" s="33"/>
      <c r="M88" s="33"/>
      <c r="N88" s="33"/>
      <c r="O88" s="33"/>
      <c r="P88" s="33"/>
      <c r="Q88" s="18"/>
      <c r="R88" s="10"/>
      <c r="S88" s="10"/>
      <c r="T88" s="10"/>
      <c r="U88" s="10"/>
      <c r="V88" s="10"/>
      <c r="W88" s="10"/>
      <c r="X88" s="10"/>
    </row>
    <row r="89" spans="1:24" ht="15.75" thickTop="1">
      <c r="A89" s="212"/>
      <c r="B89" s="213"/>
      <c r="C89" s="171" t="s">
        <v>84</v>
      </c>
      <c r="D89" s="16" t="s">
        <v>85</v>
      </c>
      <c r="E89" s="30"/>
      <c r="F89" s="30"/>
      <c r="G89" s="30"/>
      <c r="H89" s="30"/>
      <c r="I89" s="30"/>
      <c r="J89" s="30"/>
      <c r="K89" s="30"/>
      <c r="L89" s="30"/>
      <c r="M89" s="30"/>
      <c r="N89" s="30"/>
      <c r="O89" s="30"/>
      <c r="P89" s="30"/>
      <c r="Q89" s="18"/>
      <c r="R89" s="10"/>
      <c r="S89" s="10"/>
      <c r="T89" s="10"/>
      <c r="U89" s="10"/>
      <c r="V89" s="10"/>
      <c r="W89" s="10"/>
      <c r="X89" s="10"/>
    </row>
    <row r="90" spans="1:24">
      <c r="A90" s="212"/>
      <c r="B90" s="213"/>
      <c r="C90" s="172"/>
      <c r="D90" s="16" t="s">
        <v>64</v>
      </c>
      <c r="E90" s="30"/>
      <c r="F90" s="30"/>
      <c r="G90" s="30"/>
      <c r="H90" s="30"/>
      <c r="I90" s="30"/>
      <c r="J90" s="30"/>
      <c r="K90" s="30"/>
      <c r="L90" s="30"/>
      <c r="M90" s="30"/>
      <c r="N90" s="30"/>
      <c r="O90" s="30"/>
      <c r="P90" s="30"/>
      <c r="Q90" s="18"/>
      <c r="R90" s="10"/>
      <c r="S90" s="10"/>
      <c r="T90" s="10"/>
      <c r="U90" s="10"/>
      <c r="V90" s="10"/>
      <c r="W90" s="10"/>
      <c r="X90" s="10"/>
    </row>
    <row r="91" spans="1:24">
      <c r="A91" s="212"/>
      <c r="B91" s="213"/>
      <c r="C91" s="172"/>
      <c r="D91" s="16" t="s">
        <v>65</v>
      </c>
      <c r="E91" s="30"/>
      <c r="F91" s="30"/>
      <c r="G91" s="30"/>
      <c r="H91" s="30"/>
      <c r="I91" s="30"/>
      <c r="J91" s="30"/>
      <c r="K91" s="30"/>
      <c r="L91" s="30"/>
      <c r="M91" s="30"/>
      <c r="N91" s="30"/>
      <c r="O91" s="30"/>
      <c r="P91" s="30"/>
      <c r="Q91" s="18"/>
      <c r="R91" s="10"/>
      <c r="S91" s="10"/>
      <c r="T91" s="10"/>
      <c r="U91" s="10"/>
      <c r="V91" s="10"/>
      <c r="W91" s="10"/>
      <c r="X91" s="10"/>
    </row>
    <row r="92" spans="1:24">
      <c r="A92" s="212"/>
      <c r="B92" s="213"/>
      <c r="C92" s="172"/>
      <c r="D92" s="16" t="s">
        <v>21</v>
      </c>
      <c r="E92" s="30">
        <v>90</v>
      </c>
      <c r="F92" s="30">
        <v>90</v>
      </c>
      <c r="G92" s="30">
        <v>90</v>
      </c>
      <c r="H92" s="30">
        <v>90</v>
      </c>
      <c r="I92" s="30">
        <v>90</v>
      </c>
      <c r="J92" s="30">
        <v>90</v>
      </c>
      <c r="K92" s="30">
        <v>90</v>
      </c>
      <c r="L92" s="30">
        <v>90</v>
      </c>
      <c r="M92" s="30">
        <v>90</v>
      </c>
      <c r="N92" s="30">
        <v>90</v>
      </c>
      <c r="O92" s="30">
        <v>90</v>
      </c>
      <c r="P92" s="30">
        <v>90</v>
      </c>
      <c r="Q92" s="18"/>
      <c r="R92" s="10"/>
      <c r="S92" s="10"/>
      <c r="T92" s="10"/>
      <c r="U92" s="10"/>
      <c r="V92" s="10"/>
      <c r="W92" s="10"/>
      <c r="X92" s="10"/>
    </row>
    <row r="93" spans="1:24" ht="15.75" thickBot="1">
      <c r="A93" s="212"/>
      <c r="B93" s="213"/>
      <c r="C93" s="173"/>
      <c r="D93" s="16" t="s">
        <v>20</v>
      </c>
      <c r="E93" s="30"/>
      <c r="F93" s="30"/>
      <c r="G93" s="30"/>
      <c r="H93" s="30"/>
      <c r="I93" s="30"/>
      <c r="J93" s="30"/>
      <c r="K93" s="30"/>
      <c r="L93" s="30"/>
      <c r="M93" s="30"/>
      <c r="N93" s="30"/>
      <c r="O93" s="30"/>
      <c r="P93" s="30"/>
      <c r="Q93" s="18"/>
      <c r="R93" s="10"/>
      <c r="S93" s="10"/>
      <c r="T93" s="10"/>
      <c r="U93" s="10"/>
      <c r="V93" s="10"/>
      <c r="W93" s="10"/>
      <c r="X93" s="10"/>
    </row>
    <row r="94" spans="1:24" ht="3.75" customHeight="1" thickTop="1">
      <c r="A94" s="212"/>
      <c r="B94" s="214"/>
      <c r="C94" s="38"/>
      <c r="D94" s="32"/>
      <c r="E94" s="25"/>
      <c r="F94" s="25"/>
      <c r="G94" s="25"/>
      <c r="H94" s="25"/>
      <c r="I94" s="25"/>
      <c r="J94" s="25"/>
      <c r="K94" s="25"/>
      <c r="L94" s="25"/>
      <c r="M94" s="25"/>
      <c r="N94" s="25"/>
      <c r="O94" s="25"/>
      <c r="P94" s="25"/>
      <c r="Q94" s="18"/>
      <c r="R94" s="10"/>
      <c r="S94" s="10"/>
      <c r="T94" s="10"/>
      <c r="U94" s="10"/>
      <c r="V94" s="10"/>
      <c r="W94" s="10"/>
      <c r="X94" s="10"/>
    </row>
    <row r="95" spans="1:24">
      <c r="A95" s="212"/>
      <c r="B95" s="214"/>
      <c r="C95" s="39" t="s">
        <v>86</v>
      </c>
      <c r="D95" s="40"/>
      <c r="E95" s="41">
        <f>SUM(E70:E93)</f>
        <v>585</v>
      </c>
      <c r="F95" s="41">
        <f t="shared" ref="F95:P95" si="5">SUM(F70:F93)</f>
        <v>585</v>
      </c>
      <c r="G95" s="41">
        <f>SUM(G70:G93)</f>
        <v>585</v>
      </c>
      <c r="H95" s="41">
        <f t="shared" si="5"/>
        <v>585</v>
      </c>
      <c r="I95" s="41">
        <f t="shared" si="5"/>
        <v>585</v>
      </c>
      <c r="J95" s="41">
        <f t="shared" si="5"/>
        <v>585</v>
      </c>
      <c r="K95" s="41">
        <f t="shared" si="5"/>
        <v>585</v>
      </c>
      <c r="L95" s="41">
        <f t="shared" si="5"/>
        <v>585</v>
      </c>
      <c r="M95" s="41">
        <f t="shared" si="5"/>
        <v>585</v>
      </c>
      <c r="N95" s="41">
        <f t="shared" si="5"/>
        <v>585</v>
      </c>
      <c r="O95" s="41">
        <f t="shared" si="5"/>
        <v>585</v>
      </c>
      <c r="P95" s="41">
        <f t="shared" si="5"/>
        <v>585</v>
      </c>
      <c r="Q95" s="18"/>
      <c r="R95" s="10"/>
      <c r="S95" s="10"/>
      <c r="T95" s="10"/>
      <c r="U95" s="10"/>
      <c r="V95" s="10"/>
      <c r="W95" s="10"/>
      <c r="X95" s="10"/>
    </row>
    <row r="96" spans="1:24" ht="3.75" customHeight="1">
      <c r="A96" s="212"/>
      <c r="B96" s="214"/>
      <c r="C96" s="32"/>
      <c r="D96" s="32"/>
      <c r="E96" s="25"/>
      <c r="F96" s="25"/>
      <c r="G96" s="25"/>
      <c r="H96" s="25"/>
      <c r="I96" s="25"/>
      <c r="J96" s="25"/>
      <c r="K96" s="25"/>
      <c r="L96" s="25"/>
      <c r="M96" s="25"/>
      <c r="N96" s="25"/>
      <c r="O96" s="25"/>
      <c r="P96" s="25"/>
      <c r="Q96" s="18"/>
      <c r="R96" s="10"/>
      <c r="S96" s="10"/>
      <c r="T96" s="10"/>
      <c r="U96" s="10"/>
      <c r="V96" s="10"/>
      <c r="W96" s="10"/>
      <c r="X96" s="10"/>
    </row>
    <row r="97" spans="1:24" ht="15.75" thickBot="1">
      <c r="A97" s="215"/>
      <c r="B97" s="216"/>
      <c r="C97" s="34" t="s">
        <v>94</v>
      </c>
      <c r="D97" s="35"/>
      <c r="E97" s="45">
        <f t="shared" ref="E97:P97" si="6">E95/E17</f>
        <v>0.31793478260869568</v>
      </c>
      <c r="F97" s="45">
        <f t="shared" si="6"/>
        <v>0.31793478260869568</v>
      </c>
      <c r="G97" s="45">
        <f t="shared" si="6"/>
        <v>0.31793478260869568</v>
      </c>
      <c r="H97" s="45">
        <f t="shared" si="6"/>
        <v>0.31793478260869568</v>
      </c>
      <c r="I97" s="45">
        <f t="shared" si="6"/>
        <v>0.31793478260869568</v>
      </c>
      <c r="J97" s="45">
        <f t="shared" si="6"/>
        <v>0.31793478260869568</v>
      </c>
      <c r="K97" s="45">
        <f t="shared" si="6"/>
        <v>0.31793478260869568</v>
      </c>
      <c r="L97" s="45">
        <f t="shared" si="6"/>
        <v>0.31793478260869568</v>
      </c>
      <c r="M97" s="45">
        <f t="shared" si="6"/>
        <v>0.31793478260869568</v>
      </c>
      <c r="N97" s="45">
        <f t="shared" si="6"/>
        <v>0.31793478260869568</v>
      </c>
      <c r="O97" s="45">
        <f t="shared" si="6"/>
        <v>0.31793478260869568</v>
      </c>
      <c r="P97" s="45">
        <f t="shared" si="6"/>
        <v>0.31793478260869568</v>
      </c>
      <c r="Q97" s="18"/>
      <c r="R97" s="10"/>
      <c r="S97" s="10"/>
      <c r="T97" s="10"/>
      <c r="U97" s="10"/>
      <c r="V97" s="10"/>
      <c r="W97" s="10"/>
      <c r="X97" s="10"/>
    </row>
    <row r="98" spans="1:24" ht="3.75" customHeight="1" thickTop="1" thickBot="1">
      <c r="A98" s="18"/>
      <c r="B98" s="18"/>
      <c r="C98" s="32"/>
      <c r="D98" s="32"/>
      <c r="E98" s="25"/>
      <c r="F98" s="25"/>
      <c r="G98" s="25"/>
      <c r="H98" s="25"/>
      <c r="I98" s="25"/>
      <c r="J98" s="25"/>
      <c r="K98" s="25"/>
      <c r="L98" s="25"/>
      <c r="M98" s="25"/>
      <c r="N98" s="25"/>
      <c r="O98" s="25"/>
      <c r="P98" s="25"/>
      <c r="Q98" s="18"/>
      <c r="R98" s="10"/>
      <c r="S98" s="10"/>
      <c r="T98" s="10"/>
      <c r="U98" s="10"/>
      <c r="V98" s="10"/>
      <c r="W98" s="10"/>
      <c r="X98" s="10"/>
    </row>
    <row r="99" spans="1:24" ht="15.75" thickTop="1">
      <c r="A99" s="217" t="s">
        <v>216</v>
      </c>
      <c r="B99" s="218"/>
      <c r="C99" s="171" t="s">
        <v>197</v>
      </c>
      <c r="D99" s="16" t="s">
        <v>28</v>
      </c>
      <c r="E99" s="30"/>
      <c r="F99" s="30"/>
      <c r="G99" s="30"/>
      <c r="H99" s="30"/>
      <c r="I99" s="30"/>
      <c r="J99" s="30"/>
      <c r="K99" s="30"/>
      <c r="L99" s="30"/>
      <c r="M99" s="30"/>
      <c r="N99" s="30"/>
      <c r="O99" s="30"/>
      <c r="P99" s="30"/>
      <c r="Q99" s="18"/>
      <c r="R99" s="10"/>
      <c r="S99" s="10"/>
      <c r="T99" s="10"/>
      <c r="U99" s="10"/>
      <c r="V99" s="10"/>
      <c r="W99" s="10"/>
      <c r="X99" s="10"/>
    </row>
    <row r="100" spans="1:24">
      <c r="A100" s="219"/>
      <c r="B100" s="220"/>
      <c r="C100" s="172"/>
      <c r="D100" s="16" t="s">
        <v>29</v>
      </c>
      <c r="E100" s="30"/>
      <c r="F100" s="30"/>
      <c r="G100" s="30"/>
      <c r="H100" s="30"/>
      <c r="I100" s="30"/>
      <c r="J100" s="30"/>
      <c r="K100" s="30"/>
      <c r="L100" s="30"/>
      <c r="M100" s="30"/>
      <c r="N100" s="30"/>
      <c r="O100" s="30"/>
      <c r="P100" s="30"/>
      <c r="Q100" s="18"/>
      <c r="R100" s="10"/>
      <c r="S100" s="10"/>
      <c r="T100" s="10"/>
      <c r="U100" s="10"/>
      <c r="V100" s="10"/>
      <c r="W100" s="10"/>
      <c r="X100" s="10"/>
    </row>
    <row r="101" spans="1:24" ht="15.75" thickBot="1">
      <c r="A101" s="219"/>
      <c r="B101" s="220"/>
      <c r="C101" s="173"/>
      <c r="D101" s="16" t="s">
        <v>66</v>
      </c>
      <c r="E101" s="30"/>
      <c r="F101" s="30"/>
      <c r="G101" s="30"/>
      <c r="H101" s="30"/>
      <c r="I101" s="30"/>
      <c r="J101" s="30"/>
      <c r="K101" s="30"/>
      <c r="L101" s="30"/>
      <c r="M101" s="30"/>
      <c r="N101" s="30"/>
      <c r="O101" s="30"/>
      <c r="P101" s="30"/>
      <c r="Q101" s="18"/>
      <c r="R101" s="10"/>
      <c r="S101" s="10"/>
      <c r="T101" s="10"/>
      <c r="U101" s="10"/>
      <c r="V101" s="10"/>
      <c r="W101" s="10"/>
      <c r="X101" s="10"/>
    </row>
    <row r="102" spans="1:24" ht="3.75" customHeight="1" thickTop="1" thickBot="1">
      <c r="A102" s="219"/>
      <c r="B102" s="221"/>
      <c r="C102" s="37"/>
      <c r="D102" s="32"/>
      <c r="E102" s="33"/>
      <c r="F102" s="33"/>
      <c r="G102" s="33"/>
      <c r="H102" s="33"/>
      <c r="I102" s="33"/>
      <c r="J102" s="33"/>
      <c r="K102" s="33"/>
      <c r="L102" s="33"/>
      <c r="M102" s="33"/>
      <c r="N102" s="33"/>
      <c r="O102" s="33"/>
      <c r="P102" s="33"/>
      <c r="Q102" s="18"/>
      <c r="R102" s="10"/>
      <c r="S102" s="10"/>
      <c r="T102" s="10"/>
      <c r="U102" s="10"/>
      <c r="V102" s="10"/>
      <c r="W102" s="10"/>
      <c r="X102" s="10"/>
    </row>
    <row r="103" spans="1:24" ht="15.75" thickTop="1">
      <c r="A103" s="219"/>
      <c r="B103" s="220"/>
      <c r="C103" s="196" t="s">
        <v>198</v>
      </c>
      <c r="D103" s="16" t="s">
        <v>67</v>
      </c>
      <c r="E103" s="30"/>
      <c r="F103" s="30"/>
      <c r="G103" s="30"/>
      <c r="H103" s="30"/>
      <c r="I103" s="30"/>
      <c r="J103" s="30"/>
      <c r="K103" s="30"/>
      <c r="L103" s="30"/>
      <c r="M103" s="30"/>
      <c r="N103" s="30"/>
      <c r="O103" s="30"/>
      <c r="P103" s="30"/>
      <c r="Q103" s="18"/>
      <c r="R103" s="10"/>
      <c r="S103" s="10"/>
      <c r="T103" s="10"/>
      <c r="U103" s="10"/>
      <c r="V103" s="10"/>
      <c r="W103" s="10"/>
      <c r="X103" s="10"/>
    </row>
    <row r="104" spans="1:24" ht="15.75" thickBot="1">
      <c r="A104" s="219"/>
      <c r="B104" s="220"/>
      <c r="C104" s="197"/>
      <c r="D104" s="16" t="s">
        <v>68</v>
      </c>
      <c r="E104" s="30"/>
      <c r="F104" s="30"/>
      <c r="G104" s="30"/>
      <c r="H104" s="30"/>
      <c r="I104" s="30"/>
      <c r="J104" s="30"/>
      <c r="K104" s="30"/>
      <c r="L104" s="30"/>
      <c r="M104" s="30"/>
      <c r="N104" s="30"/>
      <c r="O104" s="30"/>
      <c r="P104" s="30"/>
      <c r="Q104" s="18"/>
      <c r="R104" s="10"/>
      <c r="S104" s="10"/>
      <c r="T104" s="10"/>
      <c r="U104" s="10"/>
      <c r="V104" s="10"/>
      <c r="W104" s="10"/>
      <c r="X104" s="10"/>
    </row>
    <row r="105" spans="1:24" ht="3.75" customHeight="1" thickTop="1" thickBot="1">
      <c r="A105" s="219"/>
      <c r="B105" s="221"/>
      <c r="C105" s="37"/>
      <c r="D105" s="32"/>
      <c r="E105" s="33"/>
      <c r="F105" s="33"/>
      <c r="G105" s="33"/>
      <c r="H105" s="33"/>
      <c r="I105" s="33"/>
      <c r="J105" s="33"/>
      <c r="K105" s="33"/>
      <c r="L105" s="33"/>
      <c r="M105" s="33"/>
      <c r="N105" s="33"/>
      <c r="O105" s="33"/>
      <c r="P105" s="33"/>
      <c r="Q105" s="18"/>
      <c r="R105" s="10"/>
      <c r="S105" s="10"/>
      <c r="T105" s="10"/>
      <c r="U105" s="10"/>
      <c r="V105" s="10"/>
      <c r="W105" s="10"/>
      <c r="X105" s="10"/>
    </row>
    <row r="106" spans="1:24" ht="15.75" thickTop="1">
      <c r="A106" s="219"/>
      <c r="B106" s="220"/>
      <c r="C106" s="171" t="s">
        <v>199</v>
      </c>
      <c r="D106" s="16" t="s">
        <v>89</v>
      </c>
      <c r="E106" s="30">
        <v>50</v>
      </c>
      <c r="F106" s="30">
        <v>50</v>
      </c>
      <c r="G106" s="30">
        <v>50</v>
      </c>
      <c r="H106" s="30">
        <v>50</v>
      </c>
      <c r="I106" s="30">
        <v>50</v>
      </c>
      <c r="J106" s="30">
        <v>50</v>
      </c>
      <c r="K106" s="30"/>
      <c r="L106" s="30"/>
      <c r="M106" s="30"/>
      <c r="N106" s="30"/>
      <c r="O106" s="30"/>
      <c r="P106" s="30"/>
      <c r="Q106" s="18"/>
      <c r="R106" s="10"/>
      <c r="S106" s="10"/>
      <c r="T106" s="10"/>
      <c r="U106" s="10"/>
      <c r="V106" s="10"/>
      <c r="W106" s="10"/>
      <c r="X106" s="10"/>
    </row>
    <row r="107" spans="1:24" ht="15.75" thickBot="1">
      <c r="A107" s="219"/>
      <c r="B107" s="220"/>
      <c r="C107" s="173"/>
      <c r="D107" s="16" t="s">
        <v>49</v>
      </c>
      <c r="E107" s="30"/>
      <c r="F107" s="30"/>
      <c r="G107" s="30"/>
      <c r="H107" s="30"/>
      <c r="I107" s="30"/>
      <c r="J107" s="30"/>
      <c r="K107" s="30"/>
      <c r="L107" s="30"/>
      <c r="M107" s="30"/>
      <c r="N107" s="30"/>
      <c r="O107" s="30"/>
      <c r="P107" s="30"/>
      <c r="Q107" s="18"/>
      <c r="R107" s="10"/>
      <c r="S107" s="10"/>
      <c r="T107" s="10"/>
      <c r="U107" s="10"/>
      <c r="V107" s="10"/>
      <c r="W107" s="10"/>
      <c r="X107" s="10"/>
    </row>
    <row r="108" spans="1:24" ht="3.75" customHeight="1" thickTop="1">
      <c r="A108" s="219"/>
      <c r="B108" s="221"/>
      <c r="C108" s="37"/>
      <c r="D108" s="32"/>
      <c r="E108" s="33"/>
      <c r="F108" s="33"/>
      <c r="G108" s="33"/>
      <c r="H108" s="33"/>
      <c r="I108" s="33"/>
      <c r="J108" s="33"/>
      <c r="K108" s="33"/>
      <c r="L108" s="33"/>
      <c r="M108" s="33"/>
      <c r="N108" s="33"/>
      <c r="O108" s="33"/>
      <c r="P108" s="33"/>
      <c r="Q108" s="18"/>
      <c r="R108" s="10"/>
      <c r="S108" s="10"/>
      <c r="T108" s="10"/>
      <c r="U108" s="10"/>
      <c r="V108" s="10"/>
      <c r="W108" s="10"/>
      <c r="X108" s="10"/>
    </row>
    <row r="109" spans="1:24">
      <c r="A109" s="219"/>
      <c r="B109" s="221"/>
      <c r="C109" s="34" t="s">
        <v>90</v>
      </c>
      <c r="D109" s="35"/>
      <c r="E109" s="36">
        <f>SUM(E99:E107)</f>
        <v>50</v>
      </c>
      <c r="F109" s="36">
        <f t="shared" ref="F109:P109" si="7">SUM(F99:F107)</f>
        <v>50</v>
      </c>
      <c r="G109" s="36">
        <f>SUM(G99:G107)</f>
        <v>50</v>
      </c>
      <c r="H109" s="36">
        <f t="shared" si="7"/>
        <v>50</v>
      </c>
      <c r="I109" s="36">
        <f t="shared" si="7"/>
        <v>50</v>
      </c>
      <c r="J109" s="36">
        <f t="shared" si="7"/>
        <v>50</v>
      </c>
      <c r="K109" s="36">
        <f t="shared" si="7"/>
        <v>0</v>
      </c>
      <c r="L109" s="36">
        <f t="shared" si="7"/>
        <v>0</v>
      </c>
      <c r="M109" s="36">
        <f t="shared" si="7"/>
        <v>0</v>
      </c>
      <c r="N109" s="36">
        <f t="shared" si="7"/>
        <v>0</v>
      </c>
      <c r="O109" s="36">
        <f t="shared" si="7"/>
        <v>0</v>
      </c>
      <c r="P109" s="36">
        <f t="shared" si="7"/>
        <v>0</v>
      </c>
      <c r="Q109" s="18"/>
      <c r="R109" s="10"/>
      <c r="S109" s="10"/>
      <c r="T109" s="10"/>
      <c r="U109" s="10"/>
      <c r="V109" s="10"/>
      <c r="W109" s="10"/>
      <c r="X109" s="10"/>
    </row>
    <row r="110" spans="1:24" ht="3.75" customHeight="1">
      <c r="A110" s="219"/>
      <c r="B110" s="221"/>
      <c r="C110" s="32"/>
      <c r="D110" s="32"/>
      <c r="E110" s="25"/>
      <c r="F110" s="25"/>
      <c r="G110" s="25"/>
      <c r="H110" s="25"/>
      <c r="I110" s="25"/>
      <c r="J110" s="25"/>
      <c r="K110" s="25"/>
      <c r="L110" s="25"/>
      <c r="M110" s="25"/>
      <c r="N110" s="25"/>
      <c r="O110" s="25"/>
      <c r="P110" s="25"/>
      <c r="Q110" s="18"/>
      <c r="R110" s="10"/>
      <c r="S110" s="10"/>
      <c r="T110" s="10"/>
      <c r="U110" s="10"/>
      <c r="V110" s="10"/>
      <c r="W110" s="10"/>
      <c r="X110" s="10"/>
    </row>
    <row r="111" spans="1:24" ht="15.75" thickBot="1">
      <c r="A111" s="222"/>
      <c r="B111" s="223"/>
      <c r="C111" s="34" t="s">
        <v>94</v>
      </c>
      <c r="D111" s="35"/>
      <c r="E111" s="45">
        <f t="shared" ref="E111:P111" si="8">E109/E17</f>
        <v>2.717391304347826E-2</v>
      </c>
      <c r="F111" s="45">
        <f t="shared" si="8"/>
        <v>2.717391304347826E-2</v>
      </c>
      <c r="G111" s="45">
        <f t="shared" si="8"/>
        <v>2.717391304347826E-2</v>
      </c>
      <c r="H111" s="45">
        <f t="shared" si="8"/>
        <v>2.717391304347826E-2</v>
      </c>
      <c r="I111" s="45">
        <f t="shared" si="8"/>
        <v>2.717391304347826E-2</v>
      </c>
      <c r="J111" s="45">
        <f t="shared" si="8"/>
        <v>2.717391304347826E-2</v>
      </c>
      <c r="K111" s="45">
        <f t="shared" si="8"/>
        <v>0</v>
      </c>
      <c r="L111" s="45">
        <f t="shared" si="8"/>
        <v>0</v>
      </c>
      <c r="M111" s="45">
        <f t="shared" si="8"/>
        <v>0</v>
      </c>
      <c r="N111" s="45">
        <f t="shared" si="8"/>
        <v>0</v>
      </c>
      <c r="O111" s="45">
        <f t="shared" si="8"/>
        <v>0</v>
      </c>
      <c r="P111" s="45">
        <f t="shared" si="8"/>
        <v>0</v>
      </c>
      <c r="Q111" s="18"/>
      <c r="R111" s="10"/>
      <c r="S111" s="10"/>
      <c r="T111" s="10"/>
      <c r="U111" s="10"/>
      <c r="V111" s="10"/>
      <c r="W111" s="10"/>
      <c r="X111" s="10"/>
    </row>
    <row r="112" spans="1:24" ht="3.75" customHeight="1" thickTop="1" thickBot="1">
      <c r="A112" s="18"/>
      <c r="B112" s="18"/>
      <c r="C112" s="32"/>
      <c r="D112" s="32"/>
      <c r="E112" s="25"/>
      <c r="F112" s="25"/>
      <c r="G112" s="25"/>
      <c r="H112" s="25"/>
      <c r="I112" s="25"/>
      <c r="J112" s="25"/>
      <c r="K112" s="25"/>
      <c r="L112" s="25"/>
      <c r="M112" s="25"/>
      <c r="N112" s="25"/>
      <c r="O112" s="25"/>
      <c r="P112" s="25"/>
      <c r="Q112" s="18"/>
      <c r="R112" s="10"/>
      <c r="S112" s="10"/>
      <c r="T112" s="10"/>
      <c r="U112" s="10"/>
      <c r="V112" s="10"/>
      <c r="W112" s="10"/>
      <c r="X112" s="10"/>
    </row>
    <row r="113" spans="1:24" ht="15.75" thickTop="1">
      <c r="A113" s="217" t="s">
        <v>217</v>
      </c>
      <c r="B113" s="224"/>
      <c r="C113" s="164" t="s">
        <v>69</v>
      </c>
      <c r="D113" s="16" t="s">
        <v>27</v>
      </c>
      <c r="E113" s="30"/>
      <c r="F113" s="30"/>
      <c r="G113" s="30"/>
      <c r="H113" s="30"/>
      <c r="I113" s="30"/>
      <c r="J113" s="30"/>
      <c r="K113" s="30"/>
      <c r="L113" s="30"/>
      <c r="M113" s="30"/>
      <c r="N113" s="30"/>
      <c r="O113" s="30"/>
      <c r="P113" s="30"/>
      <c r="Q113" s="18"/>
      <c r="R113" s="10"/>
      <c r="S113" s="10"/>
      <c r="T113" s="10"/>
      <c r="U113" s="10"/>
      <c r="V113" s="10"/>
      <c r="W113" s="10"/>
      <c r="X113" s="10"/>
    </row>
    <row r="114" spans="1:24">
      <c r="A114" s="219"/>
      <c r="B114" s="221"/>
      <c r="C114" s="165"/>
      <c r="D114" s="16" t="s">
        <v>87</v>
      </c>
      <c r="E114" s="30"/>
      <c r="F114" s="30"/>
      <c r="G114" s="30"/>
      <c r="H114" s="30"/>
      <c r="I114" s="30"/>
      <c r="J114" s="30"/>
      <c r="K114" s="30"/>
      <c r="L114" s="30"/>
      <c r="M114" s="30"/>
      <c r="N114" s="30"/>
      <c r="O114" s="30"/>
      <c r="P114" s="30"/>
      <c r="Q114" s="18"/>
      <c r="R114" s="10"/>
      <c r="S114" s="10"/>
      <c r="T114" s="10"/>
      <c r="U114" s="10"/>
      <c r="V114" s="10"/>
      <c r="W114" s="10"/>
      <c r="X114" s="10"/>
    </row>
    <row r="115" spans="1:24">
      <c r="A115" s="219"/>
      <c r="B115" s="221"/>
      <c r="C115" s="165"/>
      <c r="D115" s="16" t="s">
        <v>88</v>
      </c>
      <c r="E115" s="30">
        <v>80</v>
      </c>
      <c r="F115" s="30">
        <v>80</v>
      </c>
      <c r="G115" s="30">
        <v>80</v>
      </c>
      <c r="H115" s="30">
        <v>80</v>
      </c>
      <c r="I115" s="30">
        <v>80</v>
      </c>
      <c r="J115" s="30">
        <v>80</v>
      </c>
      <c r="K115" s="30">
        <v>80</v>
      </c>
      <c r="L115" s="30">
        <v>80</v>
      </c>
      <c r="M115" s="30">
        <v>80</v>
      </c>
      <c r="N115" s="30">
        <v>80</v>
      </c>
      <c r="O115" s="30">
        <v>80</v>
      </c>
      <c r="P115" s="30">
        <v>80</v>
      </c>
      <c r="Q115" s="18"/>
      <c r="R115" s="10"/>
      <c r="S115" s="10"/>
      <c r="T115" s="10"/>
      <c r="U115" s="10"/>
      <c r="V115" s="10"/>
      <c r="W115" s="10"/>
      <c r="X115" s="10"/>
    </row>
    <row r="116" spans="1:24" ht="15.75" thickBot="1">
      <c r="A116" s="219"/>
      <c r="B116" s="221"/>
      <c r="C116" s="166"/>
      <c r="D116" s="16" t="s">
        <v>130</v>
      </c>
      <c r="E116" s="30"/>
      <c r="F116" s="30"/>
      <c r="G116" s="30"/>
      <c r="H116" s="30"/>
      <c r="I116" s="30"/>
      <c r="J116" s="30"/>
      <c r="K116" s="30"/>
      <c r="L116" s="30"/>
      <c r="M116" s="30"/>
      <c r="N116" s="30"/>
      <c r="O116" s="30"/>
      <c r="P116" s="30"/>
      <c r="Q116" s="18"/>
      <c r="R116" s="10"/>
      <c r="S116" s="10"/>
      <c r="T116" s="10"/>
      <c r="U116" s="10"/>
      <c r="V116" s="10"/>
      <c r="W116" s="10"/>
      <c r="X116" s="10"/>
    </row>
    <row r="117" spans="1:24" ht="3.75" customHeight="1" thickTop="1" thickBot="1">
      <c r="A117" s="219"/>
      <c r="B117" s="221"/>
      <c r="C117" s="37"/>
      <c r="D117" s="32"/>
      <c r="E117" s="33"/>
      <c r="F117" s="33"/>
      <c r="G117" s="33"/>
      <c r="H117" s="33"/>
      <c r="I117" s="33"/>
      <c r="J117" s="33"/>
      <c r="K117" s="33"/>
      <c r="L117" s="33"/>
      <c r="M117" s="33"/>
      <c r="N117" s="33"/>
      <c r="O117" s="33"/>
      <c r="P117" s="33"/>
      <c r="Q117" s="18"/>
      <c r="R117" s="10"/>
      <c r="S117" s="10"/>
      <c r="T117" s="10"/>
      <c r="U117" s="10"/>
      <c r="V117" s="10"/>
      <c r="W117" s="10"/>
      <c r="X117" s="10"/>
    </row>
    <row r="118" spans="1:24" ht="15.75" thickTop="1">
      <c r="A118" s="219"/>
      <c r="B118" s="221"/>
      <c r="C118" s="164" t="s">
        <v>31</v>
      </c>
      <c r="D118" s="16" t="s">
        <v>70</v>
      </c>
      <c r="E118" s="30"/>
      <c r="F118" s="30"/>
      <c r="G118" s="30"/>
      <c r="H118" s="30"/>
      <c r="I118" s="30"/>
      <c r="J118" s="30"/>
      <c r="K118" s="30"/>
      <c r="L118" s="30"/>
      <c r="M118" s="30"/>
      <c r="N118" s="30"/>
      <c r="O118" s="30"/>
      <c r="P118" s="30"/>
      <c r="Q118" s="18"/>
      <c r="R118" s="10"/>
      <c r="S118" s="10"/>
      <c r="T118" s="10"/>
      <c r="U118" s="10"/>
      <c r="V118" s="10"/>
      <c r="W118" s="10"/>
      <c r="X118" s="10"/>
    </row>
    <row r="119" spans="1:24">
      <c r="A119" s="219"/>
      <c r="B119" s="221"/>
      <c r="C119" s="165"/>
      <c r="D119" s="16" t="s">
        <v>71</v>
      </c>
      <c r="E119" s="30"/>
      <c r="F119" s="30"/>
      <c r="G119" s="30"/>
      <c r="H119" s="30"/>
      <c r="I119" s="30"/>
      <c r="J119" s="30"/>
      <c r="K119" s="30"/>
      <c r="L119" s="30"/>
      <c r="M119" s="30"/>
      <c r="N119" s="30"/>
      <c r="O119" s="30"/>
      <c r="P119" s="30"/>
      <c r="Q119" s="18"/>
      <c r="R119" s="10"/>
      <c r="S119" s="10"/>
      <c r="T119" s="10"/>
      <c r="U119" s="10"/>
      <c r="V119" s="10"/>
      <c r="W119" s="10"/>
      <c r="X119" s="10"/>
    </row>
    <row r="120" spans="1:24" ht="15.75" thickBot="1">
      <c r="A120" s="219"/>
      <c r="B120" s="221"/>
      <c r="C120" s="166"/>
      <c r="D120" s="16" t="s">
        <v>72</v>
      </c>
      <c r="E120" s="30"/>
      <c r="F120" s="30"/>
      <c r="G120" s="30"/>
      <c r="H120" s="30"/>
      <c r="I120" s="30"/>
      <c r="J120" s="30"/>
      <c r="K120" s="30"/>
      <c r="L120" s="30"/>
      <c r="M120" s="30"/>
      <c r="N120" s="30"/>
      <c r="O120" s="30"/>
      <c r="P120" s="30"/>
      <c r="Q120" s="18"/>
      <c r="R120" s="10"/>
      <c r="S120" s="10"/>
      <c r="T120" s="10"/>
      <c r="U120" s="10"/>
      <c r="V120" s="10"/>
      <c r="W120" s="10"/>
      <c r="X120" s="10"/>
    </row>
    <row r="121" spans="1:24" ht="3.75" customHeight="1" thickTop="1" thickBot="1">
      <c r="A121" s="219"/>
      <c r="B121" s="221"/>
      <c r="C121" s="37"/>
      <c r="D121" s="32"/>
      <c r="E121" s="33"/>
      <c r="F121" s="33"/>
      <c r="G121" s="33"/>
      <c r="H121" s="33"/>
      <c r="I121" s="33"/>
      <c r="J121" s="33"/>
      <c r="K121" s="33"/>
      <c r="L121" s="33"/>
      <c r="M121" s="33"/>
      <c r="N121" s="33"/>
      <c r="O121" s="33"/>
      <c r="P121" s="33"/>
      <c r="Q121" s="18"/>
      <c r="R121" s="10"/>
      <c r="S121" s="10"/>
      <c r="T121" s="10"/>
      <c r="U121" s="10"/>
      <c r="V121" s="10"/>
      <c r="W121" s="10"/>
      <c r="X121" s="10"/>
    </row>
    <row r="122" spans="1:24" ht="15.75" thickTop="1">
      <c r="A122" s="219"/>
      <c r="B122" s="221"/>
      <c r="C122" s="183" t="s">
        <v>76</v>
      </c>
      <c r="D122" s="16" t="s">
        <v>129</v>
      </c>
      <c r="E122" s="30"/>
      <c r="F122" s="30"/>
      <c r="G122" s="30"/>
      <c r="H122" s="30"/>
      <c r="I122" s="30"/>
      <c r="J122" s="30"/>
      <c r="K122" s="30"/>
      <c r="L122" s="30"/>
      <c r="M122" s="30"/>
      <c r="N122" s="30"/>
      <c r="O122" s="30"/>
      <c r="P122" s="30"/>
      <c r="Q122" s="18"/>
      <c r="R122" s="10"/>
      <c r="S122" s="10"/>
      <c r="T122" s="10"/>
      <c r="U122" s="10"/>
      <c r="V122" s="10"/>
      <c r="W122" s="10"/>
      <c r="X122" s="10"/>
    </row>
    <row r="123" spans="1:24">
      <c r="A123" s="219"/>
      <c r="B123" s="221"/>
      <c r="C123" s="184"/>
      <c r="D123" s="16" t="s">
        <v>129</v>
      </c>
      <c r="E123" s="30"/>
      <c r="F123" s="30"/>
      <c r="G123" s="30"/>
      <c r="H123" s="30"/>
      <c r="I123" s="30"/>
      <c r="J123" s="30"/>
      <c r="K123" s="30"/>
      <c r="L123" s="30"/>
      <c r="M123" s="30"/>
      <c r="N123" s="30"/>
      <c r="O123" s="30"/>
      <c r="P123" s="30"/>
      <c r="Q123" s="18"/>
      <c r="R123" s="10"/>
      <c r="S123" s="10"/>
      <c r="T123" s="10"/>
      <c r="U123" s="10"/>
      <c r="V123" s="10"/>
      <c r="W123" s="10"/>
      <c r="X123" s="10"/>
    </row>
    <row r="124" spans="1:24">
      <c r="A124" s="219"/>
      <c r="B124" s="221"/>
      <c r="C124" s="184"/>
      <c r="D124" s="16" t="s">
        <v>129</v>
      </c>
      <c r="E124" s="30"/>
      <c r="F124" s="30"/>
      <c r="G124" s="30"/>
      <c r="H124" s="30"/>
      <c r="I124" s="30"/>
      <c r="J124" s="30"/>
      <c r="K124" s="30"/>
      <c r="L124" s="30"/>
      <c r="M124" s="30"/>
      <c r="N124" s="30"/>
      <c r="O124" s="30"/>
      <c r="P124" s="30"/>
      <c r="Q124" s="18"/>
      <c r="R124" s="10"/>
      <c r="S124" s="10"/>
      <c r="T124" s="10"/>
      <c r="U124" s="10"/>
      <c r="V124" s="10"/>
      <c r="W124" s="10"/>
      <c r="X124" s="10"/>
    </row>
    <row r="125" spans="1:24" ht="15.75" thickBot="1">
      <c r="A125" s="219"/>
      <c r="B125" s="221"/>
      <c r="C125" s="185"/>
      <c r="D125" s="16" t="s">
        <v>129</v>
      </c>
      <c r="E125" s="30"/>
      <c r="F125" s="30"/>
      <c r="G125" s="30"/>
      <c r="H125" s="30"/>
      <c r="I125" s="30"/>
      <c r="J125" s="30"/>
      <c r="K125" s="30"/>
      <c r="L125" s="30"/>
      <c r="M125" s="30"/>
      <c r="N125" s="30"/>
      <c r="O125" s="30"/>
      <c r="P125" s="30"/>
      <c r="Q125" s="18"/>
      <c r="R125" s="10"/>
      <c r="S125" s="10"/>
      <c r="T125" s="10"/>
      <c r="U125" s="10"/>
      <c r="V125" s="10"/>
      <c r="W125" s="10"/>
      <c r="X125" s="10"/>
    </row>
    <row r="126" spans="1:24" ht="3.75" customHeight="1" thickTop="1">
      <c r="A126" s="219"/>
      <c r="B126" s="221"/>
      <c r="C126" s="38"/>
      <c r="D126" s="32"/>
      <c r="E126" s="25"/>
      <c r="F126" s="25"/>
      <c r="G126" s="25"/>
      <c r="H126" s="25"/>
      <c r="I126" s="25"/>
      <c r="J126" s="25"/>
      <c r="K126" s="25"/>
      <c r="L126" s="25"/>
      <c r="M126" s="25"/>
      <c r="N126" s="25"/>
      <c r="O126" s="25"/>
      <c r="P126" s="25"/>
      <c r="Q126" s="18"/>
      <c r="R126" s="10"/>
      <c r="S126" s="10"/>
      <c r="T126" s="10"/>
      <c r="U126" s="10"/>
      <c r="V126" s="10"/>
      <c r="W126" s="10"/>
      <c r="X126" s="10"/>
    </row>
    <row r="127" spans="1:24">
      <c r="A127" s="219"/>
      <c r="B127" s="221"/>
      <c r="C127" s="34" t="s">
        <v>90</v>
      </c>
      <c r="D127" s="35"/>
      <c r="E127" s="36">
        <f>SUM(E113:E125)</f>
        <v>80</v>
      </c>
      <c r="F127" s="36">
        <f t="shared" ref="F127:P127" si="9">SUM(F113:F125)</f>
        <v>80</v>
      </c>
      <c r="G127" s="36">
        <f t="shared" si="9"/>
        <v>80</v>
      </c>
      <c r="H127" s="36">
        <f t="shared" si="9"/>
        <v>80</v>
      </c>
      <c r="I127" s="36">
        <f t="shared" si="9"/>
        <v>80</v>
      </c>
      <c r="J127" s="36">
        <f t="shared" si="9"/>
        <v>80</v>
      </c>
      <c r="K127" s="36">
        <f t="shared" si="9"/>
        <v>80</v>
      </c>
      <c r="L127" s="36">
        <f t="shared" si="9"/>
        <v>80</v>
      </c>
      <c r="M127" s="36">
        <f t="shared" si="9"/>
        <v>80</v>
      </c>
      <c r="N127" s="36">
        <f t="shared" si="9"/>
        <v>80</v>
      </c>
      <c r="O127" s="36">
        <f t="shared" si="9"/>
        <v>80</v>
      </c>
      <c r="P127" s="36">
        <f t="shared" si="9"/>
        <v>80</v>
      </c>
      <c r="Q127" s="18"/>
      <c r="R127" s="10"/>
      <c r="S127" s="10"/>
      <c r="T127" s="10"/>
      <c r="U127" s="10"/>
      <c r="V127" s="10"/>
      <c r="W127" s="10"/>
      <c r="X127" s="10"/>
    </row>
    <row r="128" spans="1:24" ht="3.75" customHeight="1">
      <c r="A128" s="219"/>
      <c r="B128" s="221"/>
      <c r="C128" s="32"/>
      <c r="D128" s="32"/>
      <c r="E128" s="25"/>
      <c r="F128" s="25"/>
      <c r="G128" s="25"/>
      <c r="H128" s="25"/>
      <c r="I128" s="25"/>
      <c r="J128" s="25"/>
      <c r="K128" s="25"/>
      <c r="L128" s="25"/>
      <c r="M128" s="25"/>
      <c r="N128" s="25"/>
      <c r="O128" s="25"/>
      <c r="P128" s="25"/>
      <c r="Q128" s="18"/>
      <c r="R128" s="10"/>
      <c r="S128" s="10"/>
      <c r="T128" s="10"/>
      <c r="U128" s="10"/>
      <c r="V128" s="10"/>
      <c r="W128" s="10"/>
      <c r="X128" s="10"/>
    </row>
    <row r="129" spans="1:24" ht="15.75" thickBot="1">
      <c r="A129" s="222"/>
      <c r="B129" s="223"/>
      <c r="C129" s="34" t="s">
        <v>94</v>
      </c>
      <c r="D129" s="35"/>
      <c r="E129" s="45">
        <f t="shared" ref="E129:P129" si="10">E127/E17</f>
        <v>4.3478260869565216E-2</v>
      </c>
      <c r="F129" s="45">
        <f t="shared" si="10"/>
        <v>4.3478260869565216E-2</v>
      </c>
      <c r="G129" s="45">
        <f t="shared" si="10"/>
        <v>4.3478260869565216E-2</v>
      </c>
      <c r="H129" s="45">
        <f t="shared" si="10"/>
        <v>4.3478260869565216E-2</v>
      </c>
      <c r="I129" s="45">
        <f t="shared" si="10"/>
        <v>4.3478260869565216E-2</v>
      </c>
      <c r="J129" s="45">
        <f t="shared" si="10"/>
        <v>4.3478260869565216E-2</v>
      </c>
      <c r="K129" s="45">
        <f t="shared" si="10"/>
        <v>4.3478260869565216E-2</v>
      </c>
      <c r="L129" s="45">
        <f t="shared" si="10"/>
        <v>4.3478260869565216E-2</v>
      </c>
      <c r="M129" s="45">
        <f t="shared" si="10"/>
        <v>4.3478260869565216E-2</v>
      </c>
      <c r="N129" s="45">
        <f t="shared" si="10"/>
        <v>4.3478260869565216E-2</v>
      </c>
      <c r="O129" s="45">
        <f t="shared" si="10"/>
        <v>4.3478260869565216E-2</v>
      </c>
      <c r="P129" s="45">
        <f t="shared" si="10"/>
        <v>4.3478260869565216E-2</v>
      </c>
      <c r="Q129" s="18"/>
      <c r="R129" s="10"/>
      <c r="S129" s="10"/>
      <c r="T129" s="10"/>
      <c r="U129" s="10"/>
      <c r="V129" s="10"/>
      <c r="W129" s="10"/>
      <c r="X129" s="10"/>
    </row>
    <row r="130" spans="1:24" ht="3.75" customHeight="1" thickTop="1">
      <c r="A130" s="18"/>
      <c r="B130" s="18"/>
      <c r="C130" s="32"/>
      <c r="D130" s="32"/>
      <c r="E130" s="25" t="str">
        <f>E3</f>
        <v>Janeiro</v>
      </c>
      <c r="F130" s="25" t="str">
        <f t="shared" ref="F130:P130" si="11">F3</f>
        <v>Fevereiro</v>
      </c>
      <c r="G130" s="25" t="str">
        <f t="shared" si="11"/>
        <v>Março</v>
      </c>
      <c r="H130" s="25" t="str">
        <f t="shared" si="11"/>
        <v>Abril</v>
      </c>
      <c r="I130" s="25" t="str">
        <f t="shared" si="11"/>
        <v>Maio</v>
      </c>
      <c r="J130" s="25" t="str">
        <f t="shared" si="11"/>
        <v>Junho</v>
      </c>
      <c r="K130" s="25" t="str">
        <f t="shared" si="11"/>
        <v>Julho</v>
      </c>
      <c r="L130" s="25" t="str">
        <f t="shared" si="11"/>
        <v>Agosto</v>
      </c>
      <c r="M130" s="25" t="str">
        <f t="shared" si="11"/>
        <v>Setembro</v>
      </c>
      <c r="N130" s="25" t="str">
        <f t="shared" si="11"/>
        <v>Outubro</v>
      </c>
      <c r="O130" s="25" t="str">
        <f t="shared" si="11"/>
        <v>Novembro</v>
      </c>
      <c r="P130" s="25" t="str">
        <f t="shared" si="11"/>
        <v>Dezembro</v>
      </c>
      <c r="Q130" s="18"/>
      <c r="R130" s="10"/>
      <c r="S130" s="10"/>
      <c r="T130" s="10"/>
      <c r="U130" s="10"/>
      <c r="V130" s="10"/>
      <c r="W130" s="10"/>
      <c r="X130" s="10"/>
    </row>
    <row r="131" spans="1:24">
      <c r="A131" s="186" t="s">
        <v>218</v>
      </c>
      <c r="B131" s="187"/>
      <c r="C131" s="188"/>
      <c r="D131" s="52" t="s">
        <v>0</v>
      </c>
      <c r="E131" s="67">
        <f t="shared" ref="E131:P131" si="12">E17</f>
        <v>1840</v>
      </c>
      <c r="F131" s="67">
        <f t="shared" si="12"/>
        <v>1840</v>
      </c>
      <c r="G131" s="67">
        <f t="shared" si="12"/>
        <v>1840</v>
      </c>
      <c r="H131" s="67">
        <f t="shared" si="12"/>
        <v>1840</v>
      </c>
      <c r="I131" s="67">
        <f t="shared" si="12"/>
        <v>1840</v>
      </c>
      <c r="J131" s="67">
        <f t="shared" si="12"/>
        <v>1840</v>
      </c>
      <c r="K131" s="67">
        <f t="shared" si="12"/>
        <v>1840</v>
      </c>
      <c r="L131" s="67">
        <f t="shared" si="12"/>
        <v>1840</v>
      </c>
      <c r="M131" s="67">
        <f t="shared" si="12"/>
        <v>1840</v>
      </c>
      <c r="N131" s="67">
        <f t="shared" si="12"/>
        <v>1840</v>
      </c>
      <c r="O131" s="67">
        <f t="shared" si="12"/>
        <v>1840</v>
      </c>
      <c r="P131" s="67">
        <f t="shared" si="12"/>
        <v>1840</v>
      </c>
      <c r="Q131" s="18"/>
      <c r="R131" s="10"/>
      <c r="S131" s="10"/>
      <c r="T131" s="10"/>
      <c r="U131" s="10"/>
      <c r="V131" s="10"/>
      <c r="W131" s="10"/>
      <c r="X131" s="10"/>
    </row>
    <row r="132" spans="1:24">
      <c r="A132" s="189"/>
      <c r="B132" s="190"/>
      <c r="C132" s="191"/>
      <c r="D132" s="52" t="s">
        <v>24</v>
      </c>
      <c r="E132" s="82">
        <f>E32</f>
        <v>0</v>
      </c>
      <c r="F132" s="82">
        <f t="shared" ref="F132:P132" si="13">F32</f>
        <v>346</v>
      </c>
      <c r="G132" s="82">
        <f t="shared" si="13"/>
        <v>346</v>
      </c>
      <c r="H132" s="82">
        <f t="shared" si="13"/>
        <v>356</v>
      </c>
      <c r="I132" s="82">
        <f t="shared" si="13"/>
        <v>346</v>
      </c>
      <c r="J132" s="82">
        <f t="shared" si="13"/>
        <v>346</v>
      </c>
      <c r="K132" s="82">
        <f t="shared" si="13"/>
        <v>346</v>
      </c>
      <c r="L132" s="82">
        <f t="shared" si="13"/>
        <v>346</v>
      </c>
      <c r="M132" s="82">
        <f t="shared" si="13"/>
        <v>346</v>
      </c>
      <c r="N132" s="82">
        <f t="shared" si="13"/>
        <v>346</v>
      </c>
      <c r="O132" s="82">
        <f t="shared" si="13"/>
        <v>346</v>
      </c>
      <c r="P132" s="82">
        <f t="shared" si="13"/>
        <v>0</v>
      </c>
      <c r="Q132" s="18"/>
      <c r="R132" s="10"/>
      <c r="S132" s="10"/>
      <c r="T132" s="10"/>
      <c r="U132" s="10"/>
      <c r="V132" s="10"/>
      <c r="W132" s="10"/>
      <c r="X132" s="10"/>
    </row>
    <row r="133" spans="1:24">
      <c r="A133" s="189"/>
      <c r="B133" s="190"/>
      <c r="C133" s="191"/>
      <c r="D133" s="51" t="s">
        <v>91</v>
      </c>
      <c r="E133" s="68">
        <f>E66</f>
        <v>778.6</v>
      </c>
      <c r="F133" s="68">
        <f t="shared" ref="F133:P133" si="14">F66</f>
        <v>778.6</v>
      </c>
      <c r="G133" s="68">
        <f t="shared" si="14"/>
        <v>778.6</v>
      </c>
      <c r="H133" s="68">
        <f t="shared" si="14"/>
        <v>778.6</v>
      </c>
      <c r="I133" s="68">
        <f t="shared" si="14"/>
        <v>778.6</v>
      </c>
      <c r="J133" s="68">
        <f t="shared" si="14"/>
        <v>778.6</v>
      </c>
      <c r="K133" s="68">
        <f t="shared" si="14"/>
        <v>778.6</v>
      </c>
      <c r="L133" s="68">
        <f t="shared" si="14"/>
        <v>778.6</v>
      </c>
      <c r="M133" s="68">
        <f t="shared" si="14"/>
        <v>778.6</v>
      </c>
      <c r="N133" s="68">
        <f t="shared" si="14"/>
        <v>778.6</v>
      </c>
      <c r="O133" s="68">
        <f t="shared" si="14"/>
        <v>778.6</v>
      </c>
      <c r="P133" s="68">
        <f t="shared" si="14"/>
        <v>778.6</v>
      </c>
      <c r="Q133" s="18"/>
      <c r="R133" s="10"/>
      <c r="S133" s="10"/>
      <c r="T133" s="10"/>
      <c r="U133" s="10"/>
      <c r="V133" s="10"/>
      <c r="W133" s="10"/>
      <c r="X133" s="10"/>
    </row>
    <row r="134" spans="1:24">
      <c r="A134" s="189"/>
      <c r="B134" s="190"/>
      <c r="C134" s="191"/>
      <c r="D134" s="51" t="s">
        <v>92</v>
      </c>
      <c r="E134" s="68">
        <f t="shared" ref="E134:P134" si="15">E95</f>
        <v>585</v>
      </c>
      <c r="F134" s="68">
        <f t="shared" si="15"/>
        <v>585</v>
      </c>
      <c r="G134" s="68">
        <f t="shared" si="15"/>
        <v>585</v>
      </c>
      <c r="H134" s="68">
        <f t="shared" si="15"/>
        <v>585</v>
      </c>
      <c r="I134" s="68">
        <f t="shared" si="15"/>
        <v>585</v>
      </c>
      <c r="J134" s="68">
        <f t="shared" si="15"/>
        <v>585</v>
      </c>
      <c r="K134" s="68">
        <f t="shared" si="15"/>
        <v>585</v>
      </c>
      <c r="L134" s="68">
        <f t="shared" si="15"/>
        <v>585</v>
      </c>
      <c r="M134" s="68">
        <f t="shared" si="15"/>
        <v>585</v>
      </c>
      <c r="N134" s="68">
        <f t="shared" si="15"/>
        <v>585</v>
      </c>
      <c r="O134" s="68">
        <f t="shared" si="15"/>
        <v>585</v>
      </c>
      <c r="P134" s="68">
        <f t="shared" si="15"/>
        <v>585</v>
      </c>
      <c r="Q134" s="18"/>
      <c r="R134" s="10"/>
      <c r="S134" s="10"/>
      <c r="T134" s="10"/>
      <c r="U134" s="10"/>
      <c r="V134" s="10"/>
      <c r="W134" s="10"/>
      <c r="X134" s="10"/>
    </row>
    <row r="135" spans="1:24">
      <c r="A135" s="189"/>
      <c r="B135" s="190"/>
      <c r="C135" s="191"/>
      <c r="D135" s="51" t="s">
        <v>93</v>
      </c>
      <c r="E135" s="68">
        <f t="shared" ref="E135:P135" si="16">E109</f>
        <v>50</v>
      </c>
      <c r="F135" s="68">
        <f t="shared" si="16"/>
        <v>50</v>
      </c>
      <c r="G135" s="68">
        <f t="shared" si="16"/>
        <v>50</v>
      </c>
      <c r="H135" s="68">
        <f t="shared" si="16"/>
        <v>50</v>
      </c>
      <c r="I135" s="68">
        <f t="shared" si="16"/>
        <v>50</v>
      </c>
      <c r="J135" s="68">
        <f t="shared" si="16"/>
        <v>50</v>
      </c>
      <c r="K135" s="68">
        <f t="shared" si="16"/>
        <v>0</v>
      </c>
      <c r="L135" s="68">
        <f t="shared" si="16"/>
        <v>0</v>
      </c>
      <c r="M135" s="68">
        <f t="shared" si="16"/>
        <v>0</v>
      </c>
      <c r="N135" s="68">
        <f t="shared" si="16"/>
        <v>0</v>
      </c>
      <c r="O135" s="68">
        <f t="shared" si="16"/>
        <v>0</v>
      </c>
      <c r="P135" s="68">
        <f t="shared" si="16"/>
        <v>0</v>
      </c>
      <c r="Q135" s="18"/>
      <c r="R135" s="10"/>
      <c r="S135" s="10"/>
      <c r="T135" s="10"/>
      <c r="U135" s="10"/>
      <c r="V135" s="10"/>
      <c r="W135" s="10"/>
      <c r="X135" s="10"/>
    </row>
    <row r="136" spans="1:24">
      <c r="A136" s="189"/>
      <c r="B136" s="190"/>
      <c r="C136" s="191"/>
      <c r="D136" s="51" t="s">
        <v>95</v>
      </c>
      <c r="E136" s="68">
        <f>E127</f>
        <v>80</v>
      </c>
      <c r="F136" s="68">
        <f t="shared" ref="F136:P136" si="17">F127</f>
        <v>80</v>
      </c>
      <c r="G136" s="68">
        <f t="shared" si="17"/>
        <v>80</v>
      </c>
      <c r="H136" s="68">
        <f t="shared" si="17"/>
        <v>80</v>
      </c>
      <c r="I136" s="68">
        <f t="shared" si="17"/>
        <v>80</v>
      </c>
      <c r="J136" s="68">
        <f t="shared" si="17"/>
        <v>80</v>
      </c>
      <c r="K136" s="68">
        <f t="shared" si="17"/>
        <v>80</v>
      </c>
      <c r="L136" s="68">
        <f t="shared" si="17"/>
        <v>80</v>
      </c>
      <c r="M136" s="68">
        <f t="shared" si="17"/>
        <v>80</v>
      </c>
      <c r="N136" s="68">
        <f t="shared" si="17"/>
        <v>80</v>
      </c>
      <c r="O136" s="68">
        <f t="shared" si="17"/>
        <v>80</v>
      </c>
      <c r="P136" s="68">
        <f t="shared" si="17"/>
        <v>80</v>
      </c>
      <c r="Q136" s="18"/>
      <c r="R136" s="10"/>
      <c r="S136" s="10"/>
      <c r="T136" s="10"/>
      <c r="U136" s="10"/>
      <c r="V136" s="10"/>
      <c r="W136" s="10"/>
      <c r="X136" s="10"/>
    </row>
    <row r="137" spans="1:24">
      <c r="A137" s="192"/>
      <c r="B137" s="193"/>
      <c r="C137" s="194"/>
      <c r="D137" s="42" t="s">
        <v>47</v>
      </c>
      <c r="E137" s="43">
        <f>E131-(SUM(E132:E136))</f>
        <v>346.40000000000009</v>
      </c>
      <c r="F137" s="43">
        <f>F131-(SUM(F132:F136))</f>
        <v>0.40000000000009095</v>
      </c>
      <c r="G137" s="43">
        <f t="shared" ref="G137:P137" si="18">G131-(SUM(G132:G136))</f>
        <v>0.40000000000009095</v>
      </c>
      <c r="H137" s="43">
        <f t="shared" si="18"/>
        <v>-9.5999999999999091</v>
      </c>
      <c r="I137" s="43">
        <f t="shared" si="18"/>
        <v>0.40000000000009095</v>
      </c>
      <c r="J137" s="43">
        <f t="shared" si="18"/>
        <v>0.40000000000009095</v>
      </c>
      <c r="K137" s="43">
        <f t="shared" si="18"/>
        <v>50.400000000000091</v>
      </c>
      <c r="L137" s="43">
        <f t="shared" si="18"/>
        <v>50.400000000000091</v>
      </c>
      <c r="M137" s="43">
        <f t="shared" si="18"/>
        <v>50.400000000000091</v>
      </c>
      <c r="N137" s="43">
        <f t="shared" si="18"/>
        <v>50.400000000000091</v>
      </c>
      <c r="O137" s="43">
        <f>O131-(SUM(O132:O136))</f>
        <v>50.400000000000091</v>
      </c>
      <c r="P137" s="43">
        <f t="shared" si="18"/>
        <v>396.40000000000009</v>
      </c>
      <c r="Q137" s="18"/>
      <c r="R137" s="10"/>
      <c r="S137" s="10"/>
      <c r="T137" s="10"/>
      <c r="U137" s="10"/>
      <c r="V137" s="10"/>
      <c r="W137" s="10"/>
      <c r="X137" s="10"/>
    </row>
    <row r="138" spans="1:24" s="64" customFormat="1" ht="18">
      <c r="A138" s="69"/>
      <c r="B138" s="69"/>
      <c r="C138" s="69"/>
      <c r="D138" s="70"/>
      <c r="E138" s="83">
        <f>SUM(E132:E136)</f>
        <v>1493.6</v>
      </c>
      <c r="F138" s="83">
        <f>SUM(F132:F136)</f>
        <v>1839.6</v>
      </c>
      <c r="G138" s="83">
        <f t="shared" ref="G138:N138" si="19">SUM(G132:G136)</f>
        <v>1839.6</v>
      </c>
      <c r="H138" s="83">
        <f t="shared" si="19"/>
        <v>1849.6</v>
      </c>
      <c r="I138" s="83">
        <f t="shared" si="19"/>
        <v>1839.6</v>
      </c>
      <c r="J138" s="83">
        <f t="shared" si="19"/>
        <v>1839.6</v>
      </c>
      <c r="K138" s="83">
        <f t="shared" si="19"/>
        <v>1789.6</v>
      </c>
      <c r="L138" s="83">
        <f t="shared" si="19"/>
        <v>1789.6</v>
      </c>
      <c r="M138" s="83">
        <f t="shared" si="19"/>
        <v>1789.6</v>
      </c>
      <c r="N138" s="83">
        <f t="shared" si="19"/>
        <v>1789.6</v>
      </c>
      <c r="O138" s="83">
        <f t="shared" ref="O138:P138" si="20">SUM(O132:O136)</f>
        <v>1789.6</v>
      </c>
      <c r="P138" s="83">
        <f t="shared" si="20"/>
        <v>1443.6</v>
      </c>
      <c r="Q138" s="32"/>
      <c r="R138" s="63"/>
      <c r="S138" s="63"/>
      <c r="T138" s="63"/>
      <c r="U138" s="63"/>
      <c r="V138" s="63"/>
      <c r="W138" s="63"/>
      <c r="X138" s="63"/>
    </row>
    <row r="139" spans="1:24">
      <c r="A139" s="18"/>
      <c r="B139" s="18"/>
      <c r="C139" s="18"/>
      <c r="D139" s="18"/>
      <c r="E139" s="71"/>
      <c r="F139" s="28"/>
      <c r="G139" s="28"/>
      <c r="H139" s="28"/>
      <c r="I139" s="28"/>
      <c r="J139" s="28"/>
      <c r="K139" s="28"/>
      <c r="L139" s="28"/>
      <c r="M139" s="28"/>
      <c r="N139" s="28"/>
      <c r="O139" s="28"/>
      <c r="P139" s="28"/>
      <c r="Q139" s="18"/>
      <c r="R139" s="10"/>
      <c r="S139" s="10"/>
      <c r="T139" s="10"/>
      <c r="U139" s="10"/>
      <c r="V139" s="10"/>
      <c r="W139" s="10"/>
      <c r="X139" s="10"/>
    </row>
    <row r="140" spans="1:24" s="64" customFormat="1" ht="9.75" customHeight="1" thickBot="1">
      <c r="A140" s="32"/>
      <c r="B140" s="32"/>
      <c r="C140" s="32"/>
      <c r="D140" s="32"/>
      <c r="E140" s="71" t="str">
        <f>E3</f>
        <v>Janeiro</v>
      </c>
      <c r="F140" s="71" t="str">
        <f t="shared" ref="F140:P140" si="21">F3</f>
        <v>Fevereiro</v>
      </c>
      <c r="G140" s="71" t="str">
        <f t="shared" si="21"/>
        <v>Março</v>
      </c>
      <c r="H140" s="71" t="str">
        <f t="shared" si="21"/>
        <v>Abril</v>
      </c>
      <c r="I140" s="71" t="str">
        <f t="shared" si="21"/>
        <v>Maio</v>
      </c>
      <c r="J140" s="71" t="str">
        <f t="shared" si="21"/>
        <v>Junho</v>
      </c>
      <c r="K140" s="71" t="str">
        <f t="shared" si="21"/>
        <v>Julho</v>
      </c>
      <c r="L140" s="71" t="str">
        <f t="shared" si="21"/>
        <v>Agosto</v>
      </c>
      <c r="M140" s="71" t="str">
        <f t="shared" si="21"/>
        <v>Setembro</v>
      </c>
      <c r="N140" s="71" t="str">
        <f t="shared" si="21"/>
        <v>Outubro</v>
      </c>
      <c r="O140" s="71" t="str">
        <f t="shared" si="21"/>
        <v>Novembro</v>
      </c>
      <c r="P140" s="71" t="str">
        <f t="shared" si="21"/>
        <v>Dezembro</v>
      </c>
      <c r="Q140" s="32"/>
      <c r="R140" s="63"/>
      <c r="S140" s="63"/>
      <c r="T140" s="63"/>
      <c r="U140" s="63"/>
      <c r="V140" s="63"/>
      <c r="W140" s="63"/>
      <c r="X140" s="63"/>
    </row>
    <row r="141" spans="1:24" ht="15" customHeight="1" thickTop="1">
      <c r="A141" s="146" t="s">
        <v>219</v>
      </c>
      <c r="B141" s="147"/>
      <c r="C141" s="148"/>
      <c r="D141" s="16" t="s">
        <v>25</v>
      </c>
      <c r="E141" s="17">
        <f>E21+E158</f>
        <v>10000</v>
      </c>
      <c r="F141" s="17">
        <f t="shared" ref="F141:F146" si="22">E141+E21</f>
        <v>10000</v>
      </c>
      <c r="G141" s="17">
        <f t="shared" ref="G141:P141" si="23">F141+F21</f>
        <v>10053</v>
      </c>
      <c r="H141" s="17">
        <f t="shared" si="23"/>
        <v>10106</v>
      </c>
      <c r="I141" s="17">
        <f t="shared" si="23"/>
        <v>10159</v>
      </c>
      <c r="J141" s="17">
        <f t="shared" si="23"/>
        <v>10212</v>
      </c>
      <c r="K141" s="17">
        <f t="shared" si="23"/>
        <v>10265</v>
      </c>
      <c r="L141" s="17">
        <f t="shared" si="23"/>
        <v>10318</v>
      </c>
      <c r="M141" s="17">
        <f t="shared" si="23"/>
        <v>10371</v>
      </c>
      <c r="N141" s="17">
        <f t="shared" si="23"/>
        <v>10424</v>
      </c>
      <c r="O141" s="17">
        <f t="shared" si="23"/>
        <v>10477</v>
      </c>
      <c r="P141" s="17">
        <f t="shared" si="23"/>
        <v>10530</v>
      </c>
      <c r="Q141" s="18"/>
      <c r="R141" s="10"/>
      <c r="S141" s="10"/>
      <c r="T141" s="10"/>
      <c r="U141" s="10"/>
      <c r="V141" s="10"/>
      <c r="W141" s="10"/>
      <c r="X141" s="10"/>
    </row>
    <row r="142" spans="1:24" ht="15" customHeight="1">
      <c r="A142" s="149"/>
      <c r="B142" s="150"/>
      <c r="C142" s="151"/>
      <c r="D142" s="16" t="s">
        <v>26</v>
      </c>
      <c r="E142" s="17">
        <f t="shared" ref="E142:E147" si="24">E22+E159</f>
        <v>0</v>
      </c>
      <c r="F142" s="17">
        <f t="shared" si="22"/>
        <v>0</v>
      </c>
      <c r="G142" s="17">
        <f t="shared" ref="G142:P142" si="25">F142+F22</f>
        <v>0</v>
      </c>
      <c r="H142" s="17">
        <f t="shared" si="25"/>
        <v>0</v>
      </c>
      <c r="I142" s="17">
        <f t="shared" si="25"/>
        <v>0</v>
      </c>
      <c r="J142" s="17">
        <f t="shared" si="25"/>
        <v>0</v>
      </c>
      <c r="K142" s="17">
        <f t="shared" si="25"/>
        <v>0</v>
      </c>
      <c r="L142" s="17">
        <f t="shared" si="25"/>
        <v>0</v>
      </c>
      <c r="M142" s="17">
        <f t="shared" si="25"/>
        <v>0</v>
      </c>
      <c r="N142" s="17">
        <f t="shared" si="25"/>
        <v>0</v>
      </c>
      <c r="O142" s="17">
        <f t="shared" si="25"/>
        <v>0</v>
      </c>
      <c r="P142" s="17">
        <f t="shared" si="25"/>
        <v>0</v>
      </c>
      <c r="Q142" s="18"/>
      <c r="R142" s="10"/>
      <c r="S142" s="10"/>
      <c r="T142" s="10"/>
      <c r="U142" s="10"/>
      <c r="V142" s="10"/>
      <c r="W142" s="10"/>
      <c r="X142" s="10"/>
    </row>
    <row r="143" spans="1:24" ht="15" customHeight="1">
      <c r="A143" s="149"/>
      <c r="B143" s="150"/>
      <c r="C143" s="151"/>
      <c r="D143" s="16" t="s">
        <v>79</v>
      </c>
      <c r="E143" s="17">
        <f t="shared" si="24"/>
        <v>0</v>
      </c>
      <c r="F143" s="17">
        <f t="shared" si="22"/>
        <v>0</v>
      </c>
      <c r="G143" s="17">
        <f t="shared" ref="G143:P143" si="26">F143+F23</f>
        <v>53</v>
      </c>
      <c r="H143" s="17">
        <f t="shared" si="26"/>
        <v>106</v>
      </c>
      <c r="I143" s="17">
        <f t="shared" si="26"/>
        <v>159</v>
      </c>
      <c r="J143" s="17">
        <f t="shared" si="26"/>
        <v>212</v>
      </c>
      <c r="K143" s="17">
        <f t="shared" si="26"/>
        <v>265</v>
      </c>
      <c r="L143" s="17">
        <f t="shared" si="26"/>
        <v>318</v>
      </c>
      <c r="M143" s="17">
        <f t="shared" si="26"/>
        <v>371</v>
      </c>
      <c r="N143" s="17">
        <f t="shared" si="26"/>
        <v>424</v>
      </c>
      <c r="O143" s="17">
        <f t="shared" si="26"/>
        <v>477</v>
      </c>
      <c r="P143" s="17">
        <f t="shared" si="26"/>
        <v>530</v>
      </c>
      <c r="Q143" s="18"/>
      <c r="R143" s="10"/>
      <c r="S143" s="10"/>
      <c r="T143" s="10"/>
      <c r="U143" s="10"/>
      <c r="V143" s="10"/>
      <c r="W143" s="10"/>
      <c r="X143" s="10"/>
    </row>
    <row r="144" spans="1:24" ht="15" customHeight="1">
      <c r="A144" s="149"/>
      <c r="B144" s="150"/>
      <c r="C144" s="151"/>
      <c r="D144" s="16" t="s">
        <v>48</v>
      </c>
      <c r="E144" s="17">
        <f t="shared" si="24"/>
        <v>0</v>
      </c>
      <c r="F144" s="17">
        <f t="shared" si="22"/>
        <v>0</v>
      </c>
      <c r="G144" s="17">
        <f t="shared" ref="G144:P144" si="27">F144+F24</f>
        <v>0</v>
      </c>
      <c r="H144" s="17">
        <f t="shared" si="27"/>
        <v>0</v>
      </c>
      <c r="I144" s="17">
        <f t="shared" si="27"/>
        <v>0</v>
      </c>
      <c r="J144" s="17">
        <f t="shared" si="27"/>
        <v>0</v>
      </c>
      <c r="K144" s="17">
        <f t="shared" si="27"/>
        <v>0</v>
      </c>
      <c r="L144" s="17">
        <f t="shared" si="27"/>
        <v>0</v>
      </c>
      <c r="M144" s="17">
        <f t="shared" si="27"/>
        <v>0</v>
      </c>
      <c r="N144" s="17">
        <f t="shared" si="27"/>
        <v>0</v>
      </c>
      <c r="O144" s="17">
        <f t="shared" si="27"/>
        <v>0</v>
      </c>
      <c r="P144" s="17">
        <f t="shared" si="27"/>
        <v>0</v>
      </c>
      <c r="Q144" s="18"/>
      <c r="R144" s="10"/>
      <c r="S144" s="10"/>
      <c r="T144" s="10"/>
      <c r="U144" s="10"/>
      <c r="V144" s="10"/>
      <c r="W144" s="10"/>
      <c r="X144" s="10"/>
    </row>
    <row r="145" spans="1:24" ht="15" customHeight="1">
      <c r="A145" s="149"/>
      <c r="B145" s="150"/>
      <c r="C145" s="151"/>
      <c r="D145" s="16" t="s">
        <v>97</v>
      </c>
      <c r="E145" s="17">
        <f t="shared" si="24"/>
        <v>0</v>
      </c>
      <c r="F145" s="17">
        <f t="shared" si="22"/>
        <v>0</v>
      </c>
      <c r="G145" s="17">
        <f t="shared" ref="G145:P145" si="28">F145+F25</f>
        <v>0</v>
      </c>
      <c r="H145" s="17">
        <f t="shared" si="28"/>
        <v>0</v>
      </c>
      <c r="I145" s="17">
        <f t="shared" si="28"/>
        <v>0</v>
      </c>
      <c r="J145" s="17">
        <f t="shared" si="28"/>
        <v>0</v>
      </c>
      <c r="K145" s="17">
        <f t="shared" si="28"/>
        <v>0</v>
      </c>
      <c r="L145" s="17">
        <f t="shared" si="28"/>
        <v>0</v>
      </c>
      <c r="M145" s="17">
        <f t="shared" si="28"/>
        <v>0</v>
      </c>
      <c r="N145" s="17">
        <f t="shared" si="28"/>
        <v>0</v>
      </c>
      <c r="O145" s="17">
        <f t="shared" si="28"/>
        <v>0</v>
      </c>
      <c r="P145" s="17">
        <f t="shared" si="28"/>
        <v>0</v>
      </c>
      <c r="Q145" s="18"/>
      <c r="R145" s="10"/>
      <c r="S145" s="10"/>
      <c r="T145" s="10"/>
      <c r="U145" s="10"/>
      <c r="V145" s="10"/>
      <c r="W145" s="10"/>
      <c r="X145" s="10"/>
    </row>
    <row r="146" spans="1:24" ht="15" customHeight="1">
      <c r="A146" s="149"/>
      <c r="B146" s="150"/>
      <c r="C146" s="151"/>
      <c r="D146" s="16" t="s">
        <v>98</v>
      </c>
      <c r="E146" s="17">
        <f t="shared" si="24"/>
        <v>0</v>
      </c>
      <c r="F146" s="17">
        <f t="shared" si="22"/>
        <v>0</v>
      </c>
      <c r="G146" s="17">
        <f t="shared" ref="G146:P146" si="29">F146+F26</f>
        <v>0</v>
      </c>
      <c r="H146" s="17">
        <f t="shared" si="29"/>
        <v>0</v>
      </c>
      <c r="I146" s="17">
        <f t="shared" si="29"/>
        <v>0</v>
      </c>
      <c r="J146" s="17">
        <f t="shared" si="29"/>
        <v>0</v>
      </c>
      <c r="K146" s="17">
        <f t="shared" si="29"/>
        <v>0</v>
      </c>
      <c r="L146" s="17">
        <f t="shared" si="29"/>
        <v>0</v>
      </c>
      <c r="M146" s="17">
        <f t="shared" si="29"/>
        <v>0</v>
      </c>
      <c r="N146" s="17">
        <f t="shared" si="29"/>
        <v>0</v>
      </c>
      <c r="O146" s="17">
        <f t="shared" si="29"/>
        <v>0</v>
      </c>
      <c r="P146" s="17">
        <f t="shared" si="29"/>
        <v>0</v>
      </c>
      <c r="Q146" s="18"/>
      <c r="R146" s="10"/>
      <c r="S146" s="10"/>
      <c r="T146" s="10"/>
      <c r="U146" s="10"/>
      <c r="V146" s="10"/>
      <c r="W146" s="10"/>
      <c r="X146" s="10"/>
    </row>
    <row r="147" spans="1:24" ht="15" customHeight="1">
      <c r="A147" s="149"/>
      <c r="B147" s="150"/>
      <c r="C147" s="151"/>
      <c r="D147" s="16" t="s">
        <v>76</v>
      </c>
      <c r="E147" s="17">
        <f t="shared" si="24"/>
        <v>0</v>
      </c>
      <c r="F147" s="17">
        <f>E147+SUM(F27:F30)</f>
        <v>240</v>
      </c>
      <c r="G147" s="17">
        <f>F147+SUM(G27:G30)</f>
        <v>480</v>
      </c>
      <c r="H147" s="17">
        <f t="shared" ref="H147:O147" si="30">G147+SUM(H27:H30)</f>
        <v>730</v>
      </c>
      <c r="I147" s="17">
        <f t="shared" si="30"/>
        <v>970</v>
      </c>
      <c r="J147" s="17">
        <f t="shared" si="30"/>
        <v>1210</v>
      </c>
      <c r="K147" s="17">
        <f t="shared" si="30"/>
        <v>1450</v>
      </c>
      <c r="L147" s="17">
        <f t="shared" si="30"/>
        <v>1690</v>
      </c>
      <c r="M147" s="17">
        <f t="shared" si="30"/>
        <v>1930</v>
      </c>
      <c r="N147" s="17">
        <f t="shared" si="30"/>
        <v>2170</v>
      </c>
      <c r="O147" s="17">
        <f t="shared" si="30"/>
        <v>2410</v>
      </c>
      <c r="P147" s="17">
        <f>O147+SUM(P27:P30)</f>
        <v>2410</v>
      </c>
      <c r="Q147" s="18"/>
      <c r="R147" s="10"/>
      <c r="S147" s="10"/>
      <c r="T147" s="10"/>
      <c r="U147" s="10"/>
      <c r="V147" s="10"/>
      <c r="W147" s="10"/>
      <c r="X147" s="10"/>
    </row>
    <row r="148" spans="1:24" ht="3" customHeight="1">
      <c r="A148" s="149"/>
      <c r="B148" s="150"/>
      <c r="C148" s="151"/>
      <c r="D148" s="19"/>
      <c r="E148" s="26"/>
      <c r="F148" s="26"/>
      <c r="G148" s="26"/>
      <c r="H148" s="26"/>
      <c r="I148" s="26"/>
      <c r="J148" s="26"/>
      <c r="K148" s="26"/>
      <c r="L148" s="26"/>
      <c r="M148" s="26"/>
      <c r="N148" s="26"/>
      <c r="O148" s="26"/>
      <c r="P148" s="26"/>
      <c r="Q148" s="18"/>
      <c r="R148" s="10"/>
      <c r="S148" s="10"/>
      <c r="T148" s="10"/>
      <c r="U148" s="10"/>
      <c r="V148" s="10"/>
      <c r="W148" s="10"/>
      <c r="X148" s="10"/>
    </row>
    <row r="149" spans="1:24" ht="15" customHeight="1">
      <c r="A149" s="149"/>
      <c r="B149" s="150"/>
      <c r="C149" s="151"/>
      <c r="D149" s="21" t="s">
        <v>50</v>
      </c>
      <c r="E149" s="22">
        <f>SUM(E141:E147)</f>
        <v>10000</v>
      </c>
      <c r="F149" s="22">
        <f t="shared" ref="F149:P149" si="31">SUM(F141:F147)</f>
        <v>10240</v>
      </c>
      <c r="G149" s="22">
        <f>SUM(G141:G147)</f>
        <v>10586</v>
      </c>
      <c r="H149" s="22">
        <f>SUM(H141:H147)</f>
        <v>10942</v>
      </c>
      <c r="I149" s="22">
        <f>SUM(I141:I147)</f>
        <v>11288</v>
      </c>
      <c r="J149" s="22">
        <f t="shared" si="31"/>
        <v>11634</v>
      </c>
      <c r="K149" s="22">
        <f t="shared" si="31"/>
        <v>11980</v>
      </c>
      <c r="L149" s="22">
        <f t="shared" si="31"/>
        <v>12326</v>
      </c>
      <c r="M149" s="22">
        <f t="shared" si="31"/>
        <v>12672</v>
      </c>
      <c r="N149" s="22">
        <f t="shared" si="31"/>
        <v>13018</v>
      </c>
      <c r="O149" s="22">
        <f t="shared" si="31"/>
        <v>13364</v>
      </c>
      <c r="P149" s="22">
        <f t="shared" si="31"/>
        <v>13470</v>
      </c>
      <c r="Q149" s="18"/>
      <c r="R149" s="10"/>
      <c r="S149" s="10"/>
      <c r="T149" s="10"/>
      <c r="U149" s="10"/>
      <c r="V149" s="10"/>
      <c r="W149" s="10"/>
      <c r="X149" s="10"/>
    </row>
    <row r="150" spans="1:24" ht="3.75" customHeight="1">
      <c r="A150" s="149"/>
      <c r="B150" s="150"/>
      <c r="C150" s="151"/>
      <c r="D150" s="32"/>
      <c r="E150" s="25"/>
      <c r="F150" s="25"/>
      <c r="G150" s="25"/>
      <c r="H150" s="25"/>
      <c r="I150" s="25"/>
      <c r="J150" s="25"/>
      <c r="K150" s="25"/>
      <c r="L150" s="25"/>
      <c r="M150" s="25"/>
      <c r="N150" s="25"/>
      <c r="O150" s="25"/>
      <c r="P150" s="25"/>
      <c r="Q150" s="18"/>
      <c r="R150" s="10"/>
      <c r="S150" s="10"/>
      <c r="T150" s="10"/>
      <c r="U150" s="10"/>
      <c r="V150" s="10"/>
      <c r="W150" s="10"/>
      <c r="X150" s="10"/>
    </row>
    <row r="151" spans="1:24" ht="15" customHeight="1">
      <c r="A151" s="149"/>
      <c r="B151" s="150"/>
      <c r="C151" s="151"/>
      <c r="D151" s="35" t="s">
        <v>121</v>
      </c>
      <c r="E151" s="44">
        <f>E132/E149</f>
        <v>0</v>
      </c>
      <c r="F151" s="86">
        <f t="shared" ref="F151:P151" si="32">F132/F149</f>
        <v>3.3789062500000001E-2</v>
      </c>
      <c r="G151" s="86">
        <f t="shared" si="32"/>
        <v>3.2684677876440582E-2</v>
      </c>
      <c r="H151" s="86">
        <f t="shared" si="32"/>
        <v>3.2535185523670261E-2</v>
      </c>
      <c r="I151" s="86">
        <f t="shared" si="32"/>
        <v>3.0652019844082209E-2</v>
      </c>
      <c r="J151" s="86">
        <f t="shared" si="32"/>
        <v>2.974041602200447E-2</v>
      </c>
      <c r="K151" s="86">
        <f t="shared" si="32"/>
        <v>2.8881469115191988E-2</v>
      </c>
      <c r="L151" s="86">
        <f t="shared" si="32"/>
        <v>2.8070744767158852E-2</v>
      </c>
      <c r="M151" s="86">
        <f t="shared" si="32"/>
        <v>2.7304292929292928E-2</v>
      </c>
      <c r="N151" s="86">
        <f t="shared" si="32"/>
        <v>2.6578583499769552E-2</v>
      </c>
      <c r="O151" s="86">
        <f t="shared" si="32"/>
        <v>2.5890451960490873E-2</v>
      </c>
      <c r="P151" s="86">
        <f t="shared" si="32"/>
        <v>0</v>
      </c>
      <c r="Q151" s="18"/>
      <c r="R151" s="10"/>
      <c r="S151" s="10"/>
      <c r="T151" s="10"/>
      <c r="U151" s="10"/>
      <c r="V151" s="10"/>
      <c r="W151" s="10"/>
      <c r="X151" s="10"/>
    </row>
    <row r="152" spans="1:24" s="64" customFormat="1" ht="6" customHeight="1">
      <c r="A152" s="149"/>
      <c r="B152" s="150"/>
      <c r="C152" s="151"/>
      <c r="D152" s="31"/>
      <c r="E152" s="62"/>
      <c r="F152" s="62"/>
      <c r="G152" s="62"/>
      <c r="H152" s="62"/>
      <c r="I152" s="62"/>
      <c r="J152" s="62"/>
      <c r="K152" s="62"/>
      <c r="L152" s="62"/>
      <c r="M152" s="62"/>
      <c r="N152" s="62"/>
      <c r="O152" s="62"/>
      <c r="P152" s="62"/>
      <c r="Q152" s="32"/>
      <c r="R152" s="63"/>
      <c r="S152" s="63"/>
      <c r="T152" s="63"/>
      <c r="U152" s="63"/>
      <c r="V152" s="63"/>
      <c r="W152" s="63"/>
      <c r="X152" s="63"/>
    </row>
    <row r="153" spans="1:24">
      <c r="A153" s="149"/>
      <c r="B153" s="150"/>
      <c r="C153" s="151"/>
      <c r="D153" s="65" t="s">
        <v>170</v>
      </c>
      <c r="E153" s="66">
        <v>6.7000000000000002E-3</v>
      </c>
      <c r="F153" s="66">
        <v>6.7000000000000002E-3</v>
      </c>
      <c r="G153" s="66">
        <v>6.7000000000000002E-3</v>
      </c>
      <c r="H153" s="66">
        <v>6.7000000000000002E-3</v>
      </c>
      <c r="I153" s="66">
        <v>6.7000000000000002E-3</v>
      </c>
      <c r="J153" s="66">
        <v>6.7000000000000002E-3</v>
      </c>
      <c r="K153" s="66">
        <v>6.7000000000000002E-3</v>
      </c>
      <c r="L153" s="66">
        <v>6.7000000000000002E-3</v>
      </c>
      <c r="M153" s="66">
        <v>6.7000000000000002E-3</v>
      </c>
      <c r="N153" s="66">
        <v>6.7000000000000002E-3</v>
      </c>
      <c r="O153" s="66">
        <v>6.7000000000000002E-3</v>
      </c>
      <c r="P153" s="66">
        <v>6.7000000000000002E-3</v>
      </c>
      <c r="Q153" s="10"/>
      <c r="R153" s="10"/>
      <c r="S153" s="10"/>
      <c r="T153" s="10"/>
      <c r="U153" s="10"/>
      <c r="V153" s="10"/>
      <c r="W153" s="10"/>
      <c r="X153" s="10"/>
    </row>
    <row r="154" spans="1:24" ht="4.5" customHeight="1">
      <c r="A154" s="149"/>
      <c r="B154" s="150"/>
      <c r="C154" s="151"/>
      <c r="D154" s="10"/>
      <c r="E154" s="46"/>
      <c r="F154" s="46"/>
      <c r="G154" s="46"/>
      <c r="H154" s="46"/>
      <c r="I154" s="46"/>
      <c r="J154" s="46"/>
      <c r="K154" s="46"/>
      <c r="L154" s="46"/>
      <c r="M154" s="46"/>
      <c r="N154" s="46"/>
      <c r="O154" s="46"/>
      <c r="P154" s="46"/>
      <c r="Q154" s="10"/>
      <c r="R154" s="10"/>
      <c r="S154" s="10"/>
      <c r="T154" s="10"/>
      <c r="U154" s="10"/>
      <c r="V154" s="10"/>
      <c r="W154" s="10"/>
      <c r="X154" s="10"/>
    </row>
    <row r="155" spans="1:24" ht="15.75" thickBot="1">
      <c r="A155" s="152"/>
      <c r="B155" s="153"/>
      <c r="C155" s="154"/>
      <c r="D155" s="21" t="s">
        <v>171</v>
      </c>
      <c r="E155" s="22">
        <f>E149+(E149*E153)</f>
        <v>10067</v>
      </c>
      <c r="F155" s="22">
        <f t="shared" ref="F155:P155" si="33">F149+(F149*F153)</f>
        <v>10308.608</v>
      </c>
      <c r="G155" s="22">
        <f>G149+(G149*G153)</f>
        <v>10656.9262</v>
      </c>
      <c r="H155" s="22">
        <f t="shared" si="33"/>
        <v>11015.311400000001</v>
      </c>
      <c r="I155" s="22">
        <f t="shared" si="33"/>
        <v>11363.6296</v>
      </c>
      <c r="J155" s="22">
        <f t="shared" si="33"/>
        <v>11711.9478</v>
      </c>
      <c r="K155" s="22">
        <f t="shared" si="33"/>
        <v>12060.266</v>
      </c>
      <c r="L155" s="22">
        <f t="shared" si="33"/>
        <v>12408.584199999999</v>
      </c>
      <c r="M155" s="22">
        <f t="shared" si="33"/>
        <v>12756.902400000001</v>
      </c>
      <c r="N155" s="22">
        <f t="shared" si="33"/>
        <v>13105.220600000001</v>
      </c>
      <c r="O155" s="22">
        <f t="shared" si="33"/>
        <v>13453.5388</v>
      </c>
      <c r="P155" s="22">
        <f t="shared" si="33"/>
        <v>13560.249</v>
      </c>
      <c r="Q155" s="18"/>
      <c r="R155" s="10"/>
      <c r="S155" s="10"/>
      <c r="T155" s="10"/>
      <c r="U155" s="10"/>
      <c r="V155" s="10"/>
      <c r="W155" s="10"/>
      <c r="X155" s="10"/>
    </row>
    <row r="156" spans="1:24" ht="12.75" customHeight="1" thickTop="1" thickBot="1">
      <c r="A156" s="10"/>
      <c r="B156" s="10"/>
      <c r="C156" s="10"/>
      <c r="D156" s="10"/>
      <c r="E156" s="11"/>
      <c r="F156" s="11"/>
      <c r="G156" s="11"/>
      <c r="H156" s="11"/>
      <c r="I156" s="11"/>
      <c r="J156" s="11"/>
      <c r="K156" s="11"/>
      <c r="L156" s="11"/>
      <c r="M156" s="11"/>
      <c r="N156" s="11"/>
      <c r="O156" s="11"/>
      <c r="P156" s="11"/>
      <c r="Q156" s="10"/>
      <c r="R156" s="10"/>
      <c r="S156" s="10"/>
      <c r="T156" s="10"/>
      <c r="U156" s="10"/>
      <c r="V156" s="10"/>
      <c r="W156" s="10"/>
      <c r="X156" s="10"/>
    </row>
    <row r="157" spans="1:24" ht="16.5" thickTop="1" thickBot="1">
      <c r="A157" s="61"/>
      <c r="B157" s="61"/>
      <c r="C157" s="61"/>
      <c r="E157" s="114" t="s">
        <v>220</v>
      </c>
    </row>
    <row r="158" spans="1:24" ht="15" customHeight="1" thickTop="1">
      <c r="A158" s="146" t="s">
        <v>221</v>
      </c>
      <c r="B158" s="147"/>
      <c r="C158" s="148"/>
      <c r="D158" s="115" t="str">
        <f t="shared" ref="D158:D164" si="34">D141</f>
        <v>Ações</v>
      </c>
      <c r="E158" s="111">
        <v>10000</v>
      </c>
    </row>
    <row r="159" spans="1:24">
      <c r="A159" s="149"/>
      <c r="B159" s="150"/>
      <c r="C159" s="151"/>
      <c r="D159" s="116" t="str">
        <f t="shared" si="34"/>
        <v>Tesouro Direto</v>
      </c>
      <c r="E159" s="112"/>
    </row>
    <row r="160" spans="1:24">
      <c r="A160" s="149"/>
      <c r="B160" s="150"/>
      <c r="C160" s="151"/>
      <c r="D160" s="116" t="str">
        <f t="shared" si="34"/>
        <v>Renda fixa</v>
      </c>
      <c r="E160" s="112"/>
    </row>
    <row r="161" spans="1:24">
      <c r="A161" s="149"/>
      <c r="B161" s="150"/>
      <c r="C161" s="151"/>
      <c r="D161" s="116" t="str">
        <f t="shared" si="34"/>
        <v>Previdência privada</v>
      </c>
      <c r="E161" s="112"/>
    </row>
    <row r="162" spans="1:24">
      <c r="A162" s="149"/>
      <c r="B162" s="150"/>
      <c r="C162" s="151"/>
      <c r="D162" s="116" t="str">
        <f t="shared" si="34"/>
        <v>Imoveis</v>
      </c>
      <c r="E162" s="112"/>
    </row>
    <row r="163" spans="1:24">
      <c r="A163" s="149"/>
      <c r="B163" s="150"/>
      <c r="C163" s="151"/>
      <c r="D163" s="116" t="str">
        <f t="shared" si="34"/>
        <v>Inv. Exterior ( Em R$)</v>
      </c>
      <c r="E163" s="112"/>
    </row>
    <row r="164" spans="1:24" ht="15.75" thickBot="1">
      <c r="A164" s="152"/>
      <c r="B164" s="153"/>
      <c r="C164" s="154"/>
      <c r="D164" s="117" t="str">
        <f t="shared" si="34"/>
        <v>Outros</v>
      </c>
      <c r="E164" s="113"/>
    </row>
    <row r="165" spans="1:24" ht="15.75" thickTop="1"/>
    <row r="167" spans="1:24">
      <c r="C167" s="64"/>
      <c r="D167" s="64"/>
      <c r="E167" s="126"/>
      <c r="F167" s="126"/>
      <c r="G167" s="126"/>
      <c r="H167" s="126"/>
      <c r="I167" s="126"/>
      <c r="J167" s="126"/>
      <c r="K167" s="126"/>
      <c r="L167" s="126"/>
      <c r="M167" s="126"/>
      <c r="N167" s="126"/>
      <c r="O167" s="126"/>
      <c r="P167" s="126"/>
      <c r="Q167" s="64"/>
      <c r="R167" s="64"/>
      <c r="S167" s="64"/>
      <c r="T167" s="64"/>
      <c r="U167" s="64"/>
      <c r="V167" s="64"/>
      <c r="W167" s="64"/>
      <c r="X167" s="64"/>
    </row>
    <row r="168" spans="1:24">
      <c r="A168" s="10"/>
      <c r="B168" s="10"/>
      <c r="C168" s="63"/>
      <c r="D168" s="63"/>
      <c r="E168" s="126"/>
      <c r="F168" s="126"/>
      <c r="G168" s="127"/>
      <c r="H168" s="127"/>
      <c r="I168" s="127"/>
      <c r="J168" s="127"/>
      <c r="K168" s="127"/>
      <c r="L168" s="127"/>
      <c r="M168" s="127"/>
      <c r="N168" s="127"/>
      <c r="O168" s="127"/>
      <c r="P168" s="127"/>
      <c r="Q168" s="63"/>
      <c r="R168" s="63"/>
      <c r="S168" s="63"/>
      <c r="T168" s="63"/>
      <c r="U168" s="63"/>
      <c r="V168" s="63"/>
      <c r="W168" s="63"/>
      <c r="X168" s="63"/>
    </row>
    <row r="169" spans="1:24">
      <c r="A169" s="10"/>
      <c r="B169" s="10"/>
      <c r="C169" s="63"/>
      <c r="D169" s="63"/>
      <c r="E169" s="49"/>
      <c r="F169" s="49"/>
      <c r="G169" s="127"/>
      <c r="H169" s="127"/>
      <c r="I169" s="127"/>
      <c r="J169" s="127"/>
      <c r="K169" s="127"/>
      <c r="L169" s="127"/>
      <c r="M169" s="127"/>
      <c r="N169" s="127"/>
      <c r="O169" s="127"/>
      <c r="P169" s="127"/>
      <c r="Q169" s="63"/>
      <c r="R169" s="63"/>
      <c r="S169" s="63"/>
      <c r="T169" s="63"/>
      <c r="U169" s="63"/>
      <c r="V169" s="63"/>
      <c r="W169" s="63"/>
      <c r="X169" s="63"/>
    </row>
    <row r="170" spans="1:24">
      <c r="A170" s="10"/>
      <c r="B170" s="10"/>
      <c r="C170" s="63"/>
      <c r="D170" s="63"/>
      <c r="E170" s="49"/>
      <c r="F170" s="49"/>
      <c r="G170" s="127"/>
      <c r="H170" s="127"/>
      <c r="I170" s="127"/>
      <c r="J170" s="127"/>
      <c r="K170" s="127"/>
      <c r="L170" s="127"/>
      <c r="M170" s="127"/>
      <c r="N170" s="127"/>
      <c r="O170" s="127"/>
      <c r="P170" s="127"/>
      <c r="Q170" s="63"/>
      <c r="R170" s="63"/>
      <c r="S170" s="63"/>
      <c r="T170" s="63"/>
      <c r="U170" s="63"/>
      <c r="V170" s="63"/>
      <c r="W170" s="63"/>
      <c r="X170" s="63"/>
    </row>
    <row r="171" spans="1:24">
      <c r="A171" s="10"/>
      <c r="B171" s="10"/>
      <c r="C171" s="63"/>
      <c r="D171" s="63"/>
      <c r="E171" s="49"/>
      <c r="F171" s="49"/>
      <c r="G171" s="49"/>
      <c r="H171" s="49"/>
      <c r="I171" s="49"/>
      <c r="J171" s="49"/>
      <c r="K171" s="49"/>
      <c r="L171" s="49"/>
      <c r="M171" s="49"/>
      <c r="N171" s="49"/>
      <c r="O171" s="49"/>
      <c r="P171" s="49"/>
      <c r="Q171" s="63"/>
      <c r="R171" s="63"/>
      <c r="S171" s="63"/>
      <c r="T171" s="63"/>
      <c r="U171" s="63"/>
      <c r="V171" s="63"/>
      <c r="W171" s="63"/>
      <c r="X171" s="63"/>
    </row>
    <row r="172" spans="1:24">
      <c r="A172" s="10"/>
      <c r="B172" s="10"/>
      <c r="C172" s="63"/>
      <c r="D172" s="63"/>
      <c r="E172" s="49"/>
      <c r="F172" s="49"/>
      <c r="G172" s="49"/>
      <c r="H172" s="49"/>
      <c r="I172" s="49"/>
      <c r="J172" s="49"/>
      <c r="K172" s="49"/>
      <c r="L172" s="49"/>
      <c r="M172" s="49"/>
      <c r="N172" s="49"/>
      <c r="O172" s="49"/>
      <c r="P172" s="49"/>
      <c r="Q172" s="63"/>
      <c r="R172" s="63"/>
      <c r="S172" s="63"/>
      <c r="T172" s="63"/>
      <c r="U172" s="63"/>
      <c r="V172" s="63"/>
      <c r="W172" s="63"/>
      <c r="X172" s="63"/>
    </row>
    <row r="173" spans="1:24">
      <c r="A173" s="10"/>
      <c r="B173" s="10"/>
      <c r="C173" s="63"/>
      <c r="D173" s="63"/>
      <c r="E173" s="49"/>
      <c r="F173" s="49"/>
      <c r="G173" s="49"/>
      <c r="H173" s="49"/>
      <c r="I173" s="49"/>
      <c r="J173" s="49"/>
      <c r="K173" s="49"/>
      <c r="L173" s="49"/>
      <c r="M173" s="49"/>
      <c r="N173" s="49"/>
      <c r="O173" s="49"/>
      <c r="P173" s="49"/>
      <c r="Q173" s="63"/>
      <c r="R173" s="63"/>
      <c r="S173" s="63"/>
      <c r="T173" s="63"/>
      <c r="U173" s="63"/>
      <c r="V173" s="63"/>
      <c r="W173" s="63"/>
      <c r="X173" s="63"/>
    </row>
    <row r="174" spans="1:24" ht="15.75">
      <c r="A174" s="10"/>
      <c r="B174" s="10"/>
      <c r="C174" s="63"/>
      <c r="D174" s="63"/>
      <c r="E174" s="49"/>
      <c r="F174" s="49"/>
      <c r="G174" s="128"/>
      <c r="H174" s="95"/>
      <c r="I174" s="95"/>
      <c r="J174" s="49"/>
      <c r="K174" s="49"/>
      <c r="L174" s="49"/>
      <c r="M174" s="49"/>
      <c r="N174" s="49"/>
      <c r="O174" s="49"/>
      <c r="P174" s="49"/>
      <c r="Q174" s="63"/>
      <c r="R174" s="63"/>
      <c r="S174" s="63"/>
      <c r="T174" s="63"/>
      <c r="U174" s="63"/>
      <c r="V174" s="63"/>
      <c r="W174" s="63"/>
      <c r="X174" s="63"/>
    </row>
    <row r="175" spans="1:24" ht="15.75">
      <c r="A175" s="10"/>
      <c r="B175" s="10"/>
      <c r="C175" s="63"/>
      <c r="D175" s="63"/>
      <c r="E175" s="129"/>
      <c r="F175" s="49"/>
      <c r="G175" s="125"/>
      <c r="H175" s="95"/>
      <c r="I175" s="95"/>
      <c r="J175" s="130"/>
      <c r="K175" s="49"/>
      <c r="L175" s="49"/>
      <c r="M175" s="49"/>
      <c r="N175" s="49"/>
      <c r="O175" s="49"/>
      <c r="P175" s="49"/>
      <c r="Q175" s="63"/>
      <c r="R175" s="63"/>
      <c r="S175" s="63"/>
      <c r="T175" s="63"/>
      <c r="U175" s="63"/>
      <c r="V175" s="63"/>
      <c r="W175" s="63"/>
      <c r="X175" s="63"/>
    </row>
    <row r="176" spans="1:24" ht="15.75">
      <c r="A176" s="10"/>
      <c r="B176" s="10"/>
      <c r="C176" s="63"/>
      <c r="D176" s="63"/>
      <c r="E176" s="49"/>
      <c r="F176" s="49"/>
      <c r="G176" s="128"/>
      <c r="H176" s="95"/>
      <c r="I176" s="95"/>
      <c r="J176" s="130"/>
      <c r="K176" s="49"/>
      <c r="L176" s="49"/>
      <c r="M176" s="49"/>
      <c r="N176" s="49"/>
      <c r="O176" s="49"/>
      <c r="P176" s="49"/>
      <c r="Q176" s="63"/>
      <c r="R176" s="63"/>
      <c r="S176" s="63"/>
      <c r="T176" s="63"/>
      <c r="U176" s="63"/>
      <c r="V176" s="63"/>
      <c r="W176" s="63"/>
      <c r="X176" s="63"/>
    </row>
    <row r="177" spans="1:24" ht="15.75">
      <c r="A177" s="10"/>
      <c r="B177" s="10"/>
      <c r="C177" s="63"/>
      <c r="D177" s="63"/>
      <c r="E177" s="49"/>
      <c r="F177" s="49"/>
      <c r="G177" s="128"/>
      <c r="H177" s="131"/>
      <c r="I177" s="95"/>
      <c r="J177" s="130"/>
      <c r="K177" s="49"/>
      <c r="L177" s="49"/>
      <c r="M177" s="49"/>
      <c r="N177" s="49"/>
      <c r="O177" s="49"/>
      <c r="P177" s="49"/>
      <c r="Q177" s="63"/>
      <c r="R177" s="63"/>
      <c r="S177" s="63"/>
      <c r="T177" s="63"/>
      <c r="U177" s="63"/>
      <c r="V177" s="63"/>
      <c r="W177" s="63"/>
      <c r="X177" s="63"/>
    </row>
    <row r="178" spans="1:24" ht="15.75">
      <c r="A178" s="10"/>
      <c r="B178" s="10"/>
      <c r="C178" s="63"/>
      <c r="D178" s="63"/>
      <c r="E178" s="49"/>
      <c r="F178" s="49"/>
      <c r="G178" s="128"/>
      <c r="H178" s="131"/>
      <c r="I178" s="95"/>
      <c r="J178" s="130"/>
      <c r="K178" s="49"/>
      <c r="L178" s="49"/>
      <c r="M178" s="49"/>
      <c r="N178" s="49"/>
      <c r="O178" s="49"/>
      <c r="P178" s="49"/>
      <c r="Q178" s="63"/>
      <c r="R178" s="63"/>
      <c r="S178" s="63"/>
      <c r="T178" s="63"/>
      <c r="U178" s="63"/>
      <c r="V178" s="63"/>
      <c r="W178" s="63"/>
      <c r="X178" s="63"/>
    </row>
    <row r="179" spans="1:24" ht="15.75">
      <c r="A179" s="10"/>
      <c r="B179" s="10"/>
      <c r="C179" s="63"/>
      <c r="D179" s="63"/>
      <c r="E179" s="49"/>
      <c r="F179" s="49"/>
      <c r="G179" s="128"/>
      <c r="H179" s="132"/>
      <c r="I179" s="95"/>
      <c r="J179" s="130"/>
      <c r="K179" s="49"/>
      <c r="L179" s="49"/>
      <c r="M179" s="49"/>
      <c r="N179" s="49"/>
      <c r="O179" s="49"/>
      <c r="P179" s="49"/>
      <c r="Q179" s="63"/>
      <c r="R179" s="63"/>
      <c r="S179" s="63"/>
      <c r="T179" s="63"/>
      <c r="U179" s="63"/>
      <c r="V179" s="63"/>
      <c r="W179" s="63"/>
      <c r="X179" s="63"/>
    </row>
    <row r="180" spans="1:24" ht="15.75">
      <c r="A180" s="10"/>
      <c r="B180" s="10"/>
      <c r="C180" s="63"/>
      <c r="D180" s="63"/>
      <c r="E180" s="49"/>
      <c r="F180" s="49"/>
      <c r="G180" s="128"/>
      <c r="H180" s="132"/>
      <c r="I180" s="95"/>
      <c r="J180" s="49"/>
      <c r="K180" s="49"/>
      <c r="L180" s="49"/>
      <c r="M180" s="49"/>
      <c r="N180" s="49"/>
      <c r="O180" s="49"/>
      <c r="P180" s="49"/>
      <c r="Q180" s="63"/>
      <c r="R180" s="63"/>
      <c r="S180" s="63"/>
      <c r="T180" s="63"/>
      <c r="U180" s="63"/>
      <c r="V180" s="63"/>
      <c r="W180" s="63"/>
      <c r="X180" s="63"/>
    </row>
    <row r="181" spans="1:24">
      <c r="A181" s="10"/>
      <c r="B181" s="10"/>
      <c r="C181" s="63"/>
      <c r="D181" s="63"/>
      <c r="E181" s="49"/>
      <c r="F181" s="49"/>
      <c r="G181" s="95"/>
      <c r="H181" s="95"/>
      <c r="I181" s="95"/>
      <c r="J181" s="49"/>
      <c r="K181" s="49"/>
      <c r="L181" s="49"/>
      <c r="M181" s="49"/>
      <c r="N181" s="49"/>
      <c r="O181" s="49"/>
      <c r="P181" s="49"/>
      <c r="Q181" s="63"/>
      <c r="R181" s="63"/>
      <c r="S181" s="63"/>
      <c r="T181" s="63"/>
      <c r="U181" s="63"/>
      <c r="V181" s="63"/>
      <c r="W181" s="63"/>
      <c r="X181" s="63"/>
    </row>
    <row r="182" spans="1:24" ht="15.75">
      <c r="A182" s="10"/>
      <c r="B182" s="10"/>
      <c r="C182" s="63"/>
      <c r="D182" s="63"/>
      <c r="E182" s="49"/>
      <c r="F182" s="49"/>
      <c r="G182" s="128"/>
      <c r="H182" s="132"/>
      <c r="I182" s="95"/>
      <c r="J182" s="49"/>
      <c r="K182" s="49"/>
      <c r="L182" s="49"/>
      <c r="M182" s="49"/>
      <c r="N182" s="49"/>
      <c r="O182" s="49"/>
      <c r="P182" s="49"/>
      <c r="Q182" s="63"/>
      <c r="R182" s="63"/>
      <c r="S182" s="63"/>
      <c r="T182" s="63"/>
      <c r="U182" s="63"/>
      <c r="V182" s="63"/>
      <c r="W182" s="63"/>
      <c r="X182" s="63"/>
    </row>
    <row r="183" spans="1:24">
      <c r="A183" s="10"/>
      <c r="B183" s="10"/>
      <c r="C183" s="63"/>
      <c r="D183" s="63"/>
      <c r="E183" s="49"/>
      <c r="F183" s="49"/>
      <c r="G183" s="95"/>
      <c r="H183" s="132"/>
      <c r="I183" s="95"/>
      <c r="J183" s="49"/>
      <c r="K183" s="49"/>
      <c r="L183" s="49"/>
      <c r="M183" s="49"/>
      <c r="N183" s="49"/>
      <c r="O183" s="49"/>
      <c r="P183" s="49"/>
      <c r="Q183" s="63"/>
      <c r="R183" s="63"/>
      <c r="S183" s="63"/>
      <c r="T183" s="63"/>
      <c r="U183" s="63"/>
      <c r="V183" s="63"/>
      <c r="W183" s="63"/>
      <c r="X183" s="63"/>
    </row>
    <row r="184" spans="1:24">
      <c r="A184" s="10"/>
      <c r="B184" s="10"/>
      <c r="C184" s="63"/>
      <c r="D184" s="63"/>
      <c r="E184" s="49"/>
      <c r="F184" s="49"/>
      <c r="G184" s="49"/>
      <c r="H184" s="49"/>
      <c r="I184" s="49"/>
      <c r="J184" s="49"/>
      <c r="K184" s="49"/>
      <c r="L184" s="49"/>
      <c r="M184" s="49"/>
      <c r="N184" s="49"/>
      <c r="O184" s="49"/>
      <c r="P184" s="49"/>
      <c r="Q184" s="63"/>
      <c r="R184" s="63"/>
      <c r="S184" s="63"/>
      <c r="T184" s="63"/>
      <c r="U184" s="63"/>
      <c r="V184" s="63"/>
      <c r="W184" s="63"/>
      <c r="X184" s="63"/>
    </row>
    <row r="185" spans="1:24">
      <c r="A185" s="10"/>
      <c r="B185" s="10"/>
      <c r="C185" s="63"/>
      <c r="D185" s="63"/>
      <c r="E185" s="49"/>
      <c r="F185" s="49"/>
      <c r="G185" s="49"/>
      <c r="H185" s="49"/>
      <c r="I185" s="49"/>
      <c r="J185" s="49"/>
      <c r="K185" s="49"/>
      <c r="L185" s="49"/>
      <c r="M185" s="49"/>
      <c r="N185" s="49"/>
      <c r="O185" s="49"/>
      <c r="P185" s="49"/>
      <c r="Q185" s="63"/>
      <c r="R185" s="63"/>
      <c r="S185" s="63"/>
      <c r="T185" s="63"/>
      <c r="U185" s="63"/>
      <c r="V185" s="63"/>
      <c r="W185" s="63"/>
      <c r="X185" s="63"/>
    </row>
    <row r="186" spans="1:24">
      <c r="A186" s="10"/>
      <c r="B186" s="10"/>
      <c r="C186" s="63"/>
      <c r="D186" s="63"/>
      <c r="E186" s="49"/>
      <c r="F186" s="49"/>
      <c r="G186" s="49"/>
      <c r="H186" s="49"/>
      <c r="I186" s="49"/>
      <c r="J186" s="49"/>
      <c r="K186" s="49"/>
      <c r="L186" s="49"/>
      <c r="M186" s="49"/>
      <c r="N186" s="49"/>
      <c r="O186" s="49"/>
      <c r="P186" s="49"/>
      <c r="Q186" s="63"/>
      <c r="R186" s="63"/>
      <c r="S186" s="63"/>
      <c r="T186" s="63"/>
      <c r="U186" s="63"/>
      <c r="V186" s="63"/>
      <c r="W186" s="63"/>
      <c r="X186" s="63"/>
    </row>
    <row r="187" spans="1:24">
      <c r="A187" s="10"/>
      <c r="B187" s="10"/>
      <c r="C187" s="63"/>
      <c r="D187" s="63"/>
      <c r="E187" s="49"/>
      <c r="F187" s="49"/>
      <c r="G187" s="49"/>
      <c r="H187" s="49"/>
      <c r="I187" s="49"/>
      <c r="J187" s="49"/>
      <c r="K187" s="49"/>
      <c r="L187" s="49"/>
      <c r="M187" s="49"/>
      <c r="N187" s="49"/>
      <c r="O187" s="49"/>
      <c r="P187" s="49"/>
      <c r="Q187" s="63"/>
      <c r="R187" s="63"/>
      <c r="S187" s="63"/>
      <c r="T187" s="63"/>
      <c r="U187" s="63"/>
      <c r="V187" s="63"/>
      <c r="W187" s="63"/>
      <c r="X187" s="63"/>
    </row>
    <row r="188" spans="1:24">
      <c r="A188" s="10"/>
      <c r="B188" s="10"/>
      <c r="C188" s="63"/>
      <c r="D188" s="63"/>
      <c r="E188" s="49"/>
      <c r="F188" s="49"/>
      <c r="G188" s="49"/>
      <c r="H188" s="49"/>
      <c r="I188" s="49"/>
      <c r="J188" s="49"/>
      <c r="K188" s="49"/>
      <c r="L188" s="49"/>
      <c r="M188" s="49"/>
      <c r="N188" s="49"/>
      <c r="O188" s="49"/>
      <c r="P188" s="49"/>
      <c r="Q188" s="63"/>
      <c r="R188" s="63"/>
      <c r="S188" s="63"/>
      <c r="T188" s="63"/>
      <c r="U188" s="63"/>
      <c r="V188" s="63"/>
      <c r="W188" s="63"/>
      <c r="X188" s="63"/>
    </row>
    <row r="189" spans="1:24">
      <c r="A189" s="10"/>
      <c r="B189" s="10"/>
      <c r="C189" s="63"/>
      <c r="D189" s="63"/>
      <c r="E189" s="49"/>
      <c r="F189" s="49"/>
      <c r="G189" s="49"/>
      <c r="H189" s="49"/>
      <c r="I189" s="49"/>
      <c r="J189" s="49"/>
      <c r="K189" s="49"/>
      <c r="L189" s="49"/>
      <c r="M189" s="49"/>
      <c r="N189" s="49"/>
      <c r="O189" s="49"/>
      <c r="P189" s="49"/>
      <c r="Q189" s="63"/>
      <c r="R189" s="63"/>
      <c r="S189" s="63"/>
      <c r="T189" s="63"/>
      <c r="U189" s="63"/>
      <c r="V189" s="63"/>
      <c r="W189" s="63"/>
      <c r="X189" s="63"/>
    </row>
    <row r="190" spans="1:24">
      <c r="A190" s="10"/>
      <c r="B190" s="10"/>
      <c r="C190" s="63"/>
      <c r="D190" s="63"/>
      <c r="E190" s="49"/>
      <c r="F190" s="49"/>
      <c r="G190" s="49"/>
      <c r="H190" s="49"/>
      <c r="I190" s="49"/>
      <c r="J190" s="49"/>
      <c r="K190" s="49"/>
      <c r="L190" s="49"/>
      <c r="M190" s="49"/>
      <c r="N190" s="49"/>
      <c r="O190" s="49"/>
      <c r="P190" s="49"/>
      <c r="Q190" s="63"/>
      <c r="R190" s="63"/>
      <c r="S190" s="63"/>
      <c r="T190" s="63"/>
      <c r="U190" s="63"/>
      <c r="V190" s="63"/>
      <c r="W190" s="63"/>
      <c r="X190" s="63"/>
    </row>
    <row r="191" spans="1:24">
      <c r="A191" s="10"/>
      <c r="B191" s="10"/>
      <c r="C191" s="63"/>
      <c r="D191" s="63"/>
      <c r="E191" s="49"/>
      <c r="F191" s="49"/>
      <c r="G191" s="49"/>
      <c r="H191" s="49"/>
      <c r="I191" s="49"/>
      <c r="J191" s="49"/>
      <c r="K191" s="49"/>
      <c r="L191" s="49"/>
      <c r="M191" s="49"/>
      <c r="N191" s="49"/>
      <c r="O191" s="49"/>
      <c r="P191" s="49"/>
      <c r="Q191" s="63"/>
      <c r="R191" s="63"/>
      <c r="S191" s="63"/>
      <c r="T191" s="63"/>
      <c r="U191" s="63"/>
      <c r="V191" s="63"/>
      <c r="W191" s="63"/>
      <c r="X191" s="63"/>
    </row>
    <row r="192" spans="1:24">
      <c r="A192" s="10"/>
      <c r="B192" s="10"/>
      <c r="C192" s="63"/>
      <c r="D192" s="63"/>
      <c r="E192" s="49"/>
      <c r="F192" s="49"/>
      <c r="G192" s="49"/>
      <c r="H192" s="49"/>
      <c r="I192" s="49"/>
      <c r="J192" s="49"/>
      <c r="K192" s="49"/>
      <c r="L192" s="49"/>
      <c r="M192" s="49"/>
      <c r="N192" s="49"/>
      <c r="O192" s="49"/>
      <c r="P192" s="49"/>
      <c r="Q192" s="63"/>
      <c r="R192" s="63"/>
      <c r="S192" s="63"/>
      <c r="T192" s="63"/>
      <c r="U192" s="63"/>
      <c r="V192" s="63"/>
      <c r="W192" s="63"/>
      <c r="X192" s="63"/>
    </row>
    <row r="193" spans="1:24">
      <c r="A193" s="10"/>
      <c r="B193" s="10"/>
      <c r="C193" s="63"/>
      <c r="D193" s="63"/>
      <c r="E193" s="49"/>
      <c r="F193" s="49"/>
      <c r="G193" s="49"/>
      <c r="H193" s="49"/>
      <c r="I193" s="49"/>
      <c r="J193" s="49"/>
      <c r="K193" s="49"/>
      <c r="L193" s="49"/>
      <c r="M193" s="49"/>
      <c r="N193" s="49"/>
      <c r="O193" s="49"/>
      <c r="P193" s="49"/>
      <c r="Q193" s="63"/>
      <c r="R193" s="63"/>
      <c r="S193" s="63"/>
      <c r="T193" s="63"/>
      <c r="U193" s="63"/>
      <c r="V193" s="63"/>
      <c r="W193" s="63"/>
      <c r="X193" s="63"/>
    </row>
    <row r="194" spans="1:24">
      <c r="A194" s="10"/>
      <c r="B194" s="10"/>
      <c r="C194" s="63"/>
      <c r="D194" s="63"/>
      <c r="E194" s="49"/>
      <c r="F194" s="49"/>
      <c r="G194" s="49"/>
      <c r="H194" s="49"/>
      <c r="I194" s="49"/>
      <c r="J194" s="49"/>
      <c r="K194" s="49"/>
      <c r="L194" s="49"/>
      <c r="M194" s="49"/>
      <c r="N194" s="49"/>
      <c r="O194" s="49"/>
      <c r="P194" s="49"/>
      <c r="Q194" s="63"/>
      <c r="R194" s="63"/>
      <c r="S194" s="63"/>
      <c r="T194" s="63"/>
      <c r="U194" s="63"/>
      <c r="V194" s="63"/>
      <c r="W194" s="63"/>
      <c r="X194" s="63"/>
    </row>
    <row r="195" spans="1:24">
      <c r="A195" s="10"/>
      <c r="B195" s="10"/>
      <c r="C195" s="63"/>
      <c r="D195" s="63"/>
      <c r="E195" s="49"/>
      <c r="F195" s="49"/>
      <c r="G195" s="49"/>
      <c r="H195" s="49"/>
      <c r="I195" s="49"/>
      <c r="J195" s="49"/>
      <c r="K195" s="49"/>
      <c r="L195" s="49"/>
      <c r="M195" s="49"/>
      <c r="N195" s="49"/>
      <c r="O195" s="49"/>
      <c r="P195" s="49"/>
      <c r="Q195" s="63"/>
      <c r="R195" s="63"/>
      <c r="S195" s="63"/>
      <c r="T195" s="63"/>
      <c r="U195" s="63"/>
      <c r="V195" s="63"/>
      <c r="W195" s="63"/>
      <c r="X195" s="63"/>
    </row>
    <row r="196" spans="1:24">
      <c r="A196" s="10"/>
      <c r="B196" s="10"/>
      <c r="C196" s="63"/>
      <c r="D196" s="63"/>
      <c r="E196" s="49"/>
      <c r="F196" s="49"/>
      <c r="G196" s="49"/>
      <c r="H196" s="49"/>
      <c r="I196" s="49"/>
      <c r="J196" s="49"/>
      <c r="K196" s="49"/>
      <c r="L196" s="49"/>
      <c r="M196" s="49"/>
      <c r="N196" s="49"/>
      <c r="O196" s="49"/>
      <c r="P196" s="49"/>
      <c r="Q196" s="63"/>
      <c r="R196" s="63"/>
      <c r="S196" s="63"/>
      <c r="T196" s="63"/>
      <c r="U196" s="63"/>
      <c r="V196" s="63"/>
      <c r="W196" s="63"/>
      <c r="X196" s="63"/>
    </row>
    <row r="197" spans="1:24">
      <c r="A197" s="10"/>
      <c r="B197" s="10"/>
      <c r="C197" s="63"/>
      <c r="D197" s="63"/>
      <c r="E197" s="49"/>
      <c r="F197" s="49"/>
      <c r="G197" s="49"/>
      <c r="H197" s="49"/>
      <c r="I197" s="49"/>
      <c r="J197" s="49"/>
      <c r="K197" s="49"/>
      <c r="L197" s="49"/>
      <c r="M197" s="49"/>
      <c r="N197" s="49"/>
      <c r="O197" s="49"/>
      <c r="P197" s="49"/>
      <c r="Q197" s="63"/>
      <c r="R197" s="63"/>
      <c r="S197" s="63"/>
      <c r="T197" s="63"/>
      <c r="U197" s="63"/>
      <c r="V197" s="63"/>
      <c r="W197" s="63"/>
      <c r="X197" s="63"/>
    </row>
    <row r="198" spans="1:24">
      <c r="A198" s="10"/>
      <c r="B198" s="10"/>
      <c r="C198" s="63"/>
      <c r="D198" s="63"/>
      <c r="E198" s="49"/>
      <c r="F198" s="49"/>
      <c r="G198" s="49"/>
      <c r="H198" s="49"/>
      <c r="I198" s="49"/>
      <c r="J198" s="49"/>
      <c r="K198" s="49"/>
      <c r="L198" s="49"/>
      <c r="M198" s="49"/>
      <c r="N198" s="49"/>
      <c r="O198" s="49"/>
      <c r="P198" s="49"/>
      <c r="Q198" s="63"/>
      <c r="R198" s="63"/>
      <c r="S198" s="63"/>
      <c r="T198" s="63"/>
      <c r="U198" s="63"/>
      <c r="V198" s="63"/>
      <c r="W198" s="63"/>
      <c r="X198" s="63"/>
    </row>
    <row r="199" spans="1:24">
      <c r="A199" s="10"/>
      <c r="B199" s="10"/>
      <c r="C199" s="63"/>
      <c r="D199" s="63"/>
      <c r="E199" s="49"/>
      <c r="F199" s="49"/>
      <c r="G199" s="49"/>
      <c r="H199" s="49"/>
      <c r="I199" s="49"/>
      <c r="J199" s="49"/>
      <c r="K199" s="49"/>
      <c r="L199" s="49"/>
      <c r="M199" s="49"/>
      <c r="N199" s="49"/>
      <c r="O199" s="49"/>
      <c r="P199" s="49"/>
      <c r="Q199" s="63"/>
      <c r="R199" s="63"/>
      <c r="S199" s="63"/>
      <c r="T199" s="63"/>
      <c r="U199" s="63"/>
      <c r="V199" s="63"/>
      <c r="W199" s="63"/>
      <c r="X199" s="63"/>
    </row>
    <row r="200" spans="1:24">
      <c r="A200" s="10"/>
      <c r="B200" s="10"/>
      <c r="C200" s="63"/>
      <c r="D200" s="63"/>
      <c r="E200" s="49"/>
      <c r="F200" s="49"/>
      <c r="G200" s="49"/>
      <c r="H200" s="49"/>
      <c r="I200" s="49"/>
      <c r="J200" s="49"/>
      <c r="K200" s="49"/>
      <c r="L200" s="49"/>
      <c r="M200" s="49"/>
      <c r="N200" s="49"/>
      <c r="O200" s="49"/>
      <c r="P200" s="49"/>
      <c r="Q200" s="63"/>
      <c r="R200" s="63"/>
      <c r="S200" s="63"/>
      <c r="T200" s="63"/>
      <c r="U200" s="63"/>
      <c r="V200" s="63"/>
      <c r="W200" s="63"/>
      <c r="X200" s="63"/>
    </row>
    <row r="201" spans="1:24">
      <c r="A201" s="10"/>
      <c r="B201" s="10"/>
      <c r="C201" s="63"/>
      <c r="D201" s="63"/>
      <c r="E201" s="49"/>
      <c r="F201" s="49"/>
      <c r="G201" s="49"/>
      <c r="H201" s="49"/>
      <c r="I201" s="49"/>
      <c r="J201" s="49"/>
      <c r="K201" s="49"/>
      <c r="L201" s="49"/>
      <c r="M201" s="49"/>
      <c r="N201" s="49"/>
      <c r="O201" s="49"/>
      <c r="P201" s="49"/>
      <c r="Q201" s="63"/>
      <c r="R201" s="63"/>
      <c r="S201" s="63"/>
      <c r="T201" s="63"/>
      <c r="U201" s="63"/>
      <c r="V201" s="63"/>
      <c r="W201" s="63"/>
      <c r="X201" s="63"/>
    </row>
    <row r="202" spans="1:24">
      <c r="A202" s="10"/>
      <c r="B202" s="10"/>
      <c r="C202" s="63"/>
      <c r="D202" s="63"/>
      <c r="E202" s="49"/>
      <c r="F202" s="49"/>
      <c r="G202" s="49"/>
      <c r="H202" s="49"/>
      <c r="I202" s="49"/>
      <c r="J202" s="49"/>
      <c r="K202" s="49"/>
      <c r="L202" s="49"/>
      <c r="M202" s="49"/>
      <c r="N202" s="49"/>
      <c r="O202" s="49"/>
      <c r="P202" s="49"/>
      <c r="Q202" s="63"/>
      <c r="R202" s="63"/>
      <c r="S202" s="63"/>
      <c r="T202" s="63"/>
      <c r="U202" s="63"/>
      <c r="V202" s="63"/>
      <c r="W202" s="63"/>
      <c r="X202" s="63"/>
    </row>
    <row r="203" spans="1:24">
      <c r="A203" s="10"/>
      <c r="B203" s="10"/>
      <c r="C203" s="63"/>
      <c r="D203" s="63"/>
      <c r="E203" s="49"/>
      <c r="F203" s="49"/>
      <c r="G203" s="49"/>
      <c r="H203" s="49"/>
      <c r="I203" s="49"/>
      <c r="J203" s="49"/>
      <c r="K203" s="49"/>
      <c r="L203" s="49"/>
      <c r="M203" s="49"/>
      <c r="N203" s="49"/>
      <c r="O203" s="49"/>
      <c r="P203" s="49"/>
      <c r="Q203" s="63"/>
      <c r="R203" s="63"/>
      <c r="S203" s="63"/>
      <c r="T203" s="63"/>
      <c r="U203" s="63"/>
      <c r="V203" s="63"/>
      <c r="W203" s="63"/>
      <c r="X203" s="63"/>
    </row>
    <row r="204" spans="1:24">
      <c r="A204" s="10"/>
      <c r="B204" s="10"/>
      <c r="C204" s="63"/>
      <c r="D204" s="63"/>
      <c r="E204" s="49"/>
      <c r="F204" s="49"/>
      <c r="G204" s="49"/>
      <c r="H204" s="49"/>
      <c r="I204" s="49"/>
      <c r="J204" s="49"/>
      <c r="K204" s="49"/>
      <c r="L204" s="49"/>
      <c r="M204" s="49"/>
      <c r="N204" s="49"/>
      <c r="O204" s="49"/>
      <c r="P204" s="49"/>
      <c r="Q204" s="63"/>
      <c r="R204" s="63"/>
      <c r="S204" s="63"/>
      <c r="T204" s="63"/>
      <c r="U204" s="63"/>
      <c r="V204" s="63"/>
      <c r="W204" s="63"/>
      <c r="X204" s="63"/>
    </row>
    <row r="205" spans="1:24">
      <c r="A205" s="10"/>
      <c r="B205" s="10"/>
      <c r="C205" s="63"/>
      <c r="D205" s="63"/>
      <c r="E205" s="49"/>
      <c r="F205" s="49"/>
      <c r="G205" s="49"/>
      <c r="H205" s="49"/>
      <c r="I205" s="49"/>
      <c r="J205" s="49"/>
      <c r="K205" s="49"/>
      <c r="L205" s="49"/>
      <c r="M205" s="49"/>
      <c r="N205" s="49"/>
      <c r="O205" s="49"/>
      <c r="P205" s="49"/>
      <c r="Q205" s="63"/>
      <c r="R205" s="63"/>
      <c r="S205" s="63"/>
      <c r="T205" s="63"/>
      <c r="U205" s="63"/>
      <c r="V205" s="63"/>
      <c r="W205" s="63"/>
      <c r="X205" s="63"/>
    </row>
    <row r="206" spans="1:24">
      <c r="A206" s="10"/>
      <c r="B206" s="10"/>
      <c r="C206" s="63"/>
      <c r="D206" s="63"/>
      <c r="E206" s="49"/>
      <c r="F206" s="49"/>
      <c r="G206" s="49"/>
      <c r="H206" s="49"/>
      <c r="I206" s="49"/>
      <c r="J206" s="49"/>
      <c r="K206" s="49"/>
      <c r="L206" s="49"/>
      <c r="M206" s="49"/>
      <c r="N206" s="49"/>
      <c r="O206" s="49"/>
      <c r="P206" s="49"/>
      <c r="Q206" s="63"/>
      <c r="R206" s="63"/>
      <c r="S206" s="63"/>
      <c r="T206" s="63"/>
      <c r="U206" s="63"/>
      <c r="V206" s="63"/>
      <c r="W206" s="63"/>
      <c r="X206" s="63"/>
    </row>
    <row r="207" spans="1:24">
      <c r="A207" s="10"/>
      <c r="B207" s="10"/>
      <c r="C207" s="63"/>
      <c r="D207" s="63"/>
      <c r="E207" s="49"/>
      <c r="F207" s="49"/>
      <c r="G207" s="49"/>
      <c r="H207" s="49"/>
      <c r="I207" s="49"/>
      <c r="J207" s="49"/>
      <c r="K207" s="49"/>
      <c r="L207" s="49"/>
      <c r="M207" s="49"/>
      <c r="N207" s="49"/>
      <c r="O207" s="49"/>
      <c r="P207" s="49"/>
      <c r="Q207" s="63"/>
      <c r="R207" s="63"/>
      <c r="S207" s="63"/>
      <c r="T207" s="63"/>
      <c r="U207" s="63"/>
      <c r="V207" s="63"/>
      <c r="W207" s="63"/>
      <c r="X207" s="63"/>
    </row>
    <row r="208" spans="1:24">
      <c r="A208" s="10"/>
      <c r="B208" s="10"/>
      <c r="C208" s="63"/>
      <c r="D208" s="63"/>
      <c r="E208" s="49"/>
      <c r="F208" s="49"/>
      <c r="G208" s="49"/>
      <c r="H208" s="49"/>
      <c r="I208" s="49"/>
      <c r="J208" s="49"/>
      <c r="K208" s="49"/>
      <c r="L208" s="49"/>
      <c r="M208" s="49"/>
      <c r="N208" s="49"/>
      <c r="O208" s="49"/>
      <c r="P208" s="49"/>
      <c r="Q208" s="63"/>
      <c r="R208" s="63"/>
      <c r="S208" s="63"/>
      <c r="T208" s="63"/>
      <c r="U208" s="63"/>
      <c r="V208" s="63"/>
      <c r="W208" s="63"/>
      <c r="X208" s="63"/>
    </row>
    <row r="209" spans="1:24">
      <c r="A209" s="10"/>
      <c r="B209" s="10"/>
      <c r="C209" s="63"/>
      <c r="D209" s="63"/>
      <c r="E209" s="49"/>
      <c r="F209" s="49"/>
      <c r="G209" s="49"/>
      <c r="H209" s="49"/>
      <c r="I209" s="49"/>
      <c r="J209" s="49"/>
      <c r="K209" s="49"/>
      <c r="L209" s="49"/>
      <c r="M209" s="49"/>
      <c r="N209" s="49"/>
      <c r="O209" s="49"/>
      <c r="P209" s="49"/>
      <c r="Q209" s="63"/>
      <c r="R209" s="63"/>
      <c r="S209" s="63"/>
      <c r="T209" s="63"/>
      <c r="U209" s="63"/>
      <c r="V209" s="63"/>
      <c r="W209" s="63"/>
      <c r="X209" s="63"/>
    </row>
    <row r="210" spans="1:24">
      <c r="A210" s="10"/>
      <c r="B210" s="10"/>
      <c r="C210" s="63"/>
      <c r="D210" s="63"/>
      <c r="E210" s="49"/>
      <c r="F210" s="49"/>
      <c r="G210" s="49"/>
      <c r="H210" s="49"/>
      <c r="I210" s="49"/>
      <c r="J210" s="49"/>
      <c r="K210" s="49"/>
      <c r="L210" s="49"/>
      <c r="M210" s="49"/>
      <c r="N210" s="49"/>
      <c r="O210" s="49"/>
      <c r="P210" s="49"/>
      <c r="Q210" s="63"/>
      <c r="R210" s="63"/>
      <c r="S210" s="63"/>
      <c r="T210" s="63"/>
      <c r="U210" s="63"/>
      <c r="V210" s="63"/>
      <c r="W210" s="63"/>
      <c r="X210" s="63"/>
    </row>
    <row r="211" spans="1:24">
      <c r="A211" s="10"/>
      <c r="B211" s="10"/>
      <c r="C211" s="63"/>
      <c r="D211" s="63"/>
      <c r="E211" s="49"/>
      <c r="F211" s="49"/>
      <c r="G211" s="49"/>
      <c r="H211" s="49"/>
      <c r="I211" s="49"/>
      <c r="J211" s="49"/>
      <c r="K211" s="49"/>
      <c r="L211" s="49"/>
      <c r="M211" s="49"/>
      <c r="N211" s="49"/>
      <c r="O211" s="49"/>
      <c r="P211" s="49"/>
      <c r="Q211" s="63"/>
      <c r="R211" s="63"/>
      <c r="S211" s="63"/>
      <c r="T211" s="63"/>
      <c r="U211" s="63"/>
      <c r="V211" s="63"/>
      <c r="W211" s="63"/>
      <c r="X211" s="63"/>
    </row>
    <row r="212" spans="1:24">
      <c r="A212" s="10"/>
      <c r="B212" s="10"/>
      <c r="C212" s="63"/>
      <c r="D212" s="63"/>
      <c r="E212" s="49"/>
      <c r="F212" s="49"/>
      <c r="G212" s="49"/>
      <c r="H212" s="49"/>
      <c r="I212" s="49"/>
      <c r="J212" s="49"/>
      <c r="K212" s="49"/>
      <c r="L212" s="49"/>
      <c r="M212" s="49"/>
      <c r="N212" s="49"/>
      <c r="O212" s="49"/>
      <c r="P212" s="49"/>
      <c r="Q212" s="63"/>
      <c r="R212" s="63"/>
      <c r="S212" s="63"/>
      <c r="T212" s="63"/>
      <c r="U212" s="63"/>
      <c r="V212" s="63"/>
      <c r="W212" s="63"/>
      <c r="X212" s="63"/>
    </row>
    <row r="213" spans="1:24">
      <c r="A213" s="10"/>
      <c r="B213" s="10"/>
      <c r="C213" s="63"/>
      <c r="D213" s="63"/>
      <c r="E213" s="49"/>
      <c r="F213" s="49"/>
      <c r="G213" s="49"/>
      <c r="H213" s="49"/>
      <c r="I213" s="49"/>
      <c r="J213" s="49"/>
      <c r="K213" s="49"/>
      <c r="L213" s="49"/>
      <c r="M213" s="49"/>
      <c r="N213" s="49"/>
      <c r="O213" s="49"/>
      <c r="P213" s="49"/>
      <c r="Q213" s="63"/>
      <c r="R213" s="63"/>
      <c r="S213" s="63"/>
      <c r="T213" s="63"/>
      <c r="U213" s="63"/>
      <c r="V213" s="63"/>
      <c r="W213" s="63"/>
      <c r="X213" s="63"/>
    </row>
    <row r="214" spans="1:24">
      <c r="A214" s="10"/>
      <c r="B214" s="10"/>
      <c r="C214" s="10"/>
      <c r="D214" s="10"/>
      <c r="E214" s="11"/>
      <c r="F214" s="11"/>
      <c r="G214" s="11"/>
      <c r="H214" s="11"/>
      <c r="I214" s="11"/>
      <c r="J214" s="11"/>
      <c r="K214" s="11"/>
      <c r="L214" s="11"/>
      <c r="M214" s="11"/>
      <c r="N214" s="11"/>
      <c r="O214" s="11"/>
      <c r="P214" s="11"/>
      <c r="Q214" s="10"/>
      <c r="R214" s="10"/>
      <c r="S214" s="10"/>
      <c r="T214" s="10"/>
      <c r="U214" s="10"/>
      <c r="V214" s="10"/>
      <c r="W214" s="10"/>
      <c r="X214" s="10"/>
    </row>
    <row r="215" spans="1:24">
      <c r="A215" s="10"/>
      <c r="B215" s="10"/>
      <c r="C215" s="10"/>
      <c r="D215" s="10"/>
      <c r="E215" s="11"/>
      <c r="F215" s="11"/>
      <c r="G215" s="11"/>
      <c r="H215" s="11"/>
      <c r="I215" s="11"/>
      <c r="J215" s="11"/>
      <c r="K215" s="11"/>
      <c r="L215" s="11"/>
      <c r="M215" s="11"/>
      <c r="N215" s="11"/>
      <c r="O215" s="11"/>
      <c r="P215" s="11"/>
      <c r="Q215" s="10"/>
      <c r="R215" s="10"/>
      <c r="S215" s="10"/>
      <c r="T215" s="10"/>
      <c r="U215" s="10"/>
      <c r="V215" s="10"/>
      <c r="W215" s="10"/>
      <c r="X215" s="10"/>
    </row>
    <row r="216" spans="1:24">
      <c r="A216" s="10"/>
      <c r="B216" s="10"/>
      <c r="C216" s="10"/>
      <c r="D216" s="10"/>
      <c r="E216" s="11"/>
      <c r="F216" s="11"/>
      <c r="G216" s="11"/>
      <c r="H216" s="11"/>
      <c r="I216" s="11"/>
      <c r="J216" s="11"/>
      <c r="K216" s="11"/>
      <c r="L216" s="11"/>
      <c r="M216" s="11"/>
      <c r="N216" s="11"/>
      <c r="O216" s="11"/>
      <c r="P216" s="11"/>
      <c r="Q216" s="10"/>
      <c r="R216" s="10"/>
      <c r="S216" s="10"/>
      <c r="T216" s="10"/>
      <c r="U216" s="10"/>
      <c r="V216" s="10"/>
      <c r="W216" s="10"/>
      <c r="X216" s="10"/>
    </row>
    <row r="217" spans="1:24">
      <c r="A217" s="10"/>
      <c r="B217" s="10"/>
      <c r="C217" s="10"/>
      <c r="D217" s="10"/>
      <c r="E217" s="11"/>
      <c r="F217" s="11"/>
      <c r="G217" s="11"/>
      <c r="H217" s="11"/>
      <c r="I217" s="11"/>
      <c r="J217" s="11"/>
      <c r="K217" s="11"/>
      <c r="L217" s="11"/>
      <c r="M217" s="11"/>
      <c r="N217" s="11"/>
      <c r="O217" s="11"/>
      <c r="P217" s="11"/>
      <c r="Q217" s="10"/>
      <c r="R217" s="10"/>
      <c r="S217" s="10"/>
      <c r="T217" s="10"/>
      <c r="U217" s="10"/>
      <c r="V217" s="10"/>
      <c r="W217" s="10"/>
      <c r="X217" s="10"/>
    </row>
    <row r="218" spans="1:24">
      <c r="A218" s="10"/>
      <c r="B218" s="10"/>
      <c r="C218" s="10"/>
      <c r="D218" s="10"/>
      <c r="E218" s="11"/>
      <c r="F218" s="11"/>
      <c r="G218" s="11"/>
      <c r="H218" s="11"/>
      <c r="I218" s="11"/>
      <c r="J218" s="11"/>
      <c r="K218" s="11"/>
      <c r="L218" s="11"/>
      <c r="M218" s="11"/>
      <c r="N218" s="11"/>
      <c r="O218" s="11"/>
      <c r="P218" s="11"/>
      <c r="Q218" s="10"/>
      <c r="R218" s="10"/>
      <c r="S218" s="10"/>
      <c r="T218" s="10"/>
      <c r="U218" s="10"/>
      <c r="V218" s="10"/>
      <c r="W218" s="10"/>
      <c r="X218" s="10"/>
    </row>
    <row r="219" spans="1:24">
      <c r="A219" s="10"/>
      <c r="B219" s="10"/>
      <c r="C219" s="10"/>
      <c r="D219" s="10"/>
      <c r="E219" s="11"/>
      <c r="F219" s="11"/>
      <c r="G219" s="11"/>
      <c r="H219" s="11"/>
      <c r="I219" s="11"/>
      <c r="J219" s="11"/>
      <c r="K219" s="11"/>
      <c r="L219" s="11"/>
      <c r="M219" s="11"/>
      <c r="N219" s="11"/>
      <c r="O219" s="11"/>
      <c r="P219" s="11"/>
      <c r="Q219" s="10"/>
      <c r="R219" s="10"/>
      <c r="S219" s="10"/>
      <c r="T219" s="10"/>
      <c r="U219" s="10"/>
      <c r="V219" s="10"/>
      <c r="W219" s="10"/>
      <c r="X219" s="10"/>
    </row>
    <row r="220" spans="1:24">
      <c r="A220" s="10"/>
      <c r="B220" s="10"/>
      <c r="C220" s="10"/>
      <c r="D220" s="10"/>
      <c r="E220" s="11"/>
      <c r="F220" s="11"/>
      <c r="G220" s="11"/>
      <c r="H220" s="11"/>
      <c r="I220" s="11"/>
      <c r="J220" s="11"/>
      <c r="K220" s="11"/>
      <c r="L220" s="11"/>
      <c r="M220" s="11"/>
      <c r="N220" s="11"/>
      <c r="O220" s="11"/>
      <c r="P220" s="11"/>
      <c r="Q220" s="10"/>
      <c r="R220" s="10"/>
      <c r="S220" s="10"/>
      <c r="T220" s="10"/>
      <c r="U220" s="10"/>
      <c r="V220" s="10"/>
      <c r="W220" s="10"/>
      <c r="X220" s="10"/>
    </row>
    <row r="221" spans="1:24">
      <c r="A221" s="10"/>
      <c r="B221" s="10"/>
      <c r="C221" s="10"/>
      <c r="D221" s="10"/>
      <c r="E221" s="11"/>
      <c r="F221" s="11"/>
      <c r="G221" s="11"/>
      <c r="H221" s="11"/>
      <c r="I221" s="11"/>
      <c r="J221" s="11"/>
      <c r="K221" s="11"/>
      <c r="L221" s="11"/>
      <c r="M221" s="11"/>
      <c r="N221" s="11"/>
      <c r="O221" s="11"/>
      <c r="P221" s="11"/>
      <c r="Q221" s="10"/>
      <c r="R221" s="10"/>
      <c r="S221" s="10"/>
      <c r="T221" s="10"/>
      <c r="U221" s="10"/>
      <c r="V221" s="10"/>
      <c r="W221" s="10"/>
      <c r="X221" s="10"/>
    </row>
    <row r="222" spans="1:24">
      <c r="A222" s="10"/>
      <c r="B222" s="10"/>
      <c r="C222" s="10"/>
      <c r="D222" s="10"/>
      <c r="E222" s="11"/>
      <c r="F222" s="11"/>
      <c r="G222" s="11"/>
      <c r="H222" s="11"/>
      <c r="I222" s="11"/>
      <c r="J222" s="11"/>
      <c r="K222" s="11"/>
      <c r="L222" s="11"/>
      <c r="M222" s="11"/>
      <c r="N222" s="11"/>
      <c r="O222" s="11"/>
      <c r="P222" s="11"/>
      <c r="Q222" s="10"/>
      <c r="R222" s="10"/>
      <c r="S222" s="10"/>
      <c r="T222" s="10"/>
      <c r="U222" s="10"/>
      <c r="V222" s="10"/>
      <c r="W222" s="10"/>
      <c r="X222" s="10"/>
    </row>
    <row r="223" spans="1:24">
      <c r="A223" s="10"/>
      <c r="B223" s="10"/>
      <c r="C223" s="10"/>
      <c r="D223" s="10"/>
      <c r="E223" s="11"/>
      <c r="F223" s="11"/>
      <c r="G223" s="11"/>
      <c r="H223" s="11"/>
      <c r="I223" s="11"/>
      <c r="J223" s="11"/>
      <c r="K223" s="11"/>
      <c r="L223" s="11"/>
      <c r="M223" s="11"/>
      <c r="N223" s="11"/>
      <c r="O223" s="11"/>
      <c r="P223" s="11"/>
      <c r="Q223" s="10"/>
      <c r="R223" s="10"/>
      <c r="S223" s="10"/>
      <c r="T223" s="10"/>
      <c r="U223" s="10"/>
      <c r="V223" s="10"/>
      <c r="W223" s="10"/>
      <c r="X223" s="10"/>
    </row>
    <row r="224" spans="1:24">
      <c r="A224" s="10"/>
      <c r="B224" s="10"/>
      <c r="C224" s="10"/>
      <c r="D224" s="10"/>
      <c r="E224" s="11"/>
      <c r="F224" s="11"/>
      <c r="G224" s="11"/>
      <c r="H224" s="11"/>
      <c r="I224" s="11"/>
      <c r="J224" s="11"/>
      <c r="K224" s="11"/>
      <c r="L224" s="11"/>
      <c r="M224" s="11"/>
      <c r="N224" s="11"/>
      <c r="O224" s="11"/>
      <c r="P224" s="11"/>
      <c r="Q224" s="10"/>
      <c r="R224" s="10"/>
      <c r="S224" s="10"/>
      <c r="T224" s="10"/>
      <c r="U224" s="10"/>
      <c r="V224" s="10"/>
      <c r="W224" s="10"/>
      <c r="X224" s="10"/>
    </row>
    <row r="225" spans="1:24">
      <c r="A225" s="10"/>
      <c r="B225" s="10"/>
      <c r="C225" s="10"/>
      <c r="D225" s="10"/>
      <c r="E225" s="11"/>
      <c r="F225" s="11"/>
      <c r="G225" s="11"/>
      <c r="H225" s="11"/>
      <c r="I225" s="11"/>
      <c r="J225" s="11"/>
      <c r="K225" s="11"/>
      <c r="L225" s="11"/>
      <c r="M225" s="11"/>
      <c r="N225" s="11"/>
      <c r="O225" s="11"/>
      <c r="P225" s="11"/>
      <c r="Q225" s="10"/>
      <c r="R225" s="10"/>
      <c r="S225" s="10"/>
      <c r="T225" s="10"/>
      <c r="U225" s="10"/>
      <c r="V225" s="10"/>
      <c r="W225" s="10"/>
      <c r="X225" s="10"/>
    </row>
    <row r="226" spans="1:24">
      <c r="A226" s="10"/>
      <c r="B226" s="10"/>
      <c r="C226" s="10"/>
      <c r="D226" s="10"/>
      <c r="E226" s="11"/>
      <c r="F226" s="11"/>
      <c r="G226" s="11"/>
      <c r="H226" s="11"/>
      <c r="I226" s="11"/>
      <c r="J226" s="11"/>
      <c r="K226" s="11"/>
      <c r="L226" s="11"/>
      <c r="M226" s="11"/>
      <c r="N226" s="11"/>
      <c r="O226" s="11"/>
      <c r="P226" s="11"/>
      <c r="Q226" s="10"/>
      <c r="R226" s="10"/>
      <c r="S226" s="10"/>
      <c r="T226" s="10"/>
      <c r="U226" s="10"/>
      <c r="V226" s="10"/>
      <c r="W226" s="10"/>
      <c r="X226" s="10"/>
    </row>
    <row r="227" spans="1:24">
      <c r="A227" s="10"/>
      <c r="B227" s="10"/>
      <c r="C227" s="10"/>
      <c r="D227" s="10"/>
      <c r="E227" s="11"/>
      <c r="F227" s="11"/>
      <c r="G227" s="11"/>
      <c r="H227" s="11"/>
      <c r="I227" s="11"/>
      <c r="J227" s="11"/>
      <c r="K227" s="11"/>
      <c r="L227" s="11"/>
      <c r="M227" s="11"/>
      <c r="N227" s="11"/>
      <c r="O227" s="11"/>
      <c r="P227" s="11"/>
      <c r="Q227" s="10"/>
      <c r="R227" s="10"/>
      <c r="S227" s="10"/>
      <c r="T227" s="10"/>
      <c r="U227" s="10"/>
      <c r="V227" s="10"/>
      <c r="W227" s="10"/>
      <c r="X227" s="10"/>
    </row>
    <row r="228" spans="1:24">
      <c r="A228" s="10"/>
      <c r="B228" s="10"/>
      <c r="C228" s="10"/>
      <c r="D228" s="10"/>
      <c r="E228" s="11"/>
      <c r="F228" s="11"/>
      <c r="G228" s="11"/>
      <c r="H228" s="11"/>
      <c r="I228" s="11"/>
      <c r="J228" s="11"/>
      <c r="K228" s="11"/>
      <c r="L228" s="11"/>
      <c r="M228" s="11"/>
      <c r="N228" s="11"/>
      <c r="O228" s="11"/>
      <c r="P228" s="11"/>
      <c r="Q228" s="10"/>
      <c r="R228" s="10"/>
      <c r="S228" s="10"/>
      <c r="T228" s="10"/>
      <c r="U228" s="10"/>
      <c r="V228" s="10"/>
      <c r="W228" s="10"/>
      <c r="X228" s="10"/>
    </row>
    <row r="229" spans="1:24">
      <c r="A229" s="10"/>
      <c r="B229" s="10"/>
      <c r="C229" s="10"/>
      <c r="D229" s="10"/>
      <c r="E229" s="11"/>
      <c r="F229" s="11"/>
      <c r="G229" s="11"/>
      <c r="H229" s="11"/>
      <c r="I229" s="11"/>
      <c r="J229" s="11"/>
      <c r="K229" s="11"/>
      <c r="L229" s="11"/>
      <c r="M229" s="11"/>
      <c r="N229" s="11"/>
      <c r="O229" s="11"/>
      <c r="P229" s="11"/>
      <c r="Q229" s="10"/>
      <c r="R229" s="10"/>
      <c r="S229" s="10"/>
      <c r="T229" s="10"/>
      <c r="U229" s="10"/>
      <c r="V229" s="10"/>
      <c r="W229" s="10"/>
      <c r="X229" s="10"/>
    </row>
    <row r="230" spans="1:24">
      <c r="A230" s="10"/>
      <c r="B230" s="10"/>
      <c r="C230" s="10"/>
      <c r="D230" s="10"/>
      <c r="E230" s="11"/>
      <c r="F230" s="11"/>
      <c r="G230" s="11"/>
      <c r="H230" s="11"/>
      <c r="I230" s="11"/>
      <c r="J230" s="11"/>
      <c r="K230" s="11"/>
      <c r="L230" s="11"/>
      <c r="M230" s="11"/>
      <c r="N230" s="11"/>
      <c r="O230" s="11"/>
      <c r="P230" s="11"/>
      <c r="Q230" s="10"/>
      <c r="R230" s="10"/>
      <c r="S230" s="10"/>
      <c r="T230" s="10"/>
      <c r="U230" s="10"/>
      <c r="V230" s="10"/>
      <c r="W230" s="10"/>
      <c r="X230" s="10"/>
    </row>
    <row r="231" spans="1:24">
      <c r="A231" s="10"/>
      <c r="B231" s="10"/>
      <c r="C231" s="10"/>
      <c r="D231" s="10"/>
      <c r="E231" s="11"/>
      <c r="F231" s="11"/>
      <c r="G231" s="11"/>
      <c r="H231" s="11"/>
      <c r="I231" s="11"/>
      <c r="J231" s="11"/>
      <c r="K231" s="11"/>
      <c r="L231" s="11"/>
      <c r="M231" s="11"/>
      <c r="N231" s="11"/>
      <c r="O231" s="11"/>
      <c r="P231" s="11"/>
      <c r="Q231" s="10"/>
      <c r="R231" s="10"/>
      <c r="S231" s="10"/>
      <c r="T231" s="10"/>
      <c r="U231" s="10"/>
      <c r="V231" s="10"/>
      <c r="W231" s="10"/>
      <c r="X231" s="10"/>
    </row>
    <row r="232" spans="1:24">
      <c r="A232" s="10"/>
      <c r="B232" s="10"/>
      <c r="C232" s="10"/>
      <c r="D232" s="10"/>
      <c r="E232" s="11"/>
      <c r="F232" s="11"/>
      <c r="G232" s="11"/>
      <c r="H232" s="11"/>
      <c r="I232" s="11"/>
      <c r="J232" s="11"/>
      <c r="K232" s="11"/>
      <c r="L232" s="11"/>
      <c r="M232" s="11"/>
      <c r="N232" s="11"/>
      <c r="O232" s="11"/>
      <c r="P232" s="11"/>
      <c r="Q232" s="10"/>
      <c r="R232" s="10"/>
      <c r="S232" s="10"/>
      <c r="T232" s="10"/>
      <c r="U232" s="10"/>
      <c r="V232" s="10"/>
      <c r="W232" s="10"/>
      <c r="X232" s="10"/>
    </row>
    <row r="233" spans="1:24">
      <c r="A233" s="10"/>
      <c r="B233" s="10"/>
      <c r="C233" s="10"/>
      <c r="D233" s="10"/>
      <c r="E233" s="11"/>
      <c r="F233" s="11"/>
      <c r="G233" s="11"/>
      <c r="H233" s="11"/>
      <c r="I233" s="11"/>
      <c r="J233" s="11"/>
      <c r="K233" s="11"/>
      <c r="L233" s="11"/>
      <c r="M233" s="11"/>
      <c r="N233" s="11"/>
      <c r="O233" s="11"/>
      <c r="P233" s="11"/>
      <c r="Q233" s="10"/>
      <c r="R233" s="10"/>
      <c r="S233" s="10"/>
      <c r="T233" s="10"/>
      <c r="U233" s="10"/>
      <c r="V233" s="10"/>
      <c r="W233" s="10"/>
      <c r="X233" s="10"/>
    </row>
    <row r="234" spans="1:24">
      <c r="A234" s="10"/>
      <c r="B234" s="10"/>
      <c r="C234" s="10"/>
      <c r="D234" s="10"/>
      <c r="E234" s="11"/>
      <c r="F234" s="11"/>
      <c r="G234" s="11"/>
      <c r="H234" s="11"/>
      <c r="I234" s="11"/>
      <c r="J234" s="11"/>
      <c r="K234" s="11"/>
      <c r="L234" s="11"/>
      <c r="M234" s="11"/>
      <c r="N234" s="11"/>
      <c r="O234" s="11"/>
      <c r="P234" s="11"/>
      <c r="Q234" s="10"/>
      <c r="R234" s="10"/>
      <c r="S234" s="10"/>
      <c r="T234" s="10"/>
      <c r="U234" s="10"/>
      <c r="V234" s="10"/>
      <c r="W234" s="10"/>
      <c r="X234" s="10"/>
    </row>
    <row r="235" spans="1:24">
      <c r="A235" s="10"/>
      <c r="B235" s="10"/>
      <c r="C235" s="10"/>
      <c r="D235" s="10"/>
      <c r="E235" s="11"/>
      <c r="F235" s="11"/>
      <c r="G235" s="11"/>
      <c r="H235" s="11"/>
      <c r="I235" s="11"/>
      <c r="J235" s="11"/>
      <c r="K235" s="11"/>
      <c r="L235" s="11"/>
      <c r="M235" s="11"/>
      <c r="N235" s="11"/>
      <c r="O235" s="11"/>
      <c r="P235" s="11"/>
      <c r="Q235" s="10"/>
      <c r="R235" s="10"/>
      <c r="S235" s="10"/>
      <c r="T235" s="10"/>
      <c r="U235" s="10"/>
      <c r="V235" s="10"/>
      <c r="W235" s="10"/>
      <c r="X235" s="10"/>
    </row>
    <row r="236" spans="1:24">
      <c r="A236" s="10"/>
      <c r="B236" s="10"/>
      <c r="C236" s="10"/>
      <c r="D236" s="10"/>
      <c r="E236" s="11"/>
      <c r="F236" s="11"/>
      <c r="G236" s="11"/>
      <c r="H236" s="11"/>
      <c r="I236" s="11"/>
      <c r="J236" s="11"/>
      <c r="K236" s="11"/>
      <c r="L236" s="11"/>
      <c r="M236" s="11"/>
      <c r="N236" s="11"/>
      <c r="O236" s="11"/>
      <c r="P236" s="11"/>
      <c r="Q236" s="10"/>
      <c r="R236" s="10"/>
      <c r="S236" s="10"/>
      <c r="T236" s="10"/>
      <c r="U236" s="10"/>
      <c r="V236" s="10"/>
      <c r="W236" s="10"/>
      <c r="X236" s="10"/>
    </row>
    <row r="237" spans="1:24">
      <c r="A237" s="10"/>
      <c r="B237" s="10"/>
      <c r="C237" s="10"/>
      <c r="D237" s="10"/>
      <c r="E237" s="11"/>
      <c r="F237" s="11"/>
      <c r="G237" s="11"/>
      <c r="H237" s="11"/>
      <c r="I237" s="11"/>
      <c r="J237" s="11"/>
      <c r="K237" s="11"/>
      <c r="L237" s="11"/>
      <c r="M237" s="11"/>
      <c r="N237" s="11"/>
      <c r="O237" s="11"/>
      <c r="P237" s="11"/>
      <c r="Q237" s="10"/>
      <c r="R237" s="10"/>
      <c r="S237" s="10"/>
      <c r="T237" s="10"/>
      <c r="U237" s="10"/>
      <c r="V237" s="10"/>
      <c r="W237" s="10"/>
      <c r="X237" s="10"/>
    </row>
    <row r="238" spans="1:24">
      <c r="A238" s="10"/>
      <c r="B238" s="10"/>
      <c r="C238" s="10"/>
      <c r="D238" s="10"/>
      <c r="E238" s="11"/>
      <c r="F238" s="11"/>
      <c r="G238" s="11"/>
      <c r="H238" s="11"/>
      <c r="I238" s="11"/>
      <c r="J238" s="11"/>
      <c r="K238" s="11"/>
      <c r="L238" s="11"/>
      <c r="M238" s="11"/>
      <c r="N238" s="11"/>
      <c r="O238" s="11"/>
      <c r="P238" s="11"/>
      <c r="Q238" s="10"/>
      <c r="R238" s="10"/>
      <c r="S238" s="10"/>
      <c r="T238" s="10"/>
      <c r="U238" s="10"/>
      <c r="V238" s="10"/>
      <c r="W238" s="10"/>
      <c r="X238" s="10"/>
    </row>
    <row r="239" spans="1:24">
      <c r="A239" s="10"/>
      <c r="B239" s="10"/>
      <c r="C239" s="10"/>
      <c r="D239" s="10"/>
      <c r="E239" s="11"/>
      <c r="F239" s="11"/>
      <c r="G239" s="11"/>
      <c r="H239" s="11"/>
      <c r="I239" s="11"/>
      <c r="J239" s="11"/>
      <c r="K239" s="11"/>
      <c r="L239" s="11"/>
      <c r="M239" s="11"/>
      <c r="N239" s="11"/>
      <c r="O239" s="11"/>
      <c r="P239" s="11"/>
      <c r="Q239" s="10"/>
      <c r="R239" s="10"/>
      <c r="S239" s="10"/>
      <c r="T239" s="10"/>
      <c r="U239" s="10"/>
      <c r="V239" s="10"/>
      <c r="W239" s="10"/>
      <c r="X239" s="10"/>
    </row>
    <row r="240" spans="1:24">
      <c r="A240" s="10"/>
      <c r="B240" s="10"/>
      <c r="C240" s="10"/>
      <c r="D240" s="10"/>
      <c r="E240" s="11"/>
      <c r="F240" s="11"/>
      <c r="G240" s="11"/>
      <c r="H240" s="11"/>
      <c r="I240" s="11"/>
      <c r="J240" s="11"/>
      <c r="K240" s="11"/>
      <c r="L240" s="11"/>
      <c r="M240" s="11"/>
      <c r="N240" s="11"/>
      <c r="O240" s="11"/>
      <c r="P240" s="11"/>
      <c r="Q240" s="10"/>
      <c r="R240" s="10"/>
      <c r="S240" s="10"/>
      <c r="T240" s="10"/>
      <c r="U240" s="10"/>
      <c r="V240" s="10"/>
      <c r="W240" s="10"/>
      <c r="X240" s="10"/>
    </row>
    <row r="241" spans="1:24">
      <c r="A241" s="10"/>
      <c r="B241" s="10"/>
      <c r="C241" s="10"/>
      <c r="D241" s="10"/>
      <c r="E241" s="11"/>
      <c r="F241" s="11"/>
      <c r="G241" s="11"/>
      <c r="H241" s="11"/>
      <c r="I241" s="11"/>
      <c r="J241" s="11"/>
      <c r="K241" s="11"/>
      <c r="L241" s="11"/>
      <c r="M241" s="11"/>
      <c r="N241" s="11"/>
      <c r="O241" s="11"/>
      <c r="P241" s="11"/>
      <c r="Q241" s="10"/>
      <c r="R241" s="10"/>
      <c r="S241" s="10"/>
      <c r="T241" s="10"/>
      <c r="U241" s="10"/>
      <c r="V241" s="10"/>
      <c r="W241" s="10"/>
      <c r="X241" s="10"/>
    </row>
    <row r="242" spans="1:24">
      <c r="A242" s="10"/>
      <c r="B242" s="10"/>
      <c r="C242" s="10"/>
      <c r="D242" s="10"/>
      <c r="E242" s="11"/>
      <c r="F242" s="11"/>
      <c r="G242" s="11"/>
      <c r="H242" s="11"/>
      <c r="I242" s="11"/>
      <c r="J242" s="11"/>
      <c r="K242" s="11"/>
      <c r="L242" s="11"/>
      <c r="M242" s="11"/>
      <c r="N242" s="11"/>
      <c r="O242" s="11"/>
      <c r="P242" s="11"/>
      <c r="Q242" s="10"/>
      <c r="R242" s="10"/>
      <c r="S242" s="10"/>
      <c r="T242" s="10"/>
      <c r="U242" s="10"/>
      <c r="V242" s="10"/>
      <c r="W242" s="10"/>
      <c r="X242" s="10"/>
    </row>
    <row r="243" spans="1:24">
      <c r="A243" s="10"/>
      <c r="B243" s="10"/>
      <c r="C243" s="10"/>
      <c r="D243" s="10"/>
      <c r="E243" s="11"/>
      <c r="F243" s="11"/>
      <c r="G243" s="11"/>
      <c r="H243" s="11"/>
      <c r="I243" s="11"/>
      <c r="J243" s="11"/>
      <c r="K243" s="11"/>
      <c r="L243" s="11"/>
      <c r="M243" s="11"/>
      <c r="N243" s="11"/>
      <c r="O243" s="11"/>
      <c r="P243" s="11"/>
      <c r="Q243" s="10"/>
      <c r="R243" s="10"/>
      <c r="S243" s="10"/>
      <c r="T243" s="10"/>
      <c r="U243" s="10"/>
      <c r="V243" s="10"/>
      <c r="W243" s="10"/>
      <c r="X243" s="10"/>
    </row>
    <row r="244" spans="1:24">
      <c r="A244" s="10"/>
      <c r="B244" s="10"/>
      <c r="C244" s="10"/>
      <c r="D244" s="10"/>
      <c r="E244" s="11"/>
      <c r="F244" s="11"/>
      <c r="G244" s="11"/>
      <c r="H244" s="11"/>
      <c r="I244" s="11"/>
      <c r="J244" s="11"/>
      <c r="K244" s="11"/>
      <c r="L244" s="11"/>
      <c r="M244" s="11"/>
      <c r="N244" s="11"/>
      <c r="O244" s="11"/>
      <c r="P244" s="11"/>
      <c r="Q244" s="10"/>
      <c r="R244" s="10"/>
      <c r="S244" s="10"/>
      <c r="T244" s="10"/>
      <c r="U244" s="10"/>
      <c r="V244" s="10"/>
      <c r="W244" s="10"/>
      <c r="X244" s="10"/>
    </row>
    <row r="245" spans="1:24">
      <c r="A245" s="10"/>
      <c r="B245" s="10"/>
      <c r="C245" s="10"/>
      <c r="D245" s="10"/>
      <c r="E245" s="11"/>
      <c r="F245" s="11"/>
      <c r="G245" s="11"/>
      <c r="H245" s="11"/>
      <c r="I245" s="11"/>
      <c r="J245" s="11"/>
      <c r="K245" s="11"/>
      <c r="L245" s="11"/>
      <c r="M245" s="11"/>
      <c r="N245" s="11"/>
      <c r="O245" s="11"/>
      <c r="P245" s="11"/>
      <c r="Q245" s="10"/>
      <c r="R245" s="10"/>
      <c r="S245" s="10"/>
      <c r="T245" s="10"/>
      <c r="U245" s="10"/>
      <c r="V245" s="10"/>
      <c r="W245" s="10"/>
      <c r="X245" s="10"/>
    </row>
    <row r="246" spans="1:24">
      <c r="A246" s="10"/>
      <c r="B246" s="10"/>
      <c r="C246" s="10"/>
      <c r="D246" s="10"/>
      <c r="E246" s="11"/>
      <c r="F246" s="11"/>
      <c r="G246" s="11"/>
      <c r="H246" s="11"/>
      <c r="I246" s="11"/>
      <c r="J246" s="11"/>
      <c r="K246" s="11"/>
      <c r="L246" s="11"/>
      <c r="M246" s="11"/>
      <c r="N246" s="11"/>
      <c r="O246" s="11"/>
      <c r="P246" s="11"/>
      <c r="Q246" s="10"/>
      <c r="R246" s="10"/>
      <c r="S246" s="10"/>
      <c r="T246" s="10"/>
      <c r="U246" s="10"/>
      <c r="V246" s="10"/>
      <c r="W246" s="10"/>
      <c r="X246" s="10"/>
    </row>
    <row r="247" spans="1:24">
      <c r="A247" s="10"/>
      <c r="B247" s="10"/>
      <c r="C247" s="10"/>
      <c r="D247" s="10"/>
      <c r="E247" s="11"/>
      <c r="F247" s="11"/>
      <c r="G247" s="11"/>
      <c r="H247" s="11"/>
      <c r="I247" s="11"/>
      <c r="J247" s="11"/>
      <c r="K247" s="11"/>
      <c r="L247" s="11"/>
      <c r="M247" s="11"/>
      <c r="N247" s="11"/>
      <c r="O247" s="11"/>
      <c r="P247" s="11"/>
      <c r="Q247" s="10"/>
      <c r="R247" s="10"/>
      <c r="S247" s="10"/>
      <c r="T247" s="10"/>
      <c r="U247" s="10"/>
      <c r="V247" s="10"/>
      <c r="W247" s="10"/>
      <c r="X247" s="10"/>
    </row>
    <row r="248" spans="1:24">
      <c r="A248" s="10"/>
      <c r="B248" s="10"/>
      <c r="C248" s="10"/>
      <c r="D248" s="10"/>
      <c r="E248" s="11"/>
      <c r="F248" s="11"/>
      <c r="G248" s="11"/>
      <c r="H248" s="11"/>
      <c r="I248" s="11"/>
      <c r="J248" s="11"/>
      <c r="K248" s="11"/>
      <c r="L248" s="11"/>
      <c r="M248" s="11"/>
      <c r="N248" s="11"/>
      <c r="O248" s="11"/>
      <c r="P248" s="11"/>
      <c r="Q248" s="10"/>
      <c r="R248" s="10"/>
      <c r="S248" s="10"/>
      <c r="T248" s="10"/>
      <c r="U248" s="10"/>
      <c r="V248" s="10"/>
      <c r="W248" s="10"/>
      <c r="X248" s="10"/>
    </row>
    <row r="249" spans="1:24">
      <c r="A249" s="10"/>
      <c r="B249" s="10"/>
      <c r="C249" s="10"/>
      <c r="D249" s="10"/>
      <c r="E249" s="11"/>
      <c r="F249" s="11"/>
      <c r="G249" s="11"/>
      <c r="H249" s="11"/>
      <c r="I249" s="11"/>
      <c r="J249" s="11"/>
      <c r="K249" s="11"/>
      <c r="L249" s="11"/>
      <c r="M249" s="11"/>
      <c r="N249" s="11"/>
      <c r="O249" s="11"/>
      <c r="P249" s="11"/>
      <c r="Q249" s="10"/>
      <c r="R249" s="10"/>
      <c r="S249" s="10"/>
      <c r="T249" s="10"/>
      <c r="U249" s="10"/>
      <c r="V249" s="10"/>
      <c r="W249" s="10"/>
      <c r="X249" s="10"/>
    </row>
    <row r="250" spans="1:24">
      <c r="A250" s="10"/>
      <c r="B250" s="10"/>
      <c r="C250" s="10"/>
      <c r="D250" s="10"/>
      <c r="E250" s="11"/>
      <c r="F250" s="11"/>
      <c r="G250" s="11"/>
      <c r="H250" s="11"/>
      <c r="I250" s="11"/>
      <c r="J250" s="11"/>
      <c r="K250" s="11"/>
      <c r="L250" s="11"/>
      <c r="M250" s="11"/>
      <c r="N250" s="11"/>
      <c r="O250" s="11"/>
      <c r="P250" s="11"/>
      <c r="Q250" s="10"/>
      <c r="R250" s="10"/>
      <c r="S250" s="10"/>
      <c r="T250" s="10"/>
      <c r="U250" s="10"/>
      <c r="V250" s="10"/>
      <c r="W250" s="10"/>
      <c r="X250" s="10"/>
    </row>
    <row r="251" spans="1:24">
      <c r="A251" s="10"/>
      <c r="B251" s="10"/>
      <c r="C251" s="10"/>
      <c r="D251" s="10"/>
      <c r="E251" s="11"/>
      <c r="F251" s="11"/>
      <c r="G251" s="11"/>
      <c r="H251" s="11"/>
      <c r="I251" s="11"/>
      <c r="J251" s="11"/>
      <c r="K251" s="11"/>
      <c r="L251" s="11"/>
      <c r="M251" s="11"/>
      <c r="N251" s="11"/>
      <c r="O251" s="11"/>
      <c r="P251" s="11"/>
      <c r="Q251" s="10"/>
      <c r="R251" s="10"/>
      <c r="S251" s="10"/>
      <c r="T251" s="10"/>
      <c r="U251" s="10"/>
      <c r="V251" s="10"/>
      <c r="W251" s="10"/>
      <c r="X251" s="10"/>
    </row>
    <row r="252" spans="1:24">
      <c r="A252" s="10"/>
      <c r="B252" s="10"/>
      <c r="C252" s="10"/>
      <c r="D252" s="10"/>
      <c r="E252" s="11"/>
      <c r="F252" s="11"/>
      <c r="G252" s="11"/>
      <c r="H252" s="11"/>
      <c r="I252" s="11"/>
      <c r="J252" s="11"/>
      <c r="K252" s="11"/>
      <c r="L252" s="11"/>
      <c r="M252" s="11"/>
      <c r="N252" s="11"/>
      <c r="O252" s="11"/>
      <c r="P252" s="11"/>
      <c r="Q252" s="10"/>
      <c r="R252" s="10"/>
      <c r="S252" s="10"/>
      <c r="T252" s="10"/>
      <c r="U252" s="10"/>
      <c r="V252" s="10"/>
      <c r="W252" s="10"/>
      <c r="X252" s="10"/>
    </row>
    <row r="253" spans="1:24">
      <c r="A253" s="10"/>
      <c r="B253" s="10"/>
      <c r="C253" s="10"/>
      <c r="D253" s="10"/>
      <c r="E253" s="11"/>
      <c r="F253" s="11"/>
      <c r="G253" s="11"/>
      <c r="H253" s="11"/>
      <c r="I253" s="11"/>
      <c r="J253" s="11"/>
      <c r="K253" s="11"/>
      <c r="L253" s="11"/>
      <c r="M253" s="11"/>
      <c r="N253" s="11"/>
      <c r="O253" s="11"/>
      <c r="P253" s="11"/>
      <c r="Q253" s="10"/>
      <c r="R253" s="10"/>
      <c r="S253" s="10"/>
      <c r="T253" s="10"/>
      <c r="U253" s="10"/>
      <c r="V253" s="10"/>
      <c r="W253" s="10"/>
      <c r="X253" s="10"/>
    </row>
    <row r="254" spans="1:24">
      <c r="A254" s="10"/>
      <c r="B254" s="10"/>
      <c r="C254" s="10"/>
      <c r="D254" s="10"/>
      <c r="E254" s="11"/>
      <c r="F254" s="11"/>
      <c r="G254" s="11"/>
      <c r="H254" s="11"/>
      <c r="I254" s="11"/>
      <c r="J254" s="11"/>
      <c r="K254" s="11"/>
      <c r="L254" s="11"/>
      <c r="M254" s="11"/>
      <c r="N254" s="11"/>
      <c r="O254" s="11"/>
      <c r="P254" s="11"/>
      <c r="Q254" s="10"/>
      <c r="R254" s="10"/>
      <c r="S254" s="10"/>
      <c r="T254" s="10"/>
      <c r="U254" s="10"/>
      <c r="V254" s="10"/>
      <c r="W254" s="10"/>
      <c r="X254" s="10"/>
    </row>
    <row r="255" spans="1:24">
      <c r="A255" s="10"/>
      <c r="B255" s="10"/>
      <c r="C255" s="10"/>
      <c r="D255" s="10"/>
      <c r="E255" s="11"/>
      <c r="F255" s="11"/>
      <c r="G255" s="11"/>
      <c r="H255" s="11"/>
      <c r="I255" s="11"/>
      <c r="J255" s="11"/>
      <c r="K255" s="11"/>
      <c r="L255" s="11"/>
      <c r="M255" s="11"/>
      <c r="N255" s="11"/>
      <c r="O255" s="11"/>
      <c r="P255" s="11"/>
      <c r="Q255" s="10"/>
      <c r="R255" s="10"/>
      <c r="S255" s="10"/>
      <c r="T255" s="10"/>
      <c r="U255" s="10"/>
      <c r="V255" s="10"/>
      <c r="W255" s="10"/>
      <c r="X255" s="10"/>
    </row>
    <row r="256" spans="1:24">
      <c r="A256" s="10"/>
      <c r="B256" s="10"/>
      <c r="C256" s="10"/>
      <c r="D256" s="10"/>
      <c r="E256" s="11"/>
      <c r="F256" s="11"/>
      <c r="G256" s="11"/>
      <c r="H256" s="11"/>
      <c r="I256" s="11"/>
      <c r="J256" s="11"/>
      <c r="K256" s="11"/>
      <c r="L256" s="11"/>
      <c r="M256" s="11"/>
      <c r="N256" s="11"/>
      <c r="O256" s="11"/>
      <c r="P256" s="11"/>
      <c r="Q256" s="10"/>
      <c r="R256" s="10"/>
      <c r="S256" s="10"/>
      <c r="T256" s="10"/>
      <c r="U256" s="10"/>
      <c r="V256" s="10"/>
      <c r="W256" s="10"/>
      <c r="X256" s="10"/>
    </row>
    <row r="257" spans="1:24">
      <c r="A257" s="10"/>
      <c r="B257" s="10"/>
      <c r="C257" s="10"/>
      <c r="D257" s="10"/>
      <c r="E257" s="11"/>
      <c r="F257" s="11"/>
      <c r="G257" s="11"/>
      <c r="H257" s="11"/>
      <c r="I257" s="11"/>
      <c r="J257" s="11"/>
      <c r="K257" s="11"/>
      <c r="L257" s="11"/>
      <c r="M257" s="11"/>
      <c r="N257" s="11"/>
      <c r="O257" s="11"/>
      <c r="P257" s="11"/>
      <c r="Q257" s="10"/>
      <c r="R257" s="10"/>
      <c r="S257" s="10"/>
      <c r="T257" s="10"/>
      <c r="U257" s="10"/>
      <c r="V257" s="10"/>
      <c r="W257" s="10"/>
      <c r="X257" s="10"/>
    </row>
    <row r="258" spans="1:24">
      <c r="A258" s="10"/>
      <c r="B258" s="10"/>
      <c r="C258" s="10"/>
      <c r="D258" s="10"/>
      <c r="E258" s="11"/>
      <c r="F258" s="11"/>
      <c r="G258" s="11"/>
      <c r="H258" s="11"/>
      <c r="I258" s="11"/>
      <c r="J258" s="11"/>
      <c r="K258" s="11"/>
      <c r="L258" s="11"/>
      <c r="M258" s="11"/>
      <c r="N258" s="11"/>
      <c r="O258" s="11"/>
      <c r="P258" s="11"/>
      <c r="Q258" s="10"/>
      <c r="R258" s="10"/>
      <c r="S258" s="10"/>
      <c r="T258" s="10"/>
      <c r="U258" s="10"/>
      <c r="V258" s="10"/>
      <c r="W258" s="10"/>
      <c r="X258" s="10"/>
    </row>
    <row r="259" spans="1:24">
      <c r="A259" s="10"/>
      <c r="B259" s="10"/>
      <c r="C259" s="10"/>
      <c r="D259" s="10"/>
      <c r="E259" s="11"/>
      <c r="F259" s="11"/>
      <c r="G259" s="11"/>
      <c r="H259" s="11"/>
      <c r="I259" s="11"/>
      <c r="J259" s="11"/>
      <c r="K259" s="11"/>
      <c r="L259" s="11"/>
      <c r="M259" s="11"/>
      <c r="N259" s="11"/>
      <c r="O259" s="11"/>
      <c r="P259" s="11"/>
      <c r="Q259" s="10"/>
      <c r="R259" s="10"/>
      <c r="S259" s="10"/>
      <c r="T259" s="10"/>
      <c r="U259" s="10"/>
      <c r="V259" s="10"/>
      <c r="W259" s="10"/>
      <c r="X259" s="10"/>
    </row>
    <row r="260" spans="1:24">
      <c r="A260" s="10"/>
      <c r="B260" s="10"/>
      <c r="C260" s="10"/>
      <c r="D260" s="10"/>
      <c r="E260" s="11"/>
      <c r="F260" s="11"/>
      <c r="G260" s="11"/>
      <c r="H260" s="11"/>
      <c r="I260" s="11"/>
      <c r="J260" s="11"/>
      <c r="K260" s="11"/>
      <c r="L260" s="11"/>
      <c r="M260" s="11"/>
      <c r="N260" s="11"/>
      <c r="O260" s="11"/>
      <c r="P260" s="11"/>
      <c r="Q260" s="10"/>
      <c r="R260" s="10"/>
      <c r="S260" s="10"/>
      <c r="T260" s="10"/>
      <c r="U260" s="10"/>
      <c r="V260" s="10"/>
      <c r="W260" s="10"/>
      <c r="X260" s="10"/>
    </row>
    <row r="261" spans="1:24">
      <c r="A261" s="10"/>
      <c r="B261" s="10"/>
      <c r="C261" s="10"/>
      <c r="D261" s="10"/>
      <c r="E261" s="11"/>
      <c r="F261" s="11"/>
      <c r="G261" s="11"/>
      <c r="H261" s="11"/>
      <c r="I261" s="11"/>
      <c r="J261" s="11"/>
      <c r="K261" s="11"/>
      <c r="L261" s="11"/>
      <c r="M261" s="11"/>
      <c r="N261" s="11"/>
      <c r="O261" s="11"/>
      <c r="P261" s="11"/>
      <c r="Q261" s="10"/>
      <c r="R261" s="10"/>
      <c r="S261" s="10"/>
      <c r="T261" s="10"/>
      <c r="U261" s="10"/>
      <c r="V261" s="10"/>
      <c r="W261" s="10"/>
      <c r="X261" s="10"/>
    </row>
    <row r="262" spans="1:24">
      <c r="A262" s="10"/>
      <c r="B262" s="10"/>
      <c r="C262" s="10"/>
      <c r="D262" s="10"/>
      <c r="E262" s="11"/>
      <c r="F262" s="11"/>
      <c r="G262" s="11"/>
      <c r="H262" s="11"/>
      <c r="I262" s="11"/>
      <c r="J262" s="11"/>
      <c r="K262" s="11"/>
      <c r="L262" s="11"/>
      <c r="M262" s="11"/>
      <c r="N262" s="11"/>
      <c r="O262" s="11"/>
      <c r="P262" s="11"/>
      <c r="Q262" s="10"/>
      <c r="R262" s="10"/>
      <c r="S262" s="10"/>
      <c r="T262" s="10"/>
      <c r="U262" s="10"/>
      <c r="V262" s="10"/>
      <c r="W262" s="10"/>
      <c r="X262" s="10"/>
    </row>
    <row r="263" spans="1:24">
      <c r="A263" s="10"/>
      <c r="B263" s="10"/>
      <c r="C263" s="10"/>
      <c r="D263" s="10"/>
      <c r="E263" s="11"/>
      <c r="F263" s="11"/>
      <c r="G263" s="11"/>
      <c r="H263" s="11"/>
      <c r="I263" s="11"/>
      <c r="J263" s="11"/>
      <c r="K263" s="11"/>
      <c r="L263" s="11"/>
      <c r="M263" s="11"/>
      <c r="N263" s="11"/>
      <c r="O263" s="11"/>
      <c r="P263" s="11"/>
      <c r="Q263" s="10"/>
      <c r="R263" s="10"/>
      <c r="S263" s="10"/>
      <c r="T263" s="10"/>
      <c r="U263" s="10"/>
      <c r="V263" s="10"/>
      <c r="W263" s="10"/>
      <c r="X263" s="10"/>
    </row>
    <row r="264" spans="1:24">
      <c r="A264" s="10"/>
      <c r="B264" s="10"/>
      <c r="C264" s="10"/>
      <c r="D264" s="10"/>
      <c r="E264" s="11"/>
      <c r="F264" s="11"/>
      <c r="G264" s="11"/>
      <c r="H264" s="11"/>
      <c r="I264" s="11"/>
      <c r="J264" s="11"/>
      <c r="K264" s="11"/>
      <c r="L264" s="11"/>
      <c r="M264" s="11"/>
      <c r="N264" s="11"/>
      <c r="O264" s="11"/>
      <c r="P264" s="11"/>
      <c r="Q264" s="10"/>
      <c r="R264" s="10"/>
      <c r="S264" s="10"/>
      <c r="T264" s="10"/>
      <c r="U264" s="10"/>
      <c r="V264" s="10"/>
      <c r="W264" s="10"/>
      <c r="X264" s="10"/>
    </row>
    <row r="265" spans="1:24">
      <c r="A265" s="10"/>
      <c r="B265" s="10"/>
      <c r="C265" s="10"/>
      <c r="D265" s="10"/>
      <c r="E265" s="11"/>
      <c r="F265" s="11"/>
      <c r="G265" s="11"/>
      <c r="H265" s="11"/>
      <c r="I265" s="11"/>
      <c r="J265" s="11"/>
      <c r="K265" s="11"/>
      <c r="L265" s="11"/>
      <c r="M265" s="11"/>
      <c r="N265" s="11"/>
      <c r="O265" s="11"/>
      <c r="P265" s="11"/>
      <c r="Q265" s="10"/>
      <c r="R265" s="10"/>
      <c r="S265" s="10"/>
      <c r="T265" s="10"/>
      <c r="U265" s="10"/>
      <c r="V265" s="10"/>
      <c r="W265" s="10"/>
      <c r="X265" s="10"/>
    </row>
    <row r="266" spans="1:24">
      <c r="A266" s="10"/>
      <c r="B266" s="10"/>
      <c r="C266" s="10"/>
      <c r="D266" s="10"/>
      <c r="E266" s="11"/>
      <c r="F266" s="11"/>
      <c r="G266" s="11"/>
      <c r="H266" s="11"/>
      <c r="I266" s="11"/>
      <c r="J266" s="11"/>
      <c r="K266" s="11"/>
      <c r="L266" s="11"/>
      <c r="M266" s="11"/>
      <c r="N266" s="11"/>
      <c r="O266" s="11"/>
      <c r="P266" s="11"/>
      <c r="Q266" s="10"/>
      <c r="R266" s="10"/>
      <c r="S266" s="10"/>
      <c r="T266" s="10"/>
      <c r="U266" s="10"/>
      <c r="V266" s="10"/>
      <c r="W266" s="10"/>
      <c r="X266" s="10"/>
    </row>
    <row r="267" spans="1:24">
      <c r="A267" s="10"/>
      <c r="B267" s="10"/>
      <c r="C267" s="10"/>
      <c r="D267" s="10"/>
      <c r="E267" s="11"/>
      <c r="F267" s="11"/>
      <c r="G267" s="11"/>
      <c r="H267" s="11"/>
      <c r="I267" s="11"/>
      <c r="J267" s="11"/>
      <c r="K267" s="11"/>
      <c r="L267" s="11"/>
      <c r="M267" s="11"/>
      <c r="N267" s="11"/>
      <c r="O267" s="11"/>
      <c r="P267" s="11"/>
      <c r="Q267" s="10"/>
      <c r="R267" s="10"/>
      <c r="S267" s="10"/>
      <c r="T267" s="10"/>
      <c r="U267" s="10"/>
      <c r="V267" s="10"/>
      <c r="W267" s="10"/>
      <c r="X267" s="10"/>
    </row>
    <row r="268" spans="1:24">
      <c r="A268" s="10"/>
      <c r="B268" s="10"/>
      <c r="C268" s="10"/>
      <c r="D268" s="10"/>
      <c r="E268" s="11"/>
      <c r="F268" s="11"/>
      <c r="G268" s="11"/>
      <c r="H268" s="11"/>
      <c r="I268" s="11"/>
      <c r="J268" s="11"/>
      <c r="K268" s="11"/>
      <c r="L268" s="11"/>
      <c r="M268" s="11"/>
      <c r="N268" s="11"/>
      <c r="O268" s="11"/>
      <c r="P268" s="11"/>
      <c r="Q268" s="10"/>
      <c r="R268" s="10"/>
      <c r="S268" s="10"/>
      <c r="T268" s="10"/>
      <c r="U268" s="10"/>
      <c r="V268" s="10"/>
      <c r="W268" s="10"/>
      <c r="X268" s="10"/>
    </row>
    <row r="269" spans="1:24">
      <c r="A269" s="10"/>
      <c r="B269" s="10"/>
      <c r="C269" s="10"/>
      <c r="D269" s="10"/>
      <c r="E269" s="11"/>
      <c r="F269" s="11"/>
      <c r="G269" s="11"/>
      <c r="H269" s="11"/>
      <c r="I269" s="11"/>
      <c r="J269" s="11"/>
      <c r="K269" s="11"/>
      <c r="L269" s="11"/>
      <c r="M269" s="11"/>
      <c r="N269" s="11"/>
      <c r="O269" s="11"/>
      <c r="P269" s="11"/>
      <c r="Q269" s="10"/>
      <c r="R269" s="10"/>
      <c r="S269" s="10"/>
      <c r="T269" s="10"/>
      <c r="U269" s="10"/>
      <c r="V269" s="10"/>
      <c r="W269" s="10"/>
      <c r="X269" s="10"/>
    </row>
    <row r="270" spans="1:24">
      <c r="A270" s="10"/>
      <c r="B270" s="10"/>
      <c r="C270" s="10"/>
      <c r="D270" s="10"/>
      <c r="E270" s="11"/>
      <c r="F270" s="11"/>
      <c r="G270" s="11"/>
      <c r="H270" s="11"/>
      <c r="I270" s="11"/>
      <c r="J270" s="11"/>
      <c r="K270" s="11"/>
      <c r="L270" s="11"/>
      <c r="M270" s="11"/>
      <c r="N270" s="11"/>
      <c r="O270" s="11"/>
      <c r="P270" s="11"/>
      <c r="Q270" s="10"/>
      <c r="R270" s="10"/>
      <c r="S270" s="10"/>
      <c r="T270" s="10"/>
      <c r="U270" s="10"/>
      <c r="V270" s="10"/>
      <c r="W270" s="10"/>
      <c r="X270" s="10"/>
    </row>
    <row r="271" spans="1:24">
      <c r="A271" s="10"/>
      <c r="B271" s="10"/>
      <c r="C271" s="10"/>
      <c r="D271" s="10"/>
      <c r="E271" s="11"/>
      <c r="F271" s="11"/>
      <c r="G271" s="11"/>
      <c r="H271" s="11"/>
      <c r="I271" s="11"/>
      <c r="J271" s="11"/>
      <c r="K271" s="11"/>
      <c r="L271" s="11"/>
      <c r="M271" s="11"/>
      <c r="N271" s="11"/>
      <c r="O271" s="11"/>
      <c r="P271" s="11"/>
      <c r="Q271" s="10"/>
      <c r="R271" s="10"/>
      <c r="S271" s="10"/>
      <c r="T271" s="10"/>
      <c r="U271" s="10"/>
      <c r="V271" s="10"/>
      <c r="W271" s="10"/>
      <c r="X271" s="10"/>
    </row>
    <row r="272" spans="1:24">
      <c r="A272" s="10"/>
      <c r="B272" s="10"/>
      <c r="C272" s="10"/>
      <c r="D272" s="10"/>
      <c r="E272" s="11"/>
      <c r="F272" s="11"/>
      <c r="G272" s="11"/>
      <c r="H272" s="11"/>
      <c r="I272" s="11"/>
      <c r="J272" s="11"/>
      <c r="K272" s="11"/>
      <c r="L272" s="11"/>
      <c r="M272" s="11"/>
      <c r="N272" s="11"/>
      <c r="O272" s="11"/>
      <c r="P272" s="11"/>
      <c r="Q272" s="10"/>
      <c r="R272" s="10"/>
      <c r="S272" s="10"/>
      <c r="T272" s="10"/>
      <c r="U272" s="10"/>
      <c r="V272" s="10"/>
      <c r="W272" s="10"/>
      <c r="X272" s="10"/>
    </row>
    <row r="273" spans="1:24">
      <c r="A273" s="10"/>
      <c r="B273" s="10"/>
      <c r="C273" s="10"/>
      <c r="D273" s="10"/>
      <c r="E273" s="11"/>
      <c r="F273" s="11"/>
      <c r="G273" s="11"/>
      <c r="H273" s="11"/>
      <c r="I273" s="11"/>
      <c r="J273" s="11"/>
      <c r="K273" s="11"/>
      <c r="L273" s="11"/>
      <c r="M273" s="11"/>
      <c r="N273" s="11"/>
      <c r="O273" s="11"/>
      <c r="P273" s="11"/>
      <c r="Q273" s="10"/>
      <c r="R273" s="10"/>
      <c r="S273" s="10"/>
      <c r="T273" s="10"/>
      <c r="U273" s="10"/>
      <c r="V273" s="10"/>
      <c r="W273" s="10"/>
      <c r="X273" s="10"/>
    </row>
    <row r="274" spans="1:24">
      <c r="A274" s="10"/>
      <c r="B274" s="10"/>
      <c r="C274" s="10"/>
      <c r="D274" s="10"/>
      <c r="E274" s="11"/>
      <c r="F274" s="11"/>
      <c r="G274" s="11"/>
      <c r="H274" s="11"/>
      <c r="I274" s="11"/>
      <c r="J274" s="11"/>
      <c r="K274" s="11"/>
      <c r="L274" s="11"/>
      <c r="M274" s="11"/>
      <c r="N274" s="11"/>
      <c r="O274" s="11"/>
      <c r="P274" s="11"/>
      <c r="Q274" s="10"/>
      <c r="R274" s="10"/>
      <c r="S274" s="10"/>
      <c r="T274" s="10"/>
      <c r="U274" s="10"/>
      <c r="V274" s="10"/>
      <c r="W274" s="10"/>
      <c r="X274" s="10"/>
    </row>
    <row r="275" spans="1:24">
      <c r="A275" s="10"/>
      <c r="B275" s="10"/>
      <c r="C275" s="10"/>
      <c r="D275" s="10"/>
      <c r="E275" s="11"/>
      <c r="F275" s="11"/>
      <c r="G275" s="11"/>
      <c r="H275" s="11"/>
      <c r="I275" s="11"/>
      <c r="J275" s="11"/>
      <c r="K275" s="11"/>
      <c r="L275" s="11"/>
      <c r="M275" s="11"/>
      <c r="N275" s="11"/>
      <c r="O275" s="11"/>
      <c r="P275" s="11"/>
      <c r="Q275" s="10"/>
      <c r="R275" s="10"/>
      <c r="S275" s="10"/>
      <c r="T275" s="10"/>
      <c r="U275" s="10"/>
      <c r="V275" s="10"/>
      <c r="W275" s="10"/>
      <c r="X275" s="10"/>
    </row>
    <row r="276" spans="1:24">
      <c r="A276" s="10"/>
      <c r="B276" s="10"/>
      <c r="C276" s="10"/>
      <c r="D276" s="10"/>
      <c r="E276" s="11"/>
      <c r="F276" s="11"/>
      <c r="G276" s="11"/>
      <c r="H276" s="11"/>
      <c r="I276" s="11"/>
      <c r="J276" s="11"/>
      <c r="K276" s="11"/>
      <c r="L276" s="11"/>
      <c r="M276" s="11"/>
      <c r="N276" s="11"/>
      <c r="O276" s="11"/>
      <c r="P276" s="11"/>
      <c r="Q276" s="10"/>
      <c r="R276" s="10"/>
      <c r="S276" s="10"/>
      <c r="T276" s="10"/>
      <c r="U276" s="10"/>
      <c r="V276" s="10"/>
      <c r="W276" s="10"/>
      <c r="X276" s="10"/>
    </row>
    <row r="277" spans="1:24">
      <c r="A277" s="10"/>
      <c r="B277" s="10"/>
      <c r="C277" s="10"/>
      <c r="D277" s="10"/>
      <c r="E277" s="11"/>
      <c r="F277" s="11"/>
      <c r="G277" s="11"/>
      <c r="H277" s="11"/>
      <c r="I277" s="11"/>
      <c r="J277" s="11"/>
      <c r="K277" s="11"/>
      <c r="L277" s="11"/>
      <c r="M277" s="11"/>
      <c r="N277" s="11"/>
      <c r="O277" s="11"/>
      <c r="P277" s="11"/>
      <c r="Q277" s="10"/>
      <c r="R277" s="10"/>
      <c r="S277" s="10"/>
      <c r="T277" s="10"/>
      <c r="U277" s="10"/>
      <c r="V277" s="10"/>
      <c r="W277" s="10"/>
      <c r="X277" s="10"/>
    </row>
    <row r="278" spans="1:24">
      <c r="A278" s="10"/>
      <c r="B278" s="10"/>
      <c r="C278" s="10"/>
      <c r="D278" s="10"/>
      <c r="E278" s="11"/>
      <c r="F278" s="11"/>
      <c r="G278" s="11"/>
      <c r="H278" s="11"/>
      <c r="I278" s="11"/>
      <c r="J278" s="11"/>
      <c r="K278" s="11"/>
      <c r="L278" s="11"/>
      <c r="M278" s="11"/>
      <c r="N278" s="11"/>
      <c r="O278" s="11"/>
      <c r="P278" s="11"/>
      <c r="Q278" s="10"/>
      <c r="R278" s="10"/>
      <c r="S278" s="10"/>
      <c r="T278" s="10"/>
      <c r="U278" s="10"/>
      <c r="V278" s="10"/>
      <c r="W278" s="10"/>
      <c r="X278" s="10"/>
    </row>
    <row r="279" spans="1:24">
      <c r="A279" s="10"/>
      <c r="B279" s="10"/>
      <c r="C279" s="10"/>
      <c r="D279" s="10"/>
      <c r="E279" s="11"/>
      <c r="F279" s="11"/>
      <c r="G279" s="11"/>
      <c r="H279" s="11"/>
      <c r="I279" s="11"/>
      <c r="J279" s="11"/>
      <c r="K279" s="11"/>
      <c r="L279" s="11"/>
      <c r="M279" s="11"/>
      <c r="N279" s="11"/>
      <c r="O279" s="11"/>
      <c r="P279" s="11"/>
      <c r="Q279" s="10"/>
      <c r="R279" s="10"/>
      <c r="S279" s="10"/>
      <c r="T279" s="10"/>
      <c r="U279" s="10"/>
      <c r="V279" s="10"/>
      <c r="W279" s="10"/>
      <c r="X279" s="10"/>
    </row>
    <row r="280" spans="1:24">
      <c r="A280" s="10"/>
      <c r="B280" s="10"/>
      <c r="C280" s="10"/>
      <c r="D280" s="10"/>
      <c r="E280" s="11"/>
      <c r="F280" s="11"/>
      <c r="G280" s="11"/>
      <c r="H280" s="11"/>
      <c r="I280" s="11"/>
      <c r="J280" s="11"/>
      <c r="K280" s="11"/>
      <c r="L280" s="11"/>
      <c r="M280" s="11"/>
      <c r="N280" s="11"/>
      <c r="O280" s="11"/>
      <c r="P280" s="11"/>
      <c r="Q280" s="10"/>
      <c r="R280" s="10"/>
      <c r="S280" s="10"/>
      <c r="T280" s="10"/>
      <c r="U280" s="10"/>
      <c r="V280" s="10"/>
      <c r="W280" s="10"/>
      <c r="X280" s="10"/>
    </row>
  </sheetData>
  <mergeCells count="29">
    <mergeCell ref="A3:D3"/>
    <mergeCell ref="C83:C85"/>
    <mergeCell ref="C89:C93"/>
    <mergeCell ref="C99:C101"/>
    <mergeCell ref="A6:C17"/>
    <mergeCell ref="C56:C57"/>
    <mergeCell ref="C70:C76"/>
    <mergeCell ref="C49:C50"/>
    <mergeCell ref="B37:C37"/>
    <mergeCell ref="C38:C43"/>
    <mergeCell ref="C45:C47"/>
    <mergeCell ref="C59:C64"/>
    <mergeCell ref="C52:C54"/>
    <mergeCell ref="C78:C81"/>
    <mergeCell ref="A38:B68"/>
    <mergeCell ref="A70:B97"/>
    <mergeCell ref="A158:C164"/>
    <mergeCell ref="A141:C155"/>
    <mergeCell ref="A21:C34"/>
    <mergeCell ref="C113:C116"/>
    <mergeCell ref="A19:P19"/>
    <mergeCell ref="A36:P36"/>
    <mergeCell ref="C118:C120"/>
    <mergeCell ref="C122:C125"/>
    <mergeCell ref="A131:C137"/>
    <mergeCell ref="C103:C104"/>
    <mergeCell ref="C106:C107"/>
    <mergeCell ref="A99:B111"/>
    <mergeCell ref="A113:B129"/>
  </mergeCells>
  <phoneticPr fontId="2" type="noConversion"/>
  <conditionalFormatting sqref="E137:P138">
    <cfRule type="cellIs" dxfId="0" priority="1" stopIfTrue="1" operator="lessThan">
      <formula>0</formula>
    </cfRule>
  </conditionalFormatting>
  <printOptions horizontalCentered="1"/>
  <pageMargins left="0.43" right="0.44" top="0.27" bottom="0.23" header="0.18" footer="0.15"/>
  <pageSetup paperSize="9" scale="45" orientation="landscape" horizontalDpi="300" verticalDpi="300" r:id="rId1"/>
  <headerFooter alignWithMargins="0"/>
  <rowBreaks count="1" manualBreakCount="1">
    <brk id="97" max="16383" man="1"/>
  </rowBreaks>
  <ignoredErrors>
    <ignoredError sqref="E34:P34 E68:P68 E97:P97 E111:P111 E129:P129" evalError="1"/>
  </ignoredErrors>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Planilha5"/>
  <dimension ref="B3:AC85"/>
  <sheetViews>
    <sheetView showGridLines="0" workbookViewId="0"/>
  </sheetViews>
  <sheetFormatPr defaultRowHeight="12.75"/>
  <cols>
    <col min="1" max="1" width="11.7109375" customWidth="1"/>
    <col min="2" max="2" width="37.42578125" customWidth="1"/>
    <col min="3" max="3" width="18.5703125" bestFit="1" customWidth="1"/>
    <col min="4" max="6" width="11.7109375" style="50" customWidth="1"/>
    <col min="7" max="7" width="11.7109375" customWidth="1"/>
    <col min="8" max="8" width="11.7109375" style="50" customWidth="1"/>
    <col min="9" max="13" width="11.7109375" customWidth="1"/>
  </cols>
  <sheetData>
    <row r="3" spans="2:29">
      <c r="K3" s="50"/>
      <c r="L3" s="50"/>
      <c r="M3" s="50"/>
      <c r="N3" s="50"/>
      <c r="O3" s="60"/>
      <c r="P3" s="60"/>
      <c r="Q3" s="60"/>
      <c r="R3" s="60"/>
      <c r="S3" s="60"/>
      <c r="T3" s="60"/>
      <c r="U3" s="60"/>
      <c r="V3" s="60"/>
      <c r="W3" s="58"/>
    </row>
    <row r="4" spans="2:29" ht="13.5" thickBot="1">
      <c r="B4" s="90"/>
      <c r="C4" s="90"/>
      <c r="D4" s="236"/>
      <c r="E4" s="236"/>
      <c r="F4" s="236"/>
      <c r="G4" s="237"/>
      <c r="H4" s="237"/>
      <c r="I4" s="90"/>
      <c r="J4" s="90"/>
      <c r="K4" s="238"/>
      <c r="L4" s="238"/>
      <c r="M4" s="238"/>
      <c r="N4" s="50"/>
      <c r="O4" s="60"/>
      <c r="P4" s="60"/>
      <c r="Q4" s="60"/>
      <c r="R4" s="60"/>
      <c r="S4" s="60"/>
      <c r="T4" s="60"/>
      <c r="U4" s="60"/>
      <c r="V4" s="60"/>
      <c r="W4" s="58"/>
    </row>
    <row r="5" spans="2:29" ht="15">
      <c r="C5" s="76"/>
      <c r="D5" s="76"/>
      <c r="E5" s="76"/>
      <c r="F5" s="76"/>
      <c r="G5" s="75"/>
      <c r="H5" s="76"/>
      <c r="P5" s="10"/>
      <c r="Q5" s="5"/>
      <c r="R5" s="5"/>
      <c r="S5" s="47" t="s">
        <v>99</v>
      </c>
      <c r="T5" s="53" t="s">
        <v>100</v>
      </c>
      <c r="U5" s="53" t="s">
        <v>101</v>
      </c>
      <c r="V5" s="53" t="s">
        <v>102</v>
      </c>
      <c r="W5" s="53" t="s">
        <v>103</v>
      </c>
      <c r="X5" s="53" t="s">
        <v>104</v>
      </c>
      <c r="Y5" s="53" t="s">
        <v>105</v>
      </c>
      <c r="Z5" s="53" t="s">
        <v>106</v>
      </c>
      <c r="AA5" s="53" t="s">
        <v>107</v>
      </c>
      <c r="AB5" s="53" t="s">
        <v>108</v>
      </c>
      <c r="AC5" s="10"/>
    </row>
    <row r="6" spans="2:29">
      <c r="C6" s="76"/>
      <c r="D6" s="76"/>
      <c r="E6" s="76"/>
      <c r="F6" s="76"/>
      <c r="G6" s="75"/>
      <c r="H6" s="76"/>
      <c r="P6" s="10" t="s">
        <v>109</v>
      </c>
      <c r="Q6" s="11">
        <v>5000</v>
      </c>
      <c r="R6" s="11"/>
      <c r="S6" s="48">
        <f>W47</f>
        <v>0</v>
      </c>
      <c r="T6" s="54"/>
      <c r="U6" s="54"/>
      <c r="V6" s="55"/>
      <c r="W6" s="54"/>
      <c r="X6" s="54"/>
      <c r="Y6" s="54"/>
      <c r="Z6" s="54"/>
      <c r="AA6" s="54"/>
      <c r="AB6" s="54"/>
      <c r="AC6" s="10"/>
    </row>
    <row r="7" spans="2:29">
      <c r="D7" s="76"/>
      <c r="E7" s="76"/>
      <c r="F7" s="76"/>
      <c r="G7" s="75"/>
      <c r="H7" s="76"/>
      <c r="P7" s="10" t="s">
        <v>110</v>
      </c>
      <c r="Q7" s="11">
        <v>10000</v>
      </c>
      <c r="R7" s="11"/>
      <c r="S7" s="48"/>
      <c r="T7" s="54">
        <f>S6-Q6</f>
        <v>-5000</v>
      </c>
      <c r="U7" s="54">
        <f>+$F$148+T7+((T7+$F$148)*$F$149)</f>
        <v>-5000</v>
      </c>
      <c r="V7" s="55">
        <f>+$F$148+U7+((U7+$F$148)*$F$149)</f>
        <v>-5000</v>
      </c>
      <c r="W7" s="54">
        <f t="shared" ref="W7:AB7" si="0">+$F$148+V7+((V7+$F$148)*$F$149)</f>
        <v>-5000</v>
      </c>
      <c r="X7" s="54">
        <f t="shared" si="0"/>
        <v>-5000</v>
      </c>
      <c r="Y7" s="54">
        <f t="shared" si="0"/>
        <v>-5000</v>
      </c>
      <c r="Z7" s="54">
        <f t="shared" si="0"/>
        <v>-5000</v>
      </c>
      <c r="AA7" s="54">
        <f t="shared" si="0"/>
        <v>-5000</v>
      </c>
      <c r="AB7" s="54">
        <f t="shared" si="0"/>
        <v>-5000</v>
      </c>
      <c r="AC7" s="10"/>
    </row>
    <row r="8" spans="2:29">
      <c r="G8" s="75"/>
      <c r="H8" s="76"/>
      <c r="P8" s="10" t="s">
        <v>111</v>
      </c>
      <c r="Q8" s="11">
        <v>1000000</v>
      </c>
      <c r="R8" s="11"/>
      <c r="S8" s="49"/>
      <c r="T8" s="56"/>
      <c r="U8" s="56" t="s">
        <v>115</v>
      </c>
      <c r="V8" s="56"/>
      <c r="W8" s="57"/>
      <c r="X8" s="57"/>
      <c r="Y8" s="57"/>
      <c r="Z8" s="57"/>
      <c r="AA8" s="57"/>
      <c r="AB8" s="57"/>
      <c r="AC8" s="10"/>
    </row>
    <row r="9" spans="2:29">
      <c r="G9" s="75"/>
      <c r="H9" s="76"/>
      <c r="P9" s="10"/>
      <c r="Q9" s="11"/>
      <c r="R9" s="11"/>
      <c r="S9" s="11"/>
      <c r="T9" s="57"/>
      <c r="U9" s="57"/>
      <c r="V9" s="57"/>
      <c r="W9" s="57"/>
      <c r="X9" s="57"/>
      <c r="Y9" s="57"/>
      <c r="Z9" s="57"/>
      <c r="AA9" s="57"/>
      <c r="AB9" s="57"/>
      <c r="AC9" s="10"/>
    </row>
    <row r="10" spans="2:29">
      <c r="E10" s="241"/>
      <c r="F10" s="76"/>
      <c r="G10" s="75"/>
      <c r="H10" s="76"/>
      <c r="P10" s="10" t="s">
        <v>112</v>
      </c>
      <c r="Q10" s="11">
        <v>500</v>
      </c>
      <c r="R10" s="11"/>
      <c r="S10" s="11"/>
      <c r="T10" s="57"/>
      <c r="U10" s="57"/>
      <c r="V10" s="57"/>
      <c r="W10" s="57"/>
      <c r="X10" s="57"/>
      <c r="Y10" s="57"/>
      <c r="Z10" s="57"/>
      <c r="AA10" s="57"/>
      <c r="AB10" s="57"/>
      <c r="AC10" s="10"/>
    </row>
    <row r="11" spans="2:29">
      <c r="E11" s="241"/>
      <c r="F11" s="76"/>
      <c r="G11" s="75"/>
      <c r="H11" s="76"/>
      <c r="P11" s="10" t="s">
        <v>113</v>
      </c>
      <c r="Q11" s="11">
        <f>Q10*12</f>
        <v>6000</v>
      </c>
      <c r="R11" s="11"/>
      <c r="S11" s="50"/>
      <c r="T11" s="50"/>
      <c r="U11" s="58"/>
      <c r="V11" s="57"/>
      <c r="W11" s="57"/>
      <c r="X11" s="57"/>
      <c r="Y11" s="57"/>
      <c r="Z11" s="57"/>
      <c r="AA11" s="57"/>
      <c r="AB11" s="57"/>
      <c r="AC11" s="10"/>
    </row>
    <row r="12" spans="2:29">
      <c r="E12" s="241"/>
      <c r="F12" s="76"/>
      <c r="G12" s="75"/>
      <c r="H12" s="76"/>
      <c r="P12" s="10" t="s">
        <v>114</v>
      </c>
      <c r="Q12" s="46">
        <v>0.08</v>
      </c>
      <c r="R12" s="11"/>
      <c r="S12" s="50"/>
      <c r="T12" s="50"/>
      <c r="U12" s="58"/>
      <c r="V12" s="59" t="s">
        <v>116</v>
      </c>
      <c r="W12" s="57"/>
      <c r="X12" s="57"/>
      <c r="Y12" s="57"/>
      <c r="Z12" s="57"/>
      <c r="AA12" s="57"/>
      <c r="AB12" s="57"/>
      <c r="AC12" s="10"/>
    </row>
    <row r="13" spans="2:29">
      <c r="E13" s="241"/>
      <c r="F13" s="76"/>
      <c r="G13" s="75"/>
      <c r="H13" s="76"/>
      <c r="P13" s="10"/>
      <c r="Q13" s="11"/>
      <c r="R13" s="11"/>
      <c r="S13" s="50"/>
      <c r="T13" s="50"/>
      <c r="U13" s="58"/>
      <c r="V13" s="59" t="s">
        <v>117</v>
      </c>
      <c r="W13" s="57"/>
      <c r="X13" s="57"/>
      <c r="Y13" s="57"/>
      <c r="Z13" s="57"/>
      <c r="AA13" s="57"/>
      <c r="AB13" s="57"/>
      <c r="AC13" s="10"/>
    </row>
    <row r="14" spans="2:29" ht="15">
      <c r="B14" s="244" t="s">
        <v>222</v>
      </c>
      <c r="C14" s="245"/>
      <c r="E14" s="241"/>
      <c r="F14" s="76"/>
      <c r="P14" s="10"/>
      <c r="Q14" s="11"/>
      <c r="R14" s="11"/>
      <c r="S14" s="50"/>
      <c r="T14" s="50"/>
      <c r="U14" s="58"/>
      <c r="V14" s="59" t="s">
        <v>118</v>
      </c>
      <c r="W14" s="57"/>
      <c r="X14" s="57"/>
      <c r="Y14" s="57"/>
      <c r="Z14" s="57"/>
      <c r="AA14" s="57"/>
      <c r="AB14" s="57"/>
      <c r="AC14" s="10"/>
    </row>
    <row r="15" spans="2:29" ht="15.75">
      <c r="B15" s="239" t="s">
        <v>224</v>
      </c>
      <c r="C15" s="228">
        <v>100000</v>
      </c>
      <c r="E15" s="241"/>
      <c r="F15" s="76"/>
      <c r="Q15" s="50"/>
      <c r="R15" s="11"/>
      <c r="S15" s="50"/>
      <c r="T15" s="50"/>
      <c r="U15" s="58"/>
      <c r="V15" s="59" t="s">
        <v>119</v>
      </c>
      <c r="W15" s="57"/>
      <c r="X15" s="57"/>
      <c r="Y15" s="57"/>
      <c r="Z15" s="57"/>
      <c r="AA15" s="57"/>
      <c r="AB15" s="57"/>
      <c r="AC15" s="10"/>
    </row>
    <row r="16" spans="2:29" ht="15.75">
      <c r="B16" s="239" t="s">
        <v>225</v>
      </c>
      <c r="C16" s="229">
        <v>0.08</v>
      </c>
      <c r="D16" s="226"/>
      <c r="E16" s="241"/>
      <c r="F16" s="76"/>
      <c r="P16" s="10"/>
      <c r="Q16" s="11"/>
      <c r="R16" s="11"/>
      <c r="S16" s="50"/>
      <c r="T16" s="50"/>
      <c r="U16" s="58"/>
      <c r="V16" s="59">
        <v>5000</v>
      </c>
      <c r="W16" s="57" t="s">
        <v>120</v>
      </c>
      <c r="X16" s="57"/>
      <c r="Y16" s="57"/>
      <c r="Z16" s="57"/>
      <c r="AA16" s="57"/>
      <c r="AB16" s="57"/>
      <c r="AC16" s="10"/>
    </row>
    <row r="17" spans="2:29" ht="15.75">
      <c r="B17" s="239" t="s">
        <v>226</v>
      </c>
      <c r="C17" s="230">
        <v>60</v>
      </c>
      <c r="D17" s="227"/>
      <c r="E17" s="241"/>
      <c r="F17" s="76"/>
      <c r="T17" s="60"/>
      <c r="U17" s="60"/>
      <c r="V17" s="60"/>
      <c r="W17" s="60"/>
      <c r="X17" s="60"/>
      <c r="Y17" s="60"/>
      <c r="Z17" s="60"/>
      <c r="AA17" s="60"/>
      <c r="AB17" s="58"/>
    </row>
    <row r="18" spans="2:29" ht="15.75" customHeight="1">
      <c r="B18" s="239" t="s">
        <v>227</v>
      </c>
      <c r="C18" s="231">
        <f>C17/12</f>
        <v>5</v>
      </c>
      <c r="D18" s="227"/>
      <c r="E18" s="241"/>
      <c r="F18" s="76"/>
      <c r="G18" s="225"/>
      <c r="H18" s="225"/>
      <c r="T18" s="60"/>
      <c r="U18" s="60"/>
      <c r="V18" s="60"/>
      <c r="W18" s="60"/>
      <c r="X18" s="60"/>
      <c r="Y18" s="60"/>
      <c r="Z18" s="60"/>
      <c r="AA18" s="60"/>
      <c r="AB18" s="58"/>
    </row>
    <row r="19" spans="2:29" ht="15.75">
      <c r="B19" s="239" t="s">
        <v>228</v>
      </c>
      <c r="C19" s="232">
        <f>C16/12</f>
        <v>6.6666666666666671E-3</v>
      </c>
      <c r="D19" s="227"/>
      <c r="E19" s="241"/>
      <c r="G19" s="77"/>
      <c r="H19" s="76"/>
      <c r="T19" s="50"/>
      <c r="U19" s="60"/>
      <c r="V19" s="60"/>
      <c r="W19" s="60"/>
      <c r="X19" s="60"/>
      <c r="Y19" s="60"/>
      <c r="Z19" s="60"/>
      <c r="AA19" s="60"/>
      <c r="AB19" s="60"/>
      <c r="AC19" s="58"/>
    </row>
    <row r="20" spans="2:29" ht="15.75">
      <c r="B20" s="239" t="s">
        <v>229</v>
      </c>
      <c r="C20" s="235">
        <v>10000</v>
      </c>
      <c r="D20" s="227"/>
      <c r="G20" s="77"/>
      <c r="H20" s="76"/>
    </row>
    <row r="21" spans="2:29" ht="16.5" thickBot="1">
      <c r="B21" s="246"/>
      <c r="C21" s="246"/>
      <c r="D21" s="227"/>
      <c r="G21" s="77"/>
      <c r="H21" s="76"/>
    </row>
    <row r="22" spans="2:29" ht="15.75">
      <c r="D22" s="227"/>
      <c r="E22" s="76"/>
      <c r="F22" s="76"/>
      <c r="G22" s="77"/>
      <c r="H22" s="76"/>
    </row>
    <row r="23" spans="2:29" ht="15.75">
      <c r="B23" s="234"/>
      <c r="C23" s="234"/>
      <c r="D23" s="227"/>
      <c r="E23" s="76"/>
      <c r="F23" s="76"/>
      <c r="G23" s="77"/>
      <c r="H23" s="76"/>
    </row>
    <row r="24" spans="2:29" ht="25.5" customHeight="1">
      <c r="B24" s="240" t="s">
        <v>223</v>
      </c>
      <c r="C24" s="233">
        <f>(PMT(C19,C17,(C20*-1),C15,1))*-1</f>
        <v>1150.5385622091701</v>
      </c>
      <c r="D24" s="242" t="s">
        <v>230</v>
      </c>
      <c r="E24" s="76"/>
      <c r="F24" s="76"/>
      <c r="G24" s="77"/>
      <c r="H24" s="76"/>
    </row>
    <row r="25" spans="2:29" ht="15.75">
      <c r="B25" s="240"/>
      <c r="C25" s="233">
        <f>(PMT(C19,C17,(C20*-1),C15,0))*-1</f>
        <v>1158.2088192905646</v>
      </c>
      <c r="D25" s="242" t="s">
        <v>231</v>
      </c>
      <c r="E25" s="76"/>
      <c r="F25" s="76"/>
      <c r="G25" s="77"/>
      <c r="H25" s="76"/>
    </row>
    <row r="26" spans="2:29" ht="13.5" thickBot="1">
      <c r="B26" s="90"/>
      <c r="C26" s="90"/>
      <c r="D26" s="236"/>
      <c r="E26" s="236"/>
      <c r="F26" s="236"/>
      <c r="G26" s="243"/>
      <c r="H26" s="236"/>
      <c r="I26" s="90"/>
      <c r="J26" s="90"/>
      <c r="K26" s="90"/>
      <c r="L26" s="90"/>
      <c r="M26" s="90"/>
      <c r="N26" s="50"/>
      <c r="O26" s="60"/>
      <c r="P26" s="60"/>
      <c r="Q26" s="60"/>
      <c r="R26" s="60"/>
      <c r="S26" s="60"/>
      <c r="T26" s="60"/>
      <c r="U26" s="60"/>
      <c r="V26" s="60"/>
      <c r="W26" s="58"/>
    </row>
    <row r="27" spans="2:29">
      <c r="B27" s="73"/>
      <c r="C27" s="73"/>
      <c r="D27" s="277"/>
      <c r="E27" s="277"/>
      <c r="F27" s="277"/>
      <c r="G27" s="278"/>
      <c r="H27" s="277"/>
      <c r="I27" s="73"/>
      <c r="J27" s="73"/>
      <c r="K27" s="73"/>
      <c r="L27" s="73"/>
      <c r="M27" s="73"/>
      <c r="N27" s="50"/>
      <c r="O27" s="60"/>
      <c r="P27" s="60"/>
      <c r="Q27" s="60"/>
      <c r="R27" s="60"/>
      <c r="S27" s="60"/>
      <c r="T27" s="60"/>
      <c r="U27" s="60"/>
      <c r="V27" s="60"/>
      <c r="W27" s="58"/>
    </row>
    <row r="28" spans="2:29">
      <c r="D28" s="76"/>
      <c r="E28" s="76"/>
      <c r="F28" s="76"/>
      <c r="G28" s="77"/>
      <c r="H28" s="76"/>
      <c r="K28" s="50"/>
      <c r="L28" s="50"/>
      <c r="M28" s="50"/>
      <c r="N28" s="50"/>
      <c r="O28" s="60"/>
      <c r="P28" s="60"/>
      <c r="Q28" s="60"/>
      <c r="R28" s="60"/>
      <c r="S28" s="60"/>
      <c r="T28" s="60"/>
      <c r="U28" s="60"/>
      <c r="V28" s="60"/>
      <c r="W28" s="58"/>
    </row>
    <row r="29" spans="2:29">
      <c r="D29" s="76"/>
      <c r="E29" s="76"/>
      <c r="F29" s="76"/>
      <c r="G29" s="77"/>
      <c r="H29" s="76"/>
      <c r="K29" s="50"/>
      <c r="L29" s="50"/>
      <c r="M29" s="50"/>
      <c r="N29" s="50"/>
      <c r="O29" s="60"/>
      <c r="P29" s="60"/>
      <c r="Q29" s="60"/>
      <c r="R29" s="60"/>
      <c r="S29" s="60"/>
      <c r="T29" s="60"/>
      <c r="U29" s="60"/>
      <c r="V29" s="60"/>
      <c r="W29" s="58"/>
    </row>
    <row r="30" spans="2:29">
      <c r="D30" s="76"/>
      <c r="E30" s="76"/>
      <c r="F30" s="76"/>
      <c r="G30" s="77"/>
      <c r="H30" s="76"/>
      <c r="K30" s="50"/>
      <c r="L30" s="50"/>
      <c r="M30" s="50"/>
      <c r="N30" s="50"/>
      <c r="O30" s="60"/>
      <c r="P30" s="60"/>
      <c r="Q30" s="60"/>
      <c r="R30" s="60"/>
      <c r="S30" s="60"/>
      <c r="T30" s="60"/>
      <c r="U30" s="60"/>
      <c r="V30" s="60"/>
      <c r="W30" s="58"/>
    </row>
    <row r="31" spans="2:29">
      <c r="D31" s="76"/>
      <c r="E31" s="76"/>
      <c r="F31" s="76"/>
      <c r="G31" s="77"/>
      <c r="H31" s="76"/>
      <c r="K31" s="50"/>
      <c r="L31" s="50"/>
      <c r="M31" s="50"/>
      <c r="N31" s="50"/>
      <c r="O31" s="60"/>
      <c r="P31" s="60"/>
      <c r="Q31" s="60"/>
      <c r="R31" s="60"/>
      <c r="S31" s="60"/>
      <c r="T31" s="60"/>
      <c r="U31" s="60"/>
      <c r="V31" s="60"/>
      <c r="W31" s="58"/>
    </row>
    <row r="32" spans="2:29">
      <c r="D32" s="76"/>
      <c r="E32" s="76"/>
      <c r="F32" s="76"/>
      <c r="G32" s="77"/>
      <c r="H32" s="76"/>
      <c r="K32" s="50"/>
      <c r="L32" s="50"/>
      <c r="M32" s="50"/>
      <c r="N32" s="50"/>
      <c r="O32" s="60"/>
      <c r="P32" s="60"/>
      <c r="Q32" s="60"/>
      <c r="R32" s="60"/>
      <c r="S32" s="60"/>
      <c r="T32" s="60"/>
      <c r="U32" s="60"/>
      <c r="V32" s="60"/>
      <c r="W32" s="58"/>
    </row>
    <row r="33" spans="2:13">
      <c r="D33" s="76"/>
      <c r="E33" s="76"/>
      <c r="F33" s="76"/>
      <c r="G33" s="77"/>
      <c r="H33" s="76"/>
    </row>
    <row r="34" spans="2:13">
      <c r="B34" s="253" t="s">
        <v>234</v>
      </c>
      <c r="C34" s="268" t="s">
        <v>131</v>
      </c>
      <c r="D34" s="269" t="s">
        <v>232</v>
      </c>
      <c r="E34" s="268" t="s">
        <v>161</v>
      </c>
      <c r="F34" s="270" t="s">
        <v>159</v>
      </c>
      <c r="G34" s="270"/>
      <c r="H34" s="268" t="s">
        <v>142</v>
      </c>
    </row>
    <row r="35" spans="2:13">
      <c r="B35" s="253"/>
      <c r="C35" s="247" t="s">
        <v>136</v>
      </c>
      <c r="D35" s="249">
        <v>0.05</v>
      </c>
      <c r="E35" s="247" t="s">
        <v>162</v>
      </c>
      <c r="F35" s="248" t="s">
        <v>132</v>
      </c>
      <c r="G35" s="247" t="s">
        <v>154</v>
      </c>
      <c r="H35" s="247" t="s">
        <v>143</v>
      </c>
    </row>
    <row r="36" spans="2:13">
      <c r="B36" s="253"/>
      <c r="C36" s="247" t="s">
        <v>137</v>
      </c>
      <c r="D36" s="249">
        <v>0.05</v>
      </c>
      <c r="E36" s="247" t="s">
        <v>162</v>
      </c>
      <c r="F36" s="248" t="s">
        <v>133</v>
      </c>
      <c r="G36" s="247" t="s">
        <v>154</v>
      </c>
      <c r="H36" s="247" t="s">
        <v>143</v>
      </c>
    </row>
    <row r="37" spans="2:13">
      <c r="B37" s="253"/>
      <c r="C37" s="247" t="s">
        <v>138</v>
      </c>
      <c r="D37" s="249">
        <v>0.05</v>
      </c>
      <c r="E37" s="247" t="s">
        <v>162</v>
      </c>
      <c r="F37" s="248" t="s">
        <v>134</v>
      </c>
      <c r="G37" s="247" t="s">
        <v>151</v>
      </c>
      <c r="H37" s="247" t="s">
        <v>143</v>
      </c>
    </row>
    <row r="38" spans="2:13">
      <c r="B38" s="253"/>
      <c r="C38" s="247" t="s">
        <v>139</v>
      </c>
      <c r="D38" s="249">
        <v>0.25</v>
      </c>
      <c r="E38" s="247" t="s">
        <v>162</v>
      </c>
      <c r="F38" s="248" t="s">
        <v>150</v>
      </c>
      <c r="G38" s="247" t="s">
        <v>151</v>
      </c>
      <c r="H38" s="247" t="s">
        <v>143</v>
      </c>
    </row>
    <row r="39" spans="2:13">
      <c r="B39" s="253"/>
      <c r="C39" s="247" t="s">
        <v>145</v>
      </c>
      <c r="D39" s="249">
        <v>0.05</v>
      </c>
      <c r="E39" s="247" t="s">
        <v>162</v>
      </c>
      <c r="F39" s="248" t="s">
        <v>152</v>
      </c>
      <c r="G39" s="247" t="s">
        <v>158</v>
      </c>
      <c r="H39" s="247" t="s">
        <v>143</v>
      </c>
    </row>
    <row r="40" spans="2:13">
      <c r="B40" s="253"/>
      <c r="C40" s="247" t="s">
        <v>146</v>
      </c>
      <c r="D40" s="249">
        <v>0.1</v>
      </c>
      <c r="E40" s="247" t="s">
        <v>162</v>
      </c>
      <c r="F40" s="248" t="s">
        <v>153</v>
      </c>
      <c r="G40" s="247" t="s">
        <v>158</v>
      </c>
      <c r="H40" s="247" t="s">
        <v>143</v>
      </c>
    </row>
    <row r="41" spans="2:13">
      <c r="B41" s="253"/>
      <c r="C41" s="247" t="s">
        <v>147</v>
      </c>
      <c r="D41" s="249">
        <v>0.1</v>
      </c>
      <c r="E41" s="247" t="s">
        <v>162</v>
      </c>
      <c r="F41" s="248" t="s">
        <v>155</v>
      </c>
      <c r="G41" s="247" t="s">
        <v>158</v>
      </c>
      <c r="H41" s="247" t="s">
        <v>143</v>
      </c>
    </row>
    <row r="42" spans="2:13">
      <c r="B42" s="253"/>
      <c r="C42" s="247" t="s">
        <v>26</v>
      </c>
      <c r="D42" s="250">
        <v>0.1</v>
      </c>
      <c r="E42" s="247" t="s">
        <v>162</v>
      </c>
      <c r="F42" s="248" t="s">
        <v>156</v>
      </c>
      <c r="G42" s="247" t="s">
        <v>158</v>
      </c>
      <c r="H42" s="247" t="s">
        <v>143</v>
      </c>
    </row>
    <row r="43" spans="2:13">
      <c r="B43" s="253"/>
      <c r="C43" s="247" t="s">
        <v>148</v>
      </c>
      <c r="D43" s="249">
        <v>0.1</v>
      </c>
      <c r="E43" s="247" t="s">
        <v>162</v>
      </c>
      <c r="F43" s="248" t="s">
        <v>157</v>
      </c>
      <c r="G43" s="247" t="s">
        <v>158</v>
      </c>
      <c r="H43" s="247" t="s">
        <v>149</v>
      </c>
    </row>
    <row r="44" spans="2:13">
      <c r="B44" s="253"/>
      <c r="C44" s="247" t="s">
        <v>140</v>
      </c>
      <c r="D44" s="249">
        <v>0.1</v>
      </c>
      <c r="E44" s="247" t="s">
        <v>162</v>
      </c>
      <c r="F44" s="248"/>
      <c r="G44" s="247"/>
      <c r="H44" s="247" t="s">
        <v>144</v>
      </c>
    </row>
    <row r="45" spans="2:13">
      <c r="B45" s="253"/>
      <c r="C45" s="247" t="s">
        <v>141</v>
      </c>
      <c r="D45" s="249">
        <v>0.05</v>
      </c>
      <c r="E45" s="247" t="s">
        <v>162</v>
      </c>
      <c r="F45" s="248"/>
      <c r="G45" s="247"/>
      <c r="H45" s="247" t="s">
        <v>144</v>
      </c>
    </row>
    <row r="46" spans="2:13">
      <c r="B46" s="73"/>
      <c r="C46" s="254"/>
      <c r="D46" s="254"/>
      <c r="E46" s="254"/>
      <c r="F46" s="255"/>
      <c r="G46" s="254"/>
      <c r="H46" s="256"/>
      <c r="I46" s="73"/>
      <c r="J46" s="73"/>
      <c r="K46" s="73"/>
      <c r="L46" s="73"/>
      <c r="M46" s="73"/>
    </row>
    <row r="47" spans="2:13" ht="13.5" thickBot="1">
      <c r="B47" s="90"/>
      <c r="C47" s="257"/>
      <c r="D47" s="257"/>
      <c r="E47" s="257"/>
      <c r="F47" s="258"/>
      <c r="G47" s="257"/>
      <c r="H47" s="258"/>
      <c r="I47" s="90"/>
      <c r="J47" s="90"/>
      <c r="K47" s="90"/>
      <c r="L47" s="90"/>
      <c r="M47" s="90"/>
    </row>
    <row r="49" spans="2:8" ht="12.75" customHeight="1"/>
    <row r="50" spans="2:8" ht="12.75" customHeight="1">
      <c r="B50" s="271" t="s">
        <v>235</v>
      </c>
      <c r="C50" s="264" t="s">
        <v>131</v>
      </c>
      <c r="D50" s="265" t="s">
        <v>233</v>
      </c>
      <c r="E50" s="264" t="s">
        <v>161</v>
      </c>
      <c r="F50" s="266" t="s">
        <v>159</v>
      </c>
      <c r="G50" s="267"/>
      <c r="H50" s="264" t="s">
        <v>142</v>
      </c>
    </row>
    <row r="51" spans="2:8" ht="12.75" customHeight="1">
      <c r="B51" s="272"/>
      <c r="C51" s="247" t="s">
        <v>136</v>
      </c>
      <c r="D51" s="249">
        <v>2.5000000000000001E-2</v>
      </c>
      <c r="E51" s="247" t="s">
        <v>162</v>
      </c>
      <c r="F51" s="251" t="s">
        <v>132</v>
      </c>
      <c r="G51" s="247" t="s">
        <v>154</v>
      </c>
      <c r="H51" s="247" t="s">
        <v>143</v>
      </c>
    </row>
    <row r="52" spans="2:8" ht="12.75" customHeight="1">
      <c r="B52" s="272"/>
      <c r="C52" s="247" t="s">
        <v>137</v>
      </c>
      <c r="D52" s="249">
        <v>0.05</v>
      </c>
      <c r="E52" s="247" t="s">
        <v>162</v>
      </c>
      <c r="F52" s="251" t="s">
        <v>133</v>
      </c>
      <c r="G52" s="247" t="s">
        <v>154</v>
      </c>
      <c r="H52" s="247" t="s">
        <v>143</v>
      </c>
    </row>
    <row r="53" spans="2:8" ht="12.75" customHeight="1">
      <c r="B53" s="272"/>
      <c r="C53" s="247" t="s">
        <v>138</v>
      </c>
      <c r="D53" s="249">
        <v>2.5000000000000001E-2</v>
      </c>
      <c r="E53" s="247" t="s">
        <v>162</v>
      </c>
      <c r="F53" s="251" t="s">
        <v>134</v>
      </c>
      <c r="G53" s="247" t="s">
        <v>151</v>
      </c>
      <c r="H53" s="247" t="s">
        <v>143</v>
      </c>
    </row>
    <row r="54" spans="2:8" ht="12.75" customHeight="1">
      <c r="B54" s="272"/>
      <c r="C54" s="247" t="s">
        <v>139</v>
      </c>
      <c r="D54" s="249">
        <v>0.25</v>
      </c>
      <c r="E54" s="247" t="s">
        <v>162</v>
      </c>
      <c r="F54" s="251" t="s">
        <v>150</v>
      </c>
      <c r="G54" s="247" t="s">
        <v>151</v>
      </c>
      <c r="H54" s="247" t="s">
        <v>143</v>
      </c>
    </row>
    <row r="55" spans="2:8" ht="12.75" customHeight="1">
      <c r="B55" s="272"/>
      <c r="C55" s="247" t="s">
        <v>145</v>
      </c>
      <c r="D55" s="252">
        <v>2.5000000000000001E-2</v>
      </c>
      <c r="E55" s="247" t="s">
        <v>162</v>
      </c>
      <c r="F55" s="251" t="s">
        <v>164</v>
      </c>
      <c r="G55" s="247" t="s">
        <v>151</v>
      </c>
      <c r="H55" s="247" t="s">
        <v>143</v>
      </c>
    </row>
    <row r="56" spans="2:8" ht="12.75" customHeight="1">
      <c r="B56" s="272"/>
      <c r="C56" s="247" t="s">
        <v>146</v>
      </c>
      <c r="D56" s="249">
        <v>2.5000000000000001E-2</v>
      </c>
      <c r="E56" s="247" t="s">
        <v>162</v>
      </c>
      <c r="F56" s="251" t="s">
        <v>135</v>
      </c>
      <c r="G56" s="247" t="s">
        <v>151</v>
      </c>
      <c r="H56" s="247" t="s">
        <v>143</v>
      </c>
    </row>
    <row r="57" spans="2:8" ht="12.75" customHeight="1">
      <c r="B57" s="272"/>
      <c r="C57" s="247" t="s">
        <v>147</v>
      </c>
      <c r="D57" s="249">
        <v>0.05</v>
      </c>
      <c r="E57" s="247" t="s">
        <v>162</v>
      </c>
      <c r="F57" s="251" t="s">
        <v>165</v>
      </c>
      <c r="G57" s="247" t="s">
        <v>151</v>
      </c>
      <c r="H57" s="247" t="s">
        <v>143</v>
      </c>
    </row>
    <row r="58" spans="2:8" ht="12.75" customHeight="1">
      <c r="B58" s="272"/>
      <c r="C58" s="247" t="s">
        <v>26</v>
      </c>
      <c r="D58" s="249">
        <v>0.05</v>
      </c>
      <c r="E58" s="247" t="s">
        <v>162</v>
      </c>
      <c r="F58" s="251" t="s">
        <v>152</v>
      </c>
      <c r="G58" s="247" t="s">
        <v>158</v>
      </c>
      <c r="H58" s="247" t="s">
        <v>143</v>
      </c>
    </row>
    <row r="59" spans="2:8" ht="12.75" customHeight="1">
      <c r="B59" s="272"/>
      <c r="C59" s="247" t="s">
        <v>148</v>
      </c>
      <c r="D59" s="249">
        <v>0.05</v>
      </c>
      <c r="E59" s="247" t="s">
        <v>162</v>
      </c>
      <c r="F59" s="251" t="s">
        <v>153</v>
      </c>
      <c r="G59" s="247" t="s">
        <v>158</v>
      </c>
      <c r="H59" s="247" t="s">
        <v>149</v>
      </c>
    </row>
    <row r="60" spans="2:8" ht="12.75" customHeight="1">
      <c r="B60" s="272"/>
      <c r="C60" s="247" t="s">
        <v>140</v>
      </c>
      <c r="D60" s="249">
        <v>0.15</v>
      </c>
      <c r="E60" s="247" t="s">
        <v>162</v>
      </c>
      <c r="F60" s="251" t="s">
        <v>155</v>
      </c>
      <c r="G60" s="247" t="s">
        <v>158</v>
      </c>
      <c r="H60" s="247" t="s">
        <v>144</v>
      </c>
    </row>
    <row r="61" spans="2:8" ht="23.25" customHeight="1">
      <c r="B61" s="272"/>
      <c r="C61" s="247" t="s">
        <v>163</v>
      </c>
      <c r="D61" s="249">
        <v>0.1</v>
      </c>
      <c r="E61" s="247" t="s">
        <v>167</v>
      </c>
      <c r="F61" s="251" t="s">
        <v>156</v>
      </c>
      <c r="G61" s="247" t="s">
        <v>158</v>
      </c>
      <c r="H61" s="247" t="s">
        <v>144</v>
      </c>
    </row>
    <row r="62" spans="2:8" ht="23.25" customHeight="1">
      <c r="B62" s="272"/>
      <c r="C62" s="247" t="s">
        <v>160</v>
      </c>
      <c r="D62" s="249">
        <v>0.1</v>
      </c>
      <c r="E62" s="247" t="s">
        <v>167</v>
      </c>
      <c r="F62" s="251" t="s">
        <v>157</v>
      </c>
      <c r="G62" s="247" t="s">
        <v>158</v>
      </c>
      <c r="H62" s="247" t="s">
        <v>144</v>
      </c>
    </row>
    <row r="63" spans="2:8" ht="12.75" customHeight="1">
      <c r="B63" s="273"/>
      <c r="C63" s="247" t="s">
        <v>166</v>
      </c>
      <c r="D63" s="249">
        <v>0.1</v>
      </c>
      <c r="E63" s="247" t="s">
        <v>167</v>
      </c>
      <c r="F63" s="248"/>
      <c r="G63" s="247"/>
      <c r="H63" s="247" t="s">
        <v>149</v>
      </c>
    </row>
    <row r="64" spans="2:8" ht="12.75" customHeight="1"/>
    <row r="65" spans="2:13" ht="12.75" customHeight="1" thickBot="1">
      <c r="B65" s="90"/>
      <c r="C65" s="90"/>
      <c r="D65" s="238"/>
      <c r="E65" s="238"/>
      <c r="F65" s="238"/>
      <c r="G65" s="90"/>
      <c r="H65" s="238"/>
      <c r="I65" s="90"/>
      <c r="J65" s="90"/>
      <c r="K65" s="90"/>
      <c r="L65" s="90"/>
      <c r="M65" s="90"/>
    </row>
    <row r="66" spans="2:13" ht="12.75" customHeight="1">
      <c r="B66" s="73"/>
      <c r="C66" s="73"/>
      <c r="D66" s="259"/>
      <c r="E66" s="259"/>
      <c r="F66" s="259"/>
      <c r="G66" s="73"/>
      <c r="H66" s="259"/>
      <c r="I66" s="73"/>
      <c r="J66" s="73"/>
      <c r="K66" s="73"/>
      <c r="L66" s="73"/>
      <c r="M66" s="73"/>
    </row>
    <row r="67" spans="2:13" ht="12.75" customHeight="1"/>
    <row r="68" spans="2:13" ht="12.75" customHeight="1">
      <c r="B68" s="274" t="s">
        <v>236</v>
      </c>
      <c r="C68" s="260" t="s">
        <v>131</v>
      </c>
      <c r="D68" s="261" t="s">
        <v>233</v>
      </c>
      <c r="E68" s="260" t="s">
        <v>161</v>
      </c>
      <c r="F68" s="262" t="s">
        <v>159</v>
      </c>
      <c r="G68" s="263"/>
      <c r="H68" s="260" t="s">
        <v>142</v>
      </c>
    </row>
    <row r="69" spans="2:13" ht="12.75" customHeight="1">
      <c r="B69" s="275"/>
      <c r="C69" s="247" t="s">
        <v>136</v>
      </c>
      <c r="D69" s="252">
        <v>2.5000000000000001E-2</v>
      </c>
      <c r="E69" s="247" t="s">
        <v>162</v>
      </c>
      <c r="F69" s="251" t="s">
        <v>132</v>
      </c>
      <c r="G69" s="247" t="s">
        <v>154</v>
      </c>
      <c r="H69" s="247" t="s">
        <v>143</v>
      </c>
    </row>
    <row r="70" spans="2:13" ht="12.75" customHeight="1">
      <c r="B70" s="275"/>
      <c r="C70" s="247" t="s">
        <v>137</v>
      </c>
      <c r="D70" s="252">
        <v>2.5000000000000001E-2</v>
      </c>
      <c r="E70" s="247" t="s">
        <v>162</v>
      </c>
      <c r="F70" s="251" t="s">
        <v>133</v>
      </c>
      <c r="G70" s="247" t="s">
        <v>154</v>
      </c>
      <c r="H70" s="247" t="s">
        <v>143</v>
      </c>
    </row>
    <row r="71" spans="2:13" ht="12.75" customHeight="1">
      <c r="B71" s="275"/>
      <c r="C71" s="247" t="s">
        <v>138</v>
      </c>
      <c r="D71" s="252">
        <v>7.4999999999999997E-2</v>
      </c>
      <c r="E71" s="247" t="s">
        <v>162</v>
      </c>
      <c r="F71" s="251" t="s">
        <v>134</v>
      </c>
      <c r="G71" s="247" t="s">
        <v>151</v>
      </c>
      <c r="H71" s="247" t="s">
        <v>143</v>
      </c>
    </row>
    <row r="72" spans="2:13" ht="12.75" customHeight="1">
      <c r="B72" s="275"/>
      <c r="C72" s="247" t="s">
        <v>139</v>
      </c>
      <c r="D72" s="249">
        <v>0.2</v>
      </c>
      <c r="E72" s="247" t="s">
        <v>162</v>
      </c>
      <c r="F72" s="251" t="s">
        <v>150</v>
      </c>
      <c r="G72" s="247" t="s">
        <v>151</v>
      </c>
      <c r="H72" s="247" t="s">
        <v>143</v>
      </c>
    </row>
    <row r="73" spans="2:13" ht="12.75" customHeight="1">
      <c r="B73" s="275"/>
      <c r="C73" s="247" t="s">
        <v>145</v>
      </c>
      <c r="D73" s="249">
        <v>0.05</v>
      </c>
      <c r="E73" s="247" t="s">
        <v>162</v>
      </c>
      <c r="F73" s="251" t="s">
        <v>164</v>
      </c>
      <c r="G73" s="247" t="s">
        <v>151</v>
      </c>
      <c r="H73" s="247" t="s">
        <v>143</v>
      </c>
    </row>
    <row r="74" spans="2:13" ht="12.75" customHeight="1">
      <c r="B74" s="275"/>
      <c r="C74" s="247" t="s">
        <v>146</v>
      </c>
      <c r="D74" s="249">
        <v>0.02</v>
      </c>
      <c r="E74" s="247" t="s">
        <v>162</v>
      </c>
      <c r="F74" s="251" t="s">
        <v>135</v>
      </c>
      <c r="G74" s="247" t="s">
        <v>151</v>
      </c>
      <c r="H74" s="247" t="s">
        <v>143</v>
      </c>
    </row>
    <row r="75" spans="2:13" ht="12.75" customHeight="1">
      <c r="B75" s="275"/>
      <c r="C75" s="247" t="s">
        <v>147</v>
      </c>
      <c r="D75" s="249">
        <v>0.02</v>
      </c>
      <c r="E75" s="247" t="s">
        <v>162</v>
      </c>
      <c r="F75" s="251" t="s">
        <v>165</v>
      </c>
      <c r="G75" s="247" t="s">
        <v>151</v>
      </c>
      <c r="H75" s="247" t="s">
        <v>143</v>
      </c>
    </row>
    <row r="76" spans="2:13" ht="12.75" customHeight="1">
      <c r="B76" s="275"/>
      <c r="C76" s="247" t="s">
        <v>26</v>
      </c>
      <c r="D76" s="252">
        <v>2.5000000000000001E-2</v>
      </c>
      <c r="E76" s="247" t="s">
        <v>162</v>
      </c>
      <c r="F76" s="251" t="s">
        <v>152</v>
      </c>
      <c r="G76" s="247" t="s">
        <v>158</v>
      </c>
      <c r="H76" s="247" t="s">
        <v>143</v>
      </c>
    </row>
    <row r="77" spans="2:13" ht="12.75" customHeight="1">
      <c r="B77" s="275"/>
      <c r="C77" s="247" t="s">
        <v>148</v>
      </c>
      <c r="D77" s="249">
        <v>0</v>
      </c>
      <c r="E77" s="247" t="s">
        <v>162</v>
      </c>
      <c r="F77" s="251" t="s">
        <v>153</v>
      </c>
      <c r="G77" s="247" t="s">
        <v>158</v>
      </c>
      <c r="H77" s="247" t="s">
        <v>149</v>
      </c>
    </row>
    <row r="78" spans="2:13" ht="12.75" customHeight="1">
      <c r="B78" s="275"/>
      <c r="C78" s="247" t="s">
        <v>140</v>
      </c>
      <c r="D78" s="249">
        <v>0.15</v>
      </c>
      <c r="E78" s="247" t="s">
        <v>162</v>
      </c>
      <c r="F78" s="251" t="s">
        <v>155</v>
      </c>
      <c r="G78" s="247" t="s">
        <v>158</v>
      </c>
      <c r="H78" s="247" t="s">
        <v>144</v>
      </c>
    </row>
    <row r="79" spans="2:13" ht="23.25" customHeight="1">
      <c r="B79" s="275"/>
      <c r="C79" s="247" t="s">
        <v>163</v>
      </c>
      <c r="D79" s="249">
        <v>0.05</v>
      </c>
      <c r="E79" s="247" t="s">
        <v>167</v>
      </c>
      <c r="F79" s="251" t="s">
        <v>156</v>
      </c>
      <c r="G79" s="247" t="s">
        <v>158</v>
      </c>
      <c r="H79" s="247" t="s">
        <v>144</v>
      </c>
    </row>
    <row r="80" spans="2:13" ht="23.25" customHeight="1">
      <c r="B80" s="275"/>
      <c r="C80" s="247" t="s">
        <v>160</v>
      </c>
      <c r="D80" s="252">
        <v>0.125</v>
      </c>
      <c r="E80" s="247" t="s">
        <v>167</v>
      </c>
      <c r="F80" s="251" t="s">
        <v>157</v>
      </c>
      <c r="G80" s="247" t="s">
        <v>158</v>
      </c>
      <c r="H80" s="247" t="s">
        <v>144</v>
      </c>
    </row>
    <row r="81" spans="2:13" ht="23.25" customHeight="1">
      <c r="B81" s="275"/>
      <c r="C81" s="247" t="s">
        <v>166</v>
      </c>
      <c r="D81" s="249">
        <v>0.05</v>
      </c>
      <c r="E81" s="247" t="s">
        <v>167</v>
      </c>
      <c r="F81" s="248"/>
      <c r="G81" s="247"/>
      <c r="H81" s="247" t="s">
        <v>149</v>
      </c>
    </row>
    <row r="82" spans="2:13" ht="23.25" customHeight="1">
      <c r="B82" s="275"/>
      <c r="C82" s="247" t="s">
        <v>168</v>
      </c>
      <c r="D82" s="252">
        <v>0.17499999999999999</v>
      </c>
      <c r="E82" s="247"/>
      <c r="F82" s="248"/>
      <c r="G82" s="247"/>
      <c r="H82" s="247" t="s">
        <v>149</v>
      </c>
    </row>
    <row r="83" spans="2:13" ht="23.25" customHeight="1">
      <c r="B83" s="276"/>
      <c r="C83" s="247" t="s">
        <v>169</v>
      </c>
      <c r="D83" s="252">
        <v>0.01</v>
      </c>
      <c r="E83" s="247"/>
      <c r="F83" s="248"/>
      <c r="G83" s="247"/>
      <c r="H83" s="247" t="s">
        <v>149</v>
      </c>
    </row>
    <row r="85" spans="2:13" ht="13.5" thickBot="1">
      <c r="B85" s="90"/>
      <c r="C85" s="90"/>
      <c r="D85" s="238"/>
      <c r="E85" s="238"/>
      <c r="F85" s="238"/>
      <c r="G85" s="90"/>
      <c r="H85" s="238"/>
      <c r="I85" s="90"/>
      <c r="J85" s="90"/>
      <c r="K85" s="90"/>
      <c r="L85" s="90"/>
      <c r="M85" s="90"/>
    </row>
  </sheetData>
  <mergeCells count="9">
    <mergeCell ref="B68:B83"/>
    <mergeCell ref="F68:G68"/>
    <mergeCell ref="B50:B63"/>
    <mergeCell ref="F50:G50"/>
    <mergeCell ref="B24:B25"/>
    <mergeCell ref="B34:B45"/>
    <mergeCell ref="F34:G34"/>
    <mergeCell ref="G4:H4"/>
    <mergeCell ref="G18:H18"/>
  </mergeCells>
  <pageMargins left="0.511811024" right="0.511811024" top="0.78740157499999996" bottom="0.78740157499999996" header="0.31496062000000002" footer="0.31496062000000002"/>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3</vt:i4>
      </vt:variant>
      <vt:variant>
        <vt:lpstr>Intervalos Nomeados</vt:lpstr>
      </vt:variant>
      <vt:variant>
        <vt:i4>11</vt:i4>
      </vt:variant>
    </vt:vector>
  </HeadingPairs>
  <TitlesOfParts>
    <vt:vector size="14" baseType="lpstr">
      <vt:lpstr>Board</vt:lpstr>
      <vt:lpstr>Listas de itens</vt:lpstr>
      <vt:lpstr>Onde Investir</vt:lpstr>
      <vt:lpstr>Despesa</vt:lpstr>
      <vt:lpstr>despesas</vt:lpstr>
      <vt:lpstr>despesas_split</vt:lpstr>
      <vt:lpstr>Investimentos</vt:lpstr>
      <vt:lpstr>Listagem</vt:lpstr>
      <vt:lpstr>Mes_seleção</vt:lpstr>
      <vt:lpstr>meses</vt:lpstr>
      <vt:lpstr>Receita</vt:lpstr>
      <vt:lpstr>tab_ref</vt:lpstr>
      <vt:lpstr>'Listas de itens'!Titulos_de_impressao</vt:lpstr>
      <vt:lpstr>VAZIO</vt:lpstr>
    </vt:vector>
  </TitlesOfParts>
  <Company>Bovespa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CBariquelli</dc:creator>
  <cp:lastModifiedBy>thiago sartori</cp:lastModifiedBy>
  <cp:lastPrinted>2009-02-19T19:02:42Z</cp:lastPrinted>
  <dcterms:created xsi:type="dcterms:W3CDTF">2009-01-29T12:43:36Z</dcterms:created>
  <dcterms:modified xsi:type="dcterms:W3CDTF">2020-07-06T02:27:12Z</dcterms:modified>
</cp:coreProperties>
</file>