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98.xml" ContentType="application/vnd.openxmlformats-officedocument.spreadsheetml.worksheet+xml"/>
  <Override PartName="/xl/worksheets/sheet71.xml" ContentType="application/vnd.openxmlformats-officedocument.spreadsheetml.worksheet+xml"/>
  <Override PartName="/xl/worksheets/sheet9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xl/comments9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2995" yWindow="1485" windowWidth="14415" windowHeight="11385" firstSheet="1" activeTab="2"/>
  </bookViews>
  <sheets>
    <sheet sheetId="141" name="Máquinas" state="visible" r:id="rId4"/>
    <sheet sheetId="142" name="Cálculo do Imposto" state="visible" r:id="rId5"/>
    <sheet sheetId="98" name="MP" state="visible" r:id="rId6"/>
    <sheet sheetId="71" name="Cotacao" state="visible" r:id="rId7"/>
    <sheet sheetId="90" name="1" state="visible" r:id="rId8"/>
    <sheet sheetId="99" name="2" state="visible" r:id="rId9"/>
    <sheet sheetId="100" name="3" state="visible" r:id="rId10"/>
    <sheet sheetId="101" name="4" state="visible" r:id="rId11"/>
    <sheet sheetId="102" name="5" state="visible" r:id="rId12"/>
    <sheet sheetId="103" name="6" state="visible" r:id="rId13"/>
    <sheet sheetId="104" name="7" state="visible" r:id="rId14"/>
    <sheet sheetId="105" name="8" state="visible" r:id="rId15"/>
    <sheet sheetId="106" name="9" state="visible" r:id="rId16"/>
    <sheet sheetId="107" name="10" state="visible" r:id="rId17"/>
    <sheet sheetId="108" name="11" state="visible" r:id="rId18"/>
    <sheet sheetId="109" name="12" state="visible" r:id="rId19"/>
    <sheet sheetId="110" name="13" state="visible" r:id="rId20"/>
    <sheet sheetId="111" name="14" state="visible" r:id="rId21"/>
    <sheet sheetId="112" name="15" state="visible" r:id="rId22"/>
    <sheet sheetId="113" name="16" state="visible" r:id="rId23"/>
    <sheet sheetId="114" name="17" state="visible" r:id="rId24"/>
    <sheet sheetId="115" name="18" state="visible" r:id="rId25"/>
    <sheet sheetId="116" name="19" state="visible" r:id="rId26"/>
    <sheet sheetId="117" name="20" state="visible" r:id="rId27"/>
    <sheet sheetId="118" name="21" state="visible" r:id="rId28"/>
    <sheet sheetId="119" name="22" state="visible" r:id="rId29"/>
    <sheet sheetId="120" name="23" state="visible" r:id="rId30"/>
    <sheet sheetId="121" name="24" state="visible" r:id="rId31"/>
    <sheet sheetId="122" name="25" state="visible" r:id="rId32"/>
    <sheet sheetId="123" name="26" state="visible" r:id="rId33"/>
    <sheet sheetId="124" name="27" state="visible" r:id="rId34"/>
    <sheet sheetId="125" name="28" state="visible" r:id="rId35"/>
    <sheet sheetId="126" name="29" state="visible" r:id="rId36"/>
    <sheet sheetId="127" name="30" state="visible" r:id="rId37"/>
    <sheet sheetId="128" name="31" state="visible" r:id="rId38"/>
    <sheet sheetId="129" name="32" state="visible" r:id="rId39"/>
    <sheet sheetId="130" name="33" state="visible" r:id="rId40"/>
    <sheet sheetId="131" name="34" state="visible" r:id="rId41"/>
    <sheet sheetId="132" name="35" state="visible" r:id="rId42"/>
    <sheet sheetId="133" name="36" state="visible" r:id="rId43"/>
    <sheet sheetId="134" name="37" state="visible" r:id="rId44"/>
    <sheet sheetId="135" name="38" state="visible" r:id="rId45"/>
    <sheet sheetId="136" name="39" state="visible" r:id="rId46"/>
    <sheet sheetId="137" name="40" state="visible" r:id="rId47"/>
    <sheet sheetId="138" name="41" state="visible" r:id="rId48"/>
    <sheet sheetId="139" name="42" state="visible" r:id="rId49"/>
    <sheet sheetId="140" name="43" state="visible" r:id="rId50"/>
  </sheets>
  <definedNames>
    <definedName name="_xlnm._FilterDatabase">MP!$A$1:$AG$44</definedName>
    <definedName name="_xlnm.Print_Area" localSheetId="3">'Cotacao'!$A1:$U74</definedName>
    <definedName name="_xlnm.Print_Area" localSheetId="4">'1'!$A1:$V38</definedName>
    <definedName name="_xlnm.Print_Area" localSheetId="5">'2'!$A1:$V38</definedName>
    <definedName name="_xlnm.Print_Area" localSheetId="6">'3'!$A1:$V38</definedName>
    <definedName name="_xlnm.Print_Area" localSheetId="7">'4'!$A1:$V38</definedName>
    <definedName name="_xlnm.Print_Area" localSheetId="8">'5'!$A1:$V38</definedName>
    <definedName name="_xlnm.Print_Area" localSheetId="9">'6'!$A1:$V38</definedName>
    <definedName name="_xlnm.Print_Area" localSheetId="10">'7'!$A1:$V38</definedName>
    <definedName name="_xlnm.Print_Area" localSheetId="11">'8'!$A1:$V38</definedName>
    <definedName name="_xlnm.Print_Area" localSheetId="12">'9'!$A1:$V38</definedName>
    <definedName name="_xlnm.Print_Area" localSheetId="13">'10'!$A1:$V38</definedName>
    <definedName name="_xlnm.Print_Area" localSheetId="14">'11'!$A1:$V38</definedName>
    <definedName name="_xlnm.Print_Area" localSheetId="15">'12'!$A1:$V38</definedName>
    <definedName name="_xlnm.Print_Area" localSheetId="16">'13'!$A1:$V38</definedName>
    <definedName name="_xlnm.Print_Area" localSheetId="17">'14'!$A1:$V38</definedName>
    <definedName name="_xlnm.Print_Area" localSheetId="18">'15'!$A1:$V38</definedName>
    <definedName name="_xlnm.Print_Area" localSheetId="19">'16'!$A1:$V38</definedName>
    <definedName name="_xlnm.Print_Area" localSheetId="20">'17'!$A1:$V38</definedName>
    <definedName name="_xlnm.Print_Area" localSheetId="21">'18'!$A1:$V38</definedName>
    <definedName name="_xlnm.Print_Area" localSheetId="22">'19'!$A1:$V38</definedName>
    <definedName name="_xlnm.Print_Area" localSheetId="23">'20'!$A1:$V38</definedName>
    <definedName name="_xlnm.Print_Area" localSheetId="24">'21'!$A1:$V38</definedName>
    <definedName name="_xlnm.Print_Area" localSheetId="25">'22'!$A1:$V38</definedName>
    <definedName name="_xlnm.Print_Area" localSheetId="26">'23'!$A1:$V38</definedName>
    <definedName name="_xlnm.Print_Area" localSheetId="27">'24'!$A1:$V38</definedName>
    <definedName name="_xlnm.Print_Area" localSheetId="28">'25'!$A1:$V38</definedName>
    <definedName name="_xlnm.Print_Area" localSheetId="29">'26'!$A1:$V38</definedName>
    <definedName name="_xlnm.Print_Area" localSheetId="30">'27'!$A1:$V38</definedName>
    <definedName name="_xlnm.Print_Area" localSheetId="31">'28'!$A1:$V38</definedName>
    <definedName name="_xlnm.Print_Area" localSheetId="32">'29'!$A1:$V38</definedName>
    <definedName name="_xlnm.Print_Area" localSheetId="33">'30'!$A1:$V38</definedName>
    <definedName name="_xlnm.Print_Area" localSheetId="34">'31'!$A1:$V38</definedName>
    <definedName name="_xlnm.Print_Area" localSheetId="35">'32'!$A1:$V38</definedName>
    <definedName name="_xlnm.Print_Area" localSheetId="36">'33'!$A1:$V38</definedName>
    <definedName name="_xlnm.Print_Area" localSheetId="37">'34'!$A1:$V38</definedName>
    <definedName name="_xlnm.Print_Area" localSheetId="38">'35'!$A1:$V38</definedName>
    <definedName name="_xlnm.Print_Area" localSheetId="39">'36'!$A1:$V38</definedName>
    <definedName name="_xlnm.Print_Area" localSheetId="40">'37'!$A1:$V38</definedName>
    <definedName name="_xlnm.Print_Area" localSheetId="41">'38'!$A1:$V38</definedName>
    <definedName name="_xlnm.Print_Area" localSheetId="42">'39'!$A1:$V38</definedName>
    <definedName name="_xlnm.Print_Area" localSheetId="43">'40'!$A1:$V38</definedName>
    <definedName name="_xlnm.Print_Area" localSheetId="44">'41'!$A1:$V38</definedName>
    <definedName name="_xlnm.Print_Area" localSheetId="45">'42'!$A1:$V38</definedName>
    <definedName name="_xlnm.Print_Area" localSheetId="46">'43'!$A1:$V38</definedName>
  </definedNames>
  <calcPr calcId="171027"/>
</workbook>
</file>

<file path=xl/comments98.xml><?xml version="1.0" encoding="utf-8"?>
<comments xmlns="http://schemas.openxmlformats.org/spreadsheetml/2006/main">
  <authors>
    <author>Author</author>
  </authors>
  <commentList>
    <comment ref="AA1" authorId="0">
      <text>
        <r>
          <rPr>
            <charset val="128"/>
            <color theme="1"/>
            <family val="2"/>
            <scheme val="minor"/>
            <sz val="11"/>
            <rFont val="Calibri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Fizemos algumas adaptações no custo das embalagens quando alteramos de papelão para plástico. Algumas cotações foram feitas com quantidades aproximadas de peças por caixa.</t>
        </r>
      </text>
    </comment>
  </commentList>
</comments>
</file>

<file path=xl/sharedStrings.xml><?xml version="1.0" encoding="utf-8"?>
<sst xmlns="http://schemas.openxmlformats.org/spreadsheetml/2006/main" count="6723" uniqueCount="250">
  <si>
    <t>MÁQUINAS INJETORAS - POLONI</t>
  </si>
  <si>
    <t>MODELO</t>
  </si>
  <si>
    <t>FABRICANTE</t>
  </si>
  <si>
    <r>
      <t>N</t>
    </r>
    <r>
      <rPr>
        <b/>
        <color theme="0"/>
        <family val="2"/>
        <vertAlign val="superscript"/>
        <sz val="10"/>
        <rFont val="Arial Narrow"/>
      </rPr>
      <t>o</t>
    </r>
    <r>
      <rPr>
        <b/>
        <color theme="0"/>
        <family val="2"/>
        <sz val="10"/>
        <rFont val="Arial Narrow"/>
      </rPr>
      <t xml:space="preserve">. FABRIC.
 SÉRIE</t>
    </r>
  </si>
  <si>
    <t xml:space="preserve">FORÇA
FECHAM.</t>
  </si>
  <si>
    <t xml:space="preserve">CAPAC.
INJEÇÃO </t>
  </si>
  <si>
    <t xml:space="preserve">ENTRE 
COLUNAS</t>
  </si>
  <si>
    <t>COMPRIM</t>
  </si>
  <si>
    <t xml:space="preserve">ALTURA
 MOLDE</t>
  </si>
  <si>
    <t>CURSO ABERT.</t>
  </si>
  <si>
    <t xml:space="preserve">ABERT.
 MAX.</t>
  </si>
  <si>
    <t xml:space="preserve">f 
CENTRAL</t>
  </si>
  <si>
    <t>(ton)</t>
  </si>
  <si>
    <t>(g)</t>
  </si>
  <si>
    <t>(mm)</t>
  </si>
  <si>
    <t>IS - 22F</t>
  </si>
  <si>
    <t>TOSHIBA</t>
  </si>
  <si>
    <t>722 T01#3.79</t>
  </si>
  <si>
    <t>260 x 250</t>
  </si>
  <si>
    <t>150 ~ 250</t>
  </si>
  <si>
    <t>BSKM 170/60 HK</t>
  </si>
  <si>
    <t>BATTENFELD</t>
  </si>
  <si>
    <t>08.2618.82</t>
  </si>
  <si>
    <t>175 ~ 300</t>
  </si>
  <si>
    <t>BSKM 170/60 HK (2)</t>
  </si>
  <si>
    <t>04.2073.80</t>
  </si>
  <si>
    <t>BSKM 300/100 HK</t>
  </si>
  <si>
    <t>06.2588.82</t>
  </si>
  <si>
    <t>220 ~ 400</t>
  </si>
  <si>
    <t>J128MKIII-C</t>
  </si>
  <si>
    <t>CHEN HSONG</t>
  </si>
  <si>
    <t>420 x 360</t>
  </si>
  <si>
    <t>175 ~ 400</t>
  </si>
  <si>
    <t>EM 150-V</t>
  </si>
  <si>
    <t>160 ~ 450</t>
  </si>
  <si>
    <t>100-125</t>
  </si>
  <si>
    <t>BSKM 500/150S</t>
  </si>
  <si>
    <t>06.2605.82</t>
  </si>
  <si>
    <t>212 ~ 425</t>
  </si>
  <si>
    <t>BSKM 500/150S (2)</t>
  </si>
  <si>
    <t>03.2377.81</t>
  </si>
  <si>
    <t>JM178-SVP2</t>
  </si>
  <si>
    <t>175 ~ 520</t>
  </si>
  <si>
    <t>JM-208-MK6</t>
  </si>
  <si>
    <t>180 ~ 550</t>
  </si>
  <si>
    <t>JM-258-MK6</t>
  </si>
  <si>
    <t>190 ~ 580</t>
  </si>
  <si>
    <t>JM-328-MK6</t>
  </si>
  <si>
    <t>225 ~ 680</t>
  </si>
  <si>
    <t>WM-350</t>
  </si>
  <si>
    <t>WELLTEC</t>
  </si>
  <si>
    <t>11747 (9/07/96)</t>
  </si>
  <si>
    <t>320 ~ 630</t>
  </si>
  <si>
    <t>PRIMAX 450</t>
  </si>
  <si>
    <t>ROMI</t>
  </si>
  <si>
    <t>260 ~780</t>
  </si>
  <si>
    <t>TTI-570 C1</t>
  </si>
  <si>
    <t>11880 (27/08/96)</t>
  </si>
  <si>
    <t>390 ~ 810</t>
  </si>
  <si>
    <t>Preço final</t>
  </si>
  <si>
    <t>Valor líquido</t>
  </si>
  <si>
    <t>IRPJ</t>
  </si>
  <si>
    <t>CSLL</t>
  </si>
  <si>
    <t>COFINS</t>
  </si>
  <si>
    <t>PIS/PASEP</t>
  </si>
  <si>
    <t>CPP</t>
  </si>
  <si>
    <t>IPI</t>
  </si>
  <si>
    <t>DAS</t>
  </si>
  <si>
    <t>= 100%</t>
  </si>
  <si>
    <t>ICMS</t>
  </si>
  <si>
    <t>= Total da DAS</t>
  </si>
  <si>
    <t>Item</t>
  </si>
  <si>
    <t>P/N</t>
  </si>
  <si>
    <t>Descrição</t>
  </si>
  <si>
    <t>Peso bruto</t>
  </si>
  <si>
    <t>Peso Líq</t>
  </si>
  <si>
    <t>% Resina</t>
  </si>
  <si>
    <t>Resina</t>
  </si>
  <si>
    <t>% Master</t>
  </si>
  <si>
    <t>Master</t>
  </si>
  <si>
    <t>Qtd/Cx</t>
  </si>
  <si>
    <t>Caixa</t>
  </si>
  <si>
    <t>Preço Caixa</t>
  </si>
  <si>
    <t>Componente</t>
  </si>
  <si>
    <t>Qtd Comp</t>
  </si>
  <si>
    <t>Saco plast</t>
  </si>
  <si>
    <t>Qtd saco</t>
  </si>
  <si>
    <t>Molde</t>
  </si>
  <si>
    <t>Preço Unit</t>
  </si>
  <si>
    <t>MAQ</t>
  </si>
  <si>
    <t>Ciclo (s)</t>
  </si>
  <si>
    <t>Hora Máq</t>
  </si>
  <si>
    <t>Cavid</t>
  </si>
  <si>
    <t>Perda</t>
  </si>
  <si>
    <t>Comentário</t>
  </si>
  <si>
    <t>Frete</t>
  </si>
  <si>
    <t>Cx/Caminhão</t>
  </si>
  <si>
    <t>Reutilização</t>
  </si>
  <si>
    <t>Processo</t>
  </si>
  <si>
    <t>Pc/h</t>
  </si>
  <si>
    <t>HH</t>
  </si>
  <si>
    <t>Lucro</t>
  </si>
  <si>
    <t>Tx Fin</t>
  </si>
  <si>
    <t>Ref. Valor HM</t>
  </si>
  <si>
    <t>Qtd/Mês</t>
  </si>
  <si>
    <t>H/Mês</t>
  </si>
  <si>
    <t>APM</t>
  </si>
  <si>
    <t>APM Cooling Assembly</t>
  </si>
  <si>
    <t>PBT</t>
  </si>
  <si>
    <t>N/A</t>
  </si>
  <si>
    <t>MPE116</t>
  </si>
  <si>
    <t/>
  </si>
  <si>
    <t>328 T</t>
  </si>
  <si>
    <t>MPE117</t>
  </si>
  <si>
    <t>329 T</t>
  </si>
  <si>
    <t>MPE118</t>
  </si>
  <si>
    <t>330 T</t>
  </si>
  <si>
    <t>MPE119</t>
  </si>
  <si>
    <t>331 T</t>
  </si>
  <si>
    <t>MPE120</t>
  </si>
  <si>
    <t>332 T</t>
  </si>
  <si>
    <t>MPE121</t>
  </si>
  <si>
    <t>333 T</t>
  </si>
  <si>
    <t>Proposta  para  Fornecimento</t>
  </si>
  <si>
    <t>POLONI Indústria Termoplástica Ltda EPP</t>
  </si>
  <si>
    <t>CNPJ : 16.815.215/0001-09  -  IE : 392.130.901.110  -  IM : 50307</t>
  </si>
  <si>
    <t>Rod. Geraldo Scavone, 2300 - Galpão 43 - Jacareí - SP - 12305-490. Telefone: (12) 3958-4849.</t>
  </si>
  <si>
    <r>
      <t xml:space="preserve">A </t>
    </r>
    <r>
      <rPr>
        <b/>
        <i/>
        <color theme="3" tint="-0.249977111117893"/>
        <family val="2"/>
        <sz val="11"/>
        <rFont val="Arial Narrow"/>
      </rPr>
      <t>Poloni</t>
    </r>
    <r>
      <rPr>
        <i/>
        <color theme="3" tint="-0.249977111117893"/>
        <family val="2"/>
        <sz val="11"/>
        <rFont val="Arial Narrow"/>
      </rPr>
      <t xml:space="preserve"> tem como </t>
    </r>
    <r>
      <rPr>
        <b/>
        <i/>
        <color theme="3" tint="-0.249977111117893"/>
        <family val="2"/>
        <sz val="11"/>
        <rFont val="Arial Narrow"/>
      </rPr>
      <t>Política da Qualidade</t>
    </r>
    <r>
      <rPr>
        <i/>
        <color theme="3" tint="-0.249977111117893"/>
        <family val="2"/>
        <sz val="11"/>
        <rFont val="Arial Narrow"/>
      </rPr>
      <t xml:space="preserve">:Industrializar e desenvolver soluções, no segmento de transformação de plásticos, tendo como princípios: 
Aprimorar-se continuamente através de inovações tecnológicas dos processos, almejando a eficiência;
Satisfazer as necessidades e as expectativas dos clientes, colaboradores e partes interessadas; Cumprir os requisitos de clientes, técnicos e normativos.</t>
    </r>
  </si>
  <si>
    <t>Emitida por:</t>
  </si>
  <si>
    <t>E-mail:</t>
  </si>
  <si>
    <t>Telefone:</t>
  </si>
  <si>
    <t>Aprovada por:</t>
  </si>
  <si>
    <t>Data de emissão:</t>
  </si>
  <si>
    <t>Luciana Dotta</t>
  </si>
  <si>
    <t>luciana.dotta@poloni.ind.br</t>
  </si>
  <si>
    <t>12-99106-1542</t>
  </si>
  <si>
    <t>José Roberto Poloni</t>
  </si>
  <si>
    <t>Cliente:</t>
  </si>
  <si>
    <t>Departamento:</t>
  </si>
  <si>
    <t>Máq Injetora (ton)</t>
  </si>
  <si>
    <t>Mão de Obra (BRL)</t>
  </si>
  <si>
    <t>Frete e Embalagem (BRL)</t>
  </si>
  <si>
    <t>Lucro, Impostos, Taxa Fin (BRL)</t>
  </si>
  <si>
    <t>Total (BRL)</t>
  </si>
  <si>
    <t>Condições Gerais:</t>
  </si>
  <si>
    <t xml:space="preserve">Preço:  </t>
  </si>
  <si>
    <t>Unitário à prazo, impostos inclusos.</t>
  </si>
  <si>
    <t>Prazo de pagamento:</t>
  </si>
  <si>
    <t>A combinar.</t>
  </si>
  <si>
    <t>Encargos Financeiros:</t>
  </si>
  <si>
    <t>Não incluso.</t>
  </si>
  <si>
    <t>Recursos para o processo:</t>
  </si>
  <si>
    <t>Tamanho/peso do molde, Equipamentos de medição e Parâmetros de processo, necessidade de embalagens especiais a serem confirmados em try-out.</t>
  </si>
  <si>
    <t>Matéria Prima:</t>
  </si>
  <si>
    <t>Industrialização (Fornecimento Cliente)</t>
  </si>
  <si>
    <t>Embalagem:</t>
  </si>
  <si>
    <t>Não inclusa.</t>
  </si>
  <si>
    <t>Frete:</t>
  </si>
  <si>
    <t>Entrega:</t>
  </si>
  <si>
    <t>30 dias a partir do pedido.</t>
  </si>
  <si>
    <t>Lote Mínimo:</t>
  </si>
  <si>
    <t>Reajuste de Preço:</t>
  </si>
  <si>
    <t>Condicionado aos aumentos dos insumos aplicados ou conforme determinação governamental.</t>
  </si>
  <si>
    <t>Validade desta Proposta:</t>
  </si>
  <si>
    <t>30 dias.</t>
  </si>
  <si>
    <t>Impostos:</t>
  </si>
  <si>
    <t>Empresa optante pelo SIMPLES NACIONAL conforme Anexo II (Indústria) em:  http://www.planalto.gov.br/ccivil_03/Leis/LCP/Lcp123.htm</t>
  </si>
  <si>
    <t>Data</t>
  </si>
  <si>
    <t>Cost Breakdown Quotation</t>
  </si>
  <si>
    <t>Fornecedor</t>
  </si>
  <si>
    <t>POLONI</t>
  </si>
  <si>
    <t>Mensal</t>
  </si>
  <si>
    <t>Material</t>
  </si>
  <si>
    <t>Qtde. / prod.</t>
  </si>
  <si>
    <t>Materia prima</t>
  </si>
  <si>
    <t>Master Batch</t>
  </si>
  <si>
    <t>Cliente</t>
  </si>
  <si>
    <t>Capacidade de Fechamento</t>
  </si>
  <si>
    <t>t</t>
  </si>
  <si>
    <t>Especificação</t>
  </si>
  <si>
    <t>Dimensões de Molde</t>
  </si>
  <si>
    <t>Altura * Lagura  * Comprimento  =</t>
  </si>
  <si>
    <t>A</t>
  </si>
  <si>
    <t>L</t>
  </si>
  <si>
    <t>C</t>
  </si>
  <si>
    <t>(a)</t>
  </si>
  <si>
    <t>(b)</t>
  </si>
  <si>
    <t>(c)</t>
  </si>
  <si>
    <t>Número de cavidades</t>
  </si>
  <si>
    <t>pçs</t>
  </si>
  <si>
    <t>Peso Liquido</t>
  </si>
  <si>
    <r>
      <rPr>
        <charset val="128"/>
        <family val="1"/>
        <sz val="11"/>
        <rFont val="ＭＳ Ｐ明朝"/>
      </rPr>
      <t>ｇ</t>
    </r>
  </si>
  <si>
    <t>Peso do galho</t>
  </si>
  <si>
    <r>
      <t>(d)</t>
    </r>
    <r>
      <rPr>
        <charset val="128"/>
        <family val="1"/>
        <sz val="11"/>
        <rFont val="ＭＳ Ｐ明朝"/>
      </rPr>
      <t xml:space="preserve">　</t>
    </r>
    <r>
      <rPr>
        <family val="2"/>
        <sz val="11"/>
        <rFont val="Arial"/>
      </rPr>
      <t>Peso Liquido de um material</t>
    </r>
  </si>
  <si>
    <r>
      <t>(b)</t>
    </r>
    <r>
      <rPr>
        <charset val="128"/>
        <family val="1"/>
        <sz val="11"/>
        <rFont val="ＭＳ Ｐ明朝"/>
      </rPr>
      <t>／</t>
    </r>
    <r>
      <rPr>
        <family val="2"/>
        <sz val="11"/>
        <rFont val="Arial"/>
      </rPr>
      <t>(a)</t>
    </r>
  </si>
  <si>
    <t>g</t>
  </si>
  <si>
    <t>Preço Hora Maquina</t>
  </si>
  <si>
    <t>R$/H</t>
  </si>
  <si>
    <t>(e)Peso do Galho de um material</t>
  </si>
  <si>
    <r>
      <t>(c)</t>
    </r>
    <r>
      <rPr>
        <charset val="128"/>
        <family val="1"/>
        <sz val="11"/>
        <rFont val="ＭＳ Ｐ明朝"/>
      </rPr>
      <t>／</t>
    </r>
    <r>
      <rPr>
        <family val="2"/>
        <sz val="11"/>
        <rFont val="Arial"/>
      </rPr>
      <t>(a)</t>
    </r>
  </si>
  <si>
    <t>(l)Preço Segundos Máquina</t>
  </si>
  <si>
    <t>R$ /S</t>
  </si>
  <si>
    <r>
      <t>(f)</t>
    </r>
    <r>
      <rPr>
        <charset val="128"/>
        <family val="1"/>
        <sz val="11"/>
        <rFont val="ＭＳ Ｐ明朝"/>
      </rPr>
      <t xml:space="preserve">　</t>
    </r>
    <r>
      <rPr>
        <family val="2"/>
        <sz val="11"/>
        <rFont val="Arial"/>
      </rPr>
      <t>Peso Bruto</t>
    </r>
  </si>
  <si>
    <t>Tempo de Injeção</t>
  </si>
  <si>
    <t>Seg.</t>
  </si>
  <si>
    <t>Peso da Sucata</t>
  </si>
  <si>
    <t>Tempo de Resfriamento</t>
  </si>
  <si>
    <t>Tempo de Fechamento e Abertura</t>
  </si>
  <si>
    <t>Valor</t>
  </si>
  <si>
    <r>
      <t>R$/</t>
    </r>
    <r>
      <rPr>
        <charset val="128"/>
        <family val="1"/>
        <sz val="11"/>
        <rFont val="ＭＳ Ｐ明朝"/>
      </rPr>
      <t>㎏</t>
    </r>
  </si>
  <si>
    <t>Tempo de Extração</t>
  </si>
  <si>
    <r>
      <t>(m)</t>
    </r>
    <r>
      <rPr>
        <charset val="128"/>
        <family val="1"/>
        <sz val="11"/>
        <rFont val="ＭＳ Ｐ明朝"/>
      </rPr>
      <t xml:space="preserve">　</t>
    </r>
    <r>
      <rPr>
        <family val="2"/>
        <sz val="11"/>
        <rFont val="Arial"/>
      </rPr>
      <t>Tempo de Ciclo</t>
    </r>
  </si>
  <si>
    <t>(g) Total</t>
  </si>
  <si>
    <t>(m)Tempo de Ciclo / (a)Número de cavidades</t>
  </si>
  <si>
    <r>
      <t xml:space="preserve">(h)Valor </t>
    </r>
    <r>
      <rPr>
        <charset val="128"/>
        <family val="1"/>
        <sz val="11"/>
        <rFont val="ＭＳ Ｐ明朝"/>
      </rPr>
      <t>／</t>
    </r>
    <r>
      <rPr>
        <family val="2"/>
        <sz val="11"/>
        <rFont val="Arial"/>
      </rPr>
      <t xml:space="preserve"> pçs</t>
    </r>
  </si>
  <si>
    <t>(5)*(6)</t>
  </si>
  <si>
    <t>(n)Tempo Perdido (Eficiência)</t>
  </si>
  <si>
    <t>(i)Reutilizar</t>
  </si>
  <si>
    <t xml:space="preserve">  R$/kg* (e)</t>
  </si>
  <si>
    <r>
      <rPr>
        <charset val="128"/>
        <family val="1"/>
        <sz val="11"/>
        <rFont val="ＭＳ Ｐ明朝"/>
      </rPr>
      <t>△</t>
    </r>
  </si>
  <si>
    <t>(o) Tempo total</t>
  </si>
  <si>
    <t>(m)+(n)</t>
  </si>
  <si>
    <r>
      <t>(j)</t>
    </r>
    <r>
      <rPr>
        <b/>
        <charset val="128"/>
        <family val="1"/>
        <sz val="11"/>
        <rFont val="ＭＳ Ｐ明朝"/>
      </rPr>
      <t xml:space="preserve">　</t>
    </r>
    <r>
      <rPr>
        <b/>
        <family val="2"/>
        <sz val="11"/>
        <rFont val="Arial"/>
      </rPr>
      <t>Matéria Prima Total</t>
    </r>
  </si>
  <si>
    <t>(h)-(i)</t>
  </si>
  <si>
    <t>R$</t>
  </si>
  <si>
    <r>
      <t>(p)</t>
    </r>
    <r>
      <rPr>
        <b/>
        <charset val="128"/>
        <family val="1"/>
        <sz val="11"/>
        <rFont val="ＭＳ Ｐ明朝"/>
      </rPr>
      <t xml:space="preserve">　</t>
    </r>
    <r>
      <rPr>
        <b/>
        <family val="2"/>
        <sz val="11"/>
        <rFont val="Arial"/>
      </rPr>
      <t>Custo Total do Processo</t>
    </r>
  </si>
  <si>
    <t>(l)*(o)</t>
  </si>
  <si>
    <t xml:space="preserve">Peças/
Hora</t>
  </si>
  <si>
    <t xml:space="preserve">Mao de obra
Por Hora (BRL/H)</t>
  </si>
  <si>
    <t>Custo</t>
  </si>
  <si>
    <r>
      <t>(k)</t>
    </r>
    <r>
      <rPr>
        <b/>
        <charset val="128"/>
        <family val="1"/>
        <sz val="11"/>
        <rFont val="ＭＳ Ｐ明朝"/>
      </rPr>
      <t xml:space="preserve">　</t>
    </r>
    <r>
      <rPr>
        <b/>
        <family val="2"/>
        <sz val="11"/>
        <rFont val="Arial"/>
      </rPr>
      <t>Componentes Total</t>
    </r>
  </si>
  <si>
    <t>(q) Processamento secundário total</t>
  </si>
  <si>
    <t xml:space="preserve"> 1.  Materia-Prima</t>
  </si>
  <si>
    <t>2. Processo</t>
  </si>
  <si>
    <t xml:space="preserve"> 3. Serviço</t>
  </si>
  <si>
    <t xml:space="preserve"> 4. Lucro</t>
  </si>
  <si>
    <t xml:space="preserve"> 5. Transporte</t>
  </si>
  <si>
    <t xml:space="preserve"> 6. Embalagem</t>
  </si>
  <si>
    <t xml:space="preserve"> 7. Impostos e taxas</t>
  </si>
  <si>
    <t>8. Total</t>
  </si>
  <si>
    <r>
      <t>(j)</t>
    </r>
    <r>
      <rPr>
        <charset val="128"/>
        <family val="1"/>
        <sz val="11"/>
        <rFont val="ＭＳ Ｐ明朝"/>
      </rPr>
      <t>＋</t>
    </r>
    <r>
      <rPr>
        <family val="2"/>
        <sz val="11"/>
        <rFont val="Arial"/>
      </rPr>
      <t>(k)</t>
    </r>
  </si>
  <si>
    <t>(o)+(p)</t>
  </si>
  <si>
    <r>
      <rPr>
        <charset val="128"/>
        <family val="1"/>
        <sz val="11"/>
        <rFont val="ＭＳ Ｐ明朝"/>
      </rPr>
      <t>％</t>
    </r>
  </si>
  <si>
    <t>Tax</t>
  </si>
  <si>
    <t>Transporte</t>
  </si>
  <si>
    <t>/</t>
  </si>
  <si>
    <t>=</t>
  </si>
  <si>
    <t>Embalagem</t>
  </si>
  <si>
    <r>
      <rPr>
        <charset val="128"/>
        <family val="1"/>
        <sz val="11"/>
        <rFont val="ＭＳ Ｐ明朝"/>
      </rPr>
      <t>＝</t>
    </r>
  </si>
  <si>
    <t>(r)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</si>
</sst>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_-;-* #,##0.00_-;_-* &quot;-&quot;??_-;_-@_-"/>
    <numFmt numFmtId="165" formatCode="_(* #,##0.0_);_(* (#,##0.0);_(* &quot;-&quot;??_);_(@_)"/>
    <numFmt numFmtId="166" formatCode="[$-416]d-mmm-yy;@"/>
    <numFmt numFmtId="167" formatCode="_(* #,##0.00000_);_(* (#,##0.00000);_(* &quot;-&quot;??_);_(@_)"/>
    <numFmt numFmtId="168" formatCode="_(* #,##0_);_(* (#,##0);_(* &quot;-&quot;??_);_(@_)"/>
    <numFmt numFmtId="169" formatCode="0.0000"/>
    <numFmt numFmtId="170" formatCode="[$-409]d-mmm-yy;@"/>
    <numFmt numFmtId="171" formatCode="0.000"/>
    <numFmt numFmtId="172" formatCode="0.0%"/>
    <numFmt numFmtId="173" formatCode="0.0000_ "/>
    <numFmt numFmtId="174" formatCode="0.00000"/>
    <numFmt numFmtId="175" formatCode="&quot;(&quot;@&quot;)&quot;"/>
    <numFmt numFmtId="176" formatCode="_-* #,##0.0000_-;-* #,##0.0000_-;_-* &quot;-&quot;??_-;_-@_-"/>
  </numFmts>
  <fonts count="42" x14ac:knownFonts="1">
    <font>
      <color theme="1"/>
      <family val="2"/>
      <scheme val="minor"/>
      <sz val="11"/>
      <name val="Calibri"/>
    </font>
    <font>
      <b/>
      <color theme="0"/>
      <family val="2"/>
      <sz val="16"/>
      <name val="Arial Narrow"/>
    </font>
    <font>
      <b/>
      <color theme="0"/>
      <family val="2"/>
      <sz val="10"/>
      <name val="Arial Narrow"/>
    </font>
    <font>
      <family val="2"/>
      <sz val="14"/>
      <name val="Arial Narrow"/>
    </font>
    <font>
      <color theme="1"/>
      <family val="2"/>
      <sz val="11"/>
      <name val="Arial Narrow"/>
    </font>
    <font>
      <b/>
      <color theme="1"/>
      <family val="2"/>
      <sz val="11"/>
      <name val="Arial Narrow"/>
    </font>
    <font>
      <color theme="0"/>
      <family val="2"/>
      <sz val="11"/>
      <name val="Arial Narrow"/>
    </font>
    <font>
      <charset val="128"/>
      <color theme="1"/>
      <family val="2"/>
      <scheme val="minor"/>
      <sz val="11"/>
      <name val="Calibri"/>
    </font>
    <font>
      <b/>
      <color theme="1"/>
      <family val="2"/>
      <sz val="10"/>
      <name val="Arial Narrow"/>
    </font>
    <font>
      <color theme="1"/>
      <family val="2"/>
      <sz val="10"/>
      <name val="Arial Narrow"/>
    </font>
    <font>
      <family val="2"/>
      <sz val="10"/>
      <name val="Arial Narrow"/>
    </font>
    <font>
      <b/>
      <family val="2"/>
      <sz val="18"/>
      <name val="Arial Narrow"/>
    </font>
    <font>
      <b/>
      <family val="2"/>
      <sz val="16"/>
      <name val="Arial Narrow"/>
    </font>
    <font>
      <family val="2"/>
      <sz val="12"/>
      <name val="Arial Narrow"/>
    </font>
    <font>
      <b/>
      <family val="2"/>
      <sz val="14"/>
      <name val="Arial Narrow"/>
    </font>
    <font>
      <family val="2"/>
      <sz val="11"/>
      <name val="Arial Narrow"/>
    </font>
    <font>
      <i/>
      <color theme="3" tint="-0.249977111117893"/>
      <family val="2"/>
      <sz val="11"/>
      <name val="Arial Narrow"/>
    </font>
    <font>
      <family val="2"/>
      <sz val="8"/>
      <name val="Arial Narrow"/>
    </font>
    <font>
      <u/>
      <color theme="10"/>
      <family val="2"/>
      <sz val="10"/>
      <name val="Arial"/>
    </font>
    <font>
      <b/>
      <family val="2"/>
      <sz val="10"/>
      <name val="Arial Narrow"/>
    </font>
    <font>
      <color indexed="8"/>
      <family val="2"/>
      <sz val="10"/>
      <name val="Arial Narrow"/>
    </font>
    <font>
      <color rgb="FF000000"/>
      <family val="2"/>
      <sz val="10"/>
      <name val="Arial Narrow"/>
    </font>
    <font>
      <color indexed="8"/>
      <family val="2"/>
      <sz val="8"/>
      <name val="Arial Narrow"/>
    </font>
    <font>
      <b/>
      <family val="2"/>
      <sz val="11"/>
      <name val="Arial Narrow"/>
    </font>
    <font>
      <color rgb="FF000000"/>
      <family val="2"/>
      <sz val="8"/>
      <name val="Arial Narrow"/>
    </font>
    <font>
      <b/>
      <u/>
      <family val="2"/>
      <sz val="12"/>
      <name val="Arial Narrow"/>
    </font>
    <font>
      <u/>
      <family val="2"/>
      <sz val="11"/>
      <name val="Arial Narrow"/>
    </font>
    <font>
      <u/>
      <family val="2"/>
      <sz val="12"/>
      <name val="Arial Narrow"/>
    </font>
    <font>
      <b/>
      <u/>
      <family val="2"/>
      <sz val="22"/>
      <name val="Arial Narrow"/>
    </font>
    <font>
      <u/>
      <family val="2"/>
      <sz val="22"/>
      <name val="Arial Narrow"/>
    </font>
    <font>
      <b/>
      <u/>
      <color rgb="FF0000FF"/>
      <family val="2"/>
      <sz val="22"/>
      <name val="Arial Narrow"/>
    </font>
    <font>
      <family val="2"/>
      <sz val="11"/>
      <name val="Arial"/>
    </font>
    <font>
      <b/>
      <color rgb="FF0000FF"/>
      <family val="2"/>
      <sz val="11"/>
      <name val="Arial"/>
    </font>
    <font>
      <u/>
      <family val="2"/>
      <sz val="11"/>
      <name val="Arial"/>
    </font>
    <font>
      <b/>
      <color rgb="FF0000FF"/>
      <family val="2"/>
      <sz val="14"/>
      <name val="Arial"/>
    </font>
    <font>
      <b/>
      <color rgb="FF0000FF"/>
      <family val="2"/>
      <sz val="12"/>
      <name val="Arial"/>
    </font>
    <font>
      <family val="2"/>
      <sz val="12"/>
      <name val="Arial"/>
    </font>
    <font>
      <color rgb="FF0000FF"/>
      <family val="2"/>
      <sz val="11"/>
      <name val="Arial"/>
    </font>
    <font>
      <color rgb="FF0000FF"/>
      <family val="2"/>
      <sz val="12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9"/>
      <name val="Arial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6" tint="0.5999938962981048"/>
        <bgColor indexed="64"/>
      </patternFill>
    </fill>
  </fills>
  <borders count="82">
    <border>
      <left/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hair"/>
      <right style="hair"/>
      <top style="hair"/>
      <bottom style="hair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</borders>
  <cellStyleXfs count="1">
    <xf numFmtId="0" fontId="0" fillId="0" borderId="0"/>
  </cellStyleXfs>
  <cellXfs count="40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shrinkToFit="1" indent="1"/>
    </xf>
    <xf numFmtId="0" fontId="3" fillId="0" borderId="5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 shrinkToFit="1" inden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shrinkToFit="1" indent="1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 shrinkToFit="1" indent="1"/>
    </xf>
    <xf numFmtId="0" fontId="3" fillId="0" borderId="9" xfId="0" applyFont="1" applyBorder="1" applyAlignment="1">
      <alignment horizontal="center" vertical="center" shrinkToFi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9" fontId="6" fillId="3" borderId="0" xfId="0" applyNumberFormat="1" applyFont="1" applyFill="1" applyAlignment="1">
      <alignment vertical="center"/>
    </xf>
    <xf numFmtId="2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9" fontId="7" fillId="0" borderId="0" xfId="0" applyNumberFormat="1" applyFont="1" applyAlignment="1">
      <alignment vertical="center"/>
    </xf>
    <xf numFmtId="0" fontId="8" fillId="0" borderId="0" xfId="0" applyFont="1"/>
    <xf numFmtId="0" fontId="2" fillId="5" borderId="10" xfId="0" applyFont="1" applyFill="1" applyBorder="1" applyAlignment="1">
      <alignment horizontal="center" vertical="center"/>
    </xf>
    <xf numFmtId="165" fontId="2" fillId="5" borderId="10" xfId="0" applyNumberFormat="1" applyFont="1" applyFill="1" applyBorder="1" applyAlignment="1">
      <alignment horizontal="center" vertical="center"/>
    </xf>
    <xf numFmtId="10" fontId="2" fillId="5" borderId="10" xfId="0" applyNumberFormat="1" applyFont="1" applyFill="1" applyBorder="1" applyAlignment="1">
      <alignment horizontal="center" vertical="center"/>
    </xf>
    <xf numFmtId="9" fontId="2" fillId="5" borderId="10" xfId="0" applyNumberFormat="1" applyFont="1" applyFill="1" applyBorder="1" applyAlignment="1">
      <alignment horizontal="center" vertical="center"/>
    </xf>
    <xf numFmtId="2" fontId="2" fillId="5" borderId="10" xfId="0" applyNumberFormat="1" applyFont="1" applyFill="1" applyBorder="1" applyAlignment="1">
      <alignment horizontal="center" vertical="center"/>
    </xf>
    <xf numFmtId="166" fontId="2" fillId="5" borderId="10" xfId="0" applyNumberFormat="1" applyFont="1" applyFill="1" applyBorder="1" applyAlignment="1">
      <alignment horizontal="center" vertical="center"/>
    </xf>
    <xf numFmtId="167" fontId="2" fillId="5" borderId="10" xfId="0" applyNumberFormat="1" applyFont="1" applyFill="1" applyBorder="1" applyAlignment="1">
      <alignment horizontal="center" vertical="center"/>
    </xf>
    <xf numFmtId="168" fontId="2" fillId="5" borderId="10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" fontId="2" fillId="5" borderId="10" xfId="0" applyNumberFormat="1" applyFont="1" applyFill="1" applyBorder="1" applyAlignment="1">
      <alignment horizontal="center" vertical="center"/>
    </xf>
    <xf numFmtId="0" fontId="9" fillId="0" borderId="0" xfId="0" applyFont="1"/>
    <xf numFmtId="49" fontId="9" fillId="0" borderId="10" xfId="0" applyNumberFormat="1" applyFont="1" applyBorder="1"/>
    <xf numFmtId="49" fontId="10" fillId="0" borderId="10" xfId="0" applyNumberFormat="1" applyFont="1" applyBorder="1" applyAlignment="1">
      <alignment horizontal="center" vertical="center"/>
    </xf>
    <xf numFmtId="49" fontId="10" fillId="0" borderId="10" xfId="0" applyNumberFormat="1" applyFont="1" applyBorder="1"/>
    <xf numFmtId="49" fontId="9" fillId="0" borderId="0" xfId="0" applyNumberFormat="1" applyFont="1"/>
    <xf numFmtId="49" fontId="9" fillId="0" borderId="1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7" fillId="0" borderId="14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15" xfId="0" applyFont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166" fontId="13" fillId="0" borderId="0" xfId="0" applyNumberFormat="1" applyFont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7" xfId="0" applyFont="1" applyBorder="1" applyAlignment="1">
      <alignment horizontal="left" vertical="center"/>
    </xf>
    <xf numFmtId="0" fontId="18" fillId="0" borderId="17" xfId="0" applyFont="1" applyBorder="1" applyAlignment="1">
      <alignment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0" borderId="12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2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169" fontId="15" fillId="0" borderId="30" xfId="0" applyNumberFormat="1" applyFont="1" applyBorder="1" applyAlignment="1">
      <alignment vertical="center" wrapText="1"/>
    </xf>
    <xf numFmtId="169" fontId="15" fillId="0" borderId="31" xfId="0" applyNumberFormat="1" applyFont="1" applyBorder="1" applyAlignment="1">
      <alignment vertical="center" wrapText="1"/>
    </xf>
    <xf numFmtId="169" fontId="23" fillId="0" borderId="30" xfId="0" applyNumberFormat="1" applyFont="1" applyBorder="1" applyAlignment="1">
      <alignment horizontal="center" vertical="center" wrapText="1"/>
    </xf>
    <xf numFmtId="169" fontId="23" fillId="0" borderId="31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center"/>
    </xf>
    <xf numFmtId="169" fontId="10" fillId="0" borderId="25" xfId="0" applyNumberFormat="1" applyFont="1" applyBorder="1" applyAlignment="1">
      <alignment horizontal="left" vertical="center" wrapText="1"/>
    </xf>
    <xf numFmtId="169" fontId="15" fillId="0" borderId="24" xfId="0" applyNumberFormat="1" applyFont="1" applyBorder="1" applyAlignment="1">
      <alignment vertical="center" wrapText="1"/>
    </xf>
    <xf numFmtId="169" fontId="15" fillId="0" borderId="26" xfId="0" applyNumberFormat="1" applyFont="1" applyBorder="1" applyAlignment="1">
      <alignment vertical="center" wrapText="1"/>
    </xf>
    <xf numFmtId="169" fontId="23" fillId="0" borderId="24" xfId="0" applyNumberFormat="1" applyFont="1" applyBorder="1" applyAlignment="1">
      <alignment horizontal="center" vertical="center" wrapText="1"/>
    </xf>
    <xf numFmtId="169" fontId="23" fillId="0" borderId="26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69" fontId="23" fillId="0" borderId="32" xfId="0" applyNumberFormat="1" applyFont="1" applyBorder="1" applyAlignment="1">
      <alignment horizontal="center" vertical="center" wrapText="1"/>
    </xf>
    <xf numFmtId="169" fontId="23" fillId="0" borderId="33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49" fontId="24" fillId="0" borderId="12" xfId="0" applyNumberFormat="1" applyFont="1" applyBorder="1" applyAlignment="1">
      <alignment horizontal="left" vertical="center"/>
    </xf>
    <xf numFmtId="0" fontId="22" fillId="0" borderId="12" xfId="0" applyFont="1" applyBorder="1" applyAlignment="1">
      <alignment horizontal="left" vertical="top"/>
    </xf>
    <xf numFmtId="169" fontId="10" fillId="0" borderId="12" xfId="0" applyNumberFormat="1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169" fontId="19" fillId="0" borderId="12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/>
    </xf>
    <xf numFmtId="0" fontId="10" fillId="0" borderId="11" xfId="0" applyFont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14" fillId="0" borderId="0" xfId="0" applyFont="1"/>
    <xf numFmtId="0" fontId="15" fillId="0" borderId="0" xfId="0" applyFont="1"/>
    <xf numFmtId="0" fontId="25" fillId="0" borderId="0" xfId="0" applyFont="1"/>
    <xf numFmtId="170" fontId="25" fillId="7" borderId="0" xfId="0" applyNumberFormat="1" applyFont="1" applyFill="1" applyAlignment="1" applyProtection="1">
      <alignment horizontal="center"/>
      <protection locked="0"/>
    </xf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Protection="1">
      <protection locked="0"/>
    </xf>
    <xf numFmtId="0" fontId="27" fillId="0" borderId="0" xfId="0" applyFont="1" applyAlignment="1" applyProtection="1">
      <alignment horizontal="center"/>
      <protection locked="0"/>
    </xf>
    <xf numFmtId="0" fontId="15" fillId="0" borderId="34" xfId="0" applyFont="1" applyBorder="1"/>
    <xf numFmtId="49" fontId="3" fillId="0" borderId="34" xfId="0" applyNumberFormat="1" applyFont="1" applyBorder="1" applyAlignment="1">
      <alignment horizontal="right" vertical="center"/>
    </xf>
    <xf numFmtId="0" fontId="15" fillId="0" borderId="34" xfId="0" applyFont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7" borderId="0" xfId="0" applyFont="1" applyFill="1" applyAlignment="1" applyProtection="1">
      <alignment horizontal="center" wrapText="1"/>
      <protection locked="0"/>
    </xf>
    <xf numFmtId="49" fontId="31" fillId="0" borderId="35" xfId="0" applyNumberFormat="1" applyFont="1" applyBorder="1" applyAlignment="1">
      <alignment horizontal="left" vertical="center"/>
    </xf>
    <xf numFmtId="49" fontId="31" fillId="0" borderId="36" xfId="0" applyNumberFormat="1" applyFont="1" applyBorder="1" applyAlignment="1">
      <alignment horizontal="left" vertical="center"/>
    </xf>
    <xf numFmtId="1" fontId="32" fillId="7" borderId="36" xfId="0" applyNumberFormat="1" applyFont="1" applyFill="1" applyBorder="1" applyAlignment="1" applyProtection="1">
      <alignment horizontal="center" vertical="center"/>
      <protection locked="0"/>
    </xf>
    <xf numFmtId="1" fontId="32" fillId="7" borderId="37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Font="1" applyProtection="1">
      <protection locked="0"/>
    </xf>
    <xf numFmtId="0" fontId="33" fillId="0" borderId="0" xfId="0" applyFont="1" applyProtection="1">
      <protection locked="0"/>
    </xf>
    <xf numFmtId="0" fontId="31" fillId="0" borderId="38" xfId="0" applyFont="1" applyBorder="1" applyAlignment="1">
      <alignment vertical="center"/>
    </xf>
    <xf numFmtId="0" fontId="31" fillId="0" borderId="39" xfId="0" applyFont="1" applyBorder="1" applyAlignment="1" applyProtection="1">
      <alignment vertical="center"/>
      <protection locked="0"/>
    </xf>
    <xf numFmtId="0" fontId="31" fillId="0" borderId="39" xfId="0" applyFont="1" applyBorder="1" applyAlignment="1" applyProtection="1">
      <alignment horizontal="right" vertical="center"/>
      <protection locked="0"/>
    </xf>
    <xf numFmtId="0" fontId="34" fillId="7" borderId="40" xfId="0" applyFont="1" applyFill="1" applyBorder="1" applyAlignment="1" applyProtection="1">
      <alignment vertical="center"/>
      <protection locked="0"/>
    </xf>
    <xf numFmtId="0" fontId="31" fillId="0" borderId="39" xfId="0" applyFont="1" applyBorder="1" applyAlignment="1">
      <alignment vertical="center"/>
    </xf>
    <xf numFmtId="0" fontId="31" fillId="0" borderId="39" xfId="0" applyFont="1" applyBorder="1" applyAlignment="1" applyProtection="1">
      <alignment horizontal="center" vertical="center"/>
      <protection locked="0"/>
    </xf>
    <xf numFmtId="0" fontId="31" fillId="0" borderId="41" xfId="0" applyFont="1" applyBorder="1" applyAlignment="1">
      <alignment horizontal="center" vertical="center"/>
    </xf>
    <xf numFmtId="0" fontId="31" fillId="0" borderId="42" xfId="0" applyFont="1" applyBorder="1" applyAlignment="1">
      <alignment horizontal="center" vertical="center"/>
    </xf>
    <xf numFmtId="0" fontId="34" fillId="7" borderId="43" xfId="0" applyFont="1" applyFill="1" applyBorder="1" applyAlignment="1" applyProtection="1">
      <alignment horizontal="left" vertical="center"/>
      <protection locked="0"/>
    </xf>
    <xf numFmtId="0" fontId="34" fillId="7" borderId="44" xfId="0" applyFont="1" applyFill="1" applyBorder="1" applyAlignment="1" applyProtection="1">
      <alignment horizontal="left" vertical="center"/>
      <protection locked="0"/>
    </xf>
    <xf numFmtId="0" fontId="34" fillId="7" borderId="45" xfId="0" applyFont="1" applyFill="1" applyBorder="1" applyAlignment="1" applyProtection="1">
      <alignment horizontal="left" vertical="center"/>
      <protection locked="0"/>
    </xf>
    <xf numFmtId="0" fontId="35" fillId="7" borderId="46" xfId="0" applyFont="1" applyFill="1" applyBorder="1" applyAlignment="1" applyProtection="1">
      <alignment horizontal="left" vertical="center"/>
      <protection locked="0"/>
    </xf>
    <xf numFmtId="0" fontId="35" fillId="7" borderId="44" xfId="0" applyFont="1" applyFill="1" applyBorder="1" applyAlignment="1" applyProtection="1">
      <alignment horizontal="left" vertical="center"/>
      <protection locked="0"/>
    </xf>
    <xf numFmtId="0" fontId="35" fillId="7" borderId="45" xfId="0" applyFont="1" applyFill="1" applyBorder="1" applyAlignment="1" applyProtection="1">
      <alignment horizontal="left" vertical="center"/>
      <protection locked="0"/>
    </xf>
    <xf numFmtId="1" fontId="36" fillId="7" borderId="46" xfId="0" applyNumberFormat="1" applyFont="1" applyFill="1" applyBorder="1" applyAlignment="1" applyProtection="1">
      <alignment horizontal="center" vertical="center"/>
      <protection locked="0"/>
    </xf>
    <xf numFmtId="1" fontId="36" fillId="7" borderId="47" xfId="0" applyNumberFormat="1" applyFont="1" applyFill="1" applyBorder="1" applyAlignment="1" applyProtection="1">
      <alignment horizontal="center" vertical="center"/>
      <protection locked="0"/>
    </xf>
    <xf numFmtId="0" fontId="31" fillId="0" borderId="48" xfId="0" applyFont="1" applyBorder="1" applyAlignment="1">
      <alignment vertical="center"/>
    </xf>
    <xf numFmtId="0" fontId="31" fillId="0" borderId="40" xfId="0" applyFont="1" applyBorder="1" applyAlignment="1" applyProtection="1">
      <alignment vertical="center"/>
      <protection locked="0"/>
    </xf>
    <xf numFmtId="0" fontId="31" fillId="0" borderId="49" xfId="0" applyFont="1" applyBorder="1" applyAlignment="1" applyProtection="1">
      <alignment vertical="center"/>
      <protection locked="0"/>
    </xf>
    <xf numFmtId="0" fontId="37" fillId="7" borderId="41" xfId="0" applyFont="1" applyFill="1" applyBorder="1" applyAlignment="1" applyProtection="1">
      <alignment horizontal="center" vertical="center"/>
      <protection locked="0"/>
    </xf>
    <xf numFmtId="0" fontId="37" fillId="7" borderId="40" xfId="0" applyFont="1" applyFill="1" applyBorder="1" applyAlignment="1" applyProtection="1">
      <alignment horizontal="center" vertical="center"/>
      <protection locked="0"/>
    </xf>
    <xf numFmtId="0" fontId="31" fillId="7" borderId="34" xfId="0" applyFont="1" applyFill="1" applyBorder="1" applyAlignment="1" applyProtection="1">
      <alignment vertical="center"/>
      <protection locked="0"/>
    </xf>
    <xf numFmtId="49" fontId="31" fillId="7" borderId="34" xfId="0" applyNumberFormat="1" applyFont="1" applyFill="1" applyBorder="1" applyAlignment="1" applyProtection="1">
      <alignment horizontal="center" vertical="center"/>
      <protection locked="0"/>
    </xf>
    <xf numFmtId="49" fontId="31" fillId="0" borderId="34" xfId="0" applyNumberFormat="1" applyFont="1" applyBorder="1" applyAlignment="1" applyProtection="1">
      <alignment vertical="center"/>
      <protection locked="0"/>
    </xf>
    <xf numFmtId="0" fontId="31" fillId="0" borderId="34" xfId="0" applyFont="1" applyBorder="1" applyAlignment="1" applyProtection="1">
      <alignment vertical="center"/>
      <protection locked="0"/>
    </xf>
    <xf numFmtId="0" fontId="31" fillId="0" borderId="34" xfId="0" applyFont="1" applyBorder="1" applyAlignment="1" applyProtection="1">
      <alignment horizontal="center" vertical="center"/>
      <protection locked="0"/>
    </xf>
    <xf numFmtId="0" fontId="31" fillId="0" borderId="50" xfId="0" applyFont="1" applyBorder="1" applyAlignment="1" applyProtection="1">
      <alignment vertical="center"/>
      <protection locked="0"/>
    </xf>
    <xf numFmtId="0" fontId="31" fillId="0" borderId="37" xfId="0" applyFont="1" applyBorder="1" applyAlignment="1" applyProtection="1">
      <alignment vertical="center"/>
      <protection locked="0"/>
    </xf>
    <xf numFmtId="0" fontId="37" fillId="7" borderId="35" xfId="0" applyFont="1" applyFill="1" applyBorder="1" applyAlignment="1" applyProtection="1">
      <alignment horizontal="center" vertical="center"/>
      <protection locked="0"/>
    </xf>
    <xf numFmtId="0" fontId="37" fillId="7" borderId="37" xfId="0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>
      <alignment horizontal="left" vertical="center"/>
    </xf>
    <xf numFmtId="0" fontId="31" fillId="0" borderId="36" xfId="0" applyFont="1" applyBorder="1" applyProtection="1">
      <protection locked="0"/>
    </xf>
    <xf numFmtId="0" fontId="36" fillId="0" borderId="34" xfId="0" applyFont="1" applyBorder="1" applyAlignment="1" applyProtection="1">
      <alignment horizontal="right" vertical="center"/>
      <protection locked="0"/>
    </xf>
    <xf numFmtId="0" fontId="31" fillId="0" borderId="36" xfId="0" applyFont="1" applyBorder="1" applyAlignment="1" applyProtection="1">
      <alignment vertical="center"/>
      <protection locked="0"/>
    </xf>
    <xf numFmtId="0" fontId="31" fillId="0" borderId="34" xfId="0" applyFont="1" applyBorder="1" applyAlignment="1" applyProtection="1">
      <alignment horizontal="right" vertical="center"/>
      <protection locked="0"/>
    </xf>
    <xf numFmtId="0" fontId="35" fillId="7" borderId="34" xfId="0" applyFont="1" applyFill="1" applyBorder="1" applyAlignment="1" applyProtection="1">
      <alignment horizontal="center" vertical="center"/>
      <protection locked="0"/>
    </xf>
    <xf numFmtId="0" fontId="31" fillId="0" borderId="51" xfId="0" applyFont="1" applyBorder="1" applyAlignment="1" applyProtection="1">
      <alignment vertical="center"/>
      <protection locked="0"/>
    </xf>
    <xf numFmtId="0" fontId="31" fillId="0" borderId="52" xfId="0" applyFont="1" applyBorder="1" applyAlignment="1" applyProtection="1">
      <alignment vertical="center"/>
      <protection locked="0"/>
    </xf>
    <xf numFmtId="0" fontId="31" fillId="7" borderId="35" xfId="0" applyFont="1" applyFill="1" applyBorder="1" applyAlignment="1" applyProtection="1">
      <alignment horizontal="center" vertical="center"/>
      <protection locked="0"/>
    </xf>
    <xf numFmtId="0" fontId="31" fillId="7" borderId="37" xfId="0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>
      <alignment vertical="center"/>
    </xf>
    <xf numFmtId="0" fontId="31" fillId="0" borderId="34" xfId="0" applyFont="1" applyBorder="1" applyAlignment="1">
      <alignment horizontal="center" vertical="center"/>
    </xf>
    <xf numFmtId="0" fontId="35" fillId="7" borderId="34" xfId="0" applyFont="1" applyFill="1" applyBorder="1" applyAlignment="1" applyProtection="1">
      <alignment vertical="center"/>
      <protection locked="0"/>
    </xf>
    <xf numFmtId="0" fontId="31" fillId="0" borderId="53" xfId="0" applyFont="1" applyBorder="1"/>
    <xf numFmtId="0" fontId="31" fillId="0" borderId="0" xfId="0" applyFont="1" applyAlignment="1" applyProtection="1">
      <alignment vertical="center"/>
      <protection locked="0"/>
    </xf>
    <xf numFmtId="49" fontId="31" fillId="0" borderId="0" xfId="0" applyNumberFormat="1" applyFont="1" applyAlignment="1" applyProtection="1">
      <alignment vertical="center"/>
      <protection locked="0"/>
    </xf>
    <xf numFmtId="0" fontId="31" fillId="0" borderId="0" xfId="0" applyFont="1" applyAlignment="1">
      <alignment horizontal="right"/>
    </xf>
    <xf numFmtId="0" fontId="31" fillId="0" borderId="0" xfId="0" applyFont="1"/>
    <xf numFmtId="0" fontId="31" fillId="0" borderId="54" xfId="0" applyFont="1" applyBorder="1" applyAlignment="1" applyProtection="1">
      <alignment vertical="center"/>
      <protection locked="0"/>
    </xf>
    <xf numFmtId="0" fontId="31" fillId="0" borderId="55" xfId="0" applyFont="1" applyBorder="1" applyAlignment="1">
      <alignment vertical="center"/>
    </xf>
    <xf numFmtId="0" fontId="31" fillId="0" borderId="56" xfId="0" applyFont="1" applyBorder="1" applyAlignment="1" applyProtection="1">
      <alignment vertical="center"/>
      <protection locked="0"/>
    </xf>
    <xf numFmtId="0" fontId="7" fillId="0" borderId="56" xfId="0" applyFont="1" applyBorder="1" applyAlignment="1" applyProtection="1">
      <alignment vertical="center"/>
      <protection locked="0"/>
    </xf>
    <xf numFmtId="0" fontId="35" fillId="7" borderId="56" xfId="0" applyFont="1" applyFill="1" applyBorder="1" applyAlignment="1" applyProtection="1">
      <alignment horizontal="center" vertical="center"/>
      <protection locked="0"/>
    </xf>
    <xf numFmtId="0" fontId="31" fillId="0" borderId="56" xfId="0" applyFont="1" applyBorder="1" applyAlignment="1">
      <alignment vertical="center"/>
    </xf>
    <xf numFmtId="0" fontId="31" fillId="0" borderId="56" xfId="0" applyFont="1" applyBorder="1" applyAlignment="1">
      <alignment horizontal="right" vertical="center"/>
    </xf>
    <xf numFmtId="2" fontId="35" fillId="7" borderId="56" xfId="0" applyNumberFormat="1" applyFont="1" applyFill="1" applyBorder="1" applyAlignment="1" applyProtection="1">
      <alignment horizontal="center" vertical="center"/>
      <protection locked="0"/>
    </xf>
    <xf numFmtId="0" fontId="31" fillId="0" borderId="56" xfId="0" applyFont="1" applyBorder="1" applyAlignment="1">
      <alignment horizontal="left" vertical="center"/>
    </xf>
    <xf numFmtId="0" fontId="31" fillId="0" borderId="56" xfId="0" applyFont="1" applyBorder="1" applyAlignment="1" applyProtection="1">
      <alignment horizontal="left" vertical="center"/>
      <protection locked="0"/>
    </xf>
    <xf numFmtId="0" fontId="31" fillId="0" borderId="57" xfId="0" applyFont="1" applyBorder="1" applyAlignment="1">
      <alignment vertical="center"/>
    </xf>
    <xf numFmtId="0" fontId="31" fillId="8" borderId="53" xfId="0" applyFont="1" applyFill="1" applyBorder="1" applyAlignment="1" applyProtection="1">
      <alignment horizontal="center" vertical="center"/>
      <protection locked="0"/>
    </xf>
    <xf numFmtId="0" fontId="31" fillId="0" borderId="53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1" fillId="0" borderId="34" xfId="0" applyFont="1" applyBorder="1" applyAlignment="1">
      <alignment horizontal="right" vertical="center"/>
    </xf>
    <xf numFmtId="0" fontId="31" fillId="0" borderId="58" xfId="0" applyFont="1" applyBorder="1" applyAlignment="1">
      <alignment vertical="center"/>
    </xf>
    <xf numFmtId="2" fontId="36" fillId="0" borderId="34" xfId="0" applyNumberFormat="1" applyFont="1" applyBorder="1" applyAlignment="1">
      <alignment vertical="center"/>
    </xf>
    <xf numFmtId="0" fontId="31" fillId="0" borderId="50" xfId="0" applyFont="1" applyBorder="1" applyAlignment="1" applyProtection="1">
      <alignment horizontal="right" vertical="center"/>
      <protection locked="0"/>
    </xf>
    <xf numFmtId="0" fontId="31" fillId="9" borderId="59" xfId="0" applyFont="1" applyFill="1" applyBorder="1" applyAlignment="1" applyProtection="1">
      <alignment horizontal="center" vertical="center"/>
      <protection locked="0"/>
    </xf>
    <xf numFmtId="2" fontId="35" fillId="7" borderId="34" xfId="0" applyNumberFormat="1" applyFont="1" applyFill="1" applyBorder="1" applyAlignment="1" applyProtection="1">
      <alignment vertical="center"/>
      <protection locked="0"/>
    </xf>
    <xf numFmtId="0" fontId="31" fillId="0" borderId="50" xfId="0" applyFont="1" applyBorder="1" applyAlignment="1">
      <alignment horizontal="right" vertical="center"/>
    </xf>
    <xf numFmtId="0" fontId="31" fillId="0" borderId="60" xfId="0" applyFont="1" applyBorder="1" applyAlignment="1">
      <alignment vertical="center"/>
    </xf>
    <xf numFmtId="0" fontId="31" fillId="0" borderId="43" xfId="0" applyFont="1" applyBorder="1" applyAlignment="1">
      <alignment vertical="center"/>
    </xf>
    <xf numFmtId="0" fontId="31" fillId="0" borderId="44" xfId="0" applyFont="1" applyBorder="1" applyAlignment="1">
      <alignment vertical="center"/>
    </xf>
    <xf numFmtId="0" fontId="31" fillId="0" borderId="44" xfId="0" applyFont="1" applyBorder="1" applyAlignment="1" applyProtection="1">
      <alignment vertical="center"/>
      <protection locked="0"/>
    </xf>
    <xf numFmtId="0" fontId="31" fillId="0" borderId="44" xfId="0" applyFont="1" applyBorder="1" applyAlignment="1">
      <alignment horizontal="right" vertical="center"/>
    </xf>
    <xf numFmtId="0" fontId="31" fillId="0" borderId="46" xfId="0" applyFont="1" applyBorder="1" applyAlignment="1">
      <alignment vertical="center"/>
    </xf>
    <xf numFmtId="2" fontId="36" fillId="0" borderId="44" xfId="0" applyNumberFormat="1" applyFont="1" applyBorder="1" applyAlignment="1">
      <alignment vertical="center"/>
    </xf>
    <xf numFmtId="0" fontId="31" fillId="0" borderId="47" xfId="0" applyFont="1" applyBorder="1" applyAlignment="1" applyProtection="1">
      <alignment horizontal="right" vertical="center"/>
      <protection locked="0"/>
    </xf>
    <xf numFmtId="0" fontId="31" fillId="9" borderId="60" xfId="0" applyFont="1" applyFill="1" applyBorder="1" applyAlignment="1" applyProtection="1">
      <alignment horizontal="center" vertical="center"/>
      <protection locked="0"/>
    </xf>
    <xf numFmtId="171" fontId="36" fillId="0" borderId="34" xfId="0" applyNumberFormat="1" applyFont="1" applyBorder="1" applyAlignment="1">
      <alignment vertical="center"/>
    </xf>
    <xf numFmtId="0" fontId="31" fillId="0" borderId="61" xfId="0" applyFont="1" applyBorder="1" applyAlignment="1">
      <alignment vertical="center"/>
    </xf>
    <xf numFmtId="2" fontId="36" fillId="0" borderId="56" xfId="0" applyNumberFormat="1" applyFont="1" applyBorder="1" applyAlignment="1">
      <alignment vertical="center"/>
    </xf>
    <xf numFmtId="0" fontId="31" fillId="0" borderId="62" xfId="0" applyFont="1" applyBorder="1" applyAlignment="1" applyProtection="1">
      <alignment horizontal="right" vertical="center"/>
      <protection locked="0"/>
    </xf>
    <xf numFmtId="0" fontId="31" fillId="0" borderId="59" xfId="0" applyFont="1" applyBorder="1" applyAlignment="1">
      <alignment vertical="center"/>
    </xf>
    <xf numFmtId="171" fontId="38" fillId="7" borderId="34" xfId="0" applyNumberFormat="1" applyFont="1" applyFill="1" applyBorder="1" applyAlignment="1" applyProtection="1">
      <alignment vertical="center"/>
      <protection locked="0"/>
    </xf>
    <xf numFmtId="0" fontId="31" fillId="0" borderId="50" xfId="0" applyFont="1" applyBorder="1" applyAlignment="1">
      <alignment vertical="center"/>
    </xf>
    <xf numFmtId="0" fontId="31" fillId="0" borderId="36" xfId="0" applyFont="1" applyBorder="1" applyAlignment="1">
      <alignment vertical="center"/>
    </xf>
    <xf numFmtId="9" fontId="31" fillId="7" borderId="36" xfId="0" applyNumberFormat="1" applyFont="1" applyFill="1" applyBorder="1" applyAlignment="1" applyProtection="1">
      <alignment vertical="center"/>
      <protection locked="0"/>
    </xf>
    <xf numFmtId="0" fontId="31" fillId="0" borderId="35" xfId="0" applyFont="1" applyBorder="1" applyAlignment="1" applyProtection="1">
      <alignment vertical="center"/>
      <protection locked="0"/>
    </xf>
    <xf numFmtId="2" fontId="36" fillId="0" borderId="36" xfId="0" applyNumberFormat="1" applyFont="1" applyBorder="1" applyAlignment="1">
      <alignment vertical="center"/>
    </xf>
    <xf numFmtId="0" fontId="31" fillId="0" borderId="56" xfId="0" applyFont="1" applyBorder="1" applyAlignment="1" applyProtection="1">
      <alignment horizontal="right" vertical="center"/>
      <protection locked="0"/>
    </xf>
    <xf numFmtId="0" fontId="31" fillId="0" borderId="61" xfId="0" applyFont="1" applyBorder="1" applyAlignment="1" applyProtection="1">
      <alignment vertical="center"/>
      <protection locked="0"/>
    </xf>
    <xf numFmtId="2" fontId="36" fillId="0" borderId="56" xfId="0" applyNumberFormat="1" applyFont="1" applyBorder="1" applyAlignment="1" applyProtection="1">
      <alignment vertical="center"/>
      <protection locked="0"/>
    </xf>
    <xf numFmtId="9" fontId="31" fillId="0" borderId="34" xfId="0" applyNumberFormat="1" applyFont="1" applyBorder="1" applyAlignment="1">
      <alignment horizontal="right" vertical="center"/>
    </xf>
    <xf numFmtId="0" fontId="31" fillId="0" borderId="58" xfId="0" applyFont="1" applyBorder="1" applyAlignment="1" applyProtection="1">
      <alignment vertical="center"/>
      <protection locked="0"/>
    </xf>
    <xf numFmtId="169" fontId="36" fillId="7" borderId="34" xfId="0" applyNumberFormat="1" applyFont="1" applyFill="1" applyBorder="1" applyAlignment="1" applyProtection="1">
      <alignment vertical="center"/>
      <protection locked="0"/>
    </xf>
    <xf numFmtId="49" fontId="31" fillId="0" borderId="56" xfId="0" applyNumberFormat="1" applyFont="1" applyBorder="1" applyAlignment="1">
      <alignment vertical="center"/>
    </xf>
    <xf numFmtId="0" fontId="31" fillId="0" borderId="63" xfId="0" applyFont="1" applyBorder="1" applyAlignment="1" applyProtection="1">
      <alignment vertical="center"/>
      <protection locked="0"/>
    </xf>
    <xf numFmtId="171" fontId="38" fillId="7" borderId="56" xfId="0" applyNumberFormat="1" applyFont="1" applyFill="1" applyBorder="1" applyAlignment="1" applyProtection="1">
      <alignment vertical="center"/>
      <protection locked="0"/>
    </xf>
    <xf numFmtId="0" fontId="31" fillId="0" borderId="54" xfId="0" applyFont="1" applyBorder="1" applyAlignment="1">
      <alignment vertical="center"/>
    </xf>
    <xf numFmtId="9" fontId="31" fillId="7" borderId="56" xfId="0" applyNumberFormat="1" applyFont="1" applyFill="1" applyBorder="1" applyAlignment="1" applyProtection="1">
      <alignment horizontal="right" vertical="center"/>
      <protection locked="0"/>
    </xf>
    <xf numFmtId="171" fontId="36" fillId="7" borderId="56" xfId="0" applyNumberFormat="1" applyFont="1" applyFill="1" applyBorder="1" applyAlignment="1" applyProtection="1">
      <alignment vertical="center"/>
      <protection locked="0"/>
    </xf>
    <xf numFmtId="0" fontId="31" fillId="0" borderId="62" xfId="0" applyFont="1" applyBorder="1" applyAlignment="1">
      <alignment horizontal="left" vertical="center"/>
    </xf>
    <xf numFmtId="169" fontId="36" fillId="0" borderId="56" xfId="0" applyNumberFormat="1" applyFont="1" applyBorder="1" applyAlignment="1">
      <alignment vertical="center"/>
    </xf>
    <xf numFmtId="169" fontId="36" fillId="0" borderId="34" xfId="0" applyNumberFormat="1" applyFont="1" applyBorder="1" applyAlignment="1">
      <alignment vertical="center"/>
    </xf>
    <xf numFmtId="9" fontId="31" fillId="0" borderId="44" xfId="0" applyNumberFormat="1" applyFont="1" applyBorder="1" applyAlignment="1" applyProtection="1">
      <alignment vertical="center"/>
      <protection locked="0"/>
    </xf>
    <xf numFmtId="0" fontId="31" fillId="0" borderId="45" xfId="0" applyFont="1" applyBorder="1" applyAlignment="1" applyProtection="1">
      <alignment vertical="center"/>
      <protection locked="0"/>
    </xf>
    <xf numFmtId="171" fontId="36" fillId="7" borderId="44" xfId="0" applyNumberFormat="1" applyFont="1" applyFill="1" applyBorder="1" applyAlignment="1" applyProtection="1">
      <alignment vertical="center"/>
      <protection locked="0"/>
    </xf>
    <xf numFmtId="0" fontId="31" fillId="0" borderId="47" xfId="0" applyFont="1" applyBorder="1" applyAlignment="1">
      <alignment vertical="center"/>
    </xf>
    <xf numFmtId="0" fontId="36" fillId="0" borderId="56" xfId="0" applyFont="1" applyBorder="1" applyAlignment="1">
      <alignment vertical="center"/>
    </xf>
    <xf numFmtId="171" fontId="36" fillId="0" borderId="56" xfId="0" applyNumberFormat="1" applyFont="1" applyBorder="1" applyAlignment="1">
      <alignment vertical="center"/>
    </xf>
    <xf numFmtId="0" fontId="31" fillId="0" borderId="57" xfId="0" applyFont="1" applyBorder="1" applyAlignment="1">
      <alignment horizontal="left" vertical="center"/>
    </xf>
    <xf numFmtId="0" fontId="39" fillId="8" borderId="56" xfId="0" applyFont="1" applyFill="1" applyBorder="1" applyAlignment="1">
      <alignment vertical="center"/>
    </xf>
    <xf numFmtId="0" fontId="31" fillId="8" borderId="56" xfId="0" applyFont="1" applyFill="1" applyBorder="1" applyAlignment="1">
      <alignment vertical="center"/>
    </xf>
    <xf numFmtId="0" fontId="31" fillId="8" borderId="56" xfId="0" applyFont="1" applyFill="1" applyBorder="1" applyAlignment="1" applyProtection="1">
      <alignment vertical="center"/>
      <protection locked="0"/>
    </xf>
    <xf numFmtId="0" fontId="31" fillId="8" borderId="56" xfId="0" applyFont="1" applyFill="1" applyBorder="1" applyAlignment="1">
      <alignment horizontal="right" vertical="center"/>
    </xf>
    <xf numFmtId="0" fontId="31" fillId="8" borderId="61" xfId="0" applyFont="1" applyFill="1" applyBorder="1" applyAlignment="1" applyProtection="1">
      <alignment vertical="center"/>
      <protection locked="0"/>
    </xf>
    <xf numFmtId="0" fontId="31" fillId="8" borderId="64" xfId="0" applyFont="1" applyFill="1" applyBorder="1" applyAlignment="1" applyProtection="1">
      <alignment vertical="center"/>
      <protection locked="0"/>
    </xf>
    <xf numFmtId="0" fontId="31" fillId="8" borderId="56" xfId="0" applyFont="1" applyFill="1" applyBorder="1" applyAlignment="1" applyProtection="1">
      <alignment horizontal="right" vertical="center"/>
      <protection locked="0"/>
    </xf>
    <xf numFmtId="0" fontId="31" fillId="9" borderId="53" xfId="0" applyFont="1" applyFill="1" applyBorder="1" applyAlignment="1" applyProtection="1">
      <alignment horizontal="center" vertical="center"/>
      <protection locked="0"/>
    </xf>
    <xf numFmtId="0" fontId="39" fillId="9" borderId="64" xfId="0" applyFont="1" applyFill="1" applyBorder="1" applyAlignment="1">
      <alignment vertical="center"/>
    </xf>
    <xf numFmtId="0" fontId="39" fillId="9" borderId="56" xfId="0" applyFont="1" applyFill="1" applyBorder="1" applyAlignment="1">
      <alignment vertical="center"/>
    </xf>
    <xf numFmtId="0" fontId="31" fillId="9" borderId="56" xfId="0" applyFont="1" applyFill="1" applyBorder="1" applyAlignment="1">
      <alignment vertical="center"/>
    </xf>
    <xf numFmtId="0" fontId="31" fillId="9" borderId="56" xfId="0" applyFont="1" applyFill="1" applyBorder="1" applyAlignment="1" applyProtection="1">
      <alignment vertical="center"/>
      <protection locked="0"/>
    </xf>
    <xf numFmtId="0" fontId="31" fillId="9" borderId="56" xfId="0" applyFont="1" applyFill="1" applyBorder="1" applyAlignment="1" applyProtection="1">
      <alignment horizontal="right" vertical="center"/>
      <protection locked="0"/>
    </xf>
    <xf numFmtId="0" fontId="31" fillId="9" borderId="63" xfId="0" applyFont="1" applyFill="1" applyBorder="1" applyAlignment="1" applyProtection="1">
      <alignment vertical="center"/>
      <protection locked="0"/>
    </xf>
    <xf numFmtId="169" fontId="36" fillId="9" borderId="56" xfId="0" applyNumberFormat="1" applyFont="1" applyFill="1" applyBorder="1" applyAlignment="1">
      <alignment vertical="center"/>
    </xf>
    <xf numFmtId="0" fontId="31" fillId="9" borderId="57" xfId="0" applyFont="1" applyFill="1" applyBorder="1" applyAlignment="1">
      <alignment horizontal="right" vertical="center"/>
    </xf>
    <xf numFmtId="0" fontId="31" fillId="7" borderId="59" xfId="0" applyFont="1" applyFill="1" applyBorder="1" applyAlignment="1" applyProtection="1">
      <alignment horizontal="center" vertical="center"/>
      <protection locked="0"/>
    </xf>
    <xf numFmtId="2" fontId="36" fillId="7" borderId="34" xfId="0" applyNumberFormat="1" applyFont="1" applyFill="1" applyBorder="1" applyAlignment="1" applyProtection="1">
      <alignment vertical="center"/>
      <protection locked="0"/>
    </xf>
    <xf numFmtId="0" fontId="31" fillId="10" borderId="59" xfId="0" applyFont="1" applyFill="1" applyBorder="1" applyAlignment="1" applyProtection="1">
      <alignment vertical="center"/>
      <protection locked="0"/>
    </xf>
    <xf numFmtId="0" fontId="31" fillId="0" borderId="65" xfId="0" applyFont="1" applyBorder="1" applyAlignment="1">
      <alignment horizontal="center" vertical="center"/>
    </xf>
    <xf numFmtId="0" fontId="31" fillId="0" borderId="66" xfId="0" applyFont="1" applyBorder="1" applyAlignment="1">
      <alignment horizontal="center" vertical="center"/>
    </xf>
    <xf numFmtId="0" fontId="31" fillId="0" borderId="67" xfId="0" applyFont="1" applyBorder="1" applyAlignment="1">
      <alignment horizontal="center" vertical="center"/>
    </xf>
    <xf numFmtId="0" fontId="36" fillId="0" borderId="6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center" vertical="center" wrapText="1"/>
    </xf>
    <xf numFmtId="0" fontId="31" fillId="0" borderId="67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/>
    </xf>
    <xf numFmtId="0" fontId="31" fillId="0" borderId="70" xfId="0" applyFont="1" applyBorder="1" applyAlignment="1">
      <alignment horizontal="center" vertical="center"/>
    </xf>
    <xf numFmtId="0" fontId="31" fillId="7" borderId="60" xfId="0" applyFont="1" applyFill="1" applyBorder="1" applyAlignment="1" applyProtection="1">
      <alignment horizontal="center" vertical="center"/>
      <protection locked="0"/>
    </xf>
    <xf numFmtId="2" fontId="36" fillId="0" borderId="34" xfId="0" applyNumberFormat="1" applyFont="1" applyBorder="1" applyAlignment="1" applyProtection="1">
      <alignment vertical="center"/>
      <protection locked="0"/>
    </xf>
    <xf numFmtId="0" fontId="31" fillId="10" borderId="60" xfId="0" applyFont="1" applyFill="1" applyBorder="1" applyAlignment="1" applyProtection="1">
      <alignment horizontal="center" vertical="center"/>
      <protection locked="0"/>
    </xf>
    <xf numFmtId="0" fontId="31" fillId="0" borderId="48" xfId="0" applyFont="1" applyBorder="1" applyAlignment="1">
      <alignment horizontal="center" vertical="center"/>
    </xf>
    <xf numFmtId="0" fontId="31" fillId="0" borderId="51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1" fillId="0" borderId="58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/>
    </xf>
    <xf numFmtId="0" fontId="31" fillId="0" borderId="50" xfId="0" applyFont="1" applyBorder="1" applyAlignment="1">
      <alignment horizontal="center" vertical="center"/>
    </xf>
    <xf numFmtId="0" fontId="31" fillId="7" borderId="51" xfId="0" applyFont="1" applyFill="1" applyBorder="1" applyAlignment="1" applyProtection="1">
      <alignment vertical="center"/>
      <protection locked="0"/>
    </xf>
    <xf numFmtId="2" fontId="36" fillId="7" borderId="35" xfId="0" applyNumberFormat="1" applyFont="1" applyFill="1" applyBorder="1" applyAlignment="1" applyProtection="1">
      <alignment horizontal="center" vertical="center"/>
      <protection locked="0"/>
    </xf>
    <xf numFmtId="2" fontId="36" fillId="7" borderId="36" xfId="0" applyNumberFormat="1" applyFont="1" applyFill="1" applyBorder="1" applyAlignment="1" applyProtection="1">
      <alignment horizontal="center" vertical="center"/>
      <protection locked="0"/>
    </xf>
    <xf numFmtId="2" fontId="36" fillId="7" borderId="37" xfId="0" applyNumberFormat="1" applyFont="1" applyFill="1" applyBorder="1" applyAlignment="1" applyProtection="1">
      <alignment horizontal="center" vertical="center"/>
      <protection locked="0"/>
    </xf>
    <xf numFmtId="0" fontId="31" fillId="0" borderId="71" xfId="0" applyFont="1" applyBorder="1" applyAlignment="1" applyProtection="1">
      <alignment vertical="center"/>
      <protection locked="0"/>
    </xf>
    <xf numFmtId="2" fontId="36" fillId="0" borderId="36" xfId="0" applyNumberFormat="1" applyFont="1" applyBorder="1" applyAlignment="1" applyProtection="1">
      <alignment vertical="center"/>
      <protection locked="0"/>
    </xf>
    <xf numFmtId="2" fontId="36" fillId="0" borderId="35" xfId="0" applyNumberFormat="1" applyFont="1" applyBorder="1" applyAlignment="1" applyProtection="1">
      <alignment horizontal="center" vertical="center"/>
      <protection locked="0"/>
    </xf>
    <xf numFmtId="2" fontId="36" fillId="0" borderId="36" xfId="0" applyNumberFormat="1" applyFont="1" applyBorder="1" applyAlignment="1" applyProtection="1">
      <alignment horizontal="center" vertical="center"/>
      <protection locked="0"/>
    </xf>
    <xf numFmtId="2" fontId="36" fillId="0" borderId="37" xfId="0" applyNumberFormat="1" applyFont="1" applyBorder="1" applyAlignment="1" applyProtection="1">
      <alignment horizontal="center" vertical="center"/>
      <protection locked="0"/>
    </xf>
    <xf numFmtId="0" fontId="31" fillId="0" borderId="72" xfId="0" applyFont="1" applyBorder="1" applyAlignment="1">
      <alignment vertical="center"/>
    </xf>
    <xf numFmtId="0" fontId="31" fillId="7" borderId="60" xfId="0" applyFont="1" applyFill="1" applyBorder="1" applyAlignment="1" applyProtection="1">
      <alignment vertical="center"/>
      <protection locked="0"/>
    </xf>
    <xf numFmtId="0" fontId="31" fillId="0" borderId="73" xfId="0" applyFont="1" applyBorder="1" applyAlignment="1" applyProtection="1">
      <alignment vertical="center"/>
      <protection locked="0"/>
    </xf>
    <xf numFmtId="2" fontId="36" fillId="0" borderId="0" xfId="0" applyNumberFormat="1" applyFont="1" applyAlignment="1" applyProtection="1">
      <alignment vertical="center"/>
      <protection locked="0"/>
    </xf>
    <xf numFmtId="2" fontId="36" fillId="0" borderId="46" xfId="0" applyNumberFormat="1" applyFont="1" applyBorder="1" applyAlignment="1" applyProtection="1">
      <alignment horizontal="center" vertical="center"/>
      <protection locked="0"/>
    </xf>
    <xf numFmtId="2" fontId="36" fillId="0" borderId="44" xfId="0" applyNumberFormat="1" applyFont="1" applyBorder="1" applyAlignment="1" applyProtection="1">
      <alignment horizontal="center" vertical="center"/>
      <protection locked="0"/>
    </xf>
    <xf numFmtId="2" fontId="36" fillId="0" borderId="45" xfId="0" applyNumberFormat="1" applyFont="1" applyBorder="1" applyAlignment="1" applyProtection="1">
      <alignment horizontal="center" vertical="center"/>
      <protection locked="0"/>
    </xf>
    <xf numFmtId="0" fontId="31" fillId="7" borderId="55" xfId="0" applyFont="1" applyFill="1" applyBorder="1" applyAlignment="1">
      <alignment vertical="center"/>
    </xf>
    <xf numFmtId="0" fontId="39" fillId="7" borderId="64" xfId="0" applyFont="1" applyFill="1" applyBorder="1" applyAlignment="1">
      <alignment vertical="center"/>
    </xf>
    <xf numFmtId="0" fontId="31" fillId="7" borderId="64" xfId="0" applyFont="1" applyFill="1" applyBorder="1" applyAlignment="1">
      <alignment vertical="center"/>
    </xf>
    <xf numFmtId="0" fontId="31" fillId="7" borderId="74" xfId="0" applyFont="1" applyFill="1" applyBorder="1" applyAlignment="1">
      <alignment vertical="center"/>
    </xf>
    <xf numFmtId="2" fontId="36" fillId="7" borderId="64" xfId="0" applyNumberFormat="1" applyFont="1" applyFill="1" applyBorder="1" applyAlignment="1">
      <alignment vertical="center"/>
    </xf>
    <xf numFmtId="0" fontId="31" fillId="7" borderId="62" xfId="0" applyFont="1" applyFill="1" applyBorder="1" applyAlignment="1">
      <alignment horizontal="right" vertical="center"/>
    </xf>
    <xf numFmtId="0" fontId="31" fillId="10" borderId="55" xfId="0" applyFont="1" applyFill="1" applyBorder="1" applyAlignment="1">
      <alignment vertical="center"/>
    </xf>
    <xf numFmtId="0" fontId="39" fillId="10" borderId="64" xfId="0" applyFont="1" applyFill="1" applyBorder="1" applyAlignment="1">
      <alignment vertical="center"/>
    </xf>
    <xf numFmtId="0" fontId="31" fillId="10" borderId="64" xfId="0" applyFont="1" applyFill="1" applyBorder="1" applyAlignment="1" applyProtection="1">
      <alignment vertical="center"/>
      <protection locked="0"/>
    </xf>
    <xf numFmtId="0" fontId="31" fillId="10" borderId="75" xfId="0" applyFont="1" applyFill="1" applyBorder="1" applyAlignment="1" applyProtection="1">
      <alignment vertical="center"/>
      <protection locked="0"/>
    </xf>
    <xf numFmtId="169" fontId="36" fillId="10" borderId="64" xfId="0" applyNumberFormat="1" applyFont="1" applyFill="1" applyBorder="1" applyAlignment="1">
      <alignment vertical="center"/>
    </xf>
    <xf numFmtId="0" fontId="31" fillId="10" borderId="62" xfId="0" applyFont="1" applyFill="1" applyBorder="1" applyAlignment="1">
      <alignment horizontal="left" vertical="center"/>
    </xf>
    <xf numFmtId="0" fontId="31" fillId="0" borderId="65" xfId="0" applyFont="1" applyBorder="1" applyAlignment="1">
      <alignment horizontal="left" vertical="center" wrapText="1"/>
    </xf>
    <xf numFmtId="0" fontId="31" fillId="0" borderId="66" xfId="0" applyFont="1" applyBorder="1" applyAlignment="1">
      <alignment horizontal="left" vertical="center" wrapText="1"/>
    </xf>
    <xf numFmtId="0" fontId="31" fillId="0" borderId="67" xfId="0" applyFont="1" applyBorder="1" applyAlignment="1">
      <alignment horizontal="left" vertical="center" wrapText="1"/>
    </xf>
    <xf numFmtId="0" fontId="31" fillId="0" borderId="69" xfId="0" applyFont="1" applyBorder="1" applyAlignment="1">
      <alignment horizontal="left" vertical="center" wrapText="1"/>
    </xf>
    <xf numFmtId="0" fontId="31" fillId="0" borderId="67" xfId="0" applyFont="1" applyBorder="1" applyAlignment="1">
      <alignment horizontal="left" vertical="center"/>
    </xf>
    <xf numFmtId="0" fontId="31" fillId="0" borderId="69" xfId="0" applyFont="1" applyBorder="1" applyAlignment="1">
      <alignment horizontal="left" vertical="center"/>
    </xf>
    <xf numFmtId="0" fontId="31" fillId="0" borderId="66" xfId="0" applyFont="1" applyBorder="1" applyAlignment="1">
      <alignment horizontal="left" vertical="center"/>
    </xf>
    <xf numFmtId="0" fontId="31" fillId="0" borderId="73" xfId="0" applyFon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 applyProtection="1">
      <alignment horizontal="left" vertical="center"/>
      <protection locked="0"/>
    </xf>
    <xf numFmtId="0" fontId="31" fillId="0" borderId="54" xfId="0" applyFont="1" applyBorder="1" applyAlignment="1" applyProtection="1">
      <alignment horizontal="left" vertical="center"/>
      <protection locked="0"/>
    </xf>
    <xf numFmtId="0" fontId="31" fillId="0" borderId="48" xfId="0" applyFont="1" applyBorder="1" applyAlignment="1" applyProtection="1">
      <alignment vertical="center"/>
      <protection locked="0"/>
    </xf>
    <xf numFmtId="0" fontId="31" fillId="0" borderId="58" xfId="0" applyFont="1" applyBorder="1" applyAlignment="1" applyProtection="1">
      <alignment horizontal="right" vertical="center"/>
      <protection locked="0"/>
    </xf>
    <xf numFmtId="1" fontId="36" fillId="7" borderId="34" xfId="0" applyNumberFormat="1" applyFont="1" applyFill="1" applyBorder="1" applyAlignment="1" applyProtection="1">
      <alignment vertical="center"/>
      <protection locked="0"/>
    </xf>
    <xf numFmtId="172" fontId="36" fillId="7" borderId="58" xfId="0" applyNumberFormat="1" applyFont="1" applyFill="1" applyBorder="1" applyAlignment="1" applyProtection="1">
      <alignment horizontal="right" vertical="center"/>
      <protection locked="0"/>
    </xf>
    <xf numFmtId="0" fontId="31" fillId="0" borderId="53" xfId="0" applyFont="1" applyBorder="1" applyAlignment="1" applyProtection="1">
      <alignment vertical="center"/>
      <protection locked="0"/>
    </xf>
    <xf numFmtId="0" fontId="31" fillId="0" borderId="76" xfId="0" applyFont="1" applyBorder="1" applyAlignment="1" applyProtection="1">
      <alignment vertical="center"/>
      <protection locked="0"/>
    </xf>
    <xf numFmtId="173" fontId="36" fillId="0" borderId="55" xfId="0" applyNumberFormat="1" applyFont="1" applyBorder="1" applyAlignment="1">
      <alignment horizontal="center" vertical="center"/>
    </xf>
    <xf numFmtId="173" fontId="36" fillId="0" borderId="56" xfId="0" applyNumberFormat="1" applyFont="1" applyBorder="1" applyAlignment="1">
      <alignment horizontal="center" vertical="center"/>
    </xf>
    <xf numFmtId="173" fontId="36" fillId="0" borderId="63" xfId="0" applyNumberFormat="1" applyFont="1" applyBorder="1" applyAlignment="1">
      <alignment horizontal="center" vertical="center"/>
    </xf>
    <xf numFmtId="174" fontId="36" fillId="0" borderId="61" xfId="0" applyNumberFormat="1" applyFont="1" applyBorder="1" applyAlignment="1">
      <alignment horizontal="center" vertical="center"/>
    </xf>
    <xf numFmtId="174" fontId="36" fillId="0" borderId="63" xfId="0" applyNumberFormat="1" applyFont="1" applyBorder="1" applyAlignment="1">
      <alignment horizontal="center" vertical="center"/>
    </xf>
    <xf numFmtId="174" fontId="36" fillId="0" borderId="56" xfId="0" applyNumberFormat="1" applyFont="1" applyBorder="1" applyAlignment="1">
      <alignment horizontal="center" vertical="center"/>
    </xf>
    <xf numFmtId="173" fontId="40" fillId="0" borderId="61" xfId="0" applyNumberFormat="1" applyFont="1" applyBorder="1" applyAlignment="1">
      <alignment horizontal="center" vertical="center"/>
    </xf>
    <xf numFmtId="173" fontId="40" fillId="0" borderId="56" xfId="0" applyNumberFormat="1" applyFont="1" applyBorder="1" applyAlignment="1">
      <alignment horizontal="center" vertical="center"/>
    </xf>
    <xf numFmtId="173" fontId="40" fillId="0" borderId="57" xfId="0" applyNumberFormat="1" applyFont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1" fillId="0" borderId="66" xfId="0" applyFont="1" applyBorder="1" applyAlignment="1" applyProtection="1">
      <alignment horizontal="left" vertical="center"/>
      <protection locked="0"/>
    </xf>
    <xf numFmtId="175" fontId="31" fillId="0" borderId="70" xfId="0" applyNumberFormat="1" applyFont="1" applyBorder="1" applyAlignment="1" applyProtection="1">
      <alignment horizontal="left" vertical="center"/>
      <protection locked="0"/>
    </xf>
    <xf numFmtId="0" fontId="31" fillId="0" borderId="65" xfId="0" applyFont="1" applyBorder="1" applyAlignment="1">
      <alignment horizontal="left" vertical="center"/>
    </xf>
    <xf numFmtId="0" fontId="31" fillId="0" borderId="67" xfId="0" applyFont="1" applyBorder="1" applyAlignment="1" applyProtection="1">
      <alignment horizontal="center" vertical="center"/>
      <protection locked="0"/>
    </xf>
    <xf numFmtId="0" fontId="36" fillId="7" borderId="66" xfId="0" applyFont="1" applyFill="1" applyBorder="1" applyAlignment="1" applyProtection="1">
      <alignment horizontal="center" vertical="center"/>
      <protection locked="0"/>
    </xf>
    <xf numFmtId="0" fontId="36" fillId="0" borderId="0" xfId="0" applyFont="1" applyAlignment="1" applyProtection="1">
      <alignment horizontal="center" vertical="center"/>
      <protection locked="0"/>
    </xf>
    <xf numFmtId="0" fontId="36" fillId="7" borderId="0" xfId="0" applyFont="1" applyFill="1" applyAlignment="1" applyProtection="1">
      <alignment horizontal="center" vertical="center"/>
      <protection locked="0"/>
    </xf>
    <xf numFmtId="49" fontId="31" fillId="0" borderId="0" xfId="0" applyNumberFormat="1" applyFont="1" applyAlignment="1">
      <alignment horizontal="center" vertical="center"/>
    </xf>
    <xf numFmtId="169" fontId="36" fillId="0" borderId="54" xfId="0" applyNumberFormat="1" applyFont="1" applyBorder="1" applyAlignment="1">
      <alignment vertical="center"/>
    </xf>
    <xf numFmtId="0" fontId="31" fillId="0" borderId="0" xfId="0" applyFont="1" applyAlignment="1" applyProtection="1">
      <alignment horizontal="center" vertical="center"/>
      <protection locked="0"/>
    </xf>
    <xf numFmtId="10" fontId="36" fillId="7" borderId="54" xfId="0" applyNumberFormat="1" applyFont="1" applyFill="1" applyBorder="1" applyAlignment="1" applyProtection="1">
      <alignment horizontal="center" vertical="center"/>
      <protection locked="0"/>
    </xf>
    <xf numFmtId="175" fontId="31" fillId="0" borderId="54" xfId="0" applyNumberFormat="1" applyFont="1" applyBorder="1" applyAlignment="1" applyProtection="1">
      <alignment horizontal="left" vertical="center"/>
      <protection locked="0"/>
    </xf>
    <xf numFmtId="0" fontId="31" fillId="0" borderId="51" xfId="0" applyFont="1" applyBorder="1" applyAlignment="1" applyProtection="1">
      <alignment horizontal="center" vertical="center"/>
      <protection locked="0"/>
    </xf>
    <xf numFmtId="49" fontId="36" fillId="0" borderId="34" xfId="0" applyNumberFormat="1" applyFont="1" applyBorder="1" applyAlignment="1" applyProtection="1">
      <alignment horizontal="center" vertical="center"/>
      <protection locked="0"/>
    </xf>
    <xf numFmtId="0" fontId="36" fillId="0" borderId="34" xfId="0" applyFont="1" applyBorder="1" applyAlignment="1" applyProtection="1">
      <alignment horizontal="center" vertical="center"/>
      <protection locked="0"/>
    </xf>
    <xf numFmtId="2" fontId="36" fillId="0" borderId="50" xfId="0" applyNumberFormat="1" applyFont="1" applyBorder="1" applyAlignment="1">
      <alignment vertical="center"/>
    </xf>
    <xf numFmtId="0" fontId="31" fillId="0" borderId="5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53" xfId="0" applyFont="1" applyBorder="1" applyAlignment="1">
      <alignment horizontal="left" vertical="center"/>
    </xf>
    <xf numFmtId="0" fontId="31" fillId="0" borderId="76" xfId="0" applyFont="1" applyBorder="1" applyAlignment="1" applyProtection="1">
      <alignment horizontal="center" vertical="center"/>
      <protection locked="0"/>
    </xf>
    <xf numFmtId="176" fontId="36" fillId="7" borderId="0" xfId="0" applyNumberFormat="1" applyFont="1" applyFill="1" applyAlignment="1" applyProtection="1">
      <alignment horizontal="center" vertical="center"/>
      <protection locked="0"/>
    </xf>
    <xf numFmtId="0" fontId="36" fillId="0" borderId="54" xfId="0" applyFont="1" applyBorder="1" applyAlignment="1">
      <alignment vertical="center"/>
    </xf>
    <xf numFmtId="0" fontId="31" fillId="0" borderId="78" xfId="0" applyFont="1" applyBorder="1" applyAlignment="1">
      <alignment horizontal="center"/>
    </xf>
    <xf numFmtId="0" fontId="31" fillId="0" borderId="79" xfId="0" applyFont="1" applyBorder="1" applyAlignment="1">
      <alignment horizontal="center"/>
    </xf>
    <xf numFmtId="0" fontId="31" fillId="0" borderId="79" xfId="0" applyFont="1" applyBorder="1" applyAlignment="1" applyProtection="1">
      <alignment horizontal="center"/>
      <protection locked="0"/>
    </xf>
    <xf numFmtId="10" fontId="36" fillId="0" borderId="80" xfId="0" applyNumberFormat="1" applyFont="1" applyBorder="1" applyAlignment="1" applyProtection="1">
      <alignment horizontal="center" vertical="center"/>
      <protection locked="0"/>
    </xf>
    <xf numFmtId="0" fontId="31" fillId="0" borderId="79" xfId="0" applyFont="1" applyBorder="1" applyAlignment="1" applyProtection="1">
      <alignment horizontal="left" vertical="center"/>
      <protection locked="0"/>
    </xf>
    <xf numFmtId="175" fontId="31" fillId="0" borderId="80" xfId="0" applyNumberFormat="1" applyFont="1" applyBorder="1" applyAlignment="1" applyProtection="1">
      <alignment horizontal="left" vertical="center"/>
      <protection locked="0"/>
    </xf>
    <xf numFmtId="0" fontId="31" fillId="0" borderId="78" xfId="0" applyFont="1" applyBorder="1" applyAlignment="1">
      <alignment horizontal="center" vertical="center"/>
    </xf>
    <xf numFmtId="0" fontId="31" fillId="0" borderId="79" xfId="0" applyFont="1" applyBorder="1" applyAlignment="1">
      <alignment horizontal="center" vertical="center"/>
    </xf>
    <xf numFmtId="0" fontId="31" fillId="0" borderId="81" xfId="0" applyFont="1" applyBorder="1" applyAlignment="1" applyProtection="1">
      <alignment horizontal="center" vertical="center"/>
      <protection locked="0"/>
    </xf>
    <xf numFmtId="0" fontId="41" fillId="0" borderId="79" xfId="0" applyFont="1" applyBorder="1" applyAlignment="1" applyProtection="1">
      <alignment horizontal="left" vertical="center"/>
      <protection locked="0"/>
    </xf>
    <xf numFmtId="0" fontId="31" fillId="0" borderId="79" xfId="0" applyFont="1" applyBorder="1" applyAlignment="1" applyProtection="1">
      <alignment horizontal="center" vertical="center"/>
      <protection locked="0"/>
    </xf>
    <xf numFmtId="49" fontId="31" fillId="0" borderId="79" xfId="0" applyNumberFormat="1" applyFont="1" applyBorder="1" applyAlignment="1" applyProtection="1">
      <alignment horizontal="center" vertical="center"/>
      <protection locked="0"/>
    </xf>
    <xf numFmtId="0" fontId="31" fillId="0" borderId="79" xfId="0" applyFont="1" applyBorder="1" applyAlignment="1" applyProtection="1">
      <alignment vertical="center"/>
      <protection locked="0"/>
    </xf>
    <xf numFmtId="0" fontId="36" fillId="0" borderId="80" xfId="0" applyFont="1" applyBorder="1" applyAlignment="1">
      <alignment vertical="center"/>
    </xf>
    <xf numFmtId="0" fontId="31" fillId="0" borderId="66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41.xml"/><Relationship Id="rId5" Type="http://schemas.openxmlformats.org/officeDocument/2006/relationships/worksheet" Target="worksheets/sheet142.xml"/><Relationship Id="rId6" Type="http://schemas.openxmlformats.org/officeDocument/2006/relationships/worksheet" Target="worksheets/sheet98.xml"/><Relationship Id="rId7" Type="http://schemas.openxmlformats.org/officeDocument/2006/relationships/worksheet" Target="worksheets/sheet71.xml"/><Relationship Id="rId8" Type="http://schemas.openxmlformats.org/officeDocument/2006/relationships/worksheet" Target="worksheets/sheet90.xml"/><Relationship Id="rId9" Type="http://schemas.openxmlformats.org/officeDocument/2006/relationships/worksheet" Target="worksheets/sheet99.xml"/><Relationship Id="rId10" Type="http://schemas.openxmlformats.org/officeDocument/2006/relationships/worksheet" Target="worksheets/sheet100.xml"/><Relationship Id="rId11" Type="http://schemas.openxmlformats.org/officeDocument/2006/relationships/worksheet" Target="worksheets/sheet101.xml"/><Relationship Id="rId12" Type="http://schemas.openxmlformats.org/officeDocument/2006/relationships/worksheet" Target="worksheets/sheet102.xml"/><Relationship Id="rId13" Type="http://schemas.openxmlformats.org/officeDocument/2006/relationships/worksheet" Target="worksheets/sheet103.xml"/><Relationship Id="rId14" Type="http://schemas.openxmlformats.org/officeDocument/2006/relationships/worksheet" Target="worksheets/sheet104.xml"/><Relationship Id="rId15" Type="http://schemas.openxmlformats.org/officeDocument/2006/relationships/worksheet" Target="worksheets/sheet105.xml"/><Relationship Id="rId16" Type="http://schemas.openxmlformats.org/officeDocument/2006/relationships/worksheet" Target="worksheets/sheet106.xml"/><Relationship Id="rId17" Type="http://schemas.openxmlformats.org/officeDocument/2006/relationships/worksheet" Target="worksheets/sheet107.xml"/><Relationship Id="rId18" Type="http://schemas.openxmlformats.org/officeDocument/2006/relationships/worksheet" Target="worksheets/sheet108.xml"/><Relationship Id="rId19" Type="http://schemas.openxmlformats.org/officeDocument/2006/relationships/worksheet" Target="worksheets/sheet109.xml"/><Relationship Id="rId20" Type="http://schemas.openxmlformats.org/officeDocument/2006/relationships/worksheet" Target="worksheets/sheet110.xml"/><Relationship Id="rId21" Type="http://schemas.openxmlformats.org/officeDocument/2006/relationships/worksheet" Target="worksheets/sheet111.xml"/><Relationship Id="rId22" Type="http://schemas.openxmlformats.org/officeDocument/2006/relationships/worksheet" Target="worksheets/sheet112.xml"/><Relationship Id="rId23" Type="http://schemas.openxmlformats.org/officeDocument/2006/relationships/worksheet" Target="worksheets/sheet113.xml"/><Relationship Id="rId24" Type="http://schemas.openxmlformats.org/officeDocument/2006/relationships/worksheet" Target="worksheets/sheet114.xml"/><Relationship Id="rId25" Type="http://schemas.openxmlformats.org/officeDocument/2006/relationships/worksheet" Target="worksheets/sheet115.xml"/><Relationship Id="rId26" Type="http://schemas.openxmlformats.org/officeDocument/2006/relationships/worksheet" Target="worksheets/sheet116.xml"/><Relationship Id="rId27" Type="http://schemas.openxmlformats.org/officeDocument/2006/relationships/worksheet" Target="worksheets/sheet117.xml"/><Relationship Id="rId28" Type="http://schemas.openxmlformats.org/officeDocument/2006/relationships/worksheet" Target="worksheets/sheet118.xml"/><Relationship Id="rId29" Type="http://schemas.openxmlformats.org/officeDocument/2006/relationships/worksheet" Target="worksheets/sheet119.xml"/><Relationship Id="rId30" Type="http://schemas.openxmlformats.org/officeDocument/2006/relationships/worksheet" Target="worksheets/sheet120.xml"/><Relationship Id="rId31" Type="http://schemas.openxmlformats.org/officeDocument/2006/relationships/worksheet" Target="worksheets/sheet121.xml"/><Relationship Id="rId32" Type="http://schemas.openxmlformats.org/officeDocument/2006/relationships/worksheet" Target="worksheets/sheet122.xml"/><Relationship Id="rId33" Type="http://schemas.openxmlformats.org/officeDocument/2006/relationships/worksheet" Target="worksheets/sheet123.xml"/><Relationship Id="rId34" Type="http://schemas.openxmlformats.org/officeDocument/2006/relationships/worksheet" Target="worksheets/sheet124.xml"/><Relationship Id="rId35" Type="http://schemas.openxmlformats.org/officeDocument/2006/relationships/worksheet" Target="worksheets/sheet125.xml"/><Relationship Id="rId36" Type="http://schemas.openxmlformats.org/officeDocument/2006/relationships/worksheet" Target="worksheets/sheet126.xml"/><Relationship Id="rId37" Type="http://schemas.openxmlformats.org/officeDocument/2006/relationships/worksheet" Target="worksheets/sheet127.xml"/><Relationship Id="rId38" Type="http://schemas.openxmlformats.org/officeDocument/2006/relationships/worksheet" Target="worksheets/sheet128.xml"/><Relationship Id="rId39" Type="http://schemas.openxmlformats.org/officeDocument/2006/relationships/worksheet" Target="worksheets/sheet129.xml"/><Relationship Id="rId40" Type="http://schemas.openxmlformats.org/officeDocument/2006/relationships/worksheet" Target="worksheets/sheet130.xml"/><Relationship Id="rId41" Type="http://schemas.openxmlformats.org/officeDocument/2006/relationships/worksheet" Target="worksheets/sheet131.xml"/><Relationship Id="rId42" Type="http://schemas.openxmlformats.org/officeDocument/2006/relationships/worksheet" Target="worksheets/sheet132.xml"/><Relationship Id="rId43" Type="http://schemas.openxmlformats.org/officeDocument/2006/relationships/worksheet" Target="worksheets/sheet133.xml"/><Relationship Id="rId44" Type="http://schemas.openxmlformats.org/officeDocument/2006/relationships/worksheet" Target="worksheets/sheet134.xml"/><Relationship Id="rId45" Type="http://schemas.openxmlformats.org/officeDocument/2006/relationships/worksheet" Target="worksheets/sheet135.xml"/><Relationship Id="rId46" Type="http://schemas.openxmlformats.org/officeDocument/2006/relationships/worksheet" Target="worksheets/sheet136.xml"/><Relationship Id="rId47" Type="http://schemas.openxmlformats.org/officeDocument/2006/relationships/worksheet" Target="worksheets/sheet137.xml"/><Relationship Id="rId48" Type="http://schemas.openxmlformats.org/officeDocument/2006/relationships/worksheet" Target="worksheets/sheet138.xml"/><Relationship Id="rId49" Type="http://schemas.openxmlformats.org/officeDocument/2006/relationships/worksheet" Target="worksheets/sheet139.xml"/><Relationship Id="rId50" Type="http://schemas.openxmlformats.org/officeDocument/2006/relationships/worksheet" Target="worksheets/sheet14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673222</xdr:colOff>
      <xdr:row>18</xdr:row>
      <xdr:rowOff>121920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47624</xdr:rowOff>
    </xdr:from>
    <xdr:to>
      <xdr:col>4</xdr:col>
      <xdr:colOff>5441</xdr:colOff>
      <xdr:row>3</xdr:row>
      <xdr:rowOff>27556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mailto:luciana.dotta@poloni.ind.br" TargetMode="External"/><Relationship Id="rId2" Type="http://schemas.openxmlformats.org/officeDocument/2006/relationships/drawing" Target="../drawings/drawing2.xm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comments" Target="../comments98.xml"/><Relationship Id="rId2" Type="http://schemas.openxmlformats.org/officeDocument/2006/relationships/vmlDrawing" Target="../drawings/vmlDrawing98.vm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"/>
  <sheetViews>
    <sheetView workbookViewId="0" showGridLines="0" zoomScale="100" zoomScaleNormal="100">
      <selection activeCell="M18" sqref="M18"/>
    </sheetView>
  </sheetViews>
  <sheetFormatPr defaultRowHeight="12.75" outlineLevelRow="0" outlineLevelCol="0" x14ac:dyDescent="0" defaultColWidth="9.140625" customHeight="1"/>
  <cols>
    <col min="1" max="1" width="2.5703125" style="44" customWidth="1"/>
    <col min="2" max="20" width="7.28515625" style="44" customWidth="1"/>
    <col min="21" max="21" width="2.5703125" style="44" customWidth="1"/>
    <col min="22" max="22" width="3" style="44" customWidth="1"/>
    <col min="23" max="16384" width="9.140625" style="44" customWidth="1"/>
  </cols>
  <sheetData>
    <row r="1" ht="4.5" customHeight="1" spans="1:2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ht="16.5" customHeight="1" spans="1:21" x14ac:dyDescent="0.25">
      <c r="A2" s="48"/>
      <c r="F2" s="49" t="s">
        <v>123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ht="16.5" customHeight="1" spans="1:21" x14ac:dyDescent="0.25">
      <c r="A3" s="48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ht="4.5" customHeight="1" spans="1:21" x14ac:dyDescent="0.25">
      <c r="A4" s="48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</row>
    <row r="5" ht="18" customHeight="1" spans="1:21" s="53" customFormat="1" x14ac:dyDescent="0.25">
      <c r="A5" s="54"/>
      <c r="B5" s="55" t="s">
        <v>124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58"/>
    </row>
    <row r="6" ht="18" customHeight="1" spans="1:21" s="53" customFormat="1" x14ac:dyDescent="0.25">
      <c r="A6" s="54"/>
      <c r="B6" s="59" t="s">
        <v>125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1"/>
      <c r="U6" s="58"/>
    </row>
    <row r="7" ht="18" customHeight="1" spans="1:21" s="53" customFormat="1" x14ac:dyDescent="0.25">
      <c r="A7" s="54"/>
      <c r="B7" s="59" t="s">
        <v>126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58"/>
    </row>
    <row r="8" ht="18" customHeight="1" spans="1:21" s="53" customFormat="1" x14ac:dyDescent="0.25">
      <c r="A8" s="54"/>
      <c r="B8" s="62" t="s">
        <v>127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58"/>
    </row>
    <row r="9" ht="18" customHeight="1" spans="1:21" s="53" customFormat="1" x14ac:dyDescent="0.25">
      <c r="A9" s="54"/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58"/>
    </row>
    <row r="10" ht="18" customHeight="1" spans="1:21" s="53" customFormat="1" x14ac:dyDescent="0.25">
      <c r="A10" s="54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58"/>
    </row>
    <row r="11" spans="1:21" s="68" customFormat="1" x14ac:dyDescent="0.25">
      <c r="A11" s="69"/>
      <c r="B11" s="70" t="s">
        <v>128</v>
      </c>
      <c r="C11" s="71"/>
      <c r="D11" s="71"/>
      <c r="F11" s="71" t="s">
        <v>129</v>
      </c>
      <c r="H11" s="71"/>
      <c r="I11" s="71"/>
      <c r="J11" s="71"/>
      <c r="K11" s="71" t="s">
        <v>130</v>
      </c>
      <c r="L11" s="71"/>
      <c r="M11" s="71"/>
      <c r="N11" s="71" t="s">
        <v>131</v>
      </c>
      <c r="O11" s="71"/>
      <c r="P11" s="71"/>
      <c r="Q11" s="71" t="s">
        <v>132</v>
      </c>
      <c r="R11" s="71"/>
      <c r="S11" s="71"/>
      <c r="T11" s="72"/>
      <c r="U11" s="73"/>
    </row>
    <row r="12" ht="18" customHeight="1" spans="1:21" s="53" customFormat="1" x14ac:dyDescent="0.25">
      <c r="A12" s="54"/>
      <c r="B12" s="74" t="s">
        <v>133</v>
      </c>
      <c r="C12" s="75"/>
      <c r="D12" s="75"/>
      <c r="F12" s="76" t="s">
        <v>134</v>
      </c>
      <c r="H12" s="75"/>
      <c r="I12" s="75"/>
      <c r="J12" s="75"/>
      <c r="K12" s="75" t="s">
        <v>135</v>
      </c>
      <c r="L12" s="75"/>
      <c r="M12" s="75"/>
      <c r="N12" s="75" t="s">
        <v>136</v>
      </c>
      <c r="O12" s="75"/>
      <c r="P12" s="75"/>
      <c r="Q12" s="77">
        <v>45435</v>
      </c>
      <c r="R12" s="77"/>
      <c r="S12" s="77"/>
      <c r="T12" s="78"/>
      <c r="U12" s="58"/>
    </row>
    <row r="13" ht="15" customHeight="1" spans="1:21" s="68" customFormat="1" x14ac:dyDescent="0.25">
      <c r="A13" s="69"/>
      <c r="B13" s="79" t="s">
        <v>137</v>
      </c>
      <c r="C13" s="80"/>
      <c r="D13" s="80"/>
      <c r="E13" s="81"/>
      <c r="F13" s="80" t="s">
        <v>129</v>
      </c>
      <c r="G13" s="81"/>
      <c r="H13" s="80"/>
      <c r="I13" s="80"/>
      <c r="J13" s="80"/>
      <c r="K13" s="80" t="s">
        <v>130</v>
      </c>
      <c r="L13" s="80"/>
      <c r="M13" s="80"/>
      <c r="N13" s="80" t="s">
        <v>138</v>
      </c>
      <c r="O13" s="80"/>
      <c r="P13" s="82"/>
      <c r="Q13" s="82"/>
      <c r="R13" s="82"/>
      <c r="S13" s="82"/>
      <c r="T13" s="83"/>
      <c r="U13" s="73"/>
    </row>
    <row r="14" ht="18" customHeight="1" spans="1:21" s="53" customFormat="1" x14ac:dyDescent="0.25">
      <c r="A14" s="54">
        <v>0</v>
      </c>
      <c r="B14" s="84"/>
      <c r="C14" s="85"/>
      <c r="D14" s="85"/>
      <c r="E14" s="86"/>
      <c r="F14" s="87"/>
      <c r="G14" s="86"/>
      <c r="H14" s="85"/>
      <c r="I14" s="85"/>
      <c r="J14" s="85"/>
      <c r="K14" s="85"/>
      <c r="L14" s="85"/>
      <c r="M14" s="85"/>
      <c r="N14" s="85"/>
      <c r="O14" s="85"/>
      <c r="P14" s="88"/>
      <c r="Q14" s="88"/>
      <c r="R14" s="88"/>
      <c r="S14" s="88"/>
      <c r="T14" s="89"/>
      <c r="U14" s="58"/>
    </row>
    <row r="15" ht="4.5" customHeight="1" spans="1:21" x14ac:dyDescent="0.25">
      <c r="A15" s="48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1"/>
    </row>
    <row r="16" ht="39.75" customHeight="1" spans="1:21" s="92" customFormat="1" x14ac:dyDescent="0.25">
      <c r="A16" s="93"/>
      <c r="B16" s="94" t="s">
        <v>71</v>
      </c>
      <c r="C16" s="95" t="s">
        <v>72</v>
      </c>
      <c r="D16" s="96"/>
      <c r="E16" s="97"/>
      <c r="F16" s="95" t="s">
        <v>73</v>
      </c>
      <c r="G16" s="96"/>
      <c r="H16" s="96"/>
      <c r="I16" s="96"/>
      <c r="J16" s="96"/>
      <c r="K16" s="97"/>
      <c r="L16" s="94" t="s">
        <v>139</v>
      </c>
      <c r="M16" s="94" t="s">
        <v>140</v>
      </c>
      <c r="N16" s="94"/>
      <c r="O16" s="95" t="s">
        <v>141</v>
      </c>
      <c r="P16" s="97"/>
      <c r="Q16" s="94" t="s">
        <v>142</v>
      </c>
      <c r="R16" s="94"/>
      <c r="S16" s="94" t="s">
        <v>143</v>
      </c>
      <c r="T16" s="94"/>
      <c r="U16" s="98"/>
    </row>
    <row r="17" ht="18" customHeight="1" spans="1:21" x14ac:dyDescent="0.25">
      <c r="A17" s="48"/>
      <c r="B17" s="99">
        <v>1</v>
      </c>
      <c r="C17" s="100" t="str">
        <f>IF(ISERROR('1'!A8),0,'1'!A8)</f>
        <v>APM</v>
      </c>
      <c r="D17" s="101"/>
      <c r="E17" s="102"/>
      <c r="F17" s="103" t="str">
        <f>IF(ISERROR('1'!K8),0,'1'!K8)</f>
        <v>APM Cooling Assembly</v>
      </c>
      <c r="G17" s="104"/>
      <c r="H17" s="104"/>
      <c r="I17" s="104"/>
      <c r="J17" s="105"/>
      <c r="L17" s="106" t="str">
        <f>IF(ISERROR('1'!U10),0,'1'!U10)</f>
        <v>328 T</v>
      </c>
      <c r="M17" s="107">
        <f>IF(ISERROR('1'!E34),0,'1'!E34)</f>
        <v>1.8444</v>
      </c>
      <c r="N17" s="108"/>
      <c r="O17" s="107">
        <f>IF(ISERROR('1'!O34+'1'!L34),0,'1'!O34+'1'!L34)</f>
        <v>0</v>
      </c>
      <c r="P17" s="108"/>
      <c r="Q17" s="107">
        <f>IF(ISERROR('1'!J34+'1'!Q34),0,'1'!J34+'1'!Q34)</f>
        <v>1.5090545454545452</v>
      </c>
      <c r="R17" s="108"/>
      <c r="S17" s="109">
        <f>ROUND(M17+O17+Q17,4)</f>
        <v>3.3535</v>
      </c>
      <c r="T17" s="110"/>
      <c r="U17" s="111"/>
    </row>
    <row r="18" ht="18" customHeight="1" spans="1:21" x14ac:dyDescent="0.25">
      <c r="A18" s="48"/>
      <c r="B18" s="99">
        <v>2</v>
      </c>
      <c r="C18" s="100" t="str">
        <f>IF(ISERROR('2'!A8),0,'2'!A8)</f>
        <v>APM</v>
      </c>
      <c r="D18" s="101"/>
      <c r="E18" s="102"/>
      <c r="F18" s="112" t="str">
        <f>IF(ISERROR('2'!K8),0,'2'!K8)</f>
        <v>APM Cooling Assembly</v>
      </c>
      <c r="G18" s="113"/>
      <c r="H18" s="113"/>
      <c r="I18" s="113"/>
      <c r="J18" s="114"/>
      <c r="K18" s="115"/>
      <c r="L18" s="106" t="str">
        <f>IF(ISERROR('2'!U10),0,'2'!U10)</f>
        <v>329 T</v>
      </c>
      <c r="M18" s="116">
        <f>IF(ISERROR('2'!E34),0,'2'!E34)</f>
        <v>3.601</v>
      </c>
      <c r="N18" s="117"/>
      <c r="O18" s="116">
        <f>IF(ISERROR('2'!O34+'2'!L34),0,'2'!O34+'2'!L34)</f>
        <v>0.05</v>
      </c>
      <c r="P18" s="117"/>
      <c r="Q18" s="116">
        <f>IF(ISERROR('2'!J34+'2'!Q34),0,'2'!J34+'2'!Q34)</f>
        <v>2.9871818181818175</v>
      </c>
      <c r="R18" s="117"/>
      <c r="S18" s="118">
        <f t="shared" ref="S18:S59" si="0">ROUND(M18+O18+Q18,4)</f>
        <v>6.6382</v>
      </c>
      <c r="T18" s="119"/>
      <c r="U18" s="111"/>
    </row>
    <row r="19" ht="18" customHeight="1" spans="1:21" x14ac:dyDescent="0.25">
      <c r="A19" s="48"/>
      <c r="B19" s="99">
        <v>3</v>
      </c>
      <c r="C19" s="100" t="str">
        <f>IF(ISERROR('3'!A8),0,'3'!A8)</f>
        <v>APM</v>
      </c>
      <c r="D19" s="101"/>
      <c r="E19" s="102"/>
      <c r="F19" s="112" t="str">
        <f>IF(ISERROR('3'!K8),0,'3'!K8)</f>
        <v>APM Cooling Assembly</v>
      </c>
      <c r="G19" s="113"/>
      <c r="H19" s="113"/>
      <c r="I19" s="113"/>
      <c r="J19" s="114"/>
      <c r="K19" s="115"/>
      <c r="L19" s="106" t="str">
        <f>IF(ISERROR('3'!U10),0,'3'!U10)</f>
        <v>330 T</v>
      </c>
      <c r="M19" s="116">
        <f>IF(ISERROR('3'!E34),0,'3'!E34)</f>
        <v>5.3575</v>
      </c>
      <c r="N19" s="117"/>
      <c r="O19" s="116">
        <f>IF(ISERROR('3'!O34+'3'!L34),0,'3'!O34+'3'!L34)</f>
        <v>0.06666666666666667</v>
      </c>
      <c r="P19" s="117"/>
      <c r="Q19" s="116">
        <f>IF(ISERROR('3'!J34+'3'!Q34),0,'3'!J34+'3'!Q34)</f>
        <v>4.437954545454545</v>
      </c>
      <c r="R19" s="117"/>
      <c r="S19" s="118">
        <f t="shared" si="0"/>
        <v>9.8621</v>
      </c>
      <c r="T19" s="119"/>
      <c r="U19" s="111"/>
    </row>
    <row r="20" ht="18" customHeight="1" spans="1:21" x14ac:dyDescent="0.25">
      <c r="A20" s="48"/>
      <c r="B20" s="99">
        <v>4</v>
      </c>
      <c r="C20" s="100" t="str">
        <f>IF(ISERROR('4'!A8),0,'4'!A8)</f>
        <v>APM</v>
      </c>
      <c r="D20" s="101"/>
      <c r="E20" s="102"/>
      <c r="F20" s="112" t="str">
        <f>IF(ISERROR('4'!K8),0,'4'!K8)</f>
        <v>APM Cooling Assembly</v>
      </c>
      <c r="G20" s="113"/>
      <c r="H20" s="113"/>
      <c r="I20" s="113"/>
      <c r="J20" s="114"/>
      <c r="K20" s="115"/>
      <c r="L20" s="106" t="str">
        <f>IF(ISERROR('4'!U10),0,'4'!U10)</f>
        <v>331 T</v>
      </c>
      <c r="M20" s="116">
        <f>IF(ISERROR('4'!E34),0,'4'!E34)</f>
        <v>7.1141</v>
      </c>
      <c r="N20" s="117"/>
      <c r="O20" s="116">
        <f>IF(ISERROR('4'!O34+'4'!L34),0,'4'!O34+'4'!L34)</f>
        <v>0.075</v>
      </c>
      <c r="P20" s="117"/>
      <c r="Q20" s="116">
        <f>IF(ISERROR('4'!J34+'4'!Q34),0,'4'!J34+'4'!Q34)</f>
        <v>5.8819909090909075</v>
      </c>
      <c r="R20" s="117"/>
      <c r="S20" s="118">
        <f t="shared" si="0"/>
        <v>13.0711</v>
      </c>
      <c r="T20" s="119"/>
      <c r="U20" s="111"/>
    </row>
    <row r="21" ht="18" customHeight="1" spans="1:21" x14ac:dyDescent="0.25">
      <c r="A21" s="48"/>
      <c r="B21" s="99">
        <v>5</v>
      </c>
      <c r="C21" s="100" t="str">
        <f>IF(ISERROR('5'!A8),0,'5'!A8)</f>
        <v>APM</v>
      </c>
      <c r="D21" s="101"/>
      <c r="E21" s="102"/>
      <c r="F21" s="112" t="str">
        <f>IF(ISERROR('5'!K8),0,'5'!K8)</f>
        <v>APM Cooling Assembly</v>
      </c>
      <c r="G21" s="113"/>
      <c r="H21" s="113"/>
      <c r="I21" s="113"/>
      <c r="J21" s="114"/>
      <c r="K21" s="120"/>
      <c r="L21" s="106" t="str">
        <f>IF(ISERROR('5'!U10),0,'5'!U10)</f>
        <v>332 T</v>
      </c>
      <c r="M21" s="116">
        <f>IF(ISERROR('5'!E34),0,'5'!E34)</f>
        <v>8.8706</v>
      </c>
      <c r="N21" s="117"/>
      <c r="O21" s="116">
        <f>IF(ISERROR('5'!O34+'5'!L34),0,'5'!O34+'5'!L34)</f>
        <v>0.08</v>
      </c>
      <c r="P21" s="117"/>
      <c r="Q21" s="116">
        <f>IF(ISERROR('5'!J34+'5'!Q34),0,'5'!J34+'5'!Q34)</f>
        <v>7.323218181818179</v>
      </c>
      <c r="R21" s="117"/>
      <c r="S21" s="118">
        <f t="shared" si="0"/>
        <v>16.2738</v>
      </c>
      <c r="T21" s="119"/>
      <c r="U21" s="111"/>
    </row>
    <row r="22" ht="18" customHeight="1" spans="1:21" x14ac:dyDescent="0.25">
      <c r="A22" s="48"/>
      <c r="B22" s="99">
        <v>6</v>
      </c>
      <c r="C22" s="100" t="str">
        <f>IF(ISERROR('6'!A8),0,'6'!A8)</f>
        <v>APM</v>
      </c>
      <c r="D22" s="101"/>
      <c r="E22" s="102"/>
      <c r="F22" s="112" t="str">
        <f>IF(ISERROR('6'!K8),0,'6'!K8)</f>
        <v>APM Cooling Assembly</v>
      </c>
      <c r="G22" s="113"/>
      <c r="H22" s="113"/>
      <c r="I22" s="113"/>
      <c r="J22" s="114"/>
      <c r="K22" s="120"/>
      <c r="L22" s="106" t="str">
        <f>IF(ISERROR('6'!U10),0,'6'!U10)</f>
        <v>333 T</v>
      </c>
      <c r="M22" s="116">
        <f>IF(ISERROR('6'!E34),0,'6'!E34)</f>
        <v>10.6272</v>
      </c>
      <c r="N22" s="117"/>
      <c r="O22" s="116">
        <f>IF(ISERROR('6'!O34+'6'!L34),0,'6'!O34+'6'!L34)</f>
        <v>0.08333333333333333</v>
      </c>
      <c r="P22" s="117"/>
      <c r="Q22" s="116">
        <f>IF(ISERROR('6'!J34+'6'!Q34),0,'6'!J34+'6'!Q34)</f>
        <v>8.763163636363636</v>
      </c>
      <c r="R22" s="117"/>
      <c r="S22" s="118">
        <f t="shared" si="0"/>
        <v>19.4737</v>
      </c>
      <c r="T22" s="119"/>
      <c r="U22" s="111"/>
    </row>
    <row r="23" ht="18" customHeight="1" spans="1:21" x14ac:dyDescent="0.25">
      <c r="A23" s="48"/>
      <c r="B23" s="99">
        <v>7</v>
      </c>
      <c r="C23" s="100">
        <f>IF(ISERROR('7'!A8),0,'7'!A8)</f>
        <v>0</v>
      </c>
      <c r="D23" s="101"/>
      <c r="E23" s="102"/>
      <c r="F23" s="112">
        <f>IF(ISERROR('7'!K8),0,'7'!K8)</f>
        <v>0</v>
      </c>
      <c r="G23" s="113"/>
      <c r="H23" s="113"/>
      <c r="I23" s="113"/>
      <c r="J23" s="114"/>
      <c r="K23" s="120"/>
      <c r="L23" s="106">
        <f>IF(ISERROR('7'!U10),0,'7'!U10)</f>
        <v>0</v>
      </c>
      <c r="M23" s="116">
        <f>IF(ISERROR('7'!E34),0,'7'!E34)</f>
        <v>0</v>
      </c>
      <c r="N23" s="117"/>
      <c r="O23" s="116">
        <f>IF(ISERROR('7'!O34+'7'!L34),0,'7'!O34+'7'!L34)</f>
        <v>0</v>
      </c>
      <c r="P23" s="117"/>
      <c r="Q23" s="116">
        <f>IF(ISERROR('7'!J34+'7'!Q34),0,'7'!J34+'7'!Q34)</f>
        <v>0</v>
      </c>
      <c r="R23" s="117"/>
      <c r="S23" s="118">
        <f t="shared" si="0"/>
        <v>0</v>
      </c>
      <c r="T23" s="119"/>
      <c r="U23" s="111"/>
    </row>
    <row r="24" ht="18" customHeight="1" spans="1:21" x14ac:dyDescent="0.25">
      <c r="A24" s="48"/>
      <c r="B24" s="99">
        <v>8</v>
      </c>
      <c r="C24" s="100">
        <f>IF(ISERROR('8'!A8),0,'8'!A8)</f>
        <v>0</v>
      </c>
      <c r="D24" s="101"/>
      <c r="E24" s="102"/>
      <c r="F24" s="112">
        <f>IF(ISERROR('8'!K8),0,'8'!K8)</f>
        <v>0</v>
      </c>
      <c r="G24" s="113"/>
      <c r="H24" s="113"/>
      <c r="I24" s="113"/>
      <c r="J24" s="114"/>
      <c r="K24" s="120"/>
      <c r="L24" s="106">
        <f>IF(ISERROR('8'!U10),0,'8'!U10)</f>
        <v>0</v>
      </c>
      <c r="M24" s="116">
        <f>IF(ISERROR('8'!E34),0,'8'!E34)</f>
        <v>0</v>
      </c>
      <c r="N24" s="117"/>
      <c r="O24" s="116">
        <f>IF(ISERROR('8'!O34+'8'!L34),0,'8'!O34+'8'!L34)</f>
        <v>0</v>
      </c>
      <c r="P24" s="117"/>
      <c r="Q24" s="116">
        <f>IF(ISERROR('8'!J34+'8'!Q34),0,'8'!J34+'8'!Q34)</f>
        <v>0</v>
      </c>
      <c r="R24" s="117"/>
      <c r="S24" s="118">
        <f t="shared" si="0"/>
        <v>0</v>
      </c>
      <c r="T24" s="119"/>
      <c r="U24" s="111"/>
    </row>
    <row r="25" ht="18" customHeight="1" spans="1:21" x14ac:dyDescent="0.25">
      <c r="A25" s="48"/>
      <c r="B25" s="99">
        <v>9</v>
      </c>
      <c r="C25" s="100">
        <f>IF(ISERROR('9'!A8),0,'9'!A8)</f>
        <v>0</v>
      </c>
      <c r="D25" s="101"/>
      <c r="E25" s="102"/>
      <c r="F25" s="112">
        <f>IF(ISERROR('9'!K8),0,'9'!K8)</f>
        <v>0</v>
      </c>
      <c r="G25" s="113"/>
      <c r="H25" s="113"/>
      <c r="I25" s="113"/>
      <c r="J25" s="114"/>
      <c r="K25" s="115"/>
      <c r="L25" s="106">
        <f>IF(ISERROR('9'!U10),0,'9'!U10)</f>
        <v>0</v>
      </c>
      <c r="M25" s="116">
        <f>IF(ISERROR('9'!E34),0,'9'!E34)</f>
        <v>0</v>
      </c>
      <c r="N25" s="117"/>
      <c r="O25" s="116">
        <f>IF(ISERROR('9'!O34+'9'!L34),0,'9'!O34+'9'!L34)</f>
        <v>0</v>
      </c>
      <c r="P25" s="117"/>
      <c r="Q25" s="116">
        <f>IF(ISERROR('9'!J34+'9'!Q34),0,'9'!J34+'9'!Q34)</f>
        <v>0</v>
      </c>
      <c r="R25" s="117"/>
      <c r="S25" s="118">
        <f t="shared" si="0"/>
        <v>0</v>
      </c>
      <c r="T25" s="119"/>
      <c r="U25" s="111"/>
    </row>
    <row r="26" ht="18" customHeight="1" spans="1:21" x14ac:dyDescent="0.25">
      <c r="A26" s="48"/>
      <c r="B26" s="99">
        <v>10</v>
      </c>
      <c r="C26" s="100">
        <f>IF(ISERROR('10'!A8),0,'10'!A8)</f>
        <v>0</v>
      </c>
      <c r="D26" s="101"/>
      <c r="E26" s="102"/>
      <c r="F26" s="112">
        <f>IF(ISERROR('10'!K8),0,'10'!K8)</f>
        <v>0</v>
      </c>
      <c r="G26" s="113"/>
      <c r="H26" s="113"/>
      <c r="I26" s="113"/>
      <c r="J26" s="114"/>
      <c r="K26" s="115"/>
      <c r="L26" s="106">
        <f>IF(ISERROR('10'!U10),0,'10'!U10)</f>
        <v>0</v>
      </c>
      <c r="M26" s="116">
        <f>IF(ISERROR('10'!E34),0,'10'!E34)</f>
        <v>0</v>
      </c>
      <c r="N26" s="117"/>
      <c r="O26" s="116">
        <f>IF(ISERROR('10'!O34+'10'!L34),0,'10'!O34+'10'!L34)</f>
        <v>0</v>
      </c>
      <c r="P26" s="117"/>
      <c r="Q26" s="116">
        <f>IF(ISERROR('10'!J34+'10'!Q34),0,'10'!J34+'10'!Q34)</f>
        <v>0</v>
      </c>
      <c r="R26" s="117"/>
      <c r="S26" s="118">
        <f t="shared" si="0"/>
        <v>0</v>
      </c>
      <c r="T26" s="119"/>
      <c r="U26" s="111"/>
    </row>
    <row r="27" ht="18" customHeight="1" spans="1:21" x14ac:dyDescent="0.25">
      <c r="A27" s="48"/>
      <c r="B27" s="99">
        <v>11</v>
      </c>
      <c r="C27" s="100">
        <f>IF(ISERROR('11'!A8),0,'11'!A8)</f>
        <v>0</v>
      </c>
      <c r="D27" s="101"/>
      <c r="E27" s="102"/>
      <c r="F27" s="112">
        <f>IF(ISERROR('11'!K8),0,'11'!K8)</f>
        <v>0</v>
      </c>
      <c r="G27" s="113"/>
      <c r="H27" s="113"/>
      <c r="I27" s="113"/>
      <c r="J27" s="114"/>
      <c r="K27" s="115"/>
      <c r="L27" s="106">
        <f>IF(ISERROR('11'!U10),0,'11'!U10)</f>
        <v>0</v>
      </c>
      <c r="M27" s="116">
        <f>IF(ISERROR('11'!E34),0,'11'!E34)</f>
        <v>0</v>
      </c>
      <c r="N27" s="117"/>
      <c r="O27" s="116">
        <f>IF(ISERROR('11'!O34+'11'!L34),0,'11'!O34+'11'!L34)</f>
        <v>0</v>
      </c>
      <c r="P27" s="117"/>
      <c r="Q27" s="116">
        <f>IF(ISERROR('11'!J34+'11'!Q34),0,'11'!J34+'11'!Q34)</f>
        <v>0</v>
      </c>
      <c r="R27" s="117"/>
      <c r="S27" s="118">
        <f t="shared" si="0"/>
        <v>0</v>
      </c>
      <c r="T27" s="119"/>
      <c r="U27" s="111"/>
    </row>
    <row r="28" ht="18" customHeight="1" spans="1:21" x14ac:dyDescent="0.25">
      <c r="A28" s="48"/>
      <c r="B28" s="99">
        <v>12</v>
      </c>
      <c r="C28" s="100">
        <f>IF(ISERROR('12'!A8),0,'12'!A8)</f>
        <v>0</v>
      </c>
      <c r="D28" s="101"/>
      <c r="E28" s="102"/>
      <c r="F28" s="112">
        <f>IF(ISERROR('12'!K8),0,'12'!K8)</f>
        <v>0</v>
      </c>
      <c r="G28" s="113"/>
      <c r="H28" s="113"/>
      <c r="I28" s="113"/>
      <c r="J28" s="114"/>
      <c r="K28" s="115"/>
      <c r="L28" s="106">
        <f>IF(ISERROR('12'!U10),0,'12'!U10)</f>
        <v>0</v>
      </c>
      <c r="M28" s="116">
        <f>IF(ISERROR('12'!E34),0,'12'!E34)</f>
        <v>0</v>
      </c>
      <c r="N28" s="117"/>
      <c r="O28" s="116">
        <f>IF(ISERROR('12'!O34+'12'!L34),0,'12'!O34+'12'!L34)</f>
        <v>0</v>
      </c>
      <c r="P28" s="117"/>
      <c r="Q28" s="116">
        <f>IF(ISERROR('12'!J34+'12'!Q34),0,'12'!J34+'12'!Q34)</f>
        <v>0</v>
      </c>
      <c r="R28" s="117"/>
      <c r="S28" s="118">
        <f t="shared" si="0"/>
        <v>0</v>
      </c>
      <c r="T28" s="119"/>
      <c r="U28" s="111"/>
    </row>
    <row r="29" ht="18" customHeight="1" spans="1:21" x14ac:dyDescent="0.25">
      <c r="A29" s="48"/>
      <c r="B29" s="99">
        <v>13</v>
      </c>
      <c r="C29" s="100">
        <f>IF(ISERROR('13'!A8),0,'13'!A8)</f>
        <v>0</v>
      </c>
      <c r="D29" s="101"/>
      <c r="E29" s="102"/>
      <c r="F29" s="112">
        <f>IF(ISERROR('13'!K8),0,'13'!K8)</f>
        <v>0</v>
      </c>
      <c r="G29" s="113"/>
      <c r="H29" s="113"/>
      <c r="I29" s="113"/>
      <c r="J29" s="114"/>
      <c r="K29" s="115"/>
      <c r="L29" s="106">
        <f>IF(ISERROR('13'!U10),0,'13'!U10)</f>
        <v>0</v>
      </c>
      <c r="M29" s="116">
        <f>IF(ISERROR('13'!E34),0,'13'!E34)</f>
        <v>0</v>
      </c>
      <c r="N29" s="117"/>
      <c r="O29" s="116">
        <f>IF(ISERROR('13'!O34+'13'!L34),0,'13'!O34+'13'!L34)</f>
        <v>0</v>
      </c>
      <c r="P29" s="117"/>
      <c r="Q29" s="116">
        <f>IF(ISERROR('13'!J34+'13'!Q34),0,'13'!J34+'13'!Q34)</f>
        <v>0</v>
      </c>
      <c r="R29" s="117"/>
      <c r="S29" s="118">
        <f t="shared" si="0"/>
        <v>0</v>
      </c>
      <c r="T29" s="119"/>
      <c r="U29" s="111"/>
    </row>
    <row r="30" ht="18" customHeight="1" spans="1:21" x14ac:dyDescent="0.25">
      <c r="A30" s="48"/>
      <c r="B30" s="99">
        <v>14</v>
      </c>
      <c r="C30" s="100">
        <f>IF(ISERROR('14'!A8),0,'14'!A8)</f>
        <v>0</v>
      </c>
      <c r="D30" s="101"/>
      <c r="E30" s="102"/>
      <c r="F30" s="112">
        <f>IF(ISERROR('14'!K8),0,'14'!K8)</f>
        <v>0</v>
      </c>
      <c r="G30" s="113"/>
      <c r="H30" s="113"/>
      <c r="I30" s="113"/>
      <c r="J30" s="114"/>
      <c r="K30" s="115"/>
      <c r="L30" s="106">
        <f>IF(ISERROR('14'!U10),0,'14'!U10)</f>
        <v>0</v>
      </c>
      <c r="M30" s="116">
        <f>IF(ISERROR('14'!E34),0,'14'!E34)</f>
        <v>0</v>
      </c>
      <c r="N30" s="117"/>
      <c r="O30" s="116">
        <f>IF(ISERROR('14'!O34+'14'!L34),0,'14'!O34+'14'!L34)</f>
        <v>0</v>
      </c>
      <c r="P30" s="117"/>
      <c r="Q30" s="116">
        <f>IF(ISERROR('14'!J34+'14'!Q34),0,'14'!J34+'14'!Q34)</f>
        <v>0</v>
      </c>
      <c r="R30" s="117"/>
      <c r="S30" s="118">
        <f t="shared" si="0"/>
        <v>0</v>
      </c>
      <c r="T30" s="119"/>
      <c r="U30" s="111"/>
    </row>
    <row r="31" ht="18" customHeight="1" spans="1:21" x14ac:dyDescent="0.25">
      <c r="A31" s="48"/>
      <c r="B31" s="99">
        <v>15</v>
      </c>
      <c r="C31" s="100">
        <f>IF(ISERROR('15'!A8),0,'15'!A8)</f>
        <v>0</v>
      </c>
      <c r="D31" s="101"/>
      <c r="E31" s="102"/>
      <c r="F31" s="112">
        <f>IF(ISERROR('15'!K8),0,'15'!K8)</f>
        <v>0</v>
      </c>
      <c r="G31" s="113"/>
      <c r="H31" s="113"/>
      <c r="I31" s="113"/>
      <c r="J31" s="114"/>
      <c r="K31" s="115"/>
      <c r="L31" s="106">
        <f>IF(ISERROR('15'!U10),0,'15'!U10)</f>
        <v>0</v>
      </c>
      <c r="M31" s="116">
        <f>IF(ISERROR('15'!E34),0,'15'!E34)</f>
        <v>0</v>
      </c>
      <c r="N31" s="117"/>
      <c r="O31" s="116">
        <f>IF(ISERROR('15'!O34+'15'!L34),0,'15'!O34+'15'!L34)</f>
        <v>0</v>
      </c>
      <c r="P31" s="117"/>
      <c r="Q31" s="116">
        <f>IF(ISERROR('15'!J34+'15'!Q34),0,'15'!J34+'15'!Q34)</f>
        <v>0</v>
      </c>
      <c r="R31" s="117"/>
      <c r="S31" s="118">
        <f t="shared" si="0"/>
        <v>0</v>
      </c>
      <c r="T31" s="119"/>
      <c r="U31" s="111"/>
    </row>
    <row r="32" ht="18" customHeight="1" spans="1:21" x14ac:dyDescent="0.25">
      <c r="A32" s="48"/>
      <c r="B32" s="99">
        <v>16</v>
      </c>
      <c r="C32" s="100">
        <f>IF(ISERROR('16'!A8),0,'16'!A8)</f>
        <v>0</v>
      </c>
      <c r="D32" s="101"/>
      <c r="E32" s="102"/>
      <c r="F32" s="112">
        <f>IF(ISERROR('16'!K8),0,'16'!K8)</f>
        <v>0</v>
      </c>
      <c r="G32" s="113"/>
      <c r="H32" s="113"/>
      <c r="I32" s="113"/>
      <c r="J32" s="114"/>
      <c r="K32" s="115"/>
      <c r="L32" s="106">
        <f>IF(ISERROR('16'!U10),0,'16'!U10)</f>
        <v>0</v>
      </c>
      <c r="M32" s="116">
        <f>IF(ISERROR('16'!E34),0,'16'!E34)</f>
        <v>0</v>
      </c>
      <c r="N32" s="117"/>
      <c r="O32" s="116">
        <f>IF(ISERROR('16'!O34+'16'!L34),0,'16'!O34+'16'!L34)</f>
        <v>0</v>
      </c>
      <c r="P32" s="117"/>
      <c r="Q32" s="116">
        <f>IF(ISERROR('16'!J34+'16'!Q34),0,'16'!J34+'16'!Q34)</f>
        <v>0</v>
      </c>
      <c r="R32" s="117"/>
      <c r="S32" s="118">
        <f t="shared" si="0"/>
        <v>0</v>
      </c>
      <c r="T32" s="119"/>
      <c r="U32" s="111"/>
    </row>
    <row r="33" ht="18" customHeight="1" spans="1:21" x14ac:dyDescent="0.25">
      <c r="A33" s="48"/>
      <c r="B33" s="99">
        <v>17</v>
      </c>
      <c r="C33" s="100">
        <f>IF(ISERROR('17'!A8),0,'17'!A8)</f>
        <v>0</v>
      </c>
      <c r="D33" s="101"/>
      <c r="E33" s="102"/>
      <c r="F33" s="112">
        <f>IF(ISERROR('17'!K8),0,'17'!K8)</f>
        <v>0</v>
      </c>
      <c r="G33" s="113"/>
      <c r="H33" s="113"/>
      <c r="I33" s="113"/>
      <c r="J33" s="114"/>
      <c r="K33" s="115"/>
      <c r="L33" s="106">
        <f>IF(ISERROR('17'!U10),0,'17'!U10)</f>
        <v>0</v>
      </c>
      <c r="M33" s="116">
        <f>IF(ISERROR('17'!E34),0,'17'!E34)</f>
        <v>0</v>
      </c>
      <c r="N33" s="117"/>
      <c r="O33" s="116">
        <f>IF(ISERROR('17'!O34+'17'!L34),0,'17'!O34+'17'!L34)</f>
        <v>0</v>
      </c>
      <c r="P33" s="117"/>
      <c r="Q33" s="116">
        <f>IF(ISERROR('17'!J34+'17'!Q34),0,'17'!J34+'17'!Q34)</f>
        <v>0</v>
      </c>
      <c r="R33" s="117"/>
      <c r="S33" s="118">
        <f t="shared" si="0"/>
        <v>0</v>
      </c>
      <c r="T33" s="119"/>
      <c r="U33" s="111"/>
    </row>
    <row r="34" ht="18" customHeight="1" spans="1:21" x14ac:dyDescent="0.25">
      <c r="A34" s="48"/>
      <c r="B34" s="99">
        <v>18</v>
      </c>
      <c r="C34" s="100">
        <f>IF(ISERROR('18'!A8),0,'18'!A8)</f>
        <v>0</v>
      </c>
      <c r="D34" s="101"/>
      <c r="E34" s="102"/>
      <c r="F34" s="112">
        <f>IF(ISERROR('18'!K8),0,'18'!K8)</f>
        <v>0</v>
      </c>
      <c r="G34" s="113"/>
      <c r="H34" s="113"/>
      <c r="I34" s="113"/>
      <c r="J34" s="114"/>
      <c r="K34" s="115"/>
      <c r="L34" s="106">
        <f>IF(ISERROR('18'!U10),0,'18'!U10)</f>
        <v>0</v>
      </c>
      <c r="M34" s="116">
        <f>IF(ISERROR('18'!E34),0,'18'!E34)</f>
        <v>0</v>
      </c>
      <c r="N34" s="117"/>
      <c r="O34" s="116">
        <f>IF(ISERROR('18'!O34+'18'!L34),0,'18'!O34+'18'!L34)</f>
        <v>0</v>
      </c>
      <c r="P34" s="117"/>
      <c r="Q34" s="116">
        <f>IF(ISERROR('18'!J34+'18'!Q34),0,'18'!J34+'18'!Q34)</f>
        <v>0</v>
      </c>
      <c r="R34" s="117"/>
      <c r="S34" s="118">
        <f t="shared" si="0"/>
        <v>0</v>
      </c>
      <c r="T34" s="119"/>
      <c r="U34" s="111"/>
    </row>
    <row r="35" ht="18" customHeight="1" spans="1:21" x14ac:dyDescent="0.25">
      <c r="A35" s="48"/>
      <c r="B35" s="99">
        <v>19</v>
      </c>
      <c r="C35" s="100">
        <f>IF(ISERROR('19'!A8),0,'19'!A8)</f>
        <v>0</v>
      </c>
      <c r="D35" s="101"/>
      <c r="E35" s="102"/>
      <c r="F35" s="112">
        <f>IF(ISERROR('19'!K8),0,'19'!K8)</f>
        <v>0</v>
      </c>
      <c r="G35" s="113"/>
      <c r="H35" s="113"/>
      <c r="I35" s="113"/>
      <c r="J35" s="114"/>
      <c r="K35" s="115"/>
      <c r="L35" s="106">
        <f>IF(ISERROR('19'!U10),0,'19'!U10)</f>
        <v>0</v>
      </c>
      <c r="M35" s="116">
        <f>IF(ISERROR('19'!E34),0,'19'!E34)</f>
        <v>0</v>
      </c>
      <c r="N35" s="117"/>
      <c r="O35" s="116">
        <f>IF(ISERROR('19'!O34+'19'!L34),0,'19'!O34+'19'!L34)</f>
        <v>0</v>
      </c>
      <c r="P35" s="117"/>
      <c r="Q35" s="116">
        <f>IF(ISERROR('19'!J34+'19'!Q34),0,'19'!J34+'19'!Q34)</f>
        <v>0</v>
      </c>
      <c r="R35" s="117"/>
      <c r="S35" s="118">
        <f t="shared" si="0"/>
        <v>0</v>
      </c>
      <c r="T35" s="119"/>
      <c r="U35" s="111"/>
    </row>
    <row r="36" ht="18" customHeight="1" spans="1:21" x14ac:dyDescent="0.25">
      <c r="A36" s="48"/>
      <c r="B36" s="99">
        <v>20</v>
      </c>
      <c r="C36" s="100">
        <f>IF(ISERROR('20'!A8),0,'20'!A8)</f>
        <v>0</v>
      </c>
      <c r="D36" s="101"/>
      <c r="E36" s="102"/>
      <c r="F36" s="112">
        <f>IF(ISERROR('20'!K8),0,'20'!K8)</f>
        <v>0</v>
      </c>
      <c r="G36" s="113"/>
      <c r="H36" s="113"/>
      <c r="I36" s="113"/>
      <c r="J36" s="114"/>
      <c r="K36" s="115"/>
      <c r="L36" s="106">
        <f>IF(ISERROR('20'!U10),0,'20'!U10)</f>
        <v>0</v>
      </c>
      <c r="M36" s="116">
        <f>IF(ISERROR('20'!E34),0,'20'!E34)</f>
        <v>0</v>
      </c>
      <c r="N36" s="117"/>
      <c r="O36" s="116">
        <f>IF(ISERROR('20'!O34+'20'!L34),0,'20'!O34+'20'!L34)</f>
        <v>0</v>
      </c>
      <c r="P36" s="117"/>
      <c r="Q36" s="116">
        <f>IF(ISERROR('20'!J34+'20'!Q34),0,'20'!J34+'20'!Q34)</f>
        <v>0</v>
      </c>
      <c r="R36" s="117"/>
      <c r="S36" s="118">
        <f t="shared" si="0"/>
        <v>0</v>
      </c>
      <c r="T36" s="119"/>
      <c r="U36" s="111"/>
    </row>
    <row r="37" ht="18" customHeight="1" spans="1:21" x14ac:dyDescent="0.25">
      <c r="A37" s="48"/>
      <c r="B37" s="99">
        <v>21</v>
      </c>
      <c r="C37" s="100">
        <f>IF(ISERROR('21'!A8),0,'21'!A8)</f>
        <v>0</v>
      </c>
      <c r="D37" s="101"/>
      <c r="E37" s="102"/>
      <c r="F37" s="112">
        <f>IF(ISERROR('21'!K8),0,'21'!K8)</f>
        <v>0</v>
      </c>
      <c r="G37" s="113"/>
      <c r="H37" s="113"/>
      <c r="I37" s="113"/>
      <c r="J37" s="114"/>
      <c r="K37" s="115"/>
      <c r="L37" s="106">
        <f>IF(ISERROR('21'!U10),0,'21'!U10)</f>
        <v>0</v>
      </c>
      <c r="M37" s="116">
        <f>IF(ISERROR('21'!E34),0,'21'!E34)</f>
        <v>0</v>
      </c>
      <c r="N37" s="117"/>
      <c r="O37" s="116">
        <f>IF(ISERROR('21'!O34+'21'!L34),0,'21'!O34+'21'!L34)</f>
        <v>0</v>
      </c>
      <c r="P37" s="117"/>
      <c r="Q37" s="116">
        <f>IF(ISERROR('21'!J34+'21'!Q34),0,'21'!J34+'21'!Q34)</f>
        <v>0</v>
      </c>
      <c r="R37" s="117"/>
      <c r="S37" s="118">
        <f t="shared" si="0"/>
        <v>0</v>
      </c>
      <c r="T37" s="119"/>
      <c r="U37" s="111"/>
    </row>
    <row r="38" ht="18" customHeight="1" spans="1:21" x14ac:dyDescent="0.25">
      <c r="A38" s="48"/>
      <c r="B38" s="99">
        <v>22</v>
      </c>
      <c r="C38" s="100">
        <f>IF(ISERROR('22'!A8),0,'22'!A8)</f>
        <v>0</v>
      </c>
      <c r="D38" s="101"/>
      <c r="E38" s="102"/>
      <c r="F38" s="112">
        <f>IF(ISERROR('22'!K8),0,'22'!K8)</f>
        <v>0</v>
      </c>
      <c r="G38" s="113"/>
      <c r="H38" s="113"/>
      <c r="I38" s="113"/>
      <c r="J38" s="114"/>
      <c r="K38" s="115"/>
      <c r="L38" s="106">
        <f>IF(ISERROR('22'!U10),0,'22'!U10)</f>
        <v>0</v>
      </c>
      <c r="M38" s="116">
        <f>IF(ISERROR('22'!E34),0,'22'!E34)</f>
        <v>0</v>
      </c>
      <c r="N38" s="117"/>
      <c r="O38" s="116">
        <f>IF(ISERROR('22'!O34+'22'!L34),0,'22'!O34+'22'!L34)</f>
        <v>0</v>
      </c>
      <c r="P38" s="117"/>
      <c r="Q38" s="116">
        <f>IF(ISERROR('22'!J34+'22'!Q34),0,'22'!J34+'22'!Q34)</f>
        <v>0</v>
      </c>
      <c r="R38" s="117"/>
      <c r="S38" s="118">
        <f t="shared" si="0"/>
        <v>0</v>
      </c>
      <c r="T38" s="119"/>
      <c r="U38" s="111"/>
    </row>
    <row r="39" ht="18" customHeight="1" spans="1:21" x14ac:dyDescent="0.25">
      <c r="A39" s="48"/>
      <c r="B39" s="99">
        <v>23</v>
      </c>
      <c r="C39" s="100">
        <f>IF(ISERROR('23'!A8),0,'23'!A8)</f>
        <v>0</v>
      </c>
      <c r="D39" s="101"/>
      <c r="E39" s="102"/>
      <c r="F39" s="112">
        <f>IF(ISERROR('23'!K8),0,'23'!K8)</f>
        <v>0</v>
      </c>
      <c r="G39" s="113"/>
      <c r="H39" s="113"/>
      <c r="I39" s="113"/>
      <c r="J39" s="114"/>
      <c r="K39" s="115"/>
      <c r="L39" s="106">
        <f>IF(ISERROR('23'!U10),0,'23'!U10)</f>
        <v>0</v>
      </c>
      <c r="M39" s="116">
        <f>IF(ISERROR('23'!E34),0,'23'!E34)</f>
        <v>0</v>
      </c>
      <c r="N39" s="117"/>
      <c r="O39" s="116">
        <f>IF(ISERROR('23'!O34+'23'!L34),0,'23'!O34+'23'!L34)</f>
        <v>0</v>
      </c>
      <c r="P39" s="117"/>
      <c r="Q39" s="116">
        <f>IF(ISERROR('23'!J34+'23'!Q34),0,'23'!J34+'23'!Q34)</f>
        <v>0</v>
      </c>
      <c r="R39" s="117"/>
      <c r="S39" s="118">
        <f t="shared" si="0"/>
        <v>0</v>
      </c>
      <c r="T39" s="119"/>
      <c r="U39" s="111"/>
    </row>
    <row r="40" ht="18" customHeight="1" spans="1:21" x14ac:dyDescent="0.25">
      <c r="A40" s="48"/>
      <c r="B40" s="99">
        <v>24</v>
      </c>
      <c r="C40" s="100">
        <f>IF(ISERROR('24'!A8),0,'24'!A8)</f>
        <v>0</v>
      </c>
      <c r="D40" s="101"/>
      <c r="E40" s="102"/>
      <c r="F40" s="112">
        <f>IF(ISERROR('24'!K8),0,'24'!K8)</f>
        <v>0</v>
      </c>
      <c r="G40" s="113"/>
      <c r="H40" s="113"/>
      <c r="I40" s="113"/>
      <c r="J40" s="114"/>
      <c r="K40" s="115"/>
      <c r="L40" s="106">
        <f>IF(ISERROR('24'!U10),0,'24'!U10)</f>
        <v>0</v>
      </c>
      <c r="M40" s="116">
        <f>IF(ISERROR('24'!E34),0,'24'!E34)</f>
        <v>0</v>
      </c>
      <c r="N40" s="117"/>
      <c r="O40" s="116">
        <f>IF(ISERROR('24'!O34+'24'!L34),0,'24'!O34+'24'!L34)</f>
        <v>0</v>
      </c>
      <c r="P40" s="117"/>
      <c r="Q40" s="116">
        <f>IF(ISERROR('24'!J34+'24'!Q34),0,'24'!J34+'24'!Q34)</f>
        <v>0</v>
      </c>
      <c r="R40" s="117"/>
      <c r="S40" s="118">
        <f t="shared" si="0"/>
        <v>0</v>
      </c>
      <c r="T40" s="119"/>
      <c r="U40" s="111"/>
    </row>
    <row r="41" ht="18" customHeight="1" spans="1:21" x14ac:dyDescent="0.25">
      <c r="A41" s="48"/>
      <c r="B41" s="99">
        <v>25</v>
      </c>
      <c r="C41" s="100">
        <f>IF(ISERROR('25'!A8),0,'25'!A8)</f>
        <v>0</v>
      </c>
      <c r="D41" s="101"/>
      <c r="E41" s="102"/>
      <c r="F41" s="112">
        <f>IF(ISERROR('25'!K8),0,'25'!K8)</f>
        <v>0</v>
      </c>
      <c r="G41" s="113"/>
      <c r="H41" s="113"/>
      <c r="I41" s="113"/>
      <c r="J41" s="114"/>
      <c r="K41" s="115"/>
      <c r="L41" s="106">
        <f>IF(ISERROR('25'!U10),0,'25'!U10)</f>
        <v>0</v>
      </c>
      <c r="M41" s="116">
        <f>IF(ISERROR('25'!E34),0,'25'!E34)</f>
        <v>0</v>
      </c>
      <c r="N41" s="117"/>
      <c r="O41" s="116">
        <f>IF(ISERROR('25'!O34+'25'!L34),0,'25'!O34+'25'!L34)</f>
        <v>0</v>
      </c>
      <c r="P41" s="117"/>
      <c r="Q41" s="116">
        <f>IF(ISERROR('25'!J34+'25'!Q34),0,'25'!J34+'25'!Q34)</f>
        <v>0</v>
      </c>
      <c r="R41" s="117"/>
      <c r="S41" s="118">
        <f t="shared" si="0"/>
        <v>0</v>
      </c>
      <c r="T41" s="119"/>
      <c r="U41" s="111"/>
    </row>
    <row r="42" ht="18" customHeight="1" spans="1:21" x14ac:dyDescent="0.25">
      <c r="A42" s="48"/>
      <c r="B42" s="99">
        <v>26</v>
      </c>
      <c r="C42" s="100">
        <f>IF(ISERROR('26'!A8),0,'26'!A8)</f>
        <v>0</v>
      </c>
      <c r="D42" s="101"/>
      <c r="E42" s="102"/>
      <c r="F42" s="112">
        <f>IF(ISERROR('26'!K8),0,'26'!K8)</f>
        <v>0</v>
      </c>
      <c r="G42" s="113"/>
      <c r="H42" s="113"/>
      <c r="I42" s="113"/>
      <c r="J42" s="114"/>
      <c r="K42" s="115"/>
      <c r="L42" s="106">
        <f>IF(ISERROR('26'!U10),0,'26'!U10)</f>
        <v>0</v>
      </c>
      <c r="M42" s="116">
        <f>IF(ISERROR('26'!E34),0,'26'!E34)</f>
        <v>0</v>
      </c>
      <c r="N42" s="117"/>
      <c r="O42" s="116">
        <f>IF(ISERROR('26'!O34+'26'!L34),0,'26'!O34+'26'!L34)</f>
        <v>0</v>
      </c>
      <c r="P42" s="117"/>
      <c r="Q42" s="116">
        <f>IF(ISERROR('26'!J34+'26'!Q34),0,'26'!J34+'26'!Q34)</f>
        <v>0</v>
      </c>
      <c r="R42" s="117"/>
      <c r="S42" s="118">
        <f t="shared" si="0"/>
        <v>0</v>
      </c>
      <c r="T42" s="119"/>
      <c r="U42" s="111"/>
    </row>
    <row r="43" ht="18" customHeight="1" spans="1:21" x14ac:dyDescent="0.25">
      <c r="A43" s="48"/>
      <c r="B43" s="99">
        <v>27</v>
      </c>
      <c r="C43" s="100">
        <f>IF(ISERROR('27'!A8),0,'27'!A8)</f>
        <v>0</v>
      </c>
      <c r="D43" s="101"/>
      <c r="E43" s="102"/>
      <c r="F43" s="112">
        <f>IF(ISERROR('27'!K8),0,'27'!K8)</f>
        <v>0</v>
      </c>
      <c r="G43" s="113"/>
      <c r="H43" s="113"/>
      <c r="I43" s="113"/>
      <c r="J43" s="114"/>
      <c r="K43" s="115"/>
      <c r="L43" s="106">
        <f>IF(ISERROR('27'!U10),0,'27'!U10)</f>
        <v>0</v>
      </c>
      <c r="M43" s="116">
        <f>IF(ISERROR('27'!E34),0,'27'!E34)</f>
        <v>0</v>
      </c>
      <c r="N43" s="117"/>
      <c r="O43" s="116">
        <f>IF(ISERROR('27'!O34+'27'!L34),0,'27'!O34+'27'!L34)</f>
        <v>0</v>
      </c>
      <c r="P43" s="117"/>
      <c r="Q43" s="116">
        <f>IF(ISERROR('27'!J34+'27'!Q34),0,'27'!J34+'27'!Q34)</f>
        <v>0</v>
      </c>
      <c r="R43" s="117"/>
      <c r="S43" s="118">
        <f t="shared" si="0"/>
        <v>0</v>
      </c>
      <c r="T43" s="119"/>
      <c r="U43" s="111"/>
    </row>
    <row r="44" ht="18" customHeight="1" spans="1:21" x14ac:dyDescent="0.25">
      <c r="A44" s="48"/>
      <c r="B44" s="99">
        <v>28</v>
      </c>
      <c r="C44" s="100">
        <f>IF(ISERROR('28'!A8),0,'28'!A8)</f>
        <v>0</v>
      </c>
      <c r="D44" s="101"/>
      <c r="E44" s="102"/>
      <c r="F44" s="112">
        <f>IF(ISERROR('28'!K8),0,'28'!K8)</f>
        <v>0</v>
      </c>
      <c r="G44" s="113"/>
      <c r="H44" s="113"/>
      <c r="I44" s="113"/>
      <c r="J44" s="114"/>
      <c r="K44" s="115"/>
      <c r="L44" s="106">
        <f>IF(ISERROR('28'!U10),0,'28'!U10)</f>
        <v>0</v>
      </c>
      <c r="M44" s="116">
        <f>IF(ISERROR('28'!E34),0,'28'!E34)</f>
        <v>0</v>
      </c>
      <c r="N44" s="117"/>
      <c r="O44" s="116">
        <f>IF(ISERROR('28'!O34+'28'!L34),0,'28'!O34+'28'!L34)</f>
        <v>0</v>
      </c>
      <c r="P44" s="117"/>
      <c r="Q44" s="116">
        <f>IF(ISERROR('28'!J34+'28'!Q34),0,'28'!J34+'28'!Q34)</f>
        <v>0</v>
      </c>
      <c r="R44" s="117"/>
      <c r="S44" s="118">
        <f t="shared" si="0"/>
        <v>0</v>
      </c>
      <c r="T44" s="119"/>
      <c r="U44" s="111"/>
    </row>
    <row r="45" ht="18" customHeight="1" spans="1:21" x14ac:dyDescent="0.25">
      <c r="A45" s="48"/>
      <c r="B45" s="99">
        <v>29</v>
      </c>
      <c r="C45" s="100">
        <f>IF(ISERROR('29'!A8),0,'29'!A8)</f>
        <v>0</v>
      </c>
      <c r="D45" s="101"/>
      <c r="E45" s="102"/>
      <c r="F45" s="112">
        <f>IF(ISERROR('29'!K8),0,'29'!K8)</f>
        <v>0</v>
      </c>
      <c r="G45" s="113"/>
      <c r="H45" s="113"/>
      <c r="I45" s="113"/>
      <c r="J45" s="114"/>
      <c r="K45" s="115"/>
      <c r="L45" s="106">
        <f>IF(ISERROR('29'!U10),0,'29'!U10)</f>
        <v>0</v>
      </c>
      <c r="M45" s="116">
        <f>IF(ISERROR('29'!E34),0,'29'!E34)</f>
        <v>0</v>
      </c>
      <c r="N45" s="117"/>
      <c r="O45" s="116">
        <f>IF(ISERROR('29'!O34+'29'!L34),0,'29'!O34+'29'!L34)</f>
        <v>0</v>
      </c>
      <c r="P45" s="117"/>
      <c r="Q45" s="116">
        <f>IF(ISERROR('29'!J34+'29'!Q34),0,'29'!J34+'29'!Q34)</f>
        <v>0</v>
      </c>
      <c r="R45" s="117"/>
      <c r="S45" s="118">
        <f t="shared" si="0"/>
        <v>0</v>
      </c>
      <c r="T45" s="119"/>
      <c r="U45" s="111"/>
    </row>
    <row r="46" ht="18" customHeight="1" spans="1:21" x14ac:dyDescent="0.25">
      <c r="A46" s="48"/>
      <c r="B46" s="99">
        <v>30</v>
      </c>
      <c r="C46" s="100">
        <f>IF(ISERROR('30'!A8),0,'30'!A8)</f>
        <v>0</v>
      </c>
      <c r="D46" s="101"/>
      <c r="E46" s="102"/>
      <c r="F46" s="112">
        <f>IF(ISERROR('30'!K8),0,'30'!K8)</f>
        <v>0</v>
      </c>
      <c r="G46" s="113"/>
      <c r="H46" s="113"/>
      <c r="I46" s="113"/>
      <c r="J46" s="114"/>
      <c r="K46" s="115"/>
      <c r="L46" s="106">
        <f>IF(ISERROR('30'!U10),0,'30'!U10)</f>
        <v>0</v>
      </c>
      <c r="M46" s="116">
        <f>IF(ISERROR('30'!E34),0,'30'!E34)</f>
        <v>0</v>
      </c>
      <c r="N46" s="117"/>
      <c r="O46" s="116">
        <f>IF(ISERROR('30'!O34+'30'!L34),0,'30'!O34+'30'!L34)</f>
        <v>0</v>
      </c>
      <c r="P46" s="117"/>
      <c r="Q46" s="116">
        <f>IF(ISERROR('30'!J34+'30'!Q34),0,'30'!J34+'30'!Q34)</f>
        <v>0</v>
      </c>
      <c r="R46" s="117"/>
      <c r="S46" s="118">
        <f t="shared" si="0"/>
        <v>0</v>
      </c>
      <c r="T46" s="119"/>
      <c r="U46" s="111"/>
    </row>
    <row r="47" ht="18" customHeight="1" spans="1:21" x14ac:dyDescent="0.25">
      <c r="A47" s="48"/>
      <c r="B47" s="99">
        <v>31</v>
      </c>
      <c r="C47" s="100">
        <f>IF(ISERROR('31'!A8),0,'31'!A8)</f>
        <v>0</v>
      </c>
      <c r="D47" s="101"/>
      <c r="E47" s="102"/>
      <c r="F47" s="112">
        <f>IF(ISERROR('31'!K8),0,'31'!K8)</f>
        <v>0</v>
      </c>
      <c r="G47" s="113"/>
      <c r="H47" s="113"/>
      <c r="I47" s="113"/>
      <c r="J47" s="114"/>
      <c r="K47" s="115"/>
      <c r="L47" s="106">
        <f>IF(ISERROR('31'!U10),0,'31'!U10)</f>
        <v>0</v>
      </c>
      <c r="M47" s="116">
        <f>IF(ISERROR('31'!E34),0,'31'!E34)</f>
        <v>0</v>
      </c>
      <c r="N47" s="117"/>
      <c r="O47" s="116">
        <f>IF(ISERROR('31'!O34+'31'!L34),0,'31'!O34+'31'!L34)</f>
        <v>0</v>
      </c>
      <c r="P47" s="117"/>
      <c r="Q47" s="116">
        <f>IF(ISERROR('31'!J34+'31'!Q34),0,'31'!J34+'31'!Q34)</f>
        <v>0</v>
      </c>
      <c r="R47" s="117"/>
      <c r="S47" s="118">
        <f t="shared" si="0"/>
        <v>0</v>
      </c>
      <c r="T47" s="119"/>
      <c r="U47" s="111"/>
    </row>
    <row r="48" ht="18" customHeight="1" spans="1:21" x14ac:dyDescent="0.25">
      <c r="A48" s="48"/>
      <c r="B48" s="99">
        <v>32</v>
      </c>
      <c r="C48" s="100">
        <f>IF(ISERROR('32'!A8),0,'32'!A8)</f>
        <v>0</v>
      </c>
      <c r="D48" s="101"/>
      <c r="E48" s="102"/>
      <c r="F48" s="112">
        <f>IF(ISERROR('32'!K8),0,'32'!K8)</f>
        <v>0</v>
      </c>
      <c r="G48" s="113"/>
      <c r="H48" s="113"/>
      <c r="I48" s="113"/>
      <c r="J48" s="114"/>
      <c r="K48" s="115"/>
      <c r="L48" s="106">
        <f>IF(ISERROR('32'!U10),0,'32'!U10)</f>
        <v>0</v>
      </c>
      <c r="M48" s="116">
        <f>IF(ISERROR('32'!E34),0,'32'!E34)</f>
        <v>0</v>
      </c>
      <c r="N48" s="117"/>
      <c r="O48" s="116">
        <f>IF(ISERROR('32'!O34+'32'!L34),0,'32'!O34+'32'!L34)</f>
        <v>0</v>
      </c>
      <c r="P48" s="117"/>
      <c r="Q48" s="116">
        <f>IF(ISERROR('32'!J34+'32'!Q34),0,'32'!J34+'32'!Q34)</f>
        <v>0</v>
      </c>
      <c r="R48" s="117"/>
      <c r="S48" s="118">
        <f t="shared" si="0"/>
        <v>0</v>
      </c>
      <c r="T48" s="119"/>
      <c r="U48" s="111"/>
    </row>
    <row r="49" ht="18" customHeight="1" spans="1:21" x14ac:dyDescent="0.25">
      <c r="A49" s="48"/>
      <c r="B49" s="99">
        <v>33</v>
      </c>
      <c r="C49" s="100">
        <f>IF(ISERROR('33'!A8),0,'33'!A8)</f>
        <v>0</v>
      </c>
      <c r="D49" s="101"/>
      <c r="E49" s="102"/>
      <c r="F49" s="112">
        <f>IF(ISERROR('33'!K8),0,'33'!K8)</f>
        <v>0</v>
      </c>
      <c r="G49" s="113"/>
      <c r="H49" s="113"/>
      <c r="I49" s="113"/>
      <c r="J49" s="114"/>
      <c r="K49" s="115"/>
      <c r="L49" s="106">
        <f>IF(ISERROR('33'!U10),0,'33'!U10)</f>
        <v>0</v>
      </c>
      <c r="M49" s="116">
        <f>IF(ISERROR('33'!E34),0,'33'!E34)</f>
        <v>0</v>
      </c>
      <c r="N49" s="117"/>
      <c r="O49" s="116">
        <f>IF(ISERROR('33'!O34+'33'!L34),0,'33'!O34+'33'!L34)</f>
        <v>0</v>
      </c>
      <c r="P49" s="117"/>
      <c r="Q49" s="116">
        <f>IF(ISERROR('33'!J34+'33'!Q34),0,'33'!J34+'33'!Q34)</f>
        <v>0</v>
      </c>
      <c r="R49" s="117"/>
      <c r="S49" s="118">
        <f t="shared" si="0"/>
        <v>0</v>
      </c>
      <c r="T49" s="119"/>
      <c r="U49" s="111"/>
    </row>
    <row r="50" ht="18" customHeight="1" spans="1:21" x14ac:dyDescent="0.25">
      <c r="A50" s="48"/>
      <c r="B50" s="99">
        <v>34</v>
      </c>
      <c r="C50" s="100">
        <f>IF(ISERROR('34'!A8),0,'34'!A8)</f>
        <v>0</v>
      </c>
      <c r="D50" s="101"/>
      <c r="E50" s="102"/>
      <c r="F50" s="112">
        <f>IF(ISERROR('34'!K8),0,'34'!K8)</f>
        <v>0</v>
      </c>
      <c r="G50" s="113"/>
      <c r="H50" s="113"/>
      <c r="I50" s="113"/>
      <c r="J50" s="114"/>
      <c r="K50" s="115"/>
      <c r="L50" s="106">
        <f>IF(ISERROR('34'!U10),0,'34'!U10)</f>
        <v>0</v>
      </c>
      <c r="M50" s="116">
        <f>IF(ISERROR('34'!E34),0,'34'!E34)</f>
        <v>0</v>
      </c>
      <c r="N50" s="117"/>
      <c r="O50" s="116">
        <f>IF(ISERROR('34'!O34+'34'!L34),0,'34'!O34+'34'!L34)</f>
        <v>0</v>
      </c>
      <c r="P50" s="117"/>
      <c r="Q50" s="116">
        <f>IF(ISERROR('34'!J34+'34'!Q34),0,'34'!J34+'34'!Q34)</f>
        <v>0</v>
      </c>
      <c r="R50" s="117"/>
      <c r="S50" s="118">
        <f t="shared" si="0"/>
        <v>0</v>
      </c>
      <c r="T50" s="119"/>
      <c r="U50" s="111"/>
    </row>
    <row r="51" ht="18" customHeight="1" spans="1:21" x14ac:dyDescent="0.25">
      <c r="A51" s="48"/>
      <c r="B51" s="99">
        <v>35</v>
      </c>
      <c r="C51" s="100">
        <f>IF(ISERROR('35'!A8),0,'35'!A8)</f>
        <v>0</v>
      </c>
      <c r="D51" s="101"/>
      <c r="E51" s="102"/>
      <c r="F51" s="112">
        <f>IF(ISERROR('35'!K8),0,'35'!K8)</f>
        <v>0</v>
      </c>
      <c r="G51" s="113"/>
      <c r="H51" s="113"/>
      <c r="I51" s="113"/>
      <c r="J51" s="114"/>
      <c r="K51" s="115"/>
      <c r="L51" s="106">
        <f>IF(ISERROR('35'!U10),0,'35'!U10)</f>
        <v>0</v>
      </c>
      <c r="M51" s="116">
        <f>IF(ISERROR('35'!E34),0,'35'!E34)</f>
        <v>0</v>
      </c>
      <c r="N51" s="117"/>
      <c r="O51" s="116">
        <f>IF(ISERROR('35'!O34+'35'!L34),0,'35'!O34+'35'!L34)</f>
        <v>0</v>
      </c>
      <c r="P51" s="117"/>
      <c r="Q51" s="116">
        <f>IF(ISERROR('35'!J34+'35'!Q34),0,'35'!J34+'35'!Q34)</f>
        <v>0</v>
      </c>
      <c r="R51" s="117"/>
      <c r="S51" s="118">
        <f t="shared" si="0"/>
        <v>0</v>
      </c>
      <c r="T51" s="119"/>
      <c r="U51" s="111"/>
    </row>
    <row r="52" ht="18" customHeight="1" spans="1:21" x14ac:dyDescent="0.25">
      <c r="A52" s="48"/>
      <c r="B52" s="99">
        <v>36</v>
      </c>
      <c r="C52" s="100">
        <f>IF(ISERROR('36'!A8),0,'36'!A8)</f>
        <v>0</v>
      </c>
      <c r="D52" s="101"/>
      <c r="E52" s="102"/>
      <c r="F52" s="112">
        <f>IF(ISERROR('36'!K8),0,'36'!K8)</f>
        <v>0</v>
      </c>
      <c r="G52" s="113"/>
      <c r="H52" s="113"/>
      <c r="I52" s="113"/>
      <c r="J52" s="114"/>
      <c r="K52" s="115"/>
      <c r="L52" s="106">
        <f>IF(ISERROR('36'!U10),0,'36'!U10)</f>
        <v>0</v>
      </c>
      <c r="M52" s="116">
        <f>IF(ISERROR('36'!E34),0,'36'!E34)</f>
        <v>0</v>
      </c>
      <c r="N52" s="117"/>
      <c r="O52" s="116">
        <f>IF(ISERROR('36'!O34+'36'!L34),0,'36'!O34+'36'!L34)</f>
        <v>0</v>
      </c>
      <c r="P52" s="117"/>
      <c r="Q52" s="116">
        <f>IF(ISERROR('36'!J34+'36'!Q34),0,'36'!J34+'36'!Q34)</f>
        <v>0</v>
      </c>
      <c r="R52" s="117"/>
      <c r="S52" s="118">
        <f t="shared" si="0"/>
        <v>0</v>
      </c>
      <c r="T52" s="119"/>
      <c r="U52" s="111"/>
    </row>
    <row r="53" ht="18" customHeight="1" spans="1:21" x14ac:dyDescent="0.25">
      <c r="A53" s="48"/>
      <c r="B53" s="99">
        <v>37</v>
      </c>
      <c r="C53" s="100">
        <f>IF(ISERROR('37'!A8),0,'37'!A8)</f>
        <v>0</v>
      </c>
      <c r="D53" s="101"/>
      <c r="E53" s="102"/>
      <c r="F53" s="112">
        <f>IF(ISERROR('37'!K8),0,'37'!K8)</f>
        <v>0</v>
      </c>
      <c r="G53" s="113"/>
      <c r="H53" s="113"/>
      <c r="I53" s="113"/>
      <c r="J53" s="114"/>
      <c r="K53" s="115"/>
      <c r="L53" s="106">
        <f>IF(ISERROR('37'!U10),0,'37'!U10)</f>
        <v>0</v>
      </c>
      <c r="M53" s="116">
        <f>IF(ISERROR('37'!E34),0,'37'!E34)</f>
        <v>0</v>
      </c>
      <c r="N53" s="117"/>
      <c r="O53" s="116">
        <f>IF(ISERROR('37'!O34+'37'!L34),0,'37'!O34+'37'!L34)</f>
        <v>0</v>
      </c>
      <c r="P53" s="117"/>
      <c r="Q53" s="116">
        <f>IF(ISERROR('37'!J34+'37'!Q34),0,'37'!J34+'37'!Q34)</f>
        <v>0</v>
      </c>
      <c r="R53" s="117"/>
      <c r="S53" s="118">
        <f t="shared" si="0"/>
        <v>0</v>
      </c>
      <c r="T53" s="119"/>
      <c r="U53" s="111"/>
    </row>
    <row r="54" ht="18" customHeight="1" spans="1:21" x14ac:dyDescent="0.25">
      <c r="A54" s="48"/>
      <c r="B54" s="99">
        <v>38</v>
      </c>
      <c r="C54" s="100">
        <f>IF(ISERROR('38'!A8),0,'38'!A8)</f>
        <v>0</v>
      </c>
      <c r="D54" s="101"/>
      <c r="E54" s="102"/>
      <c r="F54" s="112">
        <f>IF(ISERROR('38'!K8),0,'38'!K8)</f>
        <v>0</v>
      </c>
      <c r="G54" s="113"/>
      <c r="H54" s="113"/>
      <c r="I54" s="113"/>
      <c r="J54" s="114"/>
      <c r="K54" s="115"/>
      <c r="L54" s="106">
        <f>IF(ISERROR('38'!U10),0,'38'!U10)</f>
        <v>0</v>
      </c>
      <c r="M54" s="116">
        <f>IF(ISERROR('38'!E34),0,'38'!E34)</f>
        <v>0</v>
      </c>
      <c r="N54" s="117"/>
      <c r="O54" s="116">
        <f>IF(ISERROR('38'!O34+'38'!L34),0,'38'!O34+'38'!L34)</f>
        <v>0</v>
      </c>
      <c r="P54" s="117"/>
      <c r="Q54" s="116">
        <f>IF(ISERROR('38'!J34+'38'!Q34),0,'38'!J34+'38'!Q34)</f>
        <v>0</v>
      </c>
      <c r="R54" s="117"/>
      <c r="S54" s="118">
        <f t="shared" si="0"/>
        <v>0</v>
      </c>
      <c r="T54" s="119"/>
      <c r="U54" s="111"/>
    </row>
    <row r="55" ht="18" customHeight="1" spans="1:21" x14ac:dyDescent="0.25">
      <c r="A55" s="48"/>
      <c r="B55" s="99">
        <v>39</v>
      </c>
      <c r="C55" s="100">
        <f>IF(ISERROR('39'!A8),0,'39'!A8)</f>
        <v>0</v>
      </c>
      <c r="D55" s="101"/>
      <c r="E55" s="102"/>
      <c r="F55" s="112">
        <f>IF(ISERROR('39'!K8),0,'39'!K8)</f>
        <v>0</v>
      </c>
      <c r="G55" s="113"/>
      <c r="H55" s="113"/>
      <c r="I55" s="113"/>
      <c r="J55" s="114"/>
      <c r="K55" s="115"/>
      <c r="L55" s="106">
        <f>IF(ISERROR('39'!U10),0,'39'!U10)</f>
        <v>0</v>
      </c>
      <c r="M55" s="116">
        <f>IF(ISERROR('39'!E34),0,'39'!E34)</f>
        <v>0</v>
      </c>
      <c r="N55" s="117"/>
      <c r="O55" s="116">
        <f>IF(ISERROR('39'!O34+'39'!L34),0,'39'!O34+'39'!L34)</f>
        <v>0</v>
      </c>
      <c r="P55" s="117"/>
      <c r="Q55" s="116">
        <f>IF(ISERROR('39'!J34+'39'!Q34),0,'39'!J34+'39'!Q34)</f>
        <v>0</v>
      </c>
      <c r="R55" s="117"/>
      <c r="S55" s="118">
        <f t="shared" si="0"/>
        <v>0</v>
      </c>
      <c r="T55" s="119"/>
      <c r="U55" s="111"/>
    </row>
    <row r="56" ht="18" customHeight="1" spans="1:21" x14ac:dyDescent="0.25">
      <c r="A56" s="48"/>
      <c r="B56" s="99">
        <v>40</v>
      </c>
      <c r="C56" s="100">
        <f>IF(ISERROR('40'!A8),0,'40'!A8)</f>
        <v>0</v>
      </c>
      <c r="D56" s="101"/>
      <c r="E56" s="102"/>
      <c r="F56" s="112">
        <f>IF(ISERROR('40'!K8),0,'40'!K8)</f>
        <v>0</v>
      </c>
      <c r="G56" s="113"/>
      <c r="H56" s="113"/>
      <c r="I56" s="113"/>
      <c r="J56" s="114"/>
      <c r="K56" s="115"/>
      <c r="L56" s="106">
        <f>IF(ISERROR('40'!U10),0,'40'!U10)</f>
        <v>0</v>
      </c>
      <c r="M56" s="116">
        <f>IF(ISERROR('40'!E34),0,'40'!E34)</f>
        <v>0</v>
      </c>
      <c r="N56" s="117"/>
      <c r="O56" s="116">
        <f>IF(ISERROR('40'!O34+'40'!L34),0,'40'!O34+'40'!L34)</f>
        <v>0</v>
      </c>
      <c r="P56" s="117"/>
      <c r="Q56" s="116">
        <f>IF(ISERROR('40'!J34+'40'!Q34),0,'40'!J34+'40'!Q34)</f>
        <v>0</v>
      </c>
      <c r="R56" s="117"/>
      <c r="S56" s="118">
        <f t="shared" si="0"/>
        <v>0</v>
      </c>
      <c r="T56" s="119"/>
      <c r="U56" s="111"/>
    </row>
    <row r="57" ht="18" customHeight="1" spans="1:21" x14ac:dyDescent="0.25">
      <c r="A57" s="48"/>
      <c r="B57" s="99">
        <v>41</v>
      </c>
      <c r="C57" s="100">
        <f>IF(ISERROR('41'!A8),0,'41'!A8)</f>
        <v>0</v>
      </c>
      <c r="D57" s="101"/>
      <c r="E57" s="102"/>
      <c r="F57" s="112">
        <f>IF(ISERROR('41'!K8),0,'41'!K8)</f>
        <v>0</v>
      </c>
      <c r="G57" s="113"/>
      <c r="H57" s="113"/>
      <c r="I57" s="113"/>
      <c r="J57" s="114"/>
      <c r="K57" s="115"/>
      <c r="L57" s="106">
        <f>IF(ISERROR('41'!U10),0,'41'!U10)</f>
        <v>0</v>
      </c>
      <c r="M57" s="116">
        <f>IF(ISERROR('41'!E34),0,'41'!E34)</f>
        <v>0</v>
      </c>
      <c r="N57" s="117"/>
      <c r="O57" s="116">
        <f>IF(ISERROR('41'!O34+'41'!L34),0,'41'!O34+'41'!L34)</f>
        <v>0</v>
      </c>
      <c r="P57" s="117"/>
      <c r="Q57" s="116">
        <f>IF(ISERROR('41'!J34+'41'!Q34),0,'41'!J34+'41'!Q34)</f>
        <v>0</v>
      </c>
      <c r="R57" s="117"/>
      <c r="S57" s="118">
        <f t="shared" si="0"/>
        <v>0</v>
      </c>
      <c r="T57" s="119"/>
      <c r="U57" s="111"/>
    </row>
    <row r="58" ht="18" customHeight="1" spans="1:21" x14ac:dyDescent="0.25">
      <c r="A58" s="48"/>
      <c r="B58" s="99">
        <v>42</v>
      </c>
      <c r="C58" s="100">
        <f>IF(ISERROR('42'!A8),0,'42'!A8)</f>
        <v>0</v>
      </c>
      <c r="D58" s="101"/>
      <c r="E58" s="102"/>
      <c r="F58" s="112">
        <f>IF(ISERROR('42'!K8),0,'42'!K8)</f>
        <v>0</v>
      </c>
      <c r="G58" s="113"/>
      <c r="H58" s="113"/>
      <c r="I58" s="113"/>
      <c r="J58" s="114"/>
      <c r="K58" s="115"/>
      <c r="L58" s="106">
        <f>IF(ISERROR('42'!U10),0,'42'!U10)</f>
        <v>0</v>
      </c>
      <c r="M58" s="116">
        <f>IF(ISERROR('42'!E34),0,'42'!E34)</f>
        <v>0</v>
      </c>
      <c r="N58" s="117"/>
      <c r="O58" s="116">
        <f>IF(ISERROR('42'!O34+'42'!L34),0,'42'!O34+'42'!L34)</f>
        <v>0</v>
      </c>
      <c r="P58" s="117"/>
      <c r="Q58" s="116">
        <f>IF(ISERROR('42'!J34+'42'!Q34),0,'42'!J34+'42'!Q34)</f>
        <v>0</v>
      </c>
      <c r="R58" s="117"/>
      <c r="S58" s="118">
        <f t="shared" si="0"/>
        <v>0</v>
      </c>
      <c r="T58" s="119"/>
      <c r="U58" s="111"/>
    </row>
    <row r="59" ht="18" customHeight="1" spans="1:21" x14ac:dyDescent="0.25">
      <c r="A59" s="48"/>
      <c r="B59" s="99">
        <v>43</v>
      </c>
      <c r="C59" s="100">
        <f>IF(ISERROR('43'!A8),0,'43'!A8)</f>
        <v>0</v>
      </c>
      <c r="D59" s="101"/>
      <c r="E59" s="102"/>
      <c r="F59" s="112">
        <f>IF(ISERROR('43'!K8),0,'43'!K8)</f>
        <v>0</v>
      </c>
      <c r="G59" s="113"/>
      <c r="H59" s="113"/>
      <c r="I59" s="113"/>
      <c r="J59" s="114"/>
      <c r="K59" s="115"/>
      <c r="L59" s="106">
        <f>IF(ISERROR('43'!U10),0,'43'!U10)</f>
        <v>0</v>
      </c>
      <c r="M59" s="116">
        <f>IF(ISERROR('43'!E34),0,'43'!E34)</f>
        <v>0</v>
      </c>
      <c r="N59" s="117"/>
      <c r="O59" s="116">
        <f>IF(ISERROR('43'!O34+'43'!L34),0,'43'!O34+'43'!L34)</f>
        <v>0</v>
      </c>
      <c r="P59" s="117"/>
      <c r="Q59" s="116">
        <f>IF(ISERROR('43'!J34+'43'!Q34),0,'43'!J34+'43'!Q34)</f>
        <v>0</v>
      </c>
      <c r="R59" s="117"/>
      <c r="S59" s="121">
        <f t="shared" si="0"/>
        <v>0</v>
      </c>
      <c r="T59" s="122"/>
      <c r="U59" s="111"/>
    </row>
    <row r="60" ht="4.5" customHeight="1" spans="1:21" x14ac:dyDescent="0.25">
      <c r="A60" s="48"/>
      <c r="B60" s="56"/>
      <c r="C60" s="123"/>
      <c r="D60" s="124"/>
      <c r="E60" s="124"/>
      <c r="F60" s="125"/>
      <c r="G60" s="126"/>
      <c r="H60" s="126"/>
      <c r="I60" s="126"/>
      <c r="J60" s="46"/>
      <c r="K60" s="127"/>
      <c r="L60" s="128"/>
      <c r="M60" s="129"/>
      <c r="N60" s="129"/>
      <c r="O60" s="129"/>
      <c r="P60" s="129"/>
      <c r="Q60" s="129"/>
      <c r="R60" s="129"/>
      <c r="S60" s="130"/>
      <c r="T60" s="130"/>
      <c r="U60" s="111"/>
    </row>
    <row r="61" spans="1:21" x14ac:dyDescent="0.25">
      <c r="A61" s="48"/>
      <c r="B61" s="131" t="s">
        <v>144</v>
      </c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91"/>
    </row>
    <row r="62" ht="15" customHeight="1" spans="1:21" x14ac:dyDescent="0.25">
      <c r="A62" s="48"/>
      <c r="B62" s="132">
        <v>1</v>
      </c>
      <c r="C62" s="46" t="s">
        <v>145</v>
      </c>
      <c r="D62" s="46"/>
      <c r="E62" s="46"/>
      <c r="F62" s="46" t="s">
        <v>146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/>
      <c r="U62" s="111"/>
    </row>
    <row r="63" ht="15" customHeight="1" spans="1:21" x14ac:dyDescent="0.25">
      <c r="A63" s="48"/>
      <c r="B63" s="133">
        <v>2</v>
      </c>
      <c r="C63" s="44" t="s">
        <v>147</v>
      </c>
      <c r="F63" s="44" t="s">
        <v>148</v>
      </c>
      <c r="T63" s="111"/>
      <c r="U63" s="111"/>
    </row>
    <row r="64" ht="15" customHeight="1" spans="1:21" x14ac:dyDescent="0.25">
      <c r="A64" s="48"/>
      <c r="B64" s="133">
        <v>3</v>
      </c>
      <c r="C64" s="44" t="s">
        <v>149</v>
      </c>
      <c r="F64" s="44" t="s">
        <v>150</v>
      </c>
      <c r="T64" s="111"/>
      <c r="U64" s="111"/>
    </row>
    <row r="65" ht="15" customHeight="1" spans="1:21" x14ac:dyDescent="0.25">
      <c r="A65" s="48"/>
      <c r="B65" s="133">
        <v>4</v>
      </c>
      <c r="C65" s="44" t="s">
        <v>151</v>
      </c>
      <c r="F65" s="44" t="s">
        <v>152</v>
      </c>
      <c r="T65" s="111"/>
      <c r="U65" s="111"/>
    </row>
    <row r="66" ht="15" customHeight="1" spans="1:21" x14ac:dyDescent="0.25">
      <c r="A66" s="48"/>
      <c r="B66" s="133">
        <v>5</v>
      </c>
      <c r="C66" s="44" t="s">
        <v>153</v>
      </c>
      <c r="F66" s="44" t="s">
        <v>154</v>
      </c>
      <c r="T66" s="111"/>
      <c r="U66" s="111"/>
    </row>
    <row r="67" ht="15" customHeight="1" spans="1:21" x14ac:dyDescent="0.25">
      <c r="A67" s="48"/>
      <c r="B67" s="133">
        <v>6</v>
      </c>
      <c r="C67" s="44" t="s">
        <v>155</v>
      </c>
      <c r="F67" s="44" t="s">
        <v>156</v>
      </c>
      <c r="T67" s="111"/>
      <c r="U67" s="111"/>
    </row>
    <row r="68" ht="15" customHeight="1" spans="1:21" x14ac:dyDescent="0.25">
      <c r="A68" s="48"/>
      <c r="B68" s="133">
        <v>7</v>
      </c>
      <c r="C68" s="44" t="s">
        <v>157</v>
      </c>
      <c r="F68" s="44" t="s">
        <v>150</v>
      </c>
      <c r="T68" s="111"/>
      <c r="U68" s="111"/>
    </row>
    <row r="69" ht="15" customHeight="1" spans="1:21" x14ac:dyDescent="0.25">
      <c r="A69" s="48"/>
      <c r="B69" s="133">
        <v>8</v>
      </c>
      <c r="C69" s="44" t="s">
        <v>158</v>
      </c>
      <c r="F69" s="44" t="s">
        <v>159</v>
      </c>
      <c r="T69" s="111"/>
      <c r="U69" s="111"/>
    </row>
    <row r="70" ht="15" customHeight="1" spans="1:21" x14ac:dyDescent="0.25">
      <c r="A70" s="48"/>
      <c r="B70" s="133">
        <v>9</v>
      </c>
      <c r="C70" s="44" t="s">
        <v>160</v>
      </c>
      <c r="F70" s="44" t="s">
        <v>148</v>
      </c>
      <c r="T70" s="111"/>
      <c r="U70" s="111"/>
    </row>
    <row r="71" ht="15" customHeight="1" spans="1:21" x14ac:dyDescent="0.25">
      <c r="A71" s="48"/>
      <c r="B71" s="133">
        <v>10</v>
      </c>
      <c r="C71" s="44" t="s">
        <v>161</v>
      </c>
      <c r="F71" s="44" t="s">
        <v>162</v>
      </c>
      <c r="T71" s="111"/>
      <c r="U71" s="111"/>
    </row>
    <row r="72" ht="15" customHeight="1" spans="1:21" x14ac:dyDescent="0.25">
      <c r="A72" s="48"/>
      <c r="B72" s="133">
        <v>11</v>
      </c>
      <c r="C72" s="44" t="s">
        <v>163</v>
      </c>
      <c r="F72" s="44" t="s">
        <v>164</v>
      </c>
      <c r="T72" s="111"/>
      <c r="U72" s="111"/>
    </row>
    <row r="73" ht="15" customHeight="1" spans="1:21" x14ac:dyDescent="0.25">
      <c r="A73" s="48"/>
      <c r="B73" s="134">
        <v>12</v>
      </c>
      <c r="C73" s="135" t="s">
        <v>165</v>
      </c>
      <c r="D73" s="135"/>
      <c r="E73" s="135"/>
      <c r="F73" s="136" t="s">
        <v>166</v>
      </c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7"/>
      <c r="U73" s="111"/>
    </row>
    <row r="74" spans="1:21" x14ac:dyDescent="0.25">
      <c r="A74" s="138"/>
      <c r="B74" s="136"/>
      <c r="C74" s="136"/>
      <c r="D74" s="136"/>
      <c r="E74" s="136"/>
      <c r="F74" s="136"/>
      <c r="G74" s="136"/>
      <c r="H74" s="136"/>
      <c r="I74" s="136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7"/>
    </row>
    <row r="75" ht="13.5" customHeight="1" spans="10:21" x14ac:dyDescent="0.25"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1"/>
    </row>
  </sheetData>
  <mergeCells count="189">
    <mergeCell ref="F2:T3"/>
    <mergeCell ref="B4:T4"/>
    <mergeCell ref="B5:T5"/>
    <mergeCell ref="B6:T6"/>
    <mergeCell ref="B7:T7"/>
    <mergeCell ref="B8:T10"/>
    <mergeCell ref="Q12:T12"/>
    <mergeCell ref="P13:T14"/>
    <mergeCell ref="B15:T15"/>
    <mergeCell ref="C16:E16"/>
    <mergeCell ref="F16:K16"/>
    <mergeCell ref="M16:N16"/>
    <mergeCell ref="O16:P16"/>
    <mergeCell ref="Q16:R16"/>
    <mergeCell ref="S16:T16"/>
    <mergeCell ref="M17:N17"/>
    <mergeCell ref="O17:P17"/>
    <mergeCell ref="Q17:R17"/>
    <mergeCell ref="S17:T17"/>
    <mergeCell ref="M18:N18"/>
    <mergeCell ref="O18:P18"/>
    <mergeCell ref="Q18:R18"/>
    <mergeCell ref="S18:T18"/>
    <mergeCell ref="M19:N19"/>
    <mergeCell ref="O19:P19"/>
    <mergeCell ref="Q19:R19"/>
    <mergeCell ref="S19:T19"/>
    <mergeCell ref="M20:N20"/>
    <mergeCell ref="O20:P20"/>
    <mergeCell ref="Q20:R20"/>
    <mergeCell ref="S20:T20"/>
    <mergeCell ref="M21:N21"/>
    <mergeCell ref="O21:P21"/>
    <mergeCell ref="Q21:R21"/>
    <mergeCell ref="S21:T21"/>
    <mergeCell ref="M22:N22"/>
    <mergeCell ref="O22:P22"/>
    <mergeCell ref="Q22:R22"/>
    <mergeCell ref="S22:T22"/>
    <mergeCell ref="M23:N23"/>
    <mergeCell ref="O23:P23"/>
    <mergeCell ref="Q23:R23"/>
    <mergeCell ref="S23:T23"/>
    <mergeCell ref="M24:N24"/>
    <mergeCell ref="O24:P24"/>
    <mergeCell ref="Q24:R24"/>
    <mergeCell ref="S24:T24"/>
    <mergeCell ref="M25:N25"/>
    <mergeCell ref="O25:P25"/>
    <mergeCell ref="Q25:R25"/>
    <mergeCell ref="S25:T25"/>
    <mergeCell ref="M26:N26"/>
    <mergeCell ref="O26:P26"/>
    <mergeCell ref="Q26:R26"/>
    <mergeCell ref="S26:T26"/>
    <mergeCell ref="M27:N27"/>
    <mergeCell ref="O27:P27"/>
    <mergeCell ref="Q27:R27"/>
    <mergeCell ref="S27:T27"/>
    <mergeCell ref="M28:N28"/>
    <mergeCell ref="O28:P28"/>
    <mergeCell ref="Q28:R28"/>
    <mergeCell ref="S28:T28"/>
    <mergeCell ref="M29:N29"/>
    <mergeCell ref="O29:P29"/>
    <mergeCell ref="Q29:R29"/>
    <mergeCell ref="S29:T29"/>
    <mergeCell ref="M30:N30"/>
    <mergeCell ref="O30:P30"/>
    <mergeCell ref="Q30:R30"/>
    <mergeCell ref="S30:T30"/>
    <mergeCell ref="M31:N31"/>
    <mergeCell ref="O31:P31"/>
    <mergeCell ref="Q31:R31"/>
    <mergeCell ref="S31:T31"/>
    <mergeCell ref="M32:N32"/>
    <mergeCell ref="O32:P32"/>
    <mergeCell ref="Q32:R32"/>
    <mergeCell ref="S32:T32"/>
    <mergeCell ref="M33:N33"/>
    <mergeCell ref="O33:P33"/>
    <mergeCell ref="Q33:R33"/>
    <mergeCell ref="S33:T33"/>
    <mergeCell ref="M34:N34"/>
    <mergeCell ref="O34:P34"/>
    <mergeCell ref="Q34:R34"/>
    <mergeCell ref="S34:T34"/>
    <mergeCell ref="M35:N35"/>
    <mergeCell ref="O35:P35"/>
    <mergeCell ref="Q35:R35"/>
    <mergeCell ref="S35:T35"/>
    <mergeCell ref="M36:N36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9:N39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42:N42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M45:N45"/>
    <mergeCell ref="O45:P45"/>
    <mergeCell ref="Q45:R45"/>
    <mergeCell ref="S45:T45"/>
    <mergeCell ref="M46:N46"/>
    <mergeCell ref="O46:P46"/>
    <mergeCell ref="Q46:R46"/>
    <mergeCell ref="S46:T46"/>
    <mergeCell ref="M47:N47"/>
    <mergeCell ref="O47:P47"/>
    <mergeCell ref="Q47:R47"/>
    <mergeCell ref="S47:T47"/>
    <mergeCell ref="M48:N48"/>
    <mergeCell ref="O48:P48"/>
    <mergeCell ref="Q48:R48"/>
    <mergeCell ref="S48:T48"/>
    <mergeCell ref="M49:N49"/>
    <mergeCell ref="O49:P49"/>
    <mergeCell ref="Q49:R49"/>
    <mergeCell ref="S49:T49"/>
    <mergeCell ref="M50:N50"/>
    <mergeCell ref="O50:P50"/>
    <mergeCell ref="Q50:R50"/>
    <mergeCell ref="S50:T50"/>
    <mergeCell ref="M51:N51"/>
    <mergeCell ref="O51:P51"/>
    <mergeCell ref="Q51:R51"/>
    <mergeCell ref="S51:T51"/>
    <mergeCell ref="M52:N52"/>
    <mergeCell ref="O52:P52"/>
    <mergeCell ref="Q52:R52"/>
    <mergeCell ref="S52:T52"/>
    <mergeCell ref="M53:N53"/>
    <mergeCell ref="O53:P53"/>
    <mergeCell ref="Q53:R53"/>
    <mergeCell ref="S53:T53"/>
    <mergeCell ref="M54:N54"/>
    <mergeCell ref="O54:P54"/>
    <mergeCell ref="Q54:R54"/>
    <mergeCell ref="S54:T54"/>
    <mergeCell ref="M55:N55"/>
    <mergeCell ref="O55:P55"/>
    <mergeCell ref="Q55:R55"/>
    <mergeCell ref="S55:T55"/>
    <mergeCell ref="M56:N56"/>
    <mergeCell ref="O56:P56"/>
    <mergeCell ref="Q56:R56"/>
    <mergeCell ref="S56:T56"/>
    <mergeCell ref="M57:N57"/>
    <mergeCell ref="O57:P57"/>
    <mergeCell ref="Q57:R57"/>
    <mergeCell ref="S57:T57"/>
    <mergeCell ref="M58:N58"/>
    <mergeCell ref="O58:P58"/>
    <mergeCell ref="Q58:R58"/>
    <mergeCell ref="S58:T58"/>
    <mergeCell ref="M59:N59"/>
    <mergeCell ref="O59:P59"/>
    <mergeCell ref="Q59:R59"/>
    <mergeCell ref="S59:T59"/>
    <mergeCell ref="B61:T61"/>
    <mergeCell ref="C73:E73"/>
  </mergeCells>
  <conditionalFormatting sqref="A1:XFD7 A8:A10 U8:XFD10 A17:M59 O17:O59 Q17:Q59">
    <cfRule type="cellIs" dxfId="1" priority="7" operator="equal">
      <formula>0</formula>
    </cfRule>
  </conditionalFormatting>
  <conditionalFormatting sqref="A11:XFD16">
    <cfRule type="cellIs" dxfId="2" priority="1" operator="equal">
      <formula>0</formula>
    </cfRule>
  </conditionalFormatting>
  <conditionalFormatting sqref="A60:XFD64 A65:B65 H65:XFD65 A66:XFD1048576">
    <cfRule type="cellIs" dxfId="3" priority="3" operator="equal">
      <formula>0</formula>
    </cfRule>
  </conditionalFormatting>
  <conditionalFormatting sqref="B8:B9">
    <cfRule type="containsErrors" dxfId="4" priority="4" operator="containsErrors">
      <formula>ISERROR(B8)</formula>
    </cfRule>
  </conditionalFormatting>
  <conditionalFormatting sqref="B11">
    <cfRule type="containsErrors" dxfId="5" priority="12" operator="containsErrors">
      <formula>ISERROR(B11)</formula>
    </cfRule>
  </conditionalFormatting>
  <conditionalFormatting sqref="B13">
    <cfRule type="containsErrors" dxfId="6" priority="8" operator="containsErrors">
      <formula>ISERROR(B13)</formula>
    </cfRule>
  </conditionalFormatting>
  <conditionalFormatting sqref="B5:T7 P13">
    <cfRule type="containsErrors" dxfId="7" priority="13" operator="containsErrors">
      <formula>ISERROR(B5)</formula>
    </cfRule>
  </conditionalFormatting>
  <conditionalFormatting sqref="S17:S59">
    <cfRule type="cellIs" dxfId="8" priority="2" operator="equal">
      <formula>0</formula>
    </cfRule>
  </conditionalFormatting>
  <conditionalFormatting sqref="U17:XFD59">
    <cfRule type="cellIs" dxfId="9" priority="5" operator="equal">
      <formula>0</formula>
    </cfRule>
  </conditionalFormatting>
  <hyperlinks>
    <hyperlink ref="F12" r:id="rId1"/>
  </hyperlinks>
  <printOptions horizontalCentered="1"/>
  <pageMargins left="0.3937007874015748" right="0" top="0.3937007874015748" bottom="0" header="0" footer="0"/>
  <pageSetup paperSize="9" orientation="portrait" horizontalDpi="4294967295" verticalDpi="4294967295" scale="66" fitToWidth="1" fitToHeight="1" firstPageNumber="1" useFirstPageNumber="1" copies="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R25" sqref="R25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328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0.05</v>
      </c>
      <c r="I17" s="252"/>
      <c r="J17" s="253">
        <f>J16*(1+H17)</f>
        <v>378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1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0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0.05</v>
      </c>
      <c r="T22" s="270"/>
      <c r="U22" s="271">
        <f>U21*S22</f>
        <v>2.3000000000000003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48.3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1.8444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/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1.8444</v>
      </c>
      <c r="F34" s="364"/>
      <c r="G34" s="363">
        <f>E34*H32</f>
        <v>0</v>
      </c>
      <c r="H34" s="365"/>
      <c r="I34" s="364"/>
      <c r="J34" s="363">
        <f>J32*S34</f>
        <v>0.4024145454545454</v>
      </c>
      <c r="K34" s="364"/>
      <c r="L34" s="363">
        <f>V35+V36</f>
        <v>0</v>
      </c>
      <c r="M34" s="365"/>
      <c r="N34" s="364"/>
      <c r="O34" s="363">
        <f>V37+V38</f>
        <v>0</v>
      </c>
      <c r="P34" s="364"/>
      <c r="Q34" s="363">
        <f>F38*S34</f>
        <v>1.1066399999999998</v>
      </c>
      <c r="R34" s="364"/>
      <c r="S34" s="366">
        <f>(A34+E34+G34+L34+O34)/(1-(F38+J32))</f>
        <v>3.3534545454545452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1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381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0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1</v>
      </c>
      <c r="T37" s="209"/>
      <c r="U37" s="389" t="s">
        <v>248</v>
      </c>
      <c r="V37" s="393">
        <f>O37/Q37/S37</f>
        <v>0</v>
      </c>
    </row>
    <row r="38" ht="24.95" customHeight="1" spans="1:22" x14ac:dyDescent="0.25">
      <c r="A38" s="394" t="s">
        <v>249</v>
      </c>
      <c r="B38" s="395"/>
      <c r="C38" s="395"/>
      <c r="D38" s="395"/>
      <c r="E38" s="396"/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MPE116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 zoomScale="100" zoomScaleNormal="100">
      <pane xSplit="1" ySplit="1" topLeftCell="H2" activePane="bottomRight" state="frozen"/>
      <selection pane="bottomRight" activeCell="A7" sqref="A7"/>
    </sheetView>
  </sheetViews>
  <sheetFormatPr defaultRowHeight="15" outlineLevelRow="0" outlineLevelCol="0" x14ac:dyDescent="0"/>
  <cols>
    <col min="1" max="1" width="4.28515625" customWidth="1"/>
    <col min="2" max="2" width="17.7109375" customWidth="1"/>
    <col min="3" max="3" width="40.28515625" customWidth="1"/>
    <col min="4" max="4" width="10.42578125" customWidth="1"/>
    <col min="5" max="5" width="8.7109375" customWidth="1"/>
    <col min="6" max="6" width="7.85546875" customWidth="1"/>
    <col min="7" max="7" width="11.5703125" customWidth="1"/>
    <col min="8" max="8" width="7.7109375" customWidth="1"/>
    <col min="10" max="10" width="6.140625" customWidth="1"/>
    <col min="11" max="11" width="6.85546875" customWidth="1"/>
    <col min="12" max="12" width="7.85546875" style="24" customWidth="1"/>
    <col min="13" max="13" width="13.28515625" customWidth="1"/>
    <col min="14" max="14" width="9.7109375" customWidth="1"/>
    <col min="16" max="16" width="8.85546875" customWidth="1"/>
    <col min="17" max="17" width="11.85546875" customWidth="1"/>
    <col min="18" max="18" width="8.85546875" customWidth="1"/>
    <col min="19" max="19" width="5.7109375" customWidth="1"/>
    <col min="20" max="20" width="8.42578125" customWidth="1"/>
    <col min="21" max="21" width="9.28515625" style="25" customWidth="1"/>
    <col min="22" max="22" width="6.42578125" customWidth="1"/>
    <col min="23" max="23" width="5.28515625" style="26" customWidth="1"/>
    <col min="24" max="24" width="18.7109375" customWidth="1"/>
    <col min="25" max="25" width="6.5703125" style="24" customWidth="1"/>
    <col min="26" max="26" width="11" customWidth="1"/>
    <col min="27" max="27" width="10.140625" customWidth="1"/>
    <col min="28" max="28" width="9.42578125" customWidth="1"/>
    <col min="29" max="29" width="4.28515625" customWidth="1"/>
    <col min="30" max="30" width="4.85546875" style="24" customWidth="1"/>
    <col min="31" max="31" width="5.42578125" customWidth="1"/>
    <col min="32" max="32" width="5.5703125" customWidth="1"/>
    <col min="33" max="33" width="15.7109375" customWidth="1"/>
  </cols>
  <sheetData>
    <row r="1" ht="15" customHeight="1" spans="1:35" s="27" customFormat="1" x14ac:dyDescent="0.25">
      <c r="A1" s="28" t="s">
        <v>71</v>
      </c>
      <c r="B1" s="28" t="s">
        <v>72</v>
      </c>
      <c r="C1" s="28" t="s">
        <v>73</v>
      </c>
      <c r="D1" s="29" t="s">
        <v>74</v>
      </c>
      <c r="E1" s="29" t="s">
        <v>75</v>
      </c>
      <c r="F1" s="30" t="s">
        <v>76</v>
      </c>
      <c r="G1" s="28" t="s">
        <v>77</v>
      </c>
      <c r="H1" s="30" t="s">
        <v>78</v>
      </c>
      <c r="I1" s="28" t="s">
        <v>79</v>
      </c>
      <c r="J1" s="28" t="s">
        <v>80</v>
      </c>
      <c r="K1" s="31" t="s">
        <v>81</v>
      </c>
      <c r="L1" s="32" t="s">
        <v>82</v>
      </c>
      <c r="M1" s="33" t="s">
        <v>83</v>
      </c>
      <c r="N1" s="34" t="s">
        <v>84</v>
      </c>
      <c r="O1" s="33" t="s">
        <v>85</v>
      </c>
      <c r="P1" s="34" t="s">
        <v>86</v>
      </c>
      <c r="Q1" s="34" t="s">
        <v>87</v>
      </c>
      <c r="R1" s="31" t="s">
        <v>88</v>
      </c>
      <c r="S1" s="31" t="s">
        <v>89</v>
      </c>
      <c r="T1" s="35" t="s">
        <v>90</v>
      </c>
      <c r="U1" s="36" t="s">
        <v>91</v>
      </c>
      <c r="V1" s="35" t="s">
        <v>92</v>
      </c>
      <c r="W1" s="31" t="s">
        <v>93</v>
      </c>
      <c r="X1" s="37" t="s">
        <v>94</v>
      </c>
      <c r="Y1" s="32" t="s">
        <v>95</v>
      </c>
      <c r="Z1" s="28" t="s">
        <v>96</v>
      </c>
      <c r="AA1" s="28" t="s">
        <v>97</v>
      </c>
      <c r="AB1" s="28" t="s">
        <v>98</v>
      </c>
      <c r="AC1" s="28" t="s">
        <v>99</v>
      </c>
      <c r="AD1" s="32" t="s">
        <v>100</v>
      </c>
      <c r="AE1" s="28" t="s">
        <v>101</v>
      </c>
      <c r="AF1" s="28" t="s">
        <v>102</v>
      </c>
      <c r="AG1" s="28" t="s">
        <v>103</v>
      </c>
      <c r="AH1" s="28" t="s">
        <v>104</v>
      </c>
      <c r="AI1" s="28" t="s">
        <v>105</v>
      </c>
    </row>
    <row r="2" spans="1:36" s="38" customFormat="1" x14ac:dyDescent="0.25">
      <c r="A2" s="39">
        <v>1</v>
      </c>
      <c r="B2" s="40" t="s">
        <v>106</v>
      </c>
      <c r="C2" s="41" t="s">
        <v>107</v>
      </c>
      <c r="D2" s="40">
        <v>360</v>
      </c>
      <c r="E2" s="40">
        <v>360</v>
      </c>
      <c r="F2" s="40">
        <v>1</v>
      </c>
      <c r="G2" s="40" t="s">
        <v>108</v>
      </c>
      <c r="H2" s="40">
        <v>0</v>
      </c>
      <c r="I2" s="40" t="s">
        <v>109</v>
      </c>
      <c r="J2" s="40">
        <v>1</v>
      </c>
      <c r="K2" s="40" t="s">
        <v>110</v>
      </c>
      <c r="L2" s="40">
        <v>0</v>
      </c>
      <c r="M2" s="40" t="s">
        <v>109</v>
      </c>
      <c r="N2" s="40">
        <v>0</v>
      </c>
      <c r="O2" s="40" t="s">
        <v>111</v>
      </c>
      <c r="P2" s="40" t="s">
        <v>111</v>
      </c>
      <c r="Q2" s="40" t="s">
        <v>111</v>
      </c>
      <c r="R2" s="40" t="s">
        <v>111</v>
      </c>
      <c r="S2" s="40" t="s">
        <v>112</v>
      </c>
      <c r="T2" s="40">
        <v>46</v>
      </c>
      <c r="U2" s="40">
        <v>137.47</v>
      </c>
      <c r="V2" s="40">
        <v>1</v>
      </c>
      <c r="W2" s="40">
        <v>0.05</v>
      </c>
      <c r="X2" s="40" t="s">
        <v>111</v>
      </c>
      <c r="Y2" s="41">
        <v>0</v>
      </c>
      <c r="Z2" s="41">
        <v>405</v>
      </c>
      <c r="AA2" s="41">
        <v>10</v>
      </c>
      <c r="AB2" s="41" t="s">
        <v>111</v>
      </c>
      <c r="AC2" s="41">
        <v>1</v>
      </c>
      <c r="AD2" s="41" t="s">
        <v>111</v>
      </c>
      <c r="AE2" s="41">
        <v>12</v>
      </c>
      <c r="AF2" s="41" t="s">
        <v>111</v>
      </c>
      <c r="AG2" s="41">
        <v>2024</v>
      </c>
      <c r="AH2" s="40" t="s">
        <v>111</v>
      </c>
      <c r="AI2" s="40" t="s">
        <v>111</v>
      </c>
      <c r="AJ2" s="42" t="s">
        <v>111</v>
      </c>
    </row>
    <row r="3" spans="1:36" s="38" customFormat="1" x14ac:dyDescent="0.25">
      <c r="A3" s="39">
        <v>2</v>
      </c>
      <c r="B3" s="40" t="s">
        <v>106</v>
      </c>
      <c r="C3" s="41" t="s">
        <v>107</v>
      </c>
      <c r="D3" s="40">
        <v>360</v>
      </c>
      <c r="E3" s="40">
        <v>360</v>
      </c>
      <c r="F3" s="40">
        <v>2</v>
      </c>
      <c r="G3" s="40" t="s">
        <v>108</v>
      </c>
      <c r="H3" s="40">
        <v>1</v>
      </c>
      <c r="I3" s="40" t="s">
        <v>109</v>
      </c>
      <c r="J3" s="40">
        <v>2</v>
      </c>
      <c r="K3" s="40" t="s">
        <v>113</v>
      </c>
      <c r="L3" s="40">
        <v>1</v>
      </c>
      <c r="M3" s="40" t="s">
        <v>109</v>
      </c>
      <c r="N3" s="40">
        <v>1</v>
      </c>
      <c r="O3" s="40" t="s">
        <v>111</v>
      </c>
      <c r="P3" s="40" t="s">
        <v>111</v>
      </c>
      <c r="Q3" s="40" t="s">
        <v>111</v>
      </c>
      <c r="R3" s="40" t="s">
        <v>111</v>
      </c>
      <c r="S3" s="40" t="s">
        <v>114</v>
      </c>
      <c r="T3" s="40">
        <v>46</v>
      </c>
      <c r="U3" s="40">
        <v>137.47</v>
      </c>
      <c r="V3" s="40">
        <v>1</v>
      </c>
      <c r="W3" s="40">
        <v>1.05</v>
      </c>
      <c r="X3" s="40" t="s">
        <v>111</v>
      </c>
      <c r="Y3" s="41">
        <v>0</v>
      </c>
      <c r="Z3" s="41">
        <v>405</v>
      </c>
      <c r="AA3" s="41">
        <v>10</v>
      </c>
      <c r="AB3" s="41" t="s">
        <v>111</v>
      </c>
      <c r="AC3" s="41">
        <v>1</v>
      </c>
      <c r="AD3" s="41" t="s">
        <v>111</v>
      </c>
      <c r="AE3" s="41">
        <v>12</v>
      </c>
      <c r="AF3" s="41" t="s">
        <v>111</v>
      </c>
      <c r="AG3" s="41">
        <v>2024</v>
      </c>
      <c r="AH3" s="40" t="s">
        <v>111</v>
      </c>
      <c r="AI3" s="40" t="s">
        <v>111</v>
      </c>
      <c r="AJ3" s="42" t="s">
        <v>111</v>
      </c>
    </row>
    <row r="4" spans="1:36" s="38" customFormat="1" x14ac:dyDescent="0.25">
      <c r="A4" s="39">
        <v>3</v>
      </c>
      <c r="B4" s="40" t="s">
        <v>106</v>
      </c>
      <c r="C4" s="41" t="s">
        <v>107</v>
      </c>
      <c r="D4" s="40">
        <v>360</v>
      </c>
      <c r="E4" s="40">
        <v>360</v>
      </c>
      <c r="F4" s="40">
        <v>3</v>
      </c>
      <c r="G4" s="40" t="s">
        <v>108</v>
      </c>
      <c r="H4" s="40">
        <v>2</v>
      </c>
      <c r="I4" s="40" t="s">
        <v>109</v>
      </c>
      <c r="J4" s="40">
        <v>3</v>
      </c>
      <c r="K4" s="40" t="s">
        <v>115</v>
      </c>
      <c r="L4" s="40">
        <v>2</v>
      </c>
      <c r="M4" s="40" t="s">
        <v>109</v>
      </c>
      <c r="N4" s="40">
        <v>2</v>
      </c>
      <c r="O4" s="40" t="s">
        <v>111</v>
      </c>
      <c r="P4" s="40" t="s">
        <v>111</v>
      </c>
      <c r="Q4" s="40" t="s">
        <v>111</v>
      </c>
      <c r="R4" s="40" t="s">
        <v>111</v>
      </c>
      <c r="S4" s="40" t="s">
        <v>116</v>
      </c>
      <c r="T4" s="40">
        <v>46</v>
      </c>
      <c r="U4" s="40">
        <v>137.47</v>
      </c>
      <c r="V4" s="40">
        <v>1</v>
      </c>
      <c r="W4" s="40">
        <v>2.05</v>
      </c>
      <c r="X4" s="40" t="s">
        <v>111</v>
      </c>
      <c r="Y4" s="41">
        <v>0</v>
      </c>
      <c r="Z4" s="41">
        <v>405</v>
      </c>
      <c r="AA4" s="41">
        <v>10</v>
      </c>
      <c r="AB4" s="41" t="s">
        <v>111</v>
      </c>
      <c r="AC4" s="41">
        <v>1</v>
      </c>
      <c r="AD4" s="41" t="s">
        <v>111</v>
      </c>
      <c r="AE4" s="41">
        <v>12</v>
      </c>
      <c r="AF4" s="41" t="s">
        <v>111</v>
      </c>
      <c r="AG4" s="41">
        <v>2024</v>
      </c>
      <c r="AH4" s="40" t="s">
        <v>111</v>
      </c>
      <c r="AI4" s="40" t="s">
        <v>111</v>
      </c>
      <c r="AJ4" s="42" t="s">
        <v>111</v>
      </c>
    </row>
    <row r="5" spans="1:36" s="38" customFormat="1" x14ac:dyDescent="0.25">
      <c r="A5" s="39">
        <v>4</v>
      </c>
      <c r="B5" s="40" t="s">
        <v>106</v>
      </c>
      <c r="C5" s="41" t="s">
        <v>107</v>
      </c>
      <c r="D5" s="40">
        <v>360</v>
      </c>
      <c r="E5" s="40">
        <v>360</v>
      </c>
      <c r="F5" s="40">
        <v>4</v>
      </c>
      <c r="G5" s="40" t="s">
        <v>108</v>
      </c>
      <c r="H5" s="40">
        <v>3</v>
      </c>
      <c r="I5" s="40" t="s">
        <v>109</v>
      </c>
      <c r="J5" s="40">
        <v>4</v>
      </c>
      <c r="K5" s="40" t="s">
        <v>117</v>
      </c>
      <c r="L5" s="40">
        <v>3</v>
      </c>
      <c r="M5" s="40" t="s">
        <v>109</v>
      </c>
      <c r="N5" s="40">
        <v>3</v>
      </c>
      <c r="O5" s="40" t="s">
        <v>111</v>
      </c>
      <c r="P5" s="40" t="s">
        <v>111</v>
      </c>
      <c r="Q5" s="40" t="s">
        <v>111</v>
      </c>
      <c r="R5" s="40" t="s">
        <v>111</v>
      </c>
      <c r="S5" s="40" t="s">
        <v>118</v>
      </c>
      <c r="T5" s="40">
        <v>46</v>
      </c>
      <c r="U5" s="40">
        <v>137.47</v>
      </c>
      <c r="V5" s="40">
        <v>1</v>
      </c>
      <c r="W5" s="40">
        <v>3.05</v>
      </c>
      <c r="X5" s="40" t="s">
        <v>111</v>
      </c>
      <c r="Y5" s="41">
        <v>0</v>
      </c>
      <c r="Z5" s="41">
        <v>405</v>
      </c>
      <c r="AA5" s="41">
        <v>10</v>
      </c>
      <c r="AB5" s="41" t="s">
        <v>111</v>
      </c>
      <c r="AC5" s="41">
        <v>1</v>
      </c>
      <c r="AD5" s="41" t="s">
        <v>111</v>
      </c>
      <c r="AE5" s="41">
        <v>12</v>
      </c>
      <c r="AF5" s="41" t="s">
        <v>111</v>
      </c>
      <c r="AG5" s="41">
        <v>2024</v>
      </c>
      <c r="AH5" s="40" t="s">
        <v>111</v>
      </c>
      <c r="AI5" s="40" t="s">
        <v>111</v>
      </c>
      <c r="AJ5" s="42" t="s">
        <v>111</v>
      </c>
    </row>
    <row r="6" spans="1:36" s="38" customFormat="1" x14ac:dyDescent="0.25">
      <c r="A6" s="39">
        <v>5</v>
      </c>
      <c r="B6" s="40" t="s">
        <v>106</v>
      </c>
      <c r="C6" s="41" t="s">
        <v>107</v>
      </c>
      <c r="D6" s="40">
        <v>360</v>
      </c>
      <c r="E6" s="40">
        <v>360</v>
      </c>
      <c r="F6" s="40">
        <v>5</v>
      </c>
      <c r="G6" s="40" t="s">
        <v>108</v>
      </c>
      <c r="H6" s="40">
        <v>4</v>
      </c>
      <c r="I6" s="40" t="s">
        <v>109</v>
      </c>
      <c r="J6" s="40">
        <v>5</v>
      </c>
      <c r="K6" s="40" t="s">
        <v>119</v>
      </c>
      <c r="L6" s="40">
        <v>4</v>
      </c>
      <c r="M6" s="40" t="s">
        <v>109</v>
      </c>
      <c r="N6" s="40">
        <v>4</v>
      </c>
      <c r="O6" s="40" t="s">
        <v>111</v>
      </c>
      <c r="P6" s="40" t="s">
        <v>111</v>
      </c>
      <c r="Q6" s="40" t="s">
        <v>111</v>
      </c>
      <c r="R6" s="40" t="s">
        <v>111</v>
      </c>
      <c r="S6" s="40" t="s">
        <v>120</v>
      </c>
      <c r="T6" s="40">
        <v>46</v>
      </c>
      <c r="U6" s="40">
        <v>137.47</v>
      </c>
      <c r="V6" s="40">
        <v>1</v>
      </c>
      <c r="W6" s="40">
        <v>4.05</v>
      </c>
      <c r="X6" s="40" t="s">
        <v>111</v>
      </c>
      <c r="Y6" s="41">
        <v>0</v>
      </c>
      <c r="Z6" s="41">
        <v>405</v>
      </c>
      <c r="AA6" s="41">
        <v>10</v>
      </c>
      <c r="AB6" s="41" t="s">
        <v>111</v>
      </c>
      <c r="AC6" s="41">
        <v>1</v>
      </c>
      <c r="AD6" s="41" t="s">
        <v>111</v>
      </c>
      <c r="AE6" s="41">
        <v>12</v>
      </c>
      <c r="AF6" s="41" t="s">
        <v>111</v>
      </c>
      <c r="AG6" s="41">
        <v>2024</v>
      </c>
      <c r="AH6" s="40" t="s">
        <v>111</v>
      </c>
      <c r="AI6" s="40" t="s">
        <v>111</v>
      </c>
      <c r="AJ6" s="42" t="s">
        <v>111</v>
      </c>
    </row>
    <row r="7" spans="1:36" s="38" customFormat="1" x14ac:dyDescent="0.25">
      <c r="A7" s="39">
        <v>6</v>
      </c>
      <c r="B7" s="40" t="s">
        <v>106</v>
      </c>
      <c r="C7" s="41" t="s">
        <v>107</v>
      </c>
      <c r="D7" s="40">
        <v>360</v>
      </c>
      <c r="E7" s="40">
        <v>360</v>
      </c>
      <c r="F7" s="40">
        <v>6</v>
      </c>
      <c r="G7" s="40" t="s">
        <v>108</v>
      </c>
      <c r="H7" s="40">
        <v>5</v>
      </c>
      <c r="I7" s="40" t="s">
        <v>109</v>
      </c>
      <c r="J7" s="40">
        <v>6</v>
      </c>
      <c r="K7" s="40" t="s">
        <v>121</v>
      </c>
      <c r="L7" s="40">
        <v>5</v>
      </c>
      <c r="M7" s="40" t="s">
        <v>109</v>
      </c>
      <c r="N7" s="40">
        <v>5</v>
      </c>
      <c r="O7" s="40" t="s">
        <v>111</v>
      </c>
      <c r="P7" s="40" t="s">
        <v>111</v>
      </c>
      <c r="Q7" s="40" t="s">
        <v>111</v>
      </c>
      <c r="R7" s="40" t="s">
        <v>111</v>
      </c>
      <c r="S7" s="40" t="s">
        <v>122</v>
      </c>
      <c r="T7" s="40">
        <v>46</v>
      </c>
      <c r="U7" s="40">
        <v>137.47</v>
      </c>
      <c r="V7" s="40">
        <v>1</v>
      </c>
      <c r="W7" s="40">
        <v>5.05</v>
      </c>
      <c r="X7" s="40" t="s">
        <v>111</v>
      </c>
      <c r="Y7" s="41">
        <v>0</v>
      </c>
      <c r="Z7" s="41">
        <v>405</v>
      </c>
      <c r="AA7" s="41">
        <v>10</v>
      </c>
      <c r="AB7" s="41" t="s">
        <v>111</v>
      </c>
      <c r="AC7" s="41">
        <v>1</v>
      </c>
      <c r="AD7" s="41" t="s">
        <v>111</v>
      </c>
      <c r="AE7" s="41">
        <v>12</v>
      </c>
      <c r="AF7" s="41" t="s">
        <v>111</v>
      </c>
      <c r="AG7" s="41">
        <v>2024</v>
      </c>
      <c r="AH7" s="40" t="s">
        <v>111</v>
      </c>
      <c r="AI7" s="40" t="s">
        <v>111</v>
      </c>
      <c r="AJ7" s="42" t="s">
        <v>111</v>
      </c>
    </row>
    <row r="8" spans="1:36" s="38" customFormat="1" x14ac:dyDescent="0.25">
      <c r="A8" s="39">
        <v>7</v>
      </c>
      <c r="B8" s="40" t="s">
        <v>106</v>
      </c>
      <c r="C8" s="41" t="s">
        <v>107</v>
      </c>
      <c r="D8" s="40">
        <v>360</v>
      </c>
      <c r="E8" s="40" t="s">
        <v>111</v>
      </c>
      <c r="F8" s="40" t="s">
        <v>111</v>
      </c>
      <c r="G8" s="40" t="s">
        <v>111</v>
      </c>
      <c r="H8" s="40" t="s">
        <v>111</v>
      </c>
      <c r="I8" s="40" t="s">
        <v>111</v>
      </c>
      <c r="J8" s="40" t="s">
        <v>111</v>
      </c>
      <c r="K8" s="40" t="s">
        <v>111</v>
      </c>
      <c r="L8" s="40" t="s">
        <v>111</v>
      </c>
      <c r="M8" s="40" t="s">
        <v>111</v>
      </c>
      <c r="N8" s="40" t="s">
        <v>111</v>
      </c>
      <c r="O8" s="40" t="s">
        <v>111</v>
      </c>
      <c r="P8" s="40" t="s">
        <v>111</v>
      </c>
      <c r="Q8" s="40" t="s">
        <v>111</v>
      </c>
      <c r="R8" s="40" t="s">
        <v>111</v>
      </c>
      <c r="S8" s="40" t="s">
        <v>111</v>
      </c>
      <c r="T8" s="40" t="s">
        <v>111</v>
      </c>
      <c r="U8" s="40" t="s">
        <v>111</v>
      </c>
      <c r="V8" s="40" t="s">
        <v>111</v>
      </c>
      <c r="W8" s="40" t="s">
        <v>111</v>
      </c>
      <c r="X8" s="40" t="s">
        <v>111</v>
      </c>
      <c r="Y8" s="41" t="s">
        <v>111</v>
      </c>
      <c r="Z8" s="41" t="s">
        <v>111</v>
      </c>
      <c r="AA8" s="41" t="s">
        <v>111</v>
      </c>
      <c r="AB8" s="41" t="s">
        <v>111</v>
      </c>
      <c r="AC8" s="41" t="s">
        <v>111</v>
      </c>
      <c r="AD8" s="41" t="s">
        <v>111</v>
      </c>
      <c r="AE8" s="41" t="s">
        <v>111</v>
      </c>
      <c r="AF8" s="41" t="s">
        <v>111</v>
      </c>
      <c r="AG8" s="41" t="s">
        <v>111</v>
      </c>
      <c r="AH8" s="40" t="s">
        <v>111</v>
      </c>
      <c r="AI8" s="40" t="s">
        <v>111</v>
      </c>
      <c r="AJ8" s="42" t="s">
        <v>111</v>
      </c>
    </row>
    <row r="9" spans="1:36" s="38" customFormat="1" x14ac:dyDescent="0.25">
      <c r="A9" s="39" t="s">
        <v>111</v>
      </c>
      <c r="B9" s="40" t="s">
        <v>106</v>
      </c>
      <c r="C9" s="41" t="s">
        <v>107</v>
      </c>
      <c r="D9" s="40">
        <v>360</v>
      </c>
      <c r="E9" s="40" t="s">
        <v>111</v>
      </c>
      <c r="F9" s="40" t="s">
        <v>111</v>
      </c>
      <c r="G9" s="40" t="s">
        <v>111</v>
      </c>
      <c r="H9" s="40" t="s">
        <v>111</v>
      </c>
      <c r="I9" s="40" t="s">
        <v>111</v>
      </c>
      <c r="J9" s="40" t="s">
        <v>111</v>
      </c>
      <c r="K9" s="40" t="s">
        <v>111</v>
      </c>
      <c r="L9" s="40" t="s">
        <v>111</v>
      </c>
      <c r="M9" s="40" t="s">
        <v>111</v>
      </c>
      <c r="N9" s="40" t="s">
        <v>111</v>
      </c>
      <c r="O9" s="40" t="s">
        <v>111</v>
      </c>
      <c r="P9" s="40" t="s">
        <v>111</v>
      </c>
      <c r="Q9" s="40" t="s">
        <v>111</v>
      </c>
      <c r="R9" s="40" t="s">
        <v>111</v>
      </c>
      <c r="S9" s="40" t="s">
        <v>111</v>
      </c>
      <c r="T9" s="40" t="s">
        <v>111</v>
      </c>
      <c r="U9" s="40" t="s">
        <v>111</v>
      </c>
      <c r="V9" s="40" t="s">
        <v>111</v>
      </c>
      <c r="W9" s="40" t="s">
        <v>111</v>
      </c>
      <c r="X9" s="40" t="s">
        <v>111</v>
      </c>
      <c r="Y9" s="41" t="s">
        <v>111</v>
      </c>
      <c r="Z9" s="41" t="s">
        <v>111</v>
      </c>
      <c r="AA9" s="41" t="s">
        <v>111</v>
      </c>
      <c r="AB9" s="41" t="s">
        <v>111</v>
      </c>
      <c r="AC9" s="41" t="s">
        <v>111</v>
      </c>
      <c r="AD9" s="41" t="s">
        <v>111</v>
      </c>
      <c r="AE9" s="41" t="s">
        <v>111</v>
      </c>
      <c r="AF9" s="41" t="s">
        <v>111</v>
      </c>
      <c r="AG9" s="41" t="s">
        <v>111</v>
      </c>
      <c r="AH9" s="40" t="s">
        <v>111</v>
      </c>
      <c r="AI9" s="40" t="s">
        <v>111</v>
      </c>
      <c r="AJ9" s="42" t="s">
        <v>111</v>
      </c>
    </row>
    <row r="10" spans="1:36" s="38" customFormat="1" x14ac:dyDescent="0.25">
      <c r="A10" s="39" t="s">
        <v>111</v>
      </c>
      <c r="B10" s="40" t="s">
        <v>111</v>
      </c>
      <c r="C10" s="41" t="s">
        <v>107</v>
      </c>
      <c r="D10" s="40">
        <v>360</v>
      </c>
      <c r="E10" s="40" t="s">
        <v>111</v>
      </c>
      <c r="F10" s="40" t="s">
        <v>111</v>
      </c>
      <c r="G10" s="40" t="s">
        <v>111</v>
      </c>
      <c r="H10" s="40" t="s">
        <v>111</v>
      </c>
      <c r="I10" s="40" t="s">
        <v>111</v>
      </c>
      <c r="J10" s="40" t="s">
        <v>111</v>
      </c>
      <c r="K10" s="40" t="s">
        <v>111</v>
      </c>
      <c r="L10" s="40" t="s">
        <v>111</v>
      </c>
      <c r="M10" s="40" t="s">
        <v>111</v>
      </c>
      <c r="N10" s="40" t="s">
        <v>111</v>
      </c>
      <c r="O10" s="40" t="s">
        <v>111</v>
      </c>
      <c r="P10" s="40" t="s">
        <v>111</v>
      </c>
      <c r="Q10" s="40" t="s">
        <v>111</v>
      </c>
      <c r="R10" s="40" t="s">
        <v>111</v>
      </c>
      <c r="S10" s="40" t="s">
        <v>111</v>
      </c>
      <c r="T10" s="40" t="s">
        <v>111</v>
      </c>
      <c r="U10" s="40" t="s">
        <v>111</v>
      </c>
      <c r="V10" s="40" t="s">
        <v>111</v>
      </c>
      <c r="W10" s="40" t="s">
        <v>111</v>
      </c>
      <c r="X10" s="40" t="s">
        <v>111</v>
      </c>
      <c r="Y10" s="41" t="s">
        <v>111</v>
      </c>
      <c r="Z10" s="41" t="s">
        <v>111</v>
      </c>
      <c r="AA10" s="41" t="s">
        <v>111</v>
      </c>
      <c r="AB10" s="41" t="s">
        <v>111</v>
      </c>
      <c r="AC10" s="41" t="s">
        <v>111</v>
      </c>
      <c r="AD10" s="41" t="s">
        <v>111</v>
      </c>
      <c r="AE10" s="41" t="s">
        <v>111</v>
      </c>
      <c r="AF10" s="41" t="s">
        <v>111</v>
      </c>
      <c r="AG10" s="41" t="s">
        <v>111</v>
      </c>
      <c r="AH10" s="40" t="s">
        <v>111</v>
      </c>
      <c r="AI10" s="40" t="s">
        <v>111</v>
      </c>
      <c r="AJ10" s="42" t="s">
        <v>111</v>
      </c>
    </row>
    <row r="11" spans="1:36" s="38" customFormat="1" x14ac:dyDescent="0.25">
      <c r="A11" s="39" t="s">
        <v>111</v>
      </c>
      <c r="B11" s="40" t="s">
        <v>111</v>
      </c>
      <c r="C11" s="41" t="s">
        <v>111</v>
      </c>
      <c r="D11" s="40">
        <v>360</v>
      </c>
      <c r="E11" s="40" t="s">
        <v>111</v>
      </c>
      <c r="F11" s="40" t="s">
        <v>111</v>
      </c>
      <c r="G11" s="40" t="s">
        <v>111</v>
      </c>
      <c r="H11" s="40" t="s">
        <v>111</v>
      </c>
      <c r="I11" s="40" t="s">
        <v>111</v>
      </c>
      <c r="J11" s="40" t="s">
        <v>111</v>
      </c>
      <c r="K11" s="40" t="s">
        <v>111</v>
      </c>
      <c r="L11" s="40" t="s">
        <v>111</v>
      </c>
      <c r="M11" s="40" t="s">
        <v>111</v>
      </c>
      <c r="N11" s="40" t="s">
        <v>111</v>
      </c>
      <c r="O11" s="40" t="s">
        <v>111</v>
      </c>
      <c r="P11" s="40" t="s">
        <v>111</v>
      </c>
      <c r="Q11" s="40" t="s">
        <v>111</v>
      </c>
      <c r="R11" s="40" t="s">
        <v>111</v>
      </c>
      <c r="S11" s="40" t="s">
        <v>111</v>
      </c>
      <c r="T11" s="40" t="s">
        <v>111</v>
      </c>
      <c r="U11" s="40" t="s">
        <v>111</v>
      </c>
      <c r="V11" s="40" t="s">
        <v>111</v>
      </c>
      <c r="W11" s="40" t="s">
        <v>111</v>
      </c>
      <c r="X11" s="40" t="s">
        <v>111</v>
      </c>
      <c r="Y11" s="41" t="s">
        <v>111</v>
      </c>
      <c r="Z11" s="41" t="s">
        <v>111</v>
      </c>
      <c r="AA11" s="41" t="s">
        <v>111</v>
      </c>
      <c r="AB11" s="41" t="s">
        <v>111</v>
      </c>
      <c r="AC11" s="41" t="s">
        <v>111</v>
      </c>
      <c r="AD11" s="41" t="s">
        <v>111</v>
      </c>
      <c r="AE11" s="41" t="s">
        <v>111</v>
      </c>
      <c r="AF11" s="41" t="s">
        <v>111</v>
      </c>
      <c r="AG11" s="41" t="s">
        <v>111</v>
      </c>
      <c r="AH11" s="40" t="s">
        <v>111</v>
      </c>
      <c r="AI11" s="40" t="s">
        <v>111</v>
      </c>
      <c r="AJ11" s="42" t="s">
        <v>111</v>
      </c>
    </row>
    <row r="12" spans="1:36" s="38" customFormat="1" x14ac:dyDescent="0.25">
      <c r="A12" s="39" t="s">
        <v>111</v>
      </c>
      <c r="B12" s="40" t="s">
        <v>111</v>
      </c>
      <c r="C12" s="41" t="s">
        <v>111</v>
      </c>
      <c r="D12" s="40" t="s">
        <v>111</v>
      </c>
      <c r="E12" s="40" t="s">
        <v>111</v>
      </c>
      <c r="F12" s="40" t="s">
        <v>111</v>
      </c>
      <c r="G12" s="40" t="s">
        <v>111</v>
      </c>
      <c r="H12" s="40" t="s">
        <v>111</v>
      </c>
      <c r="I12" s="40" t="s">
        <v>111</v>
      </c>
      <c r="J12" s="40" t="s">
        <v>111</v>
      </c>
      <c r="K12" s="40" t="s">
        <v>111</v>
      </c>
      <c r="L12" s="40" t="s">
        <v>111</v>
      </c>
      <c r="M12" s="40" t="s">
        <v>111</v>
      </c>
      <c r="N12" s="40" t="s">
        <v>111</v>
      </c>
      <c r="O12" s="40" t="s">
        <v>111</v>
      </c>
      <c r="P12" s="40" t="s">
        <v>111</v>
      </c>
      <c r="Q12" s="40" t="s">
        <v>111</v>
      </c>
      <c r="R12" s="40" t="s">
        <v>111</v>
      </c>
      <c r="S12" s="40" t="s">
        <v>111</v>
      </c>
      <c r="T12" s="40" t="s">
        <v>111</v>
      </c>
      <c r="U12" s="40" t="s">
        <v>111</v>
      </c>
      <c r="V12" s="40" t="s">
        <v>111</v>
      </c>
      <c r="W12" s="40" t="s">
        <v>111</v>
      </c>
      <c r="X12" s="40" t="s">
        <v>111</v>
      </c>
      <c r="Y12" s="41" t="s">
        <v>111</v>
      </c>
      <c r="Z12" s="41" t="s">
        <v>111</v>
      </c>
      <c r="AA12" s="41" t="s">
        <v>111</v>
      </c>
      <c r="AB12" s="41" t="s">
        <v>111</v>
      </c>
      <c r="AC12" s="41" t="s">
        <v>111</v>
      </c>
      <c r="AD12" s="41" t="s">
        <v>111</v>
      </c>
      <c r="AE12" s="41" t="s">
        <v>111</v>
      </c>
      <c r="AF12" s="41" t="s">
        <v>111</v>
      </c>
      <c r="AG12" s="41" t="s">
        <v>111</v>
      </c>
      <c r="AH12" s="40" t="s">
        <v>111</v>
      </c>
      <c r="AI12" s="40" t="s">
        <v>111</v>
      </c>
      <c r="AJ12" s="42" t="s">
        <v>111</v>
      </c>
    </row>
    <row r="13" spans="1:36" s="38" customFormat="1" x14ac:dyDescent="0.25">
      <c r="A13" s="39" t="s">
        <v>111</v>
      </c>
      <c r="B13" s="43" t="s">
        <v>111</v>
      </c>
      <c r="C13" s="39" t="s">
        <v>111</v>
      </c>
      <c r="D13" s="40" t="s">
        <v>111</v>
      </c>
      <c r="E13" s="40" t="s">
        <v>111</v>
      </c>
      <c r="F13" s="40" t="s">
        <v>111</v>
      </c>
      <c r="G13" s="40" t="s">
        <v>111</v>
      </c>
      <c r="H13" s="40" t="s">
        <v>111</v>
      </c>
      <c r="I13" s="40" t="s">
        <v>111</v>
      </c>
      <c r="J13" s="40" t="s">
        <v>111</v>
      </c>
      <c r="K13" s="40" t="s">
        <v>111</v>
      </c>
      <c r="L13" s="40" t="s">
        <v>111</v>
      </c>
      <c r="M13" s="40" t="s">
        <v>111</v>
      </c>
      <c r="N13" s="40" t="s">
        <v>111</v>
      </c>
      <c r="O13" s="43" t="s">
        <v>111</v>
      </c>
      <c r="P13" s="43" t="s">
        <v>111</v>
      </c>
      <c r="Q13" s="43" t="s">
        <v>111</v>
      </c>
      <c r="R13" s="43" t="s">
        <v>111</v>
      </c>
      <c r="S13" s="40" t="s">
        <v>111</v>
      </c>
      <c r="T13" s="40" t="s">
        <v>111</v>
      </c>
      <c r="U13" s="40" t="s">
        <v>111</v>
      </c>
      <c r="V13" s="40" t="s">
        <v>111</v>
      </c>
      <c r="W13" s="40" t="s">
        <v>111</v>
      </c>
      <c r="X13" s="40" t="s">
        <v>111</v>
      </c>
      <c r="Y13" s="41" t="s">
        <v>111</v>
      </c>
      <c r="Z13" s="41" t="s">
        <v>111</v>
      </c>
      <c r="AA13" s="41" t="s">
        <v>111</v>
      </c>
      <c r="AB13" s="41" t="s">
        <v>111</v>
      </c>
      <c r="AC13" s="41" t="s">
        <v>111</v>
      </c>
      <c r="AD13" s="41" t="s">
        <v>111</v>
      </c>
      <c r="AE13" s="41" t="s">
        <v>111</v>
      </c>
      <c r="AF13" s="39" t="s">
        <v>111</v>
      </c>
      <c r="AG13" s="39" t="s">
        <v>111</v>
      </c>
      <c r="AH13" s="40" t="s">
        <v>111</v>
      </c>
      <c r="AI13" s="40" t="s">
        <v>111</v>
      </c>
      <c r="AJ13" s="42" t="s">
        <v>111</v>
      </c>
    </row>
    <row r="14" spans="1:36" s="38" customFormat="1" x14ac:dyDescent="0.25">
      <c r="A14" s="39" t="s">
        <v>111</v>
      </c>
      <c r="B14" s="43" t="s">
        <v>111</v>
      </c>
      <c r="C14" s="39" t="s">
        <v>111</v>
      </c>
      <c r="D14" s="40" t="s">
        <v>111</v>
      </c>
      <c r="E14" s="40" t="s">
        <v>111</v>
      </c>
      <c r="F14" s="40" t="s">
        <v>111</v>
      </c>
      <c r="G14" s="40" t="s">
        <v>111</v>
      </c>
      <c r="H14" s="40" t="s">
        <v>111</v>
      </c>
      <c r="I14" s="40" t="s">
        <v>111</v>
      </c>
      <c r="J14" s="40" t="s">
        <v>111</v>
      </c>
      <c r="K14" s="40" t="s">
        <v>111</v>
      </c>
      <c r="L14" s="40" t="s">
        <v>111</v>
      </c>
      <c r="M14" s="40" t="s">
        <v>111</v>
      </c>
      <c r="N14" s="40" t="s">
        <v>111</v>
      </c>
      <c r="O14" s="43" t="s">
        <v>111</v>
      </c>
      <c r="P14" s="43" t="s">
        <v>111</v>
      </c>
      <c r="Q14" s="43" t="s">
        <v>111</v>
      </c>
      <c r="R14" s="43" t="s">
        <v>111</v>
      </c>
      <c r="S14" s="40" t="s">
        <v>111</v>
      </c>
      <c r="T14" s="40" t="s">
        <v>111</v>
      </c>
      <c r="U14" s="40" t="s">
        <v>111</v>
      </c>
      <c r="V14" s="43" t="s">
        <v>111</v>
      </c>
      <c r="W14" s="40" t="s">
        <v>111</v>
      </c>
      <c r="X14" s="40" t="s">
        <v>111</v>
      </c>
      <c r="Y14" s="41" t="s">
        <v>111</v>
      </c>
      <c r="Z14" s="41" t="s">
        <v>111</v>
      </c>
      <c r="AA14" s="41" t="s">
        <v>111</v>
      </c>
      <c r="AB14" s="39" t="s">
        <v>111</v>
      </c>
      <c r="AC14" s="41" t="s">
        <v>111</v>
      </c>
      <c r="AD14" s="41" t="s">
        <v>111</v>
      </c>
      <c r="AE14" s="41" t="s">
        <v>111</v>
      </c>
      <c r="AF14" s="39" t="s">
        <v>111</v>
      </c>
      <c r="AG14" s="39" t="s">
        <v>111</v>
      </c>
      <c r="AH14" s="40" t="s">
        <v>111</v>
      </c>
      <c r="AI14" s="40" t="s">
        <v>111</v>
      </c>
      <c r="AJ14" s="42" t="s">
        <v>111</v>
      </c>
    </row>
    <row r="15" spans="1:36" s="38" customFormat="1" x14ac:dyDescent="0.25">
      <c r="A15" s="39" t="s">
        <v>111</v>
      </c>
      <c r="B15" s="43" t="s">
        <v>111</v>
      </c>
      <c r="C15" s="39" t="s">
        <v>111</v>
      </c>
      <c r="D15" s="40" t="s">
        <v>111</v>
      </c>
      <c r="E15" s="40" t="s">
        <v>111</v>
      </c>
      <c r="F15" s="40" t="s">
        <v>111</v>
      </c>
      <c r="G15" s="40" t="s">
        <v>111</v>
      </c>
      <c r="H15" s="40" t="s">
        <v>111</v>
      </c>
      <c r="I15" s="40" t="s">
        <v>111</v>
      </c>
      <c r="J15" s="40" t="s">
        <v>111</v>
      </c>
      <c r="K15" s="40" t="s">
        <v>111</v>
      </c>
      <c r="L15" s="40" t="s">
        <v>111</v>
      </c>
      <c r="M15" s="40" t="s">
        <v>111</v>
      </c>
      <c r="N15" s="40" t="s">
        <v>111</v>
      </c>
      <c r="O15" s="43" t="s">
        <v>111</v>
      </c>
      <c r="P15" s="43" t="s">
        <v>111</v>
      </c>
      <c r="Q15" s="43" t="s">
        <v>111</v>
      </c>
      <c r="R15" s="43" t="s">
        <v>111</v>
      </c>
      <c r="S15" s="40" t="s">
        <v>111</v>
      </c>
      <c r="T15" s="40" t="s">
        <v>111</v>
      </c>
      <c r="U15" s="40" t="s">
        <v>111</v>
      </c>
      <c r="V15" s="43" t="s">
        <v>111</v>
      </c>
      <c r="W15" s="40" t="s">
        <v>111</v>
      </c>
      <c r="X15" s="40" t="s">
        <v>111</v>
      </c>
      <c r="Y15" s="41" t="s">
        <v>111</v>
      </c>
      <c r="Z15" s="41" t="s">
        <v>111</v>
      </c>
      <c r="AA15" s="41" t="s">
        <v>111</v>
      </c>
      <c r="AB15" s="39" t="s">
        <v>111</v>
      </c>
      <c r="AC15" s="41" t="s">
        <v>111</v>
      </c>
      <c r="AD15" s="41" t="s">
        <v>111</v>
      </c>
      <c r="AE15" s="41" t="s">
        <v>111</v>
      </c>
      <c r="AF15" s="39" t="s">
        <v>111</v>
      </c>
      <c r="AG15" s="39" t="s">
        <v>111</v>
      </c>
      <c r="AH15" s="40" t="s">
        <v>111</v>
      </c>
      <c r="AI15" s="40" t="s">
        <v>111</v>
      </c>
      <c r="AJ15" s="42" t="s">
        <v>111</v>
      </c>
    </row>
    <row r="16" spans="1:36" s="38" customFormat="1" x14ac:dyDescent="0.25">
      <c r="A16" s="39" t="s">
        <v>111</v>
      </c>
      <c r="B16" s="43" t="s">
        <v>111</v>
      </c>
      <c r="C16" s="39" t="s">
        <v>111</v>
      </c>
      <c r="D16" s="40" t="s">
        <v>111</v>
      </c>
      <c r="E16" s="40" t="s">
        <v>111</v>
      </c>
      <c r="F16" s="40" t="s">
        <v>111</v>
      </c>
      <c r="G16" s="40" t="s">
        <v>111</v>
      </c>
      <c r="H16" s="40" t="s">
        <v>111</v>
      </c>
      <c r="I16" s="40" t="s">
        <v>111</v>
      </c>
      <c r="J16" s="40" t="s">
        <v>111</v>
      </c>
      <c r="K16" s="40" t="s">
        <v>111</v>
      </c>
      <c r="L16" s="40" t="s">
        <v>111</v>
      </c>
      <c r="M16" s="40" t="s">
        <v>111</v>
      </c>
      <c r="N16" s="40" t="s">
        <v>111</v>
      </c>
      <c r="O16" s="43" t="s">
        <v>111</v>
      </c>
      <c r="P16" s="43" t="s">
        <v>111</v>
      </c>
      <c r="Q16" s="43" t="s">
        <v>111</v>
      </c>
      <c r="R16" s="43" t="s">
        <v>111</v>
      </c>
      <c r="S16" s="40" t="s">
        <v>111</v>
      </c>
      <c r="T16" s="40" t="s">
        <v>111</v>
      </c>
      <c r="U16" s="43" t="s">
        <v>111</v>
      </c>
      <c r="V16" s="43" t="s">
        <v>111</v>
      </c>
      <c r="W16" s="40" t="s">
        <v>111</v>
      </c>
      <c r="X16" s="40" t="s">
        <v>111</v>
      </c>
      <c r="Y16" s="41" t="s">
        <v>111</v>
      </c>
      <c r="Z16" s="41" t="s">
        <v>111</v>
      </c>
      <c r="AA16" s="41" t="s">
        <v>111</v>
      </c>
      <c r="AB16" s="41" t="s">
        <v>111</v>
      </c>
      <c r="AC16" s="41" t="s">
        <v>111</v>
      </c>
      <c r="AD16" s="41" t="s">
        <v>111</v>
      </c>
      <c r="AE16" s="41" t="s">
        <v>111</v>
      </c>
      <c r="AF16" s="39" t="s">
        <v>111</v>
      </c>
      <c r="AG16" s="39" t="s">
        <v>111</v>
      </c>
      <c r="AH16" s="40" t="s">
        <v>111</v>
      </c>
      <c r="AI16" s="40" t="s">
        <v>111</v>
      </c>
      <c r="AJ16" s="42" t="s">
        <v>111</v>
      </c>
    </row>
    <row r="17" spans="1:36" s="38" customFormat="1" x14ac:dyDescent="0.25">
      <c r="A17" s="39" t="s">
        <v>111</v>
      </c>
      <c r="B17" s="43" t="s">
        <v>111</v>
      </c>
      <c r="C17" s="39" t="s">
        <v>111</v>
      </c>
      <c r="D17" s="40" t="s">
        <v>111</v>
      </c>
      <c r="E17" s="40" t="s">
        <v>111</v>
      </c>
      <c r="F17" s="40" t="s">
        <v>111</v>
      </c>
      <c r="G17" s="40" t="s">
        <v>111</v>
      </c>
      <c r="H17" s="40" t="s">
        <v>111</v>
      </c>
      <c r="I17" s="40" t="s">
        <v>111</v>
      </c>
      <c r="J17" s="40" t="s">
        <v>111</v>
      </c>
      <c r="K17" s="40" t="s">
        <v>111</v>
      </c>
      <c r="L17" s="40" t="s">
        <v>111</v>
      </c>
      <c r="M17" s="40" t="s">
        <v>111</v>
      </c>
      <c r="N17" s="40" t="s">
        <v>111</v>
      </c>
      <c r="O17" s="43" t="s">
        <v>111</v>
      </c>
      <c r="P17" s="43" t="s">
        <v>111</v>
      </c>
      <c r="Q17" s="43" t="s">
        <v>111</v>
      </c>
      <c r="R17" s="43" t="s">
        <v>111</v>
      </c>
      <c r="S17" s="40" t="s">
        <v>111</v>
      </c>
      <c r="T17" s="40" t="s">
        <v>111</v>
      </c>
      <c r="U17" s="43" t="s">
        <v>111</v>
      </c>
      <c r="V17" s="43" t="s">
        <v>111</v>
      </c>
      <c r="W17" s="40" t="s">
        <v>111</v>
      </c>
      <c r="X17" s="40" t="s">
        <v>111</v>
      </c>
      <c r="Y17" s="41" t="s">
        <v>111</v>
      </c>
      <c r="Z17" s="41" t="s">
        <v>111</v>
      </c>
      <c r="AA17" s="41" t="s">
        <v>111</v>
      </c>
      <c r="AB17" s="41" t="s">
        <v>111</v>
      </c>
      <c r="AC17" s="41" t="s">
        <v>111</v>
      </c>
      <c r="AD17" s="41" t="s">
        <v>111</v>
      </c>
      <c r="AE17" s="41" t="s">
        <v>111</v>
      </c>
      <c r="AF17" s="39" t="s">
        <v>111</v>
      </c>
      <c r="AG17" s="39" t="s">
        <v>111</v>
      </c>
      <c r="AH17" s="40" t="s">
        <v>111</v>
      </c>
      <c r="AI17" s="40" t="s">
        <v>111</v>
      </c>
      <c r="AJ17" s="42" t="s">
        <v>111</v>
      </c>
    </row>
    <row r="18" spans="1:36" s="38" customFormat="1" x14ac:dyDescent="0.25">
      <c r="A18" s="39" t="s">
        <v>111</v>
      </c>
      <c r="B18" s="43" t="s">
        <v>111</v>
      </c>
      <c r="C18" s="39" t="s">
        <v>111</v>
      </c>
      <c r="D18" s="40" t="s">
        <v>111</v>
      </c>
      <c r="E18" s="40" t="s">
        <v>111</v>
      </c>
      <c r="F18" s="40" t="s">
        <v>111</v>
      </c>
      <c r="G18" s="40" t="s">
        <v>111</v>
      </c>
      <c r="H18" s="40" t="s">
        <v>111</v>
      </c>
      <c r="I18" s="40" t="s">
        <v>111</v>
      </c>
      <c r="J18" s="40" t="s">
        <v>111</v>
      </c>
      <c r="K18" s="40" t="s">
        <v>111</v>
      </c>
      <c r="L18" s="40" t="s">
        <v>111</v>
      </c>
      <c r="M18" s="40" t="s">
        <v>111</v>
      </c>
      <c r="N18" s="40" t="s">
        <v>111</v>
      </c>
      <c r="O18" s="43" t="s">
        <v>111</v>
      </c>
      <c r="P18" s="43" t="s">
        <v>111</v>
      </c>
      <c r="Q18" s="43" t="s">
        <v>111</v>
      </c>
      <c r="R18" s="43" t="s">
        <v>111</v>
      </c>
      <c r="S18" s="40" t="s">
        <v>111</v>
      </c>
      <c r="T18" s="40" t="s">
        <v>111</v>
      </c>
      <c r="U18" s="43" t="s">
        <v>111</v>
      </c>
      <c r="V18" s="43" t="s">
        <v>111</v>
      </c>
      <c r="W18" s="40" t="s">
        <v>111</v>
      </c>
      <c r="X18" s="40" t="s">
        <v>111</v>
      </c>
      <c r="Y18" s="41" t="s">
        <v>111</v>
      </c>
      <c r="Z18" s="41" t="s">
        <v>111</v>
      </c>
      <c r="AA18" s="41" t="s">
        <v>111</v>
      </c>
      <c r="AB18" s="41" t="s">
        <v>111</v>
      </c>
      <c r="AC18" s="41" t="s">
        <v>111</v>
      </c>
      <c r="AD18" s="41" t="s">
        <v>111</v>
      </c>
      <c r="AE18" s="41" t="s">
        <v>111</v>
      </c>
      <c r="AF18" s="39" t="s">
        <v>111</v>
      </c>
      <c r="AG18" s="39" t="s">
        <v>111</v>
      </c>
      <c r="AH18" s="40" t="s">
        <v>111</v>
      </c>
      <c r="AI18" s="40" t="s">
        <v>111</v>
      </c>
      <c r="AJ18" s="42" t="s">
        <v>111</v>
      </c>
    </row>
    <row r="19" spans="1:36" s="38" customFormat="1" x14ac:dyDescent="0.25">
      <c r="A19" s="39" t="s">
        <v>111</v>
      </c>
      <c r="B19" s="43" t="s">
        <v>111</v>
      </c>
      <c r="C19" s="39" t="s">
        <v>111</v>
      </c>
      <c r="D19" s="40" t="s">
        <v>111</v>
      </c>
      <c r="E19" s="40" t="s">
        <v>111</v>
      </c>
      <c r="F19" s="40" t="s">
        <v>111</v>
      </c>
      <c r="G19" s="40" t="s">
        <v>111</v>
      </c>
      <c r="H19" s="40" t="s">
        <v>111</v>
      </c>
      <c r="I19" s="40" t="s">
        <v>111</v>
      </c>
      <c r="J19" s="40" t="s">
        <v>111</v>
      </c>
      <c r="K19" s="40" t="s">
        <v>111</v>
      </c>
      <c r="L19" s="40" t="s">
        <v>111</v>
      </c>
      <c r="M19" s="40" t="s">
        <v>111</v>
      </c>
      <c r="N19" s="40" t="s">
        <v>111</v>
      </c>
      <c r="O19" s="43" t="s">
        <v>111</v>
      </c>
      <c r="P19" s="43" t="s">
        <v>111</v>
      </c>
      <c r="Q19" s="43" t="s">
        <v>111</v>
      </c>
      <c r="R19" s="43" t="s">
        <v>111</v>
      </c>
      <c r="S19" s="40" t="s">
        <v>111</v>
      </c>
      <c r="T19" s="40" t="s">
        <v>111</v>
      </c>
      <c r="U19" s="43" t="s">
        <v>111</v>
      </c>
      <c r="V19" s="43" t="s">
        <v>111</v>
      </c>
      <c r="W19" s="40" t="s">
        <v>111</v>
      </c>
      <c r="X19" s="40" t="s">
        <v>111</v>
      </c>
      <c r="Y19" s="41" t="s">
        <v>111</v>
      </c>
      <c r="Z19" s="41" t="s">
        <v>111</v>
      </c>
      <c r="AA19" s="41" t="s">
        <v>111</v>
      </c>
      <c r="AB19" s="41" t="s">
        <v>111</v>
      </c>
      <c r="AC19" s="41" t="s">
        <v>111</v>
      </c>
      <c r="AD19" s="41" t="s">
        <v>111</v>
      </c>
      <c r="AE19" s="41" t="s">
        <v>111</v>
      </c>
      <c r="AF19" s="39" t="s">
        <v>111</v>
      </c>
      <c r="AG19" s="39" t="s">
        <v>111</v>
      </c>
      <c r="AH19" s="40" t="s">
        <v>111</v>
      </c>
      <c r="AI19" s="40" t="s">
        <v>111</v>
      </c>
      <c r="AJ19" s="42" t="s">
        <v>111</v>
      </c>
    </row>
    <row r="20" ht="12.75" customHeight="1" spans="1:36" s="38" customFormat="1" x14ac:dyDescent="0.25">
      <c r="A20" s="39" t="s">
        <v>111</v>
      </c>
      <c r="B20" s="43" t="s">
        <v>111</v>
      </c>
      <c r="C20" s="39" t="s">
        <v>111</v>
      </c>
      <c r="D20" s="40" t="s">
        <v>111</v>
      </c>
      <c r="E20" s="40" t="s">
        <v>111</v>
      </c>
      <c r="F20" s="40" t="s">
        <v>111</v>
      </c>
      <c r="G20" s="40" t="s">
        <v>111</v>
      </c>
      <c r="H20" s="40" t="s">
        <v>111</v>
      </c>
      <c r="I20" s="40" t="s">
        <v>111</v>
      </c>
      <c r="J20" s="40" t="s">
        <v>111</v>
      </c>
      <c r="K20" s="40" t="s">
        <v>111</v>
      </c>
      <c r="L20" s="40" t="s">
        <v>111</v>
      </c>
      <c r="M20" s="40" t="s">
        <v>111</v>
      </c>
      <c r="N20" s="40" t="s">
        <v>111</v>
      </c>
      <c r="O20" s="43" t="s">
        <v>111</v>
      </c>
      <c r="P20" s="43" t="s">
        <v>111</v>
      </c>
      <c r="Q20" s="43" t="s">
        <v>111</v>
      </c>
      <c r="R20" s="43" t="s">
        <v>111</v>
      </c>
      <c r="S20" s="40" t="s">
        <v>111</v>
      </c>
      <c r="T20" s="40" t="s">
        <v>111</v>
      </c>
      <c r="U20" s="43" t="s">
        <v>111</v>
      </c>
      <c r="V20" s="43" t="s">
        <v>111</v>
      </c>
      <c r="W20" s="40" t="s">
        <v>111</v>
      </c>
      <c r="X20" s="40" t="s">
        <v>111</v>
      </c>
      <c r="Y20" s="41" t="s">
        <v>111</v>
      </c>
      <c r="Z20" s="41" t="s">
        <v>111</v>
      </c>
      <c r="AA20" s="41" t="s">
        <v>111</v>
      </c>
      <c r="AB20" s="39" t="s">
        <v>111</v>
      </c>
      <c r="AC20" s="41" t="s">
        <v>111</v>
      </c>
      <c r="AD20" s="41" t="s">
        <v>111</v>
      </c>
      <c r="AE20" s="41" t="s">
        <v>111</v>
      </c>
      <c r="AF20" s="39" t="s">
        <v>111</v>
      </c>
      <c r="AG20" s="39" t="s">
        <v>111</v>
      </c>
      <c r="AH20" s="40" t="s">
        <v>111</v>
      </c>
      <c r="AI20" s="40" t="s">
        <v>111</v>
      </c>
      <c r="AJ20" s="42" t="s">
        <v>111</v>
      </c>
    </row>
    <row r="21" ht="12.75" customHeight="1" spans="1:36" s="38" customFormat="1" x14ac:dyDescent="0.25">
      <c r="A21" s="39" t="s">
        <v>111</v>
      </c>
      <c r="B21" s="43" t="s">
        <v>111</v>
      </c>
      <c r="C21" s="39" t="s">
        <v>111</v>
      </c>
      <c r="D21" s="40" t="s">
        <v>111</v>
      </c>
      <c r="E21" s="40" t="s">
        <v>111</v>
      </c>
      <c r="F21" s="40" t="s">
        <v>111</v>
      </c>
      <c r="G21" s="40" t="s">
        <v>111</v>
      </c>
      <c r="H21" s="40" t="s">
        <v>111</v>
      </c>
      <c r="I21" s="40" t="s">
        <v>111</v>
      </c>
      <c r="J21" s="40" t="s">
        <v>111</v>
      </c>
      <c r="K21" s="40" t="s">
        <v>111</v>
      </c>
      <c r="L21" s="40" t="s">
        <v>111</v>
      </c>
      <c r="M21" s="40" t="s">
        <v>111</v>
      </c>
      <c r="N21" s="40" t="s">
        <v>111</v>
      </c>
      <c r="O21" s="43" t="s">
        <v>111</v>
      </c>
      <c r="P21" s="43" t="s">
        <v>111</v>
      </c>
      <c r="Q21" s="43" t="s">
        <v>111</v>
      </c>
      <c r="R21" s="43" t="s">
        <v>111</v>
      </c>
      <c r="S21" s="40" t="s">
        <v>111</v>
      </c>
      <c r="T21" s="40" t="s">
        <v>111</v>
      </c>
      <c r="U21" s="43" t="s">
        <v>111</v>
      </c>
      <c r="V21" s="43" t="s">
        <v>111</v>
      </c>
      <c r="W21" s="40" t="s">
        <v>111</v>
      </c>
      <c r="X21" s="40" t="s">
        <v>111</v>
      </c>
      <c r="Y21" s="41" t="s">
        <v>111</v>
      </c>
      <c r="Z21" s="41" t="s">
        <v>111</v>
      </c>
      <c r="AA21" s="41" t="s">
        <v>111</v>
      </c>
      <c r="AB21" s="39" t="s">
        <v>111</v>
      </c>
      <c r="AC21" s="41" t="s">
        <v>111</v>
      </c>
      <c r="AD21" s="41" t="s">
        <v>111</v>
      </c>
      <c r="AE21" s="41" t="s">
        <v>111</v>
      </c>
      <c r="AF21" s="39" t="s">
        <v>111</v>
      </c>
      <c r="AG21" s="39" t="s">
        <v>111</v>
      </c>
      <c r="AH21" s="40" t="s">
        <v>111</v>
      </c>
      <c r="AI21" s="40" t="s">
        <v>111</v>
      </c>
      <c r="AJ21" s="42" t="s">
        <v>111</v>
      </c>
    </row>
    <row r="22" ht="12.75" customHeight="1" spans="1:36" s="38" customFormat="1" x14ac:dyDescent="0.25">
      <c r="A22" s="39" t="s">
        <v>111</v>
      </c>
      <c r="B22" s="43" t="s">
        <v>111</v>
      </c>
      <c r="C22" s="39" t="s">
        <v>111</v>
      </c>
      <c r="D22" s="40" t="s">
        <v>111</v>
      </c>
      <c r="E22" s="40" t="s">
        <v>111</v>
      </c>
      <c r="F22" s="40" t="s">
        <v>111</v>
      </c>
      <c r="G22" s="40" t="s">
        <v>111</v>
      </c>
      <c r="H22" s="40" t="s">
        <v>111</v>
      </c>
      <c r="I22" s="40" t="s">
        <v>111</v>
      </c>
      <c r="J22" s="40" t="s">
        <v>111</v>
      </c>
      <c r="K22" s="40" t="s">
        <v>111</v>
      </c>
      <c r="L22" s="40" t="s">
        <v>111</v>
      </c>
      <c r="M22" s="40" t="s">
        <v>111</v>
      </c>
      <c r="N22" s="40" t="s">
        <v>111</v>
      </c>
      <c r="O22" s="43" t="s">
        <v>111</v>
      </c>
      <c r="P22" s="43" t="s">
        <v>111</v>
      </c>
      <c r="Q22" s="43" t="s">
        <v>111</v>
      </c>
      <c r="R22" s="43" t="s">
        <v>111</v>
      </c>
      <c r="S22" s="40" t="s">
        <v>111</v>
      </c>
      <c r="T22" s="40" t="s">
        <v>111</v>
      </c>
      <c r="U22" s="43" t="s">
        <v>111</v>
      </c>
      <c r="V22" s="43" t="s">
        <v>111</v>
      </c>
      <c r="W22" s="40" t="s">
        <v>111</v>
      </c>
      <c r="X22" s="40" t="s">
        <v>111</v>
      </c>
      <c r="Y22" s="41" t="s">
        <v>111</v>
      </c>
      <c r="Z22" s="41" t="s">
        <v>111</v>
      </c>
      <c r="AA22" s="41" t="s">
        <v>111</v>
      </c>
      <c r="AB22" s="39" t="s">
        <v>111</v>
      </c>
      <c r="AC22" s="41" t="s">
        <v>111</v>
      </c>
      <c r="AD22" s="41" t="s">
        <v>111</v>
      </c>
      <c r="AE22" s="41" t="s">
        <v>111</v>
      </c>
      <c r="AF22" s="39" t="s">
        <v>111</v>
      </c>
      <c r="AG22" s="39" t="s">
        <v>111</v>
      </c>
      <c r="AH22" s="40" t="s">
        <v>111</v>
      </c>
      <c r="AI22" s="40" t="s">
        <v>111</v>
      </c>
      <c r="AJ22" s="42" t="s">
        <v>111</v>
      </c>
    </row>
    <row r="23" ht="12.75" customHeight="1" spans="1:36" s="38" customFormat="1" x14ac:dyDescent="0.25">
      <c r="A23" s="39" t="s">
        <v>111</v>
      </c>
      <c r="B23" s="43" t="s">
        <v>111</v>
      </c>
      <c r="C23" s="39" t="s">
        <v>111</v>
      </c>
      <c r="D23" s="40" t="s">
        <v>111</v>
      </c>
      <c r="E23" s="40" t="s">
        <v>111</v>
      </c>
      <c r="F23" s="40" t="s">
        <v>111</v>
      </c>
      <c r="G23" s="40" t="s">
        <v>111</v>
      </c>
      <c r="H23" s="40" t="s">
        <v>111</v>
      </c>
      <c r="I23" s="40" t="s">
        <v>111</v>
      </c>
      <c r="J23" s="40" t="s">
        <v>111</v>
      </c>
      <c r="K23" s="40" t="s">
        <v>111</v>
      </c>
      <c r="L23" s="40" t="s">
        <v>111</v>
      </c>
      <c r="M23" s="40" t="s">
        <v>111</v>
      </c>
      <c r="N23" s="40" t="s">
        <v>111</v>
      </c>
      <c r="O23" s="43" t="s">
        <v>111</v>
      </c>
      <c r="P23" s="43" t="s">
        <v>111</v>
      </c>
      <c r="Q23" s="43" t="s">
        <v>111</v>
      </c>
      <c r="R23" s="43" t="s">
        <v>111</v>
      </c>
      <c r="S23" s="40" t="s">
        <v>111</v>
      </c>
      <c r="T23" s="40" t="s">
        <v>111</v>
      </c>
      <c r="U23" s="43" t="s">
        <v>111</v>
      </c>
      <c r="V23" s="43" t="s">
        <v>111</v>
      </c>
      <c r="W23" s="40" t="s">
        <v>111</v>
      </c>
      <c r="X23" s="40" t="s">
        <v>111</v>
      </c>
      <c r="Y23" s="41" t="s">
        <v>111</v>
      </c>
      <c r="Z23" s="41" t="s">
        <v>111</v>
      </c>
      <c r="AA23" s="41" t="s">
        <v>111</v>
      </c>
      <c r="AB23" s="39" t="s">
        <v>111</v>
      </c>
      <c r="AC23" s="41" t="s">
        <v>111</v>
      </c>
      <c r="AD23" s="41" t="s">
        <v>111</v>
      </c>
      <c r="AE23" s="41" t="s">
        <v>111</v>
      </c>
      <c r="AF23" s="39" t="s">
        <v>111</v>
      </c>
      <c r="AG23" s="39" t="s">
        <v>111</v>
      </c>
      <c r="AH23" s="40" t="s">
        <v>111</v>
      </c>
      <c r="AI23" s="40" t="s">
        <v>111</v>
      </c>
      <c r="AJ23" s="42" t="s">
        <v>111</v>
      </c>
    </row>
    <row r="24" ht="12.75" customHeight="1" spans="1:36" s="38" customFormat="1" x14ac:dyDescent="0.25">
      <c r="A24" s="39" t="s">
        <v>111</v>
      </c>
      <c r="B24" s="43" t="s">
        <v>111</v>
      </c>
      <c r="C24" s="39" t="s">
        <v>111</v>
      </c>
      <c r="D24" s="40" t="s">
        <v>111</v>
      </c>
      <c r="E24" s="40" t="s">
        <v>111</v>
      </c>
      <c r="F24" s="40" t="s">
        <v>111</v>
      </c>
      <c r="G24" s="40" t="s">
        <v>111</v>
      </c>
      <c r="H24" s="40" t="s">
        <v>111</v>
      </c>
      <c r="I24" s="40" t="s">
        <v>111</v>
      </c>
      <c r="J24" s="40" t="s">
        <v>111</v>
      </c>
      <c r="K24" s="40" t="s">
        <v>111</v>
      </c>
      <c r="L24" s="40" t="s">
        <v>111</v>
      </c>
      <c r="M24" s="40" t="s">
        <v>111</v>
      </c>
      <c r="N24" s="40" t="s">
        <v>111</v>
      </c>
      <c r="O24" s="43" t="s">
        <v>111</v>
      </c>
      <c r="P24" s="43" t="s">
        <v>111</v>
      </c>
      <c r="Q24" s="43" t="s">
        <v>111</v>
      </c>
      <c r="R24" s="43" t="s">
        <v>111</v>
      </c>
      <c r="S24" s="40" t="s">
        <v>111</v>
      </c>
      <c r="T24" s="40" t="s">
        <v>111</v>
      </c>
      <c r="U24" s="43" t="s">
        <v>111</v>
      </c>
      <c r="V24" s="43" t="s">
        <v>111</v>
      </c>
      <c r="W24" s="40" t="s">
        <v>111</v>
      </c>
      <c r="X24" s="40" t="s">
        <v>111</v>
      </c>
      <c r="Y24" s="41" t="s">
        <v>111</v>
      </c>
      <c r="Z24" s="41" t="s">
        <v>111</v>
      </c>
      <c r="AA24" s="41" t="s">
        <v>111</v>
      </c>
      <c r="AB24" s="39" t="s">
        <v>111</v>
      </c>
      <c r="AC24" s="41" t="s">
        <v>111</v>
      </c>
      <c r="AD24" s="41" t="s">
        <v>111</v>
      </c>
      <c r="AE24" s="41" t="s">
        <v>111</v>
      </c>
      <c r="AF24" s="39" t="s">
        <v>111</v>
      </c>
      <c r="AG24" s="39" t="s">
        <v>111</v>
      </c>
      <c r="AH24" s="40" t="s">
        <v>111</v>
      </c>
      <c r="AI24" s="40" t="s">
        <v>111</v>
      </c>
      <c r="AJ24" s="42" t="s">
        <v>111</v>
      </c>
    </row>
    <row r="25" ht="12.75" customHeight="1" spans="1:36" s="38" customFormat="1" x14ac:dyDescent="0.25">
      <c r="A25" s="39" t="s">
        <v>111</v>
      </c>
      <c r="B25" s="43" t="s">
        <v>111</v>
      </c>
      <c r="C25" s="39" t="s">
        <v>111</v>
      </c>
      <c r="D25" s="40" t="s">
        <v>111</v>
      </c>
      <c r="E25" s="40" t="s">
        <v>111</v>
      </c>
      <c r="F25" s="40" t="s">
        <v>111</v>
      </c>
      <c r="G25" s="40" t="s">
        <v>111</v>
      </c>
      <c r="H25" s="40" t="s">
        <v>111</v>
      </c>
      <c r="I25" s="40" t="s">
        <v>111</v>
      </c>
      <c r="J25" s="40" t="s">
        <v>111</v>
      </c>
      <c r="K25" s="40" t="s">
        <v>111</v>
      </c>
      <c r="L25" s="40" t="s">
        <v>111</v>
      </c>
      <c r="M25" s="40" t="s">
        <v>111</v>
      </c>
      <c r="N25" s="40" t="s">
        <v>111</v>
      </c>
      <c r="O25" s="43" t="s">
        <v>111</v>
      </c>
      <c r="P25" s="43" t="s">
        <v>111</v>
      </c>
      <c r="Q25" s="43" t="s">
        <v>111</v>
      </c>
      <c r="R25" s="43" t="s">
        <v>111</v>
      </c>
      <c r="S25" s="40" t="s">
        <v>111</v>
      </c>
      <c r="T25" s="40" t="s">
        <v>111</v>
      </c>
      <c r="U25" s="43" t="s">
        <v>111</v>
      </c>
      <c r="V25" s="43" t="s">
        <v>111</v>
      </c>
      <c r="W25" s="40" t="s">
        <v>111</v>
      </c>
      <c r="X25" s="40" t="s">
        <v>111</v>
      </c>
      <c r="Y25" s="41" t="s">
        <v>111</v>
      </c>
      <c r="Z25" s="41" t="s">
        <v>111</v>
      </c>
      <c r="AA25" s="41" t="s">
        <v>111</v>
      </c>
      <c r="AB25" s="39" t="s">
        <v>111</v>
      </c>
      <c r="AC25" s="41" t="s">
        <v>111</v>
      </c>
      <c r="AD25" s="41" t="s">
        <v>111</v>
      </c>
      <c r="AE25" s="41" t="s">
        <v>111</v>
      </c>
      <c r="AF25" s="39" t="s">
        <v>111</v>
      </c>
      <c r="AG25" s="39" t="s">
        <v>111</v>
      </c>
      <c r="AH25" s="40" t="s">
        <v>111</v>
      </c>
      <c r="AI25" s="40" t="s">
        <v>111</v>
      </c>
      <c r="AJ25" s="42" t="s">
        <v>111</v>
      </c>
    </row>
    <row r="26" ht="12.75" customHeight="1" spans="1:36" s="38" customFormat="1" x14ac:dyDescent="0.25">
      <c r="A26" s="39" t="s">
        <v>111</v>
      </c>
      <c r="B26" s="43" t="s">
        <v>111</v>
      </c>
      <c r="C26" s="39" t="s">
        <v>111</v>
      </c>
      <c r="D26" s="40" t="s">
        <v>111</v>
      </c>
      <c r="E26" s="40" t="s">
        <v>111</v>
      </c>
      <c r="F26" s="40" t="s">
        <v>111</v>
      </c>
      <c r="G26" s="40" t="s">
        <v>111</v>
      </c>
      <c r="H26" s="40" t="s">
        <v>111</v>
      </c>
      <c r="I26" s="40" t="s">
        <v>111</v>
      </c>
      <c r="J26" s="40" t="s">
        <v>111</v>
      </c>
      <c r="K26" s="40" t="s">
        <v>111</v>
      </c>
      <c r="L26" s="40" t="s">
        <v>111</v>
      </c>
      <c r="M26" s="40" t="s">
        <v>111</v>
      </c>
      <c r="N26" s="40" t="s">
        <v>111</v>
      </c>
      <c r="O26" s="43" t="s">
        <v>111</v>
      </c>
      <c r="P26" s="43" t="s">
        <v>111</v>
      </c>
      <c r="Q26" s="43" t="s">
        <v>111</v>
      </c>
      <c r="R26" s="43" t="s">
        <v>111</v>
      </c>
      <c r="S26" s="40" t="s">
        <v>111</v>
      </c>
      <c r="T26" s="40" t="s">
        <v>111</v>
      </c>
      <c r="U26" s="40" t="s">
        <v>111</v>
      </c>
      <c r="V26" s="43" t="s">
        <v>111</v>
      </c>
      <c r="W26" s="40" t="s">
        <v>111</v>
      </c>
      <c r="X26" s="40" t="s">
        <v>111</v>
      </c>
      <c r="Y26" s="41" t="s">
        <v>111</v>
      </c>
      <c r="Z26" s="41" t="s">
        <v>111</v>
      </c>
      <c r="AA26" s="41" t="s">
        <v>111</v>
      </c>
      <c r="AB26" s="39" t="s">
        <v>111</v>
      </c>
      <c r="AC26" s="41" t="s">
        <v>111</v>
      </c>
      <c r="AD26" s="41" t="s">
        <v>111</v>
      </c>
      <c r="AE26" s="41" t="s">
        <v>111</v>
      </c>
      <c r="AF26" s="39" t="s">
        <v>111</v>
      </c>
      <c r="AG26" s="39" t="s">
        <v>111</v>
      </c>
      <c r="AH26" s="40" t="s">
        <v>111</v>
      </c>
      <c r="AI26" s="40" t="s">
        <v>111</v>
      </c>
      <c r="AJ26" s="42" t="s">
        <v>111</v>
      </c>
    </row>
    <row r="27" ht="12.75" customHeight="1" spans="1:36" s="38" customFormat="1" x14ac:dyDescent="0.25">
      <c r="A27" s="39" t="s">
        <v>111</v>
      </c>
      <c r="B27" s="43" t="s">
        <v>111</v>
      </c>
      <c r="C27" s="39" t="s">
        <v>111</v>
      </c>
      <c r="D27" s="40" t="s">
        <v>111</v>
      </c>
      <c r="E27" s="40" t="s">
        <v>111</v>
      </c>
      <c r="F27" s="40" t="s">
        <v>111</v>
      </c>
      <c r="G27" s="40" t="s">
        <v>111</v>
      </c>
      <c r="H27" s="40" t="s">
        <v>111</v>
      </c>
      <c r="I27" s="40" t="s">
        <v>111</v>
      </c>
      <c r="J27" s="40" t="s">
        <v>111</v>
      </c>
      <c r="K27" s="40" t="s">
        <v>111</v>
      </c>
      <c r="L27" s="40" t="s">
        <v>111</v>
      </c>
      <c r="M27" s="40" t="s">
        <v>111</v>
      </c>
      <c r="N27" s="40" t="s">
        <v>111</v>
      </c>
      <c r="O27" s="43" t="s">
        <v>111</v>
      </c>
      <c r="P27" s="43" t="s">
        <v>111</v>
      </c>
      <c r="Q27" s="43" t="s">
        <v>111</v>
      </c>
      <c r="R27" s="43" t="s">
        <v>111</v>
      </c>
      <c r="S27" s="40" t="s">
        <v>111</v>
      </c>
      <c r="T27" s="40" t="s">
        <v>111</v>
      </c>
      <c r="U27" s="43" t="s">
        <v>111</v>
      </c>
      <c r="V27" s="43" t="s">
        <v>111</v>
      </c>
      <c r="W27" s="40" t="s">
        <v>111</v>
      </c>
      <c r="X27" s="40" t="s">
        <v>111</v>
      </c>
      <c r="Y27" s="41" t="s">
        <v>111</v>
      </c>
      <c r="Z27" s="41" t="s">
        <v>111</v>
      </c>
      <c r="AA27" s="41" t="s">
        <v>111</v>
      </c>
      <c r="AB27" s="39" t="s">
        <v>111</v>
      </c>
      <c r="AC27" s="41" t="s">
        <v>111</v>
      </c>
      <c r="AD27" s="41" t="s">
        <v>111</v>
      </c>
      <c r="AE27" s="41" t="s">
        <v>111</v>
      </c>
      <c r="AF27" s="39" t="s">
        <v>111</v>
      </c>
      <c r="AG27" s="39" t="s">
        <v>111</v>
      </c>
      <c r="AH27" s="40" t="s">
        <v>111</v>
      </c>
      <c r="AI27" s="40" t="s">
        <v>111</v>
      </c>
      <c r="AJ27" s="42" t="s">
        <v>111</v>
      </c>
    </row>
    <row r="28" ht="12.75" customHeight="1" spans="1:36" s="38" customFormat="1" x14ac:dyDescent="0.25">
      <c r="A28" s="39" t="s">
        <v>111</v>
      </c>
      <c r="B28" s="43" t="s">
        <v>111</v>
      </c>
      <c r="C28" s="39" t="s">
        <v>111</v>
      </c>
      <c r="D28" s="40" t="s">
        <v>111</v>
      </c>
      <c r="E28" s="40" t="s">
        <v>111</v>
      </c>
      <c r="F28" s="40" t="s">
        <v>111</v>
      </c>
      <c r="G28" s="40" t="s">
        <v>111</v>
      </c>
      <c r="H28" s="40" t="s">
        <v>111</v>
      </c>
      <c r="I28" s="40" t="s">
        <v>111</v>
      </c>
      <c r="J28" s="40" t="s">
        <v>111</v>
      </c>
      <c r="K28" s="40" t="s">
        <v>111</v>
      </c>
      <c r="L28" s="40" t="s">
        <v>111</v>
      </c>
      <c r="M28" s="40" t="s">
        <v>111</v>
      </c>
      <c r="N28" s="40" t="s">
        <v>111</v>
      </c>
      <c r="O28" s="43" t="s">
        <v>111</v>
      </c>
      <c r="P28" s="43" t="s">
        <v>111</v>
      </c>
      <c r="Q28" s="43" t="s">
        <v>111</v>
      </c>
      <c r="R28" s="43" t="s">
        <v>111</v>
      </c>
      <c r="S28" s="40" t="s">
        <v>111</v>
      </c>
      <c r="T28" s="40" t="s">
        <v>111</v>
      </c>
      <c r="U28" s="43" t="s">
        <v>111</v>
      </c>
      <c r="V28" s="43" t="s">
        <v>111</v>
      </c>
      <c r="W28" s="40" t="s">
        <v>111</v>
      </c>
      <c r="X28" s="40" t="s">
        <v>111</v>
      </c>
      <c r="Y28" s="41" t="s">
        <v>111</v>
      </c>
      <c r="Z28" s="41" t="s">
        <v>111</v>
      </c>
      <c r="AA28" s="41" t="s">
        <v>111</v>
      </c>
      <c r="AB28" s="39" t="s">
        <v>111</v>
      </c>
      <c r="AC28" s="41" t="s">
        <v>111</v>
      </c>
      <c r="AD28" s="41" t="s">
        <v>111</v>
      </c>
      <c r="AE28" s="41" t="s">
        <v>111</v>
      </c>
      <c r="AF28" s="39" t="s">
        <v>111</v>
      </c>
      <c r="AG28" s="39" t="s">
        <v>111</v>
      </c>
      <c r="AH28" s="40" t="s">
        <v>111</v>
      </c>
      <c r="AI28" s="40" t="s">
        <v>111</v>
      </c>
      <c r="AJ28" s="42" t="s">
        <v>111</v>
      </c>
    </row>
    <row r="29" ht="12.75" customHeight="1" spans="1:36" s="38" customFormat="1" x14ac:dyDescent="0.25">
      <c r="A29" s="39" t="s">
        <v>111</v>
      </c>
      <c r="B29" s="43" t="s">
        <v>111</v>
      </c>
      <c r="C29" s="39" t="s">
        <v>111</v>
      </c>
      <c r="D29" s="40" t="s">
        <v>111</v>
      </c>
      <c r="E29" s="40" t="s">
        <v>111</v>
      </c>
      <c r="F29" s="40" t="s">
        <v>111</v>
      </c>
      <c r="G29" s="40" t="s">
        <v>111</v>
      </c>
      <c r="H29" s="40" t="s">
        <v>111</v>
      </c>
      <c r="I29" s="40" t="s">
        <v>111</v>
      </c>
      <c r="J29" s="40" t="s">
        <v>111</v>
      </c>
      <c r="K29" s="40" t="s">
        <v>111</v>
      </c>
      <c r="L29" s="40" t="s">
        <v>111</v>
      </c>
      <c r="M29" s="40" t="s">
        <v>111</v>
      </c>
      <c r="N29" s="40" t="s">
        <v>111</v>
      </c>
      <c r="O29" s="43" t="s">
        <v>111</v>
      </c>
      <c r="P29" s="43" t="s">
        <v>111</v>
      </c>
      <c r="Q29" s="43" t="s">
        <v>111</v>
      </c>
      <c r="R29" s="43" t="s">
        <v>111</v>
      </c>
      <c r="S29" s="40" t="s">
        <v>111</v>
      </c>
      <c r="T29" s="40" t="s">
        <v>111</v>
      </c>
      <c r="U29" s="43" t="s">
        <v>111</v>
      </c>
      <c r="V29" s="43" t="s">
        <v>111</v>
      </c>
      <c r="W29" s="40" t="s">
        <v>111</v>
      </c>
      <c r="X29" s="40" t="s">
        <v>111</v>
      </c>
      <c r="Y29" s="41" t="s">
        <v>111</v>
      </c>
      <c r="Z29" s="41" t="s">
        <v>111</v>
      </c>
      <c r="AA29" s="41" t="s">
        <v>111</v>
      </c>
      <c r="AB29" s="39" t="s">
        <v>111</v>
      </c>
      <c r="AC29" s="41" t="s">
        <v>111</v>
      </c>
      <c r="AD29" s="41" t="s">
        <v>111</v>
      </c>
      <c r="AE29" s="41" t="s">
        <v>111</v>
      </c>
      <c r="AF29" s="39" t="s">
        <v>111</v>
      </c>
      <c r="AG29" s="39" t="s">
        <v>111</v>
      </c>
      <c r="AH29" s="40" t="s">
        <v>111</v>
      </c>
      <c r="AI29" s="40" t="s">
        <v>111</v>
      </c>
      <c r="AJ29" s="42" t="s">
        <v>111</v>
      </c>
    </row>
    <row r="30" ht="12.75" customHeight="1" spans="1:36" s="38" customFormat="1" x14ac:dyDescent="0.25">
      <c r="A30" s="39" t="s">
        <v>111</v>
      </c>
      <c r="B30" s="43" t="s">
        <v>111</v>
      </c>
      <c r="C30" s="39" t="s">
        <v>111</v>
      </c>
      <c r="D30" s="40" t="s">
        <v>111</v>
      </c>
      <c r="E30" s="40" t="s">
        <v>111</v>
      </c>
      <c r="F30" s="40" t="s">
        <v>111</v>
      </c>
      <c r="G30" s="40" t="s">
        <v>111</v>
      </c>
      <c r="H30" s="40" t="s">
        <v>111</v>
      </c>
      <c r="I30" s="40" t="s">
        <v>111</v>
      </c>
      <c r="J30" s="40" t="s">
        <v>111</v>
      </c>
      <c r="K30" s="40" t="s">
        <v>111</v>
      </c>
      <c r="L30" s="40" t="s">
        <v>111</v>
      </c>
      <c r="M30" s="40" t="s">
        <v>111</v>
      </c>
      <c r="N30" s="40" t="s">
        <v>111</v>
      </c>
      <c r="O30" s="43" t="s">
        <v>111</v>
      </c>
      <c r="P30" s="43" t="s">
        <v>111</v>
      </c>
      <c r="Q30" s="43" t="s">
        <v>111</v>
      </c>
      <c r="R30" s="43" t="s">
        <v>111</v>
      </c>
      <c r="S30" s="40" t="s">
        <v>111</v>
      </c>
      <c r="T30" s="40" t="s">
        <v>111</v>
      </c>
      <c r="U30" s="43" t="s">
        <v>111</v>
      </c>
      <c r="V30" s="43" t="s">
        <v>111</v>
      </c>
      <c r="W30" s="40" t="s">
        <v>111</v>
      </c>
      <c r="X30" s="40" t="s">
        <v>111</v>
      </c>
      <c r="Y30" s="41" t="s">
        <v>111</v>
      </c>
      <c r="Z30" s="41" t="s">
        <v>111</v>
      </c>
      <c r="AA30" s="41" t="s">
        <v>111</v>
      </c>
      <c r="AB30" s="39" t="s">
        <v>111</v>
      </c>
      <c r="AC30" s="41" t="s">
        <v>111</v>
      </c>
      <c r="AD30" s="41" t="s">
        <v>111</v>
      </c>
      <c r="AE30" s="41" t="s">
        <v>111</v>
      </c>
      <c r="AF30" s="39" t="s">
        <v>111</v>
      </c>
      <c r="AG30" s="39" t="s">
        <v>111</v>
      </c>
      <c r="AH30" s="40" t="s">
        <v>111</v>
      </c>
      <c r="AI30" s="40" t="s">
        <v>111</v>
      </c>
      <c r="AJ30" s="42" t="s">
        <v>111</v>
      </c>
    </row>
    <row r="31" ht="12.75" customHeight="1" spans="1:36" s="38" customFormat="1" x14ac:dyDescent="0.25">
      <c r="A31" s="39" t="s">
        <v>111</v>
      </c>
      <c r="B31" s="43" t="s">
        <v>111</v>
      </c>
      <c r="C31" s="39" t="s">
        <v>111</v>
      </c>
      <c r="D31" s="40" t="s">
        <v>111</v>
      </c>
      <c r="E31" s="40" t="s">
        <v>111</v>
      </c>
      <c r="F31" s="40" t="s">
        <v>111</v>
      </c>
      <c r="G31" s="40" t="s">
        <v>111</v>
      </c>
      <c r="H31" s="40" t="s">
        <v>111</v>
      </c>
      <c r="I31" s="40" t="s">
        <v>111</v>
      </c>
      <c r="J31" s="40" t="s">
        <v>111</v>
      </c>
      <c r="K31" s="40" t="s">
        <v>111</v>
      </c>
      <c r="L31" s="40" t="s">
        <v>111</v>
      </c>
      <c r="M31" s="40" t="s">
        <v>111</v>
      </c>
      <c r="N31" s="40" t="s">
        <v>111</v>
      </c>
      <c r="O31" s="43" t="s">
        <v>111</v>
      </c>
      <c r="P31" s="43" t="s">
        <v>111</v>
      </c>
      <c r="Q31" s="43" t="s">
        <v>111</v>
      </c>
      <c r="R31" s="43" t="s">
        <v>111</v>
      </c>
      <c r="S31" s="40" t="s">
        <v>111</v>
      </c>
      <c r="T31" s="40" t="s">
        <v>111</v>
      </c>
      <c r="U31" s="43" t="s">
        <v>111</v>
      </c>
      <c r="V31" s="43" t="s">
        <v>111</v>
      </c>
      <c r="W31" s="40" t="s">
        <v>111</v>
      </c>
      <c r="X31" s="43" t="s">
        <v>111</v>
      </c>
      <c r="Y31" s="41" t="s">
        <v>111</v>
      </c>
      <c r="Z31" s="41" t="s">
        <v>111</v>
      </c>
      <c r="AA31" s="41" t="s">
        <v>111</v>
      </c>
      <c r="AB31" s="39" t="s">
        <v>111</v>
      </c>
      <c r="AC31" s="41" t="s">
        <v>111</v>
      </c>
      <c r="AD31" s="41" t="s">
        <v>111</v>
      </c>
      <c r="AE31" s="41" t="s">
        <v>111</v>
      </c>
      <c r="AF31" s="39" t="s">
        <v>111</v>
      </c>
      <c r="AG31" s="39" t="s">
        <v>111</v>
      </c>
      <c r="AH31" s="40" t="s">
        <v>111</v>
      </c>
      <c r="AI31" s="40" t="s">
        <v>111</v>
      </c>
      <c r="AJ31" s="42" t="s">
        <v>111</v>
      </c>
    </row>
    <row r="32" ht="12.75" customHeight="1" spans="1:36" s="38" customFormat="1" x14ac:dyDescent="0.25">
      <c r="A32" s="39" t="s">
        <v>111</v>
      </c>
      <c r="B32" s="43" t="s">
        <v>111</v>
      </c>
      <c r="C32" s="39" t="s">
        <v>111</v>
      </c>
      <c r="D32" s="40" t="s">
        <v>111</v>
      </c>
      <c r="E32" s="40" t="s">
        <v>111</v>
      </c>
      <c r="F32" s="40" t="s">
        <v>111</v>
      </c>
      <c r="G32" s="40" t="s">
        <v>111</v>
      </c>
      <c r="H32" s="40" t="s">
        <v>111</v>
      </c>
      <c r="I32" s="40" t="s">
        <v>111</v>
      </c>
      <c r="J32" s="40" t="s">
        <v>111</v>
      </c>
      <c r="K32" s="40" t="s">
        <v>111</v>
      </c>
      <c r="L32" s="40" t="s">
        <v>111</v>
      </c>
      <c r="M32" s="40" t="s">
        <v>111</v>
      </c>
      <c r="N32" s="40" t="s">
        <v>111</v>
      </c>
      <c r="O32" s="43" t="s">
        <v>111</v>
      </c>
      <c r="P32" s="43" t="s">
        <v>111</v>
      </c>
      <c r="Q32" s="43" t="s">
        <v>111</v>
      </c>
      <c r="R32" s="43" t="s">
        <v>111</v>
      </c>
      <c r="S32" s="40" t="s">
        <v>111</v>
      </c>
      <c r="T32" s="40" t="s">
        <v>111</v>
      </c>
      <c r="U32" s="43" t="s">
        <v>111</v>
      </c>
      <c r="V32" s="43" t="s">
        <v>111</v>
      </c>
      <c r="W32" s="40" t="s">
        <v>111</v>
      </c>
      <c r="X32" s="43" t="s">
        <v>111</v>
      </c>
      <c r="Y32" s="41" t="s">
        <v>111</v>
      </c>
      <c r="Z32" s="41" t="s">
        <v>111</v>
      </c>
      <c r="AA32" s="41" t="s">
        <v>111</v>
      </c>
      <c r="AB32" s="39" t="s">
        <v>111</v>
      </c>
      <c r="AC32" s="41" t="s">
        <v>111</v>
      </c>
      <c r="AD32" s="41" t="s">
        <v>111</v>
      </c>
      <c r="AE32" s="41" t="s">
        <v>111</v>
      </c>
      <c r="AF32" s="39" t="s">
        <v>111</v>
      </c>
      <c r="AG32" s="39" t="s">
        <v>111</v>
      </c>
      <c r="AH32" s="40" t="s">
        <v>111</v>
      </c>
      <c r="AI32" s="40" t="s">
        <v>111</v>
      </c>
      <c r="AJ32" s="42" t="s">
        <v>111</v>
      </c>
    </row>
    <row r="33" ht="12.75" customHeight="1" spans="1:36" s="38" customFormat="1" x14ac:dyDescent="0.25">
      <c r="A33" s="39" t="s">
        <v>111</v>
      </c>
      <c r="B33" s="43" t="s">
        <v>111</v>
      </c>
      <c r="C33" s="39" t="s">
        <v>111</v>
      </c>
      <c r="D33" s="40" t="s">
        <v>111</v>
      </c>
      <c r="E33" s="40" t="s">
        <v>111</v>
      </c>
      <c r="F33" s="43" t="s">
        <v>111</v>
      </c>
      <c r="G33" s="43" t="s">
        <v>111</v>
      </c>
      <c r="H33" s="43" t="s">
        <v>111</v>
      </c>
      <c r="I33" s="43" t="s">
        <v>111</v>
      </c>
      <c r="J33" s="43" t="s">
        <v>111</v>
      </c>
      <c r="K33" s="40" t="s">
        <v>111</v>
      </c>
      <c r="L33" s="43" t="s">
        <v>111</v>
      </c>
      <c r="M33" s="43" t="s">
        <v>111</v>
      </c>
      <c r="N33" s="43" t="s">
        <v>111</v>
      </c>
      <c r="O33" s="43" t="s">
        <v>111</v>
      </c>
      <c r="P33" s="43" t="s">
        <v>111</v>
      </c>
      <c r="Q33" s="43" t="s">
        <v>111</v>
      </c>
      <c r="R33" s="43" t="s">
        <v>111</v>
      </c>
      <c r="S33" s="43" t="s">
        <v>111</v>
      </c>
      <c r="T33" s="40" t="s">
        <v>111</v>
      </c>
      <c r="U33" s="43" t="s">
        <v>111</v>
      </c>
      <c r="V33" s="43" t="s">
        <v>111</v>
      </c>
      <c r="W33" s="43" t="s">
        <v>111</v>
      </c>
      <c r="X33" s="43" t="s">
        <v>111</v>
      </c>
      <c r="Y33" s="39" t="s">
        <v>111</v>
      </c>
      <c r="Z33" s="39" t="s">
        <v>111</v>
      </c>
      <c r="AA33" s="39" t="s">
        <v>111</v>
      </c>
      <c r="AB33" s="39" t="s">
        <v>111</v>
      </c>
      <c r="AC33" s="39" t="s">
        <v>111</v>
      </c>
      <c r="AD33" s="39" t="s">
        <v>111</v>
      </c>
      <c r="AE33" s="39" t="s">
        <v>111</v>
      </c>
      <c r="AF33" s="39" t="s">
        <v>111</v>
      </c>
      <c r="AG33" s="39" t="s">
        <v>111</v>
      </c>
      <c r="AH33" s="43" t="s">
        <v>111</v>
      </c>
      <c r="AI33" s="40" t="s">
        <v>111</v>
      </c>
      <c r="AJ33" s="42" t="s">
        <v>111</v>
      </c>
    </row>
    <row r="34" ht="12.75" customHeight="1" spans="1:36" s="38" customFormat="1" x14ac:dyDescent="0.25">
      <c r="A34" s="39" t="s">
        <v>111</v>
      </c>
      <c r="B34" s="40" t="s">
        <v>111</v>
      </c>
      <c r="C34" s="39" t="s">
        <v>111</v>
      </c>
      <c r="D34" s="43" t="s">
        <v>111</v>
      </c>
      <c r="E34" s="43" t="s">
        <v>111</v>
      </c>
      <c r="F34" s="43" t="s">
        <v>111</v>
      </c>
      <c r="G34" s="43" t="s">
        <v>111</v>
      </c>
      <c r="H34" s="43" t="s">
        <v>111</v>
      </c>
      <c r="I34" s="43" t="s">
        <v>111</v>
      </c>
      <c r="J34" s="43" t="s">
        <v>111</v>
      </c>
      <c r="K34" s="40" t="s">
        <v>111</v>
      </c>
      <c r="L34" s="43" t="s">
        <v>111</v>
      </c>
      <c r="M34" s="43" t="s">
        <v>111</v>
      </c>
      <c r="N34" s="43" t="s">
        <v>111</v>
      </c>
      <c r="O34" s="43" t="s">
        <v>111</v>
      </c>
      <c r="P34" s="43" t="s">
        <v>111</v>
      </c>
      <c r="Q34" s="43" t="s">
        <v>111</v>
      </c>
      <c r="R34" s="43" t="s">
        <v>111</v>
      </c>
      <c r="S34" s="43" t="s">
        <v>111</v>
      </c>
      <c r="T34" s="43" t="s">
        <v>111</v>
      </c>
      <c r="U34" s="43" t="s">
        <v>111</v>
      </c>
      <c r="V34" s="43" t="s">
        <v>111</v>
      </c>
      <c r="W34" s="43" t="s">
        <v>111</v>
      </c>
      <c r="X34" s="43" t="s">
        <v>111</v>
      </c>
      <c r="Y34" s="39" t="s">
        <v>111</v>
      </c>
      <c r="Z34" s="39" t="s">
        <v>111</v>
      </c>
      <c r="AA34" s="39" t="s">
        <v>111</v>
      </c>
      <c r="AB34" s="39" t="s">
        <v>111</v>
      </c>
      <c r="AC34" s="39" t="s">
        <v>111</v>
      </c>
      <c r="AD34" s="39" t="s">
        <v>111</v>
      </c>
      <c r="AE34" s="39" t="s">
        <v>111</v>
      </c>
      <c r="AF34" s="39" t="s">
        <v>111</v>
      </c>
      <c r="AG34" s="39" t="s">
        <v>111</v>
      </c>
      <c r="AH34" s="43" t="s">
        <v>111</v>
      </c>
      <c r="AI34" s="40" t="s">
        <v>111</v>
      </c>
      <c r="AJ34" s="42" t="s">
        <v>111</v>
      </c>
    </row>
    <row r="35" ht="12.75" customHeight="1" spans="1:36" s="38" customFormat="1" x14ac:dyDescent="0.25">
      <c r="A35" s="39" t="s">
        <v>111</v>
      </c>
      <c r="B35" s="43" t="s">
        <v>111</v>
      </c>
      <c r="C35" s="39" t="s">
        <v>111</v>
      </c>
      <c r="D35" s="40" t="s">
        <v>111</v>
      </c>
      <c r="E35" s="40" t="s">
        <v>111</v>
      </c>
      <c r="F35" s="43" t="s">
        <v>111</v>
      </c>
      <c r="G35" s="43" t="s">
        <v>111</v>
      </c>
      <c r="H35" s="43" t="s">
        <v>111</v>
      </c>
      <c r="I35" s="43" t="s">
        <v>111</v>
      </c>
      <c r="J35" s="43" t="s">
        <v>111</v>
      </c>
      <c r="K35" s="40" t="s">
        <v>111</v>
      </c>
      <c r="L35" s="43" t="s">
        <v>111</v>
      </c>
      <c r="M35" s="43" t="s">
        <v>111</v>
      </c>
      <c r="N35" s="43" t="s">
        <v>111</v>
      </c>
      <c r="O35" s="43" t="s">
        <v>111</v>
      </c>
      <c r="P35" s="43" t="s">
        <v>111</v>
      </c>
      <c r="Q35" s="43" t="s">
        <v>111</v>
      </c>
      <c r="R35" s="43" t="s">
        <v>111</v>
      </c>
      <c r="S35" s="40" t="s">
        <v>111</v>
      </c>
      <c r="T35" s="40" t="s">
        <v>111</v>
      </c>
      <c r="U35" s="43" t="s">
        <v>111</v>
      </c>
      <c r="V35" s="43" t="s">
        <v>111</v>
      </c>
      <c r="W35" s="43" t="s">
        <v>111</v>
      </c>
      <c r="X35" s="43" t="s">
        <v>111</v>
      </c>
      <c r="Y35" s="39" t="s">
        <v>111</v>
      </c>
      <c r="Z35" s="39" t="s">
        <v>111</v>
      </c>
      <c r="AA35" s="39" t="s">
        <v>111</v>
      </c>
      <c r="AB35" s="39" t="s">
        <v>111</v>
      </c>
      <c r="AC35" s="39" t="s">
        <v>111</v>
      </c>
      <c r="AD35" s="39" t="s">
        <v>111</v>
      </c>
      <c r="AE35" s="39" t="s">
        <v>111</v>
      </c>
      <c r="AF35" s="39" t="s">
        <v>111</v>
      </c>
      <c r="AG35" s="39" t="s">
        <v>111</v>
      </c>
      <c r="AH35" s="43" t="s">
        <v>111</v>
      </c>
      <c r="AI35" s="40" t="s">
        <v>111</v>
      </c>
      <c r="AJ35" s="42" t="s">
        <v>111</v>
      </c>
    </row>
    <row r="36" ht="12.75" customHeight="1" spans="1:36" s="38" customFormat="1" x14ac:dyDescent="0.25">
      <c r="A36" s="39" t="s">
        <v>111</v>
      </c>
      <c r="B36" s="43" t="s">
        <v>111</v>
      </c>
      <c r="C36" s="39" t="s">
        <v>111</v>
      </c>
      <c r="D36" s="40" t="s">
        <v>111</v>
      </c>
      <c r="E36" s="40" t="s">
        <v>111</v>
      </c>
      <c r="F36" s="43" t="s">
        <v>111</v>
      </c>
      <c r="G36" s="43" t="s">
        <v>111</v>
      </c>
      <c r="H36" s="43" t="s">
        <v>111</v>
      </c>
      <c r="I36" s="43" t="s">
        <v>111</v>
      </c>
      <c r="J36" s="43" t="s">
        <v>111</v>
      </c>
      <c r="K36" s="40" t="s">
        <v>111</v>
      </c>
      <c r="L36" s="43" t="s">
        <v>111</v>
      </c>
      <c r="M36" s="43" t="s">
        <v>111</v>
      </c>
      <c r="N36" s="43" t="s">
        <v>111</v>
      </c>
      <c r="O36" s="43" t="s">
        <v>111</v>
      </c>
      <c r="P36" s="43" t="s">
        <v>111</v>
      </c>
      <c r="Q36" s="43" t="s">
        <v>111</v>
      </c>
      <c r="R36" s="43" t="s">
        <v>111</v>
      </c>
      <c r="S36" s="40" t="s">
        <v>111</v>
      </c>
      <c r="T36" s="40" t="s">
        <v>111</v>
      </c>
      <c r="U36" s="43" t="s">
        <v>111</v>
      </c>
      <c r="V36" s="43" t="s">
        <v>111</v>
      </c>
      <c r="W36" s="43" t="s">
        <v>111</v>
      </c>
      <c r="X36" s="43" t="s">
        <v>111</v>
      </c>
      <c r="Y36" s="39" t="s">
        <v>111</v>
      </c>
      <c r="Z36" s="39" t="s">
        <v>111</v>
      </c>
      <c r="AA36" s="39" t="s">
        <v>111</v>
      </c>
      <c r="AB36" s="39" t="s">
        <v>111</v>
      </c>
      <c r="AC36" s="39" t="s">
        <v>111</v>
      </c>
      <c r="AD36" s="39" t="s">
        <v>111</v>
      </c>
      <c r="AE36" s="39" t="s">
        <v>111</v>
      </c>
      <c r="AF36" s="39" t="s">
        <v>111</v>
      </c>
      <c r="AG36" s="39" t="s">
        <v>111</v>
      </c>
      <c r="AH36" s="43" t="s">
        <v>111</v>
      </c>
      <c r="AI36" s="40" t="s">
        <v>111</v>
      </c>
      <c r="AJ36" s="42" t="s">
        <v>111</v>
      </c>
    </row>
    <row r="37" ht="12.75" customHeight="1" spans="1:36" s="38" customFormat="1" x14ac:dyDescent="0.25">
      <c r="A37" s="39" t="s">
        <v>111</v>
      </c>
      <c r="B37" s="43" t="s">
        <v>111</v>
      </c>
      <c r="C37" s="39" t="s">
        <v>111</v>
      </c>
      <c r="D37" s="40" t="s">
        <v>111</v>
      </c>
      <c r="E37" s="40" t="s">
        <v>111</v>
      </c>
      <c r="F37" s="43" t="s">
        <v>111</v>
      </c>
      <c r="G37" s="43" t="s">
        <v>111</v>
      </c>
      <c r="H37" s="43" t="s">
        <v>111</v>
      </c>
      <c r="I37" s="43" t="s">
        <v>111</v>
      </c>
      <c r="J37" s="43" t="s">
        <v>111</v>
      </c>
      <c r="K37" s="40" t="s">
        <v>111</v>
      </c>
      <c r="L37" s="43" t="s">
        <v>111</v>
      </c>
      <c r="M37" s="43" t="s">
        <v>111</v>
      </c>
      <c r="N37" s="43" t="s">
        <v>111</v>
      </c>
      <c r="O37" s="43" t="s">
        <v>111</v>
      </c>
      <c r="P37" s="43" t="s">
        <v>111</v>
      </c>
      <c r="Q37" s="43" t="s">
        <v>111</v>
      </c>
      <c r="R37" s="43" t="s">
        <v>111</v>
      </c>
      <c r="S37" s="40" t="s">
        <v>111</v>
      </c>
      <c r="T37" s="40" t="s">
        <v>111</v>
      </c>
      <c r="U37" s="43" t="s">
        <v>111</v>
      </c>
      <c r="V37" s="43" t="s">
        <v>111</v>
      </c>
      <c r="W37" s="43" t="s">
        <v>111</v>
      </c>
      <c r="X37" s="43" t="s">
        <v>111</v>
      </c>
      <c r="Y37" s="39" t="s">
        <v>111</v>
      </c>
      <c r="Z37" s="39" t="s">
        <v>111</v>
      </c>
      <c r="AA37" s="39" t="s">
        <v>111</v>
      </c>
      <c r="AB37" s="39" t="s">
        <v>111</v>
      </c>
      <c r="AC37" s="39" t="s">
        <v>111</v>
      </c>
      <c r="AD37" s="39" t="s">
        <v>111</v>
      </c>
      <c r="AE37" s="39" t="s">
        <v>111</v>
      </c>
      <c r="AF37" s="39" t="s">
        <v>111</v>
      </c>
      <c r="AG37" s="39" t="s">
        <v>111</v>
      </c>
      <c r="AH37" s="43" t="s">
        <v>111</v>
      </c>
      <c r="AI37" s="40" t="s">
        <v>111</v>
      </c>
      <c r="AJ37" s="42" t="s">
        <v>111</v>
      </c>
    </row>
    <row r="38" ht="12.75" customHeight="1" spans="1:36" s="38" customFormat="1" x14ac:dyDescent="0.25">
      <c r="A38" s="39" t="s">
        <v>111</v>
      </c>
      <c r="B38" s="43" t="s">
        <v>111</v>
      </c>
      <c r="C38" s="39" t="s">
        <v>111</v>
      </c>
      <c r="D38" s="40" t="s">
        <v>111</v>
      </c>
      <c r="E38" s="40" t="s">
        <v>111</v>
      </c>
      <c r="F38" s="43" t="s">
        <v>111</v>
      </c>
      <c r="G38" s="43" t="s">
        <v>111</v>
      </c>
      <c r="H38" s="43" t="s">
        <v>111</v>
      </c>
      <c r="I38" s="43" t="s">
        <v>111</v>
      </c>
      <c r="J38" s="43" t="s">
        <v>111</v>
      </c>
      <c r="K38" s="40" t="s">
        <v>111</v>
      </c>
      <c r="L38" s="43" t="s">
        <v>111</v>
      </c>
      <c r="M38" s="43" t="s">
        <v>111</v>
      </c>
      <c r="N38" s="43" t="s">
        <v>111</v>
      </c>
      <c r="O38" s="43" t="s">
        <v>111</v>
      </c>
      <c r="P38" s="43" t="s">
        <v>111</v>
      </c>
      <c r="Q38" s="43" t="s">
        <v>111</v>
      </c>
      <c r="R38" s="43" t="s">
        <v>111</v>
      </c>
      <c r="S38" s="43" t="s">
        <v>111</v>
      </c>
      <c r="T38" s="40" t="s">
        <v>111</v>
      </c>
      <c r="U38" s="43" t="s">
        <v>111</v>
      </c>
      <c r="V38" s="43" t="s">
        <v>111</v>
      </c>
      <c r="W38" s="43" t="s">
        <v>111</v>
      </c>
      <c r="X38" s="43" t="s">
        <v>111</v>
      </c>
      <c r="Y38" s="39" t="s">
        <v>111</v>
      </c>
      <c r="Z38" s="39" t="s">
        <v>111</v>
      </c>
      <c r="AA38" s="39" t="s">
        <v>111</v>
      </c>
      <c r="AB38" s="39" t="s">
        <v>111</v>
      </c>
      <c r="AC38" s="39" t="s">
        <v>111</v>
      </c>
      <c r="AD38" s="39" t="s">
        <v>111</v>
      </c>
      <c r="AE38" s="39" t="s">
        <v>111</v>
      </c>
      <c r="AF38" s="39" t="s">
        <v>111</v>
      </c>
      <c r="AG38" s="39" t="s">
        <v>111</v>
      </c>
      <c r="AH38" s="43" t="s">
        <v>111</v>
      </c>
      <c r="AI38" s="40" t="s">
        <v>111</v>
      </c>
      <c r="AJ38" s="42" t="s">
        <v>111</v>
      </c>
    </row>
    <row r="39" ht="12.75" customHeight="1" spans="1:36" s="38" customFormat="1" x14ac:dyDescent="0.25">
      <c r="A39" s="39" t="s">
        <v>111</v>
      </c>
      <c r="B39" s="43" t="s">
        <v>111</v>
      </c>
      <c r="C39" s="39" t="s">
        <v>111</v>
      </c>
      <c r="D39" s="43" t="s">
        <v>111</v>
      </c>
      <c r="E39" s="43" t="s">
        <v>111</v>
      </c>
      <c r="F39" s="43" t="s">
        <v>111</v>
      </c>
      <c r="G39" s="43" t="s">
        <v>111</v>
      </c>
      <c r="H39" s="43" t="s">
        <v>111</v>
      </c>
      <c r="I39" s="43" t="s">
        <v>111</v>
      </c>
      <c r="J39" s="43" t="s">
        <v>111</v>
      </c>
      <c r="K39" s="43" t="s">
        <v>111</v>
      </c>
      <c r="L39" s="43" t="s">
        <v>111</v>
      </c>
      <c r="M39" s="43" t="s">
        <v>111</v>
      </c>
      <c r="N39" s="43" t="s">
        <v>111</v>
      </c>
      <c r="O39" s="43" t="s">
        <v>111</v>
      </c>
      <c r="P39" s="43" t="s">
        <v>111</v>
      </c>
      <c r="Q39" s="43" t="s">
        <v>111</v>
      </c>
      <c r="R39" s="43" t="s">
        <v>111</v>
      </c>
      <c r="S39" s="43" t="s">
        <v>111</v>
      </c>
      <c r="T39" s="43" t="s">
        <v>111</v>
      </c>
      <c r="U39" s="43" t="s">
        <v>111</v>
      </c>
      <c r="V39" s="43" t="s">
        <v>111</v>
      </c>
      <c r="W39" s="43" t="s">
        <v>111</v>
      </c>
      <c r="X39" s="43" t="s">
        <v>111</v>
      </c>
      <c r="Y39" s="39" t="s">
        <v>111</v>
      </c>
      <c r="Z39" s="39" t="s">
        <v>111</v>
      </c>
      <c r="AA39" s="39" t="s">
        <v>111</v>
      </c>
      <c r="AB39" s="39" t="s">
        <v>111</v>
      </c>
      <c r="AC39" s="39" t="s">
        <v>111</v>
      </c>
      <c r="AD39" s="39" t="s">
        <v>111</v>
      </c>
      <c r="AE39" s="39" t="s">
        <v>111</v>
      </c>
      <c r="AF39" s="39" t="s">
        <v>111</v>
      </c>
      <c r="AG39" s="39" t="s">
        <v>111</v>
      </c>
      <c r="AH39" s="43" t="s">
        <v>111</v>
      </c>
      <c r="AI39" s="40" t="s">
        <v>111</v>
      </c>
      <c r="AJ39" s="42" t="s">
        <v>111</v>
      </c>
    </row>
    <row r="40" ht="12.75" customHeight="1" spans="1:36" s="38" customFormat="1" x14ac:dyDescent="0.25">
      <c r="A40" s="39" t="s">
        <v>111</v>
      </c>
      <c r="B40" s="43" t="s">
        <v>111</v>
      </c>
      <c r="C40" s="39" t="s">
        <v>111</v>
      </c>
      <c r="D40" s="43" t="s">
        <v>111</v>
      </c>
      <c r="E40" s="43" t="s">
        <v>111</v>
      </c>
      <c r="F40" s="43" t="s">
        <v>111</v>
      </c>
      <c r="G40" s="43" t="s">
        <v>111</v>
      </c>
      <c r="H40" s="43" t="s">
        <v>111</v>
      </c>
      <c r="I40" s="43" t="s">
        <v>111</v>
      </c>
      <c r="J40" s="43" t="s">
        <v>111</v>
      </c>
      <c r="K40" s="43" t="s">
        <v>111</v>
      </c>
      <c r="L40" s="43" t="s">
        <v>111</v>
      </c>
      <c r="M40" s="43" t="s">
        <v>111</v>
      </c>
      <c r="N40" s="43" t="s">
        <v>111</v>
      </c>
      <c r="O40" s="43" t="s">
        <v>111</v>
      </c>
      <c r="P40" s="43" t="s">
        <v>111</v>
      </c>
      <c r="Q40" s="43" t="s">
        <v>111</v>
      </c>
      <c r="R40" s="43" t="s">
        <v>111</v>
      </c>
      <c r="S40" s="43" t="s">
        <v>111</v>
      </c>
      <c r="T40" s="43" t="s">
        <v>111</v>
      </c>
      <c r="U40" s="43" t="s">
        <v>111</v>
      </c>
      <c r="V40" s="43" t="s">
        <v>111</v>
      </c>
      <c r="W40" s="43" t="s">
        <v>111</v>
      </c>
      <c r="X40" s="43" t="s">
        <v>111</v>
      </c>
      <c r="Y40" s="39" t="s">
        <v>111</v>
      </c>
      <c r="Z40" s="39" t="s">
        <v>111</v>
      </c>
      <c r="AA40" s="39" t="s">
        <v>111</v>
      </c>
      <c r="AB40" s="39" t="s">
        <v>111</v>
      </c>
      <c r="AC40" s="39" t="s">
        <v>111</v>
      </c>
      <c r="AD40" s="39" t="s">
        <v>111</v>
      </c>
      <c r="AE40" s="39" t="s">
        <v>111</v>
      </c>
      <c r="AF40" s="39" t="s">
        <v>111</v>
      </c>
      <c r="AG40" s="39" t="s">
        <v>111</v>
      </c>
      <c r="AH40" s="43" t="s">
        <v>111</v>
      </c>
      <c r="AI40" s="40" t="s">
        <v>111</v>
      </c>
      <c r="AJ40" s="42" t="s">
        <v>111</v>
      </c>
    </row>
    <row r="41" ht="12.75" customHeight="1" spans="1:36" s="38" customFormat="1" x14ac:dyDescent="0.25">
      <c r="A41" s="39" t="s">
        <v>111</v>
      </c>
      <c r="B41" s="43" t="s">
        <v>111</v>
      </c>
      <c r="C41" s="39" t="s">
        <v>111</v>
      </c>
      <c r="D41" s="43" t="s">
        <v>111</v>
      </c>
      <c r="E41" s="43" t="s">
        <v>111</v>
      </c>
      <c r="F41" s="43" t="s">
        <v>111</v>
      </c>
      <c r="G41" s="43" t="s">
        <v>111</v>
      </c>
      <c r="H41" s="43" t="s">
        <v>111</v>
      </c>
      <c r="I41" s="43" t="s">
        <v>111</v>
      </c>
      <c r="J41" s="43" t="s">
        <v>111</v>
      </c>
      <c r="K41" s="43" t="s">
        <v>111</v>
      </c>
      <c r="L41" s="43" t="s">
        <v>111</v>
      </c>
      <c r="M41" s="43" t="s">
        <v>111</v>
      </c>
      <c r="N41" s="43" t="s">
        <v>111</v>
      </c>
      <c r="O41" s="43" t="s">
        <v>111</v>
      </c>
      <c r="P41" s="43" t="s">
        <v>111</v>
      </c>
      <c r="Q41" s="43" t="s">
        <v>111</v>
      </c>
      <c r="R41" s="43" t="s">
        <v>111</v>
      </c>
      <c r="S41" s="43" t="s">
        <v>111</v>
      </c>
      <c r="T41" s="43" t="s">
        <v>111</v>
      </c>
      <c r="U41" s="43" t="s">
        <v>111</v>
      </c>
      <c r="V41" s="43" t="s">
        <v>111</v>
      </c>
      <c r="W41" s="43" t="s">
        <v>111</v>
      </c>
      <c r="X41" s="43" t="s">
        <v>111</v>
      </c>
      <c r="Y41" s="39" t="s">
        <v>111</v>
      </c>
      <c r="Z41" s="39" t="s">
        <v>111</v>
      </c>
      <c r="AA41" s="39" t="s">
        <v>111</v>
      </c>
      <c r="AB41" s="39" t="s">
        <v>111</v>
      </c>
      <c r="AC41" s="39" t="s">
        <v>111</v>
      </c>
      <c r="AD41" s="39" t="s">
        <v>111</v>
      </c>
      <c r="AE41" s="39" t="s">
        <v>111</v>
      </c>
      <c r="AF41" s="39" t="s">
        <v>111</v>
      </c>
      <c r="AG41" s="39" t="s">
        <v>111</v>
      </c>
      <c r="AH41" s="43" t="s">
        <v>111</v>
      </c>
      <c r="AI41" s="40" t="s">
        <v>111</v>
      </c>
      <c r="AJ41" s="42" t="s">
        <v>111</v>
      </c>
    </row>
    <row r="42" ht="12.75" customHeight="1" spans="1:36" s="38" customFormat="1" x14ac:dyDescent="0.25">
      <c r="A42" s="39" t="s">
        <v>111</v>
      </c>
      <c r="B42" s="40" t="s">
        <v>111</v>
      </c>
      <c r="C42" s="41" t="s">
        <v>111</v>
      </c>
      <c r="D42" s="40" t="s">
        <v>111</v>
      </c>
      <c r="E42" s="40" t="s">
        <v>111</v>
      </c>
      <c r="F42" s="40" t="s">
        <v>111</v>
      </c>
      <c r="G42" s="40" t="s">
        <v>111</v>
      </c>
      <c r="H42" s="40" t="s">
        <v>111</v>
      </c>
      <c r="I42" s="40" t="s">
        <v>111</v>
      </c>
      <c r="J42" s="40" t="s">
        <v>111</v>
      </c>
      <c r="K42" s="43" t="s">
        <v>111</v>
      </c>
      <c r="L42" s="43" t="s">
        <v>111</v>
      </c>
      <c r="M42" s="40" t="s">
        <v>111</v>
      </c>
      <c r="N42" s="40" t="s">
        <v>111</v>
      </c>
      <c r="O42" s="40" t="s">
        <v>111</v>
      </c>
      <c r="P42" s="40" t="s">
        <v>111</v>
      </c>
      <c r="Q42" s="40" t="s">
        <v>111</v>
      </c>
      <c r="R42" s="40" t="s">
        <v>111</v>
      </c>
      <c r="S42" s="40" t="s">
        <v>111</v>
      </c>
      <c r="T42" s="40" t="s">
        <v>111</v>
      </c>
      <c r="U42" s="43" t="s">
        <v>111</v>
      </c>
      <c r="V42" s="40" t="s">
        <v>111</v>
      </c>
      <c r="W42" s="43" t="s">
        <v>111</v>
      </c>
      <c r="X42" s="43" t="s">
        <v>111</v>
      </c>
      <c r="Y42" s="39" t="s">
        <v>111</v>
      </c>
      <c r="Z42" s="39" t="s">
        <v>111</v>
      </c>
      <c r="AA42" s="39" t="s">
        <v>111</v>
      </c>
      <c r="AB42" s="41" t="s">
        <v>111</v>
      </c>
      <c r="AC42" s="39" t="s">
        <v>111</v>
      </c>
      <c r="AD42" s="39" t="s">
        <v>111</v>
      </c>
      <c r="AE42" s="39" t="s">
        <v>111</v>
      </c>
      <c r="AF42" s="39" t="s">
        <v>111</v>
      </c>
      <c r="AG42" s="41" t="s">
        <v>111</v>
      </c>
      <c r="AH42" s="43" t="s">
        <v>111</v>
      </c>
      <c r="AI42" s="40" t="s">
        <v>111</v>
      </c>
      <c r="AJ42" s="42" t="s">
        <v>111</v>
      </c>
    </row>
    <row r="43" ht="12.75" customHeight="1" spans="1:36" s="38" customFormat="1" x14ac:dyDescent="0.25">
      <c r="A43" s="39" t="s">
        <v>111</v>
      </c>
      <c r="B43" s="40" t="s">
        <v>111</v>
      </c>
      <c r="C43" s="41" t="s">
        <v>111</v>
      </c>
      <c r="D43" s="40" t="s">
        <v>111</v>
      </c>
      <c r="E43" s="40" t="s">
        <v>111</v>
      </c>
      <c r="F43" s="40" t="s">
        <v>111</v>
      </c>
      <c r="G43" s="40" t="s">
        <v>111</v>
      </c>
      <c r="H43" s="40" t="s">
        <v>111</v>
      </c>
      <c r="I43" s="40" t="s">
        <v>111</v>
      </c>
      <c r="J43" s="40" t="s">
        <v>111</v>
      </c>
      <c r="K43" s="43" t="s">
        <v>111</v>
      </c>
      <c r="L43" s="43" t="s">
        <v>111</v>
      </c>
      <c r="M43" s="43" t="s">
        <v>111</v>
      </c>
      <c r="N43" s="40" t="s">
        <v>111</v>
      </c>
      <c r="O43" s="40" t="s">
        <v>111</v>
      </c>
      <c r="P43" s="40" t="s">
        <v>111</v>
      </c>
      <c r="Q43" s="40" t="s">
        <v>111</v>
      </c>
      <c r="R43" s="40" t="s">
        <v>111</v>
      </c>
      <c r="S43" s="40" t="s">
        <v>111</v>
      </c>
      <c r="T43" s="40" t="s">
        <v>111</v>
      </c>
      <c r="U43" s="43" t="s">
        <v>111</v>
      </c>
      <c r="V43" s="40" t="s">
        <v>111</v>
      </c>
      <c r="W43" s="43" t="s">
        <v>111</v>
      </c>
      <c r="X43" s="43" t="s">
        <v>111</v>
      </c>
      <c r="Y43" s="39" t="s">
        <v>111</v>
      </c>
      <c r="Z43" s="39" t="s">
        <v>111</v>
      </c>
      <c r="AA43" s="39" t="s">
        <v>111</v>
      </c>
      <c r="AB43" s="41" t="s">
        <v>111</v>
      </c>
      <c r="AC43" s="39" t="s">
        <v>111</v>
      </c>
      <c r="AD43" s="39" t="s">
        <v>111</v>
      </c>
      <c r="AE43" s="39" t="s">
        <v>111</v>
      </c>
      <c r="AF43" s="39" t="s">
        <v>111</v>
      </c>
      <c r="AG43" s="41" t="s">
        <v>111</v>
      </c>
      <c r="AH43" s="43" t="s">
        <v>111</v>
      </c>
      <c r="AI43" s="40" t="s">
        <v>111</v>
      </c>
      <c r="AJ43" s="42" t="s">
        <v>111</v>
      </c>
    </row>
    <row r="44" ht="12.75" customHeight="1" spans="1:36" s="38" customFormat="1" x14ac:dyDescent="0.25">
      <c r="A44" s="39" t="s">
        <v>111</v>
      </c>
      <c r="B44" s="43" t="s">
        <v>111</v>
      </c>
      <c r="C44" s="39" t="s">
        <v>111</v>
      </c>
      <c r="D44" s="43" t="s">
        <v>111</v>
      </c>
      <c r="E44" s="43" t="s">
        <v>111</v>
      </c>
      <c r="F44" s="43" t="s">
        <v>111</v>
      </c>
      <c r="G44" s="43" t="s">
        <v>111</v>
      </c>
      <c r="H44" s="43" t="s">
        <v>111</v>
      </c>
      <c r="I44" s="43" t="s">
        <v>111</v>
      </c>
      <c r="J44" s="43" t="s">
        <v>111</v>
      </c>
      <c r="K44" s="43" t="s">
        <v>111</v>
      </c>
      <c r="L44" s="43" t="s">
        <v>111</v>
      </c>
      <c r="M44" s="43" t="s">
        <v>111</v>
      </c>
      <c r="N44" s="43" t="s">
        <v>111</v>
      </c>
      <c r="O44" s="43" t="s">
        <v>111</v>
      </c>
      <c r="P44" s="43" t="s">
        <v>111</v>
      </c>
      <c r="Q44" s="43" t="s">
        <v>111</v>
      </c>
      <c r="R44" s="43" t="s">
        <v>111</v>
      </c>
      <c r="S44" s="40" t="s">
        <v>111</v>
      </c>
      <c r="T44" s="43" t="s">
        <v>111</v>
      </c>
      <c r="U44" s="43" t="s">
        <v>111</v>
      </c>
      <c r="V44" s="43" t="s">
        <v>111</v>
      </c>
      <c r="W44" s="43" t="s">
        <v>111</v>
      </c>
      <c r="X44" s="43" t="s">
        <v>111</v>
      </c>
      <c r="Y44" s="39" t="s">
        <v>111</v>
      </c>
      <c r="Z44" s="39" t="s">
        <v>111</v>
      </c>
      <c r="AA44" s="39" t="s">
        <v>111</v>
      </c>
      <c r="AB44" s="39" t="s">
        <v>111</v>
      </c>
      <c r="AC44" s="39" t="s">
        <v>111</v>
      </c>
      <c r="AD44" s="39" t="s">
        <v>111</v>
      </c>
      <c r="AE44" s="39" t="s">
        <v>111</v>
      </c>
      <c r="AF44" s="39" t="s">
        <v>111</v>
      </c>
      <c r="AG44" s="39" t="s">
        <v>111</v>
      </c>
      <c r="AH44" s="43" t="s">
        <v>111</v>
      </c>
      <c r="AI44" s="40" t="s">
        <v>111</v>
      </c>
      <c r="AJ44" s="42" t="s">
        <v>111</v>
      </c>
    </row>
  </sheetData>
  <autoFilter ref="A1:AG44"/>
  <conditionalFormatting sqref="B2:B44">
    <cfRule type="cellIs" dxfId="0" priority="1" operator="equal">
      <formula>0</formula>
    </cfRule>
  </conditionalFormatting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41"/>
  <sheetViews>
    <sheetView workbookViewId="0" zoomScale="100" zoomScaleNormal="100">
      <selection activeCell="V37" sqref="V37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329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1.05</v>
      </c>
      <c r="I17" s="252"/>
      <c r="J17" s="253">
        <f>J16*(1+H17)</f>
        <v>737.9999999999999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2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1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1.05</v>
      </c>
      <c r="T22" s="270"/>
      <c r="U22" s="271">
        <f>U21*S22</f>
        <v>48.300000000000004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94.30000000000001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3.601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/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3.601</v>
      </c>
      <c r="F34" s="364"/>
      <c r="G34" s="363">
        <f>E34*H32</f>
        <v>0</v>
      </c>
      <c r="H34" s="365"/>
      <c r="I34" s="364"/>
      <c r="J34" s="363">
        <f>J32*S34</f>
        <v>0.796581818181818</v>
      </c>
      <c r="K34" s="364"/>
      <c r="L34" s="363">
        <f>V35+V36</f>
        <v>0</v>
      </c>
      <c r="M34" s="365"/>
      <c r="N34" s="364"/>
      <c r="O34" s="363">
        <f>V37+V38</f>
        <v>0.05</v>
      </c>
      <c r="P34" s="364"/>
      <c r="Q34" s="363">
        <f>F38*S34</f>
        <v>2.1905999999999994</v>
      </c>
      <c r="R34" s="364"/>
      <c r="S34" s="366">
        <f>(A34+E34+G34+L34+O34)/(1-(F38+J32))</f>
        <v>6.638181818181817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2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1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2</v>
      </c>
      <c r="T37" s="209"/>
      <c r="U37" s="389" t="s">
        <v>248</v>
      </c>
      <c r="V37" s="393">
        <f>O37/Q37/S37</f>
        <v>0.05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MPE117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  <row r="41" spans="22:22" x14ac:dyDescent="0.25">
      <c r="V41" s="142">
        <v>0.2575</v>
      </c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330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2.05</v>
      </c>
      <c r="I17" s="252"/>
      <c r="J17" s="253">
        <f>J16*(1+H17)</f>
        <v>1098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3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2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2.05</v>
      </c>
      <c r="T22" s="270"/>
      <c r="U22" s="271">
        <f>U21*S22</f>
        <v>94.3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140.3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5.3575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5.3575</v>
      </c>
      <c r="F34" s="364"/>
      <c r="G34" s="363">
        <f>E34*H32</f>
        <v>0</v>
      </c>
      <c r="H34" s="365"/>
      <c r="I34" s="364"/>
      <c r="J34" s="363">
        <f>J32*S34</f>
        <v>1.1834545454545453</v>
      </c>
      <c r="K34" s="364"/>
      <c r="L34" s="363">
        <f>V35+V36</f>
        <v>0</v>
      </c>
      <c r="M34" s="365"/>
      <c r="N34" s="364"/>
      <c r="O34" s="363">
        <f>V37+V38</f>
        <v>0.06666666666666667</v>
      </c>
      <c r="P34" s="364"/>
      <c r="Q34" s="363">
        <f>F38*S34</f>
        <v>3.2544999999999993</v>
      </c>
      <c r="R34" s="364"/>
      <c r="S34" s="366">
        <f>(A34+E34+G34+L34+O34)/(1-(F38+J32))</f>
        <v>9.862121212121211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3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2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3</v>
      </c>
      <c r="T37" s="209"/>
      <c r="U37" s="389" t="s">
        <v>248</v>
      </c>
      <c r="V37" s="393">
        <f>O37/Q37/S37</f>
        <v>0.06666666666666667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MPE118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V40" sqref="V40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4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331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3.05</v>
      </c>
      <c r="I17" s="252"/>
      <c r="J17" s="253">
        <f>J16*(1+H17)</f>
        <v>1458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4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3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3.05</v>
      </c>
      <c r="T22" s="270"/>
      <c r="U22" s="271">
        <f>U21*S22</f>
        <v>140.29999999999998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186.29999999999998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7.1141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7.1141</v>
      </c>
      <c r="F34" s="364"/>
      <c r="G34" s="363">
        <f>E34*H32</f>
        <v>0</v>
      </c>
      <c r="H34" s="365"/>
      <c r="I34" s="364"/>
      <c r="J34" s="363">
        <f>J32*S34</f>
        <v>1.5685309090909088</v>
      </c>
      <c r="K34" s="364"/>
      <c r="L34" s="363">
        <f>V35+V36</f>
        <v>0</v>
      </c>
      <c r="M34" s="365"/>
      <c r="N34" s="364"/>
      <c r="O34" s="363">
        <f>V37+V38</f>
        <v>0.075</v>
      </c>
      <c r="P34" s="364"/>
      <c r="Q34" s="363">
        <f>F38*S34</f>
        <v>4.313459999999999</v>
      </c>
      <c r="R34" s="364"/>
      <c r="S34" s="366">
        <f>(A34+E34+G34+L34+O34)/(1-(F38+J32))</f>
        <v>13.071090909090907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4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3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4</v>
      </c>
      <c r="T37" s="209"/>
      <c r="U37" s="389" t="s">
        <v>248</v>
      </c>
      <c r="V37" s="393">
        <f>O37/Q37/S37</f>
        <v>0.075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MPE119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V42" sqref="V42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5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332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4.05</v>
      </c>
      <c r="I17" s="252"/>
      <c r="J17" s="253">
        <f>J16*(1+H17)</f>
        <v>1818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5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4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4.05</v>
      </c>
      <c r="T22" s="270"/>
      <c r="U22" s="271">
        <f>U21*S22</f>
        <v>186.29999999999998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232.29999999999998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8.8706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8.8706</v>
      </c>
      <c r="F34" s="364"/>
      <c r="G34" s="363">
        <f>E34*H32</f>
        <v>0</v>
      </c>
      <c r="H34" s="365"/>
      <c r="I34" s="364"/>
      <c r="J34" s="363">
        <f>J32*S34</f>
        <v>1.9528581818181814</v>
      </c>
      <c r="K34" s="364"/>
      <c r="L34" s="363">
        <f>V35+V36</f>
        <v>0</v>
      </c>
      <c r="M34" s="365"/>
      <c r="N34" s="364"/>
      <c r="O34" s="363">
        <f>V37+V38</f>
        <v>0.08</v>
      </c>
      <c r="P34" s="364"/>
      <c r="Q34" s="363">
        <f>F38*S34</f>
        <v>5.370359999999998</v>
      </c>
      <c r="R34" s="364"/>
      <c r="S34" s="366">
        <f>(A34+E34+G34+L34+O34)/(1-(F38+J32))</f>
        <v>16.27381818181818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5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4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5</v>
      </c>
      <c r="T37" s="209"/>
      <c r="U37" s="389" t="s">
        <v>248</v>
      </c>
      <c r="V37" s="393">
        <f>O37/Q37/S37</f>
        <v>0.08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MPE120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V41" sqref="V41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6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str">
        <f>VLOOKUP(J7,MP!A:X,2,FALSE)</f>
        <v>APM</v>
      </c>
      <c r="B8" s="174"/>
      <c r="C8" s="174"/>
      <c r="D8" s="174"/>
      <c r="E8" s="174"/>
      <c r="F8" s="174"/>
      <c r="G8" s="174"/>
      <c r="H8" s="174"/>
      <c r="I8" s="174"/>
      <c r="J8" s="175"/>
      <c r="K8" s="176" t="str">
        <f>VLOOKUP(J7,MP!A:X,3,FALSE)</f>
        <v>APM Cooling Assembly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str">
        <f>VLOOKUP(J7,MP!A:X,7,FALSE)</f>
        <v>PBT</v>
      </c>
      <c r="F9" s="185"/>
      <c r="G9" s="186" t="s">
        <v>175</v>
      </c>
      <c r="H9" s="187"/>
      <c r="I9" s="186"/>
      <c r="J9" s="184" t="str">
        <f>VLOOKUP(J7,MP!A:X,9,FALSE)</f>
        <v>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str">
        <f>VLOOKUP(J7,MP!A:X,19,FALSE)</f>
        <v>333 T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>
        <f>VLOOKUP(J7,MP!A:X,22,FALSE)</f>
        <v>1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>
        <f>VLOOKUP(J7,MP!A:X,5,FALSE)</f>
        <v>360</v>
      </c>
      <c r="P13" s="221" t="s">
        <v>191</v>
      </c>
      <c r="Q13" s="222"/>
      <c r="R13" s="218" t="s">
        <v>192</v>
      </c>
      <c r="S13" s="215"/>
      <c r="T13" s="215"/>
      <c r="U13" s="220">
        <f>VLOOKUP(J7,MP!A:X,4,FALSE)-VLOOKUP(J7,MP!A:X,5,FALSE)</f>
        <v>0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>
        <f>O13/G13</f>
        <v>360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>
        <f>VLOOKUP(J7,MP!A:X,21,FALSE)</f>
        <v>137.47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>
        <f>ROUND(U13/G13,2)</f>
        <v>0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>
        <f>U14/60/60</f>
        <v>0.038186111111111115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>
        <f>SUM(J14:J15)</f>
        <v>360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>
        <f>S22</f>
        <v>5.05</v>
      </c>
      <c r="I17" s="252"/>
      <c r="J17" s="253">
        <f>J16*(1+H17)</f>
        <v>2178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>
        <f>VLOOKUP(J7,MP!A:X,6,FALSE)</f>
        <v>6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>
        <f>VLOOKUP(J7,MP!A:X,8,FALSE)</f>
        <v>5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>
        <f>VLOOKUP(J7,MP!A:X,20,FALSE)</f>
        <v>46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>
        <f>(J19*H19)+(J20*H20)</f>
        <v>0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>
        <f>ROUND(U20/G13,3)</f>
        <v>46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>
        <f>ROUND(J17*J21/1000,4)</f>
        <v>0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>
        <f>VLOOKUP(J7,MP!A:X,23,FALSE)</f>
        <v>5.05</v>
      </c>
      <c r="T22" s="270"/>
      <c r="U22" s="271">
        <f>U21*S22</f>
        <v>232.29999999999998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>
        <f>ROUND(F23*J15/1000,4)</f>
        <v>0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>
        <f>SUM(U21:U22)</f>
        <v>278.29999999999995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>
        <f>J22-J23</f>
        <v>0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>
        <f>ROUND(U23*U15,4)</f>
        <v>10.6272</v>
      </c>
      <c r="V24" s="291" t="s">
        <v>224</v>
      </c>
    </row>
    <row r="25" ht="24.95" customHeight="1" spans="1:22" x14ac:dyDescent="0.25">
      <c r="A25" s="292"/>
      <c r="B25" s="186" t="str">
        <f>VLOOKUP(J7,MP!A:X,13,FALSE)</f>
        <v>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>
        <f>VLOOKUP(J7,MP!A:AD,28,FALSE)</f>
        <v>0</v>
      </c>
      <c r="N27" s="186"/>
      <c r="O27" s="186"/>
      <c r="P27" s="315"/>
      <c r="Q27" s="293">
        <f>VLOOKUP(J7,MP!A:AD,29,FALSE)</f>
        <v>1</v>
      </c>
      <c r="R27" s="316">
        <f>VLOOKUP(J7,MP!A:AD,30,FALSE)</f>
        <v>0</v>
      </c>
      <c r="S27" s="317"/>
      <c r="T27" s="318"/>
      <c r="U27" s="268">
        <f>ROUND(R27/Q27,4)</f>
        <v>0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>
        <f>SUM(U27:U29)*(1+S22)</f>
        <v>0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>
        <f>VLOOKUP(J7,MP!A:AE,31,FALSE)/100</f>
        <v>0.12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>
        <f>J24+J30</f>
        <v>0</v>
      </c>
      <c r="B34" s="361"/>
      <c r="C34" s="361"/>
      <c r="D34" s="362"/>
      <c r="E34" s="363">
        <f>U24+U30</f>
        <v>10.6272</v>
      </c>
      <c r="F34" s="364"/>
      <c r="G34" s="363">
        <f>E34*H32</f>
        <v>0</v>
      </c>
      <c r="H34" s="365"/>
      <c r="I34" s="364"/>
      <c r="J34" s="363">
        <f>J32*S34</f>
        <v>2.3368436363636365</v>
      </c>
      <c r="K34" s="364"/>
      <c r="L34" s="363">
        <f>V35+V36</f>
        <v>0</v>
      </c>
      <c r="M34" s="365"/>
      <c r="N34" s="364"/>
      <c r="O34" s="363">
        <f>V37+V38</f>
        <v>0.08333333333333333</v>
      </c>
      <c r="P34" s="364"/>
      <c r="Q34" s="363">
        <f>F38*S34</f>
        <v>6.42632</v>
      </c>
      <c r="R34" s="364"/>
      <c r="S34" s="366">
        <f>(A34+E34+G34+L34+O34)/(1-(F38+J32))</f>
        <v>19.47369696969697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>
        <f>VLOOKUP(J7,MP!A:AA,25,FALSE)</f>
        <v>0</v>
      </c>
      <c r="P35" s="377" t="s">
        <v>245</v>
      </c>
      <c r="Q35" s="376">
        <f>VLOOKUP(J7,MP!A:AA,26,FALSE)</f>
        <v>405</v>
      </c>
      <c r="R35" s="377" t="s">
        <v>245</v>
      </c>
      <c r="S35" s="378">
        <f>VLOOKUP(J7,MP!A:AA,10,FALSE)</f>
        <v>6</v>
      </c>
      <c r="T35" s="209"/>
      <c r="U35" s="379" t="s">
        <v>246</v>
      </c>
      <c r="V35" s="380">
        <f>O35/Q35/S35</f>
        <v>0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>
        <f>VLOOKUP(J7,MP!A:AA,12,FALSE)+VLOOKUP(J7,MP!A:AA,16,FALSE)</f>
        <v>5</v>
      </c>
      <c r="P37" s="377" t="s">
        <v>245</v>
      </c>
      <c r="Q37" s="378">
        <f>VLOOKUP(J7,MP!A:AA,27,FALSE)</f>
        <v>10</v>
      </c>
      <c r="R37" s="377" t="s">
        <v>245</v>
      </c>
      <c r="S37" s="378">
        <f>S35</f>
        <v>6</v>
      </c>
      <c r="T37" s="209"/>
      <c r="U37" s="389" t="s">
        <v>248</v>
      </c>
      <c r="V37" s="393">
        <f>O37/Q37/S37</f>
        <v>0.08333333333333333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str">
        <f>CONCATENATE("Caixa Plástica ",VLOOKUP(J7,MP!A:AA,11,FALSE)," vai-vem.")</f>
        <v>Caixa Plástica MPE121 vai-vem.</v>
      </c>
      <c r="P38" s="404"/>
      <c r="Q38" s="405"/>
      <c r="R38" s="404"/>
      <c r="S38" s="403">
        <f>IF(VLOOKUP(J7,MP!A:AA,15,FALSE)=0,"","Saco plástico individual")</f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7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V41" sqref="V41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8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V40" sqref="V40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9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10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11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12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13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14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15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16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17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18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19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20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21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22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23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24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25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26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F36" sqref="F36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27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28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29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30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31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32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33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34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35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36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37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38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39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40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41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42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V38"/>
  <sheetViews>
    <sheetView workbookViewId="0" zoomScale="100" zoomScaleNormal="100">
      <selection activeCell="S18" sqref="S18"/>
    </sheetView>
  </sheetViews>
  <sheetFormatPr defaultRowHeight="15" outlineLevelRow="0" outlineLevelCol="0" x14ac:dyDescent="0" defaultColWidth="9"/>
  <cols>
    <col min="1" max="1" width="4.5703125" style="142" customWidth="1"/>
    <col min="2" max="2" width="3.5703125" style="142" customWidth="1"/>
    <col min="3" max="3" width="2.42578125" style="142" customWidth="1"/>
    <col min="4" max="4" width="8.140625" style="142" customWidth="1"/>
    <col min="5" max="5" width="4.5703125" style="142" customWidth="1"/>
    <col min="6" max="6" width="12.7109375" style="142" customWidth="1"/>
    <col min="7" max="7" width="4.5703125" style="142" customWidth="1"/>
    <col min="8" max="8" width="8.140625" style="142" customWidth="1"/>
    <col min="9" max="9" width="2.5703125" style="142" customWidth="1"/>
    <col min="10" max="10" width="11.140625" style="142" customWidth="1"/>
    <col min="11" max="11" width="8.140625" style="142" customWidth="1"/>
    <col min="12" max="12" width="4.5703125" style="142" customWidth="1"/>
    <col min="13" max="13" width="3.5703125" style="142" customWidth="1"/>
    <col min="14" max="14" width="6.5703125" style="142" customWidth="1"/>
    <col min="15" max="15" width="11.85546875" style="142" customWidth="1"/>
    <col min="16" max="16" width="2.85546875" style="142" customWidth="1"/>
    <col min="17" max="17" width="8.140625" style="142" customWidth="1"/>
    <col min="18" max="18" width="6.140625" style="142" customWidth="1"/>
    <col min="19" max="19" width="7.85546875" style="142" customWidth="1"/>
    <col min="20" max="20" width="2.5703125" style="142" customWidth="1"/>
    <col min="21" max="21" width="12.85546875" style="142" customWidth="1"/>
    <col min="22" max="22" width="10.42578125" style="142" customWidth="1"/>
    <col min="23" max="16384" width="9" style="142" customWidth="1"/>
  </cols>
  <sheetData>
    <row r="1" ht="16.5" customHeight="1" spans="1:22" s="143" customFormat="1" x14ac:dyDescent="0.25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ht="18.75" customHeight="1" spans="1:22" s="143" customFormat="1" x14ac:dyDescent="0.25">
      <c r="A2" s="145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 t="s">
        <v>167</v>
      </c>
      <c r="R2" s="146"/>
      <c r="S2" s="144"/>
      <c r="T2" s="144"/>
      <c r="U2" s="148">
        <f>Cotacao!Q12</f>
        <v>45435</v>
      </c>
      <c r="V2" s="148"/>
    </row>
    <row r="3" ht="16.5" customHeight="1" spans="1:22" s="143" customFormat="1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9"/>
      <c r="R3" s="150"/>
      <c r="S3" s="151"/>
      <c r="T3" s="151"/>
      <c r="U3" s="152"/>
      <c r="V3" s="152"/>
    </row>
    <row r="4" ht="27" customHeight="1" spans="1:22" s="143" customFormat="1" x14ac:dyDescent="0.25">
      <c r="A4" s="153"/>
      <c r="B4" s="153"/>
      <c r="C4" s="153"/>
      <c r="D4" s="154"/>
      <c r="E4" s="155"/>
      <c r="F4" s="146"/>
      <c r="G4" s="146"/>
      <c r="H4" s="156" t="s">
        <v>168</v>
      </c>
      <c r="I4" s="157"/>
      <c r="J4" s="157"/>
      <c r="K4" s="157"/>
      <c r="L4" s="157"/>
      <c r="M4" s="157"/>
      <c r="N4" s="157"/>
      <c r="O4" s="157"/>
      <c r="P4" s="146"/>
      <c r="Q4" s="147" t="s">
        <v>169</v>
      </c>
      <c r="R4" s="150"/>
      <c r="S4" s="158" t="s">
        <v>170</v>
      </c>
      <c r="T4" s="158"/>
      <c r="U4" s="158"/>
      <c r="V4" s="158"/>
    </row>
    <row r="5" spans="1:22" x14ac:dyDescent="0.25">
      <c r="A5" s="159" t="s">
        <v>171</v>
      </c>
      <c r="B5" s="160"/>
      <c r="C5" s="160"/>
      <c r="D5" s="161"/>
      <c r="E5" s="162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4"/>
      <c r="R5" s="163"/>
      <c r="S5" s="163"/>
      <c r="T5" s="163"/>
      <c r="U5" s="163"/>
      <c r="V5" s="163"/>
    </row>
    <row r="6" ht="15.75" customHeight="1" spans="1:22" x14ac:dyDescent="0.25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ht="24.95" customHeight="1" spans="1:22" x14ac:dyDescent="0.25">
      <c r="A7" s="165" t="s">
        <v>172</v>
      </c>
      <c r="B7" s="166"/>
      <c r="C7" s="166"/>
      <c r="D7" s="166"/>
      <c r="E7" s="166"/>
      <c r="F7" s="166"/>
      <c r="G7" s="166"/>
      <c r="H7" s="166"/>
      <c r="I7" s="167" t="s">
        <v>71</v>
      </c>
      <c r="J7" s="168">
        <v>43</v>
      </c>
      <c r="K7" s="169" t="s">
        <v>73</v>
      </c>
      <c r="L7" s="166"/>
      <c r="M7" s="166"/>
      <c r="N7" s="166"/>
      <c r="O7" s="170"/>
      <c r="P7" s="166"/>
      <c r="Q7" s="167"/>
      <c r="R7" s="170"/>
      <c r="S7" s="166"/>
      <c r="T7" s="166"/>
      <c r="U7" s="171" t="s">
        <v>173</v>
      </c>
      <c r="V7" s="172"/>
    </row>
    <row r="8" ht="24.95" customHeight="1" spans="1:22" x14ac:dyDescent="0.25">
      <c r="A8" s="173" t="e">
        <f>VLOOKUP(J7,MP!A:X,2,FALSE)</f>
        <v>#N/A</v>
      </c>
      <c r="B8" s="174"/>
      <c r="C8" s="174"/>
      <c r="D8" s="174"/>
      <c r="E8" s="174"/>
      <c r="F8" s="174"/>
      <c r="G8" s="174"/>
      <c r="H8" s="174"/>
      <c r="I8" s="174"/>
      <c r="J8" s="175"/>
      <c r="K8" s="176" t="e">
        <f>VLOOKUP(J7,MP!A:X,3,FALSE)</f>
        <v>#N/A</v>
      </c>
      <c r="L8" s="177"/>
      <c r="M8" s="177"/>
      <c r="N8" s="177"/>
      <c r="O8" s="177"/>
      <c r="P8" s="177"/>
      <c r="Q8" s="177"/>
      <c r="R8" s="177"/>
      <c r="S8" s="177"/>
      <c r="T8" s="178"/>
      <c r="U8" s="179"/>
      <c r="V8" s="180"/>
    </row>
    <row r="9" ht="26.25" customHeight="1" spans="1:22" x14ac:dyDescent="0.25">
      <c r="A9" s="181" t="s">
        <v>174</v>
      </c>
      <c r="B9" s="166"/>
      <c r="C9" s="182"/>
      <c r="D9" s="183"/>
      <c r="E9" s="184" t="e">
        <f>VLOOKUP(J7,MP!A:X,7,FALSE)</f>
        <v>#N/A</v>
      </c>
      <c r="F9" s="185"/>
      <c r="G9" s="186" t="s">
        <v>175</v>
      </c>
      <c r="H9" s="187"/>
      <c r="I9" s="186"/>
      <c r="J9" s="184" t="e">
        <f>VLOOKUP(J7,MP!A:X,9,FALSE)</f>
        <v>#N/A</v>
      </c>
      <c r="K9" s="185"/>
      <c r="L9" s="188"/>
      <c r="M9" s="189"/>
      <c r="N9" s="189"/>
      <c r="O9" s="189"/>
      <c r="P9" s="190"/>
      <c r="Q9" s="189"/>
      <c r="R9" s="190"/>
      <c r="S9" s="189"/>
      <c r="T9" s="189"/>
      <c r="U9" s="189"/>
      <c r="V9" s="191"/>
    </row>
    <row r="10" ht="26.25" customHeight="1" spans="1:22" x14ac:dyDescent="0.25">
      <c r="A10" s="181" t="s">
        <v>169</v>
      </c>
      <c r="B10" s="189"/>
      <c r="C10" s="189"/>
      <c r="D10" s="192"/>
      <c r="E10" s="193" t="s">
        <v>176</v>
      </c>
      <c r="F10" s="194"/>
      <c r="G10" s="189"/>
      <c r="H10" s="189"/>
      <c r="I10" s="189"/>
      <c r="J10" s="188"/>
      <c r="K10" s="189"/>
      <c r="L10" s="189"/>
      <c r="M10" s="189"/>
      <c r="N10" s="189"/>
      <c r="O10" s="189"/>
      <c r="P10" s="195" t="s">
        <v>177</v>
      </c>
      <c r="Q10" s="196"/>
      <c r="R10" s="197"/>
      <c r="S10" s="198"/>
      <c r="T10" s="199"/>
      <c r="U10" s="200" t="e">
        <f>VLOOKUP(J7,MP!A:X,19,FALSE)</f>
        <v>#N/A</v>
      </c>
      <c r="V10" s="191" t="s">
        <v>178</v>
      </c>
    </row>
    <row r="11" ht="26.25" customHeight="1" spans="1:22" x14ac:dyDescent="0.25">
      <c r="A11" s="181" t="s">
        <v>179</v>
      </c>
      <c r="B11" s="189"/>
      <c r="C11" s="201"/>
      <c r="D11" s="202"/>
      <c r="E11" s="203"/>
      <c r="F11" s="204"/>
      <c r="G11" s="205" t="s">
        <v>180</v>
      </c>
      <c r="H11" s="189"/>
      <c r="I11" s="189"/>
      <c r="J11" s="188"/>
      <c r="K11" s="205" t="s">
        <v>181</v>
      </c>
      <c r="L11" s="189"/>
      <c r="M11" s="189"/>
      <c r="N11" s="189"/>
      <c r="O11" s="189"/>
      <c r="P11" s="205" t="s">
        <v>182</v>
      </c>
      <c r="Q11" s="200"/>
      <c r="R11" s="206" t="s">
        <v>183</v>
      </c>
      <c r="S11" s="207"/>
      <c r="T11" s="206" t="s">
        <v>184</v>
      </c>
      <c r="U11" s="200"/>
      <c r="V11" s="191"/>
    </row>
    <row r="12" ht="24" customHeight="1" spans="1:22" x14ac:dyDescent="0.25">
      <c r="A12" s="208" t="s">
        <v>185</v>
      </c>
      <c r="B12" s="209"/>
      <c r="C12" s="209"/>
      <c r="D12" s="210"/>
      <c r="E12" s="209"/>
      <c r="F12" s="209"/>
      <c r="G12" s="209"/>
      <c r="H12" s="209"/>
      <c r="I12" s="209"/>
      <c r="J12" s="209"/>
      <c r="K12" s="211" t="s">
        <v>186</v>
      </c>
      <c r="L12" s="163"/>
      <c r="M12" s="209"/>
      <c r="N12" s="209"/>
      <c r="O12" s="209"/>
      <c r="P12" s="209"/>
      <c r="Q12" s="209"/>
      <c r="R12" s="212" t="s">
        <v>187</v>
      </c>
      <c r="S12" s="209"/>
      <c r="T12" s="209"/>
      <c r="U12" s="209"/>
      <c r="V12" s="213"/>
    </row>
    <row r="13" ht="24.95" customHeight="1" spans="1:22" x14ac:dyDescent="0.25">
      <c r="A13" s="214" t="s">
        <v>188</v>
      </c>
      <c r="B13" s="215"/>
      <c r="C13" s="215"/>
      <c r="D13" s="215"/>
      <c r="E13" s="216"/>
      <c r="F13" s="216"/>
      <c r="G13" s="217" t="e">
        <f>VLOOKUP(J7,MP!A:X,22,FALSE)</f>
        <v>#N/A</v>
      </c>
      <c r="H13" s="218" t="s">
        <v>189</v>
      </c>
      <c r="I13" s="215"/>
      <c r="J13" s="215"/>
      <c r="K13" s="219" t="s">
        <v>190</v>
      </c>
      <c r="L13" s="219"/>
      <c r="M13" s="219"/>
      <c r="N13" s="215"/>
      <c r="O13" s="220" t="e">
        <f>VLOOKUP(J7,MP!A:X,5,FALSE)</f>
        <v>#N/A</v>
      </c>
      <c r="P13" s="221" t="s">
        <v>191</v>
      </c>
      <c r="Q13" s="222"/>
      <c r="R13" s="218" t="s">
        <v>192</v>
      </c>
      <c r="S13" s="215"/>
      <c r="T13" s="215"/>
      <c r="U13" s="220" t="e">
        <f>VLOOKUP(J7,MP!A:X,4,FALSE)-VLOOKUP(J7,MP!A:X,5,FALSE)</f>
        <v>#N/A</v>
      </c>
      <c r="V13" s="223" t="s">
        <v>191</v>
      </c>
    </row>
    <row r="14" ht="24.95" customHeight="1" spans="1:22" x14ac:dyDescent="0.25">
      <c r="A14" s="224"/>
      <c r="B14" s="225" t="s">
        <v>193</v>
      </c>
      <c r="C14" s="226"/>
      <c r="D14" s="226"/>
      <c r="E14" s="205"/>
      <c r="F14" s="205"/>
      <c r="G14" s="189"/>
      <c r="H14" s="227" t="s">
        <v>194</v>
      </c>
      <c r="I14" s="228"/>
      <c r="J14" s="229" t="e">
        <f>O13/G13</f>
        <v>#N/A</v>
      </c>
      <c r="K14" s="230" t="s">
        <v>195</v>
      </c>
      <c r="L14" s="231"/>
      <c r="M14" s="226" t="s">
        <v>196</v>
      </c>
      <c r="N14" s="205"/>
      <c r="O14" s="205"/>
      <c r="P14" s="205"/>
      <c r="Q14" s="205"/>
      <c r="R14" s="189"/>
      <c r="S14" s="189"/>
      <c r="T14" s="182"/>
      <c r="U14" s="232" t="e">
        <f>VLOOKUP(J7,MP!A:X,21,FALSE)</f>
        <v>#N/A</v>
      </c>
      <c r="V14" s="233" t="s">
        <v>197</v>
      </c>
    </row>
    <row r="15" ht="24.95" customHeight="1" spans="1:22" x14ac:dyDescent="0.25">
      <c r="A15" s="224"/>
      <c r="B15" s="234"/>
      <c r="C15" s="235"/>
      <c r="D15" s="236" t="s">
        <v>198</v>
      </c>
      <c r="E15" s="236"/>
      <c r="F15" s="236"/>
      <c r="G15" s="237"/>
      <c r="H15" s="238" t="s">
        <v>199</v>
      </c>
      <c r="I15" s="239"/>
      <c r="J15" s="240" t="e">
        <f>ROUND(U13/G13,2)</f>
        <v>#N/A</v>
      </c>
      <c r="K15" s="241" t="s">
        <v>195</v>
      </c>
      <c r="L15" s="242"/>
      <c r="M15" s="235" t="s">
        <v>200</v>
      </c>
      <c r="N15" s="205"/>
      <c r="O15" s="205"/>
      <c r="P15" s="205"/>
      <c r="Q15" s="205"/>
      <c r="R15" s="189"/>
      <c r="S15" s="189"/>
      <c r="T15" s="201"/>
      <c r="U15" s="243" t="e">
        <f>U14/60/60</f>
        <v>#N/A</v>
      </c>
      <c r="V15" s="233" t="s">
        <v>201</v>
      </c>
    </row>
    <row r="16" ht="24.95" customHeight="1" spans="1:22" x14ac:dyDescent="0.25">
      <c r="A16" s="224"/>
      <c r="B16" s="225"/>
      <c r="C16" s="218" t="s">
        <v>202</v>
      </c>
      <c r="D16" s="218"/>
      <c r="E16" s="218"/>
      <c r="F16" s="218"/>
      <c r="G16" s="215"/>
      <c r="H16" s="219"/>
      <c r="I16" s="244"/>
      <c r="J16" s="245" t="e">
        <f>SUM(J14:J15)</f>
        <v>#N/A</v>
      </c>
      <c r="K16" s="246"/>
      <c r="L16" s="242"/>
      <c r="M16" s="247"/>
      <c r="N16" s="181"/>
      <c r="O16" s="205" t="s">
        <v>203</v>
      </c>
      <c r="P16" s="205"/>
      <c r="Q16" s="205"/>
      <c r="R16" s="189"/>
      <c r="S16" s="189"/>
      <c r="T16" s="201"/>
      <c r="U16" s="248"/>
      <c r="V16" s="249" t="s">
        <v>204</v>
      </c>
    </row>
    <row r="17" ht="24.95" customHeight="1" spans="1:22" x14ac:dyDescent="0.25">
      <c r="A17" s="224"/>
      <c r="B17" s="165"/>
      <c r="C17" s="250"/>
      <c r="D17" s="250" t="s">
        <v>205</v>
      </c>
      <c r="E17" s="250"/>
      <c r="F17" s="250"/>
      <c r="G17" s="198"/>
      <c r="H17" s="251" t="e">
        <f>S22</f>
        <v>#N/A</v>
      </c>
      <c r="I17" s="252"/>
      <c r="J17" s="253" t="e">
        <f>J16*(1+H17)</f>
        <v>#N/A</v>
      </c>
      <c r="K17" s="230" t="s">
        <v>195</v>
      </c>
      <c r="L17" s="242"/>
      <c r="M17" s="226"/>
      <c r="N17" s="181"/>
      <c r="O17" s="205" t="s">
        <v>206</v>
      </c>
      <c r="P17" s="205"/>
      <c r="Q17" s="205"/>
      <c r="R17" s="189"/>
      <c r="S17" s="189"/>
      <c r="T17" s="201"/>
      <c r="U17" s="248"/>
      <c r="V17" s="249" t="s">
        <v>204</v>
      </c>
    </row>
    <row r="18" ht="24.95" customHeight="1" spans="1:22" x14ac:dyDescent="0.25">
      <c r="A18" s="224"/>
      <c r="B18" s="214"/>
      <c r="C18" s="218"/>
      <c r="D18" s="218"/>
      <c r="E18" s="218"/>
      <c r="F18" s="218"/>
      <c r="G18" s="215"/>
      <c r="H18" s="254"/>
      <c r="I18" s="255"/>
      <c r="J18" s="256"/>
      <c r="K18" s="254"/>
      <c r="L18" s="242"/>
      <c r="M18" s="226"/>
      <c r="N18" s="181"/>
      <c r="O18" s="205" t="s">
        <v>207</v>
      </c>
      <c r="P18" s="205"/>
      <c r="Q18" s="205"/>
      <c r="R18" s="189"/>
      <c r="S18" s="189"/>
      <c r="T18" s="201"/>
      <c r="U18" s="248"/>
      <c r="V18" s="249" t="s">
        <v>204</v>
      </c>
    </row>
    <row r="19" ht="24.95" customHeight="1" spans="1:22" x14ac:dyDescent="0.25">
      <c r="A19" s="224"/>
      <c r="B19" s="225"/>
      <c r="C19" s="165"/>
      <c r="D19" s="169" t="s">
        <v>208</v>
      </c>
      <c r="E19" s="205"/>
      <c r="F19" s="205"/>
      <c r="G19" s="189"/>
      <c r="H19" s="257" t="e">
        <f>VLOOKUP(J7,MP!A:X,6,FALSE)</f>
        <v>#N/A</v>
      </c>
      <c r="I19" s="258"/>
      <c r="J19" s="259"/>
      <c r="K19" s="199" t="s">
        <v>209</v>
      </c>
      <c r="L19" s="242"/>
      <c r="M19" s="226"/>
      <c r="N19" s="214"/>
      <c r="O19" s="260" t="s">
        <v>210</v>
      </c>
      <c r="P19" s="218"/>
      <c r="Q19" s="218"/>
      <c r="R19" s="215"/>
      <c r="S19" s="215"/>
      <c r="T19" s="261"/>
      <c r="U19" s="262"/>
      <c r="V19" s="263" t="s">
        <v>204</v>
      </c>
    </row>
    <row r="20" ht="24.95" customHeight="1" spans="1:22" x14ac:dyDescent="0.25">
      <c r="A20" s="224"/>
      <c r="B20" s="225"/>
      <c r="C20" s="235"/>
      <c r="D20" s="236" t="s">
        <v>175</v>
      </c>
      <c r="E20" s="218"/>
      <c r="F20" s="218"/>
      <c r="G20" s="215"/>
      <c r="H20" s="264" t="e">
        <f>VLOOKUP(J7,MP!A:X,8,FALSE)</f>
        <v>#N/A</v>
      </c>
      <c r="I20" s="255"/>
      <c r="J20" s="265"/>
      <c r="K20" s="254" t="s">
        <v>209</v>
      </c>
      <c r="L20" s="242"/>
      <c r="M20" s="218"/>
      <c r="N20" s="218" t="s">
        <v>211</v>
      </c>
      <c r="O20" s="218"/>
      <c r="P20" s="218"/>
      <c r="Q20" s="218"/>
      <c r="R20" s="215"/>
      <c r="S20" s="215"/>
      <c r="T20" s="261"/>
      <c r="U20" s="265" t="e">
        <f>VLOOKUP(J7,MP!A:X,20,FALSE)</f>
        <v>#N/A</v>
      </c>
      <c r="V20" s="266" t="s">
        <v>204</v>
      </c>
    </row>
    <row r="21" ht="24.95" customHeight="1" spans="1:22" x14ac:dyDescent="0.25">
      <c r="A21" s="224"/>
      <c r="B21" s="214"/>
      <c r="C21" s="218"/>
      <c r="D21" s="218" t="s">
        <v>212</v>
      </c>
      <c r="E21" s="218"/>
      <c r="F21" s="218"/>
      <c r="G21" s="215"/>
      <c r="H21" s="215"/>
      <c r="I21" s="255"/>
      <c r="J21" s="267" t="e">
        <f>(J19*H19)+(J20*H20)</f>
        <v>#N/A</v>
      </c>
      <c r="K21" s="254"/>
      <c r="L21" s="242"/>
      <c r="M21" s="226"/>
      <c r="N21" s="165" t="s">
        <v>213</v>
      </c>
      <c r="O21" s="205"/>
      <c r="P21" s="205"/>
      <c r="Q21" s="205"/>
      <c r="R21" s="189"/>
      <c r="S21" s="199"/>
      <c r="T21" s="201"/>
      <c r="U21" s="243" t="e">
        <f>ROUND(U20/G13,3)</f>
        <v>#N/A</v>
      </c>
      <c r="V21" s="249" t="s">
        <v>204</v>
      </c>
    </row>
    <row r="22" ht="24.95" customHeight="1" spans="1:22" x14ac:dyDescent="0.25">
      <c r="A22" s="224"/>
      <c r="B22" s="181"/>
      <c r="C22" s="205" t="s">
        <v>214</v>
      </c>
      <c r="D22" s="205"/>
      <c r="E22" s="205"/>
      <c r="F22" s="205"/>
      <c r="G22" s="189"/>
      <c r="H22" s="227" t="s">
        <v>215</v>
      </c>
      <c r="I22" s="258"/>
      <c r="J22" s="268" t="e">
        <f>ROUND(J17*J21/1000,4)</f>
        <v>#N/A</v>
      </c>
      <c r="K22" s="199"/>
      <c r="L22" s="242"/>
      <c r="M22" s="226"/>
      <c r="N22" s="235"/>
      <c r="O22" s="236" t="s">
        <v>216</v>
      </c>
      <c r="P22" s="236"/>
      <c r="Q22" s="236"/>
      <c r="R22" s="237"/>
      <c r="S22" s="269" t="e">
        <f>VLOOKUP(J7,MP!A:X,23,FALSE)</f>
        <v>#N/A</v>
      </c>
      <c r="T22" s="270"/>
      <c r="U22" s="271" t="e">
        <f>U21*S22</f>
        <v>#N/A</v>
      </c>
      <c r="V22" s="272" t="s">
        <v>204</v>
      </c>
    </row>
    <row r="23" ht="24.95" customHeight="1" spans="1:22" x14ac:dyDescent="0.25">
      <c r="A23" s="224"/>
      <c r="B23" s="214"/>
      <c r="C23" s="218" t="s">
        <v>217</v>
      </c>
      <c r="D23" s="218"/>
      <c r="E23" s="218"/>
      <c r="F23" s="273"/>
      <c r="G23" s="215" t="s">
        <v>218</v>
      </c>
      <c r="H23" s="219"/>
      <c r="I23" s="255" t="s">
        <v>219</v>
      </c>
      <c r="J23" s="267" t="e">
        <f>ROUND(F23*J15/1000,4)</f>
        <v>#N/A</v>
      </c>
      <c r="K23" s="254"/>
      <c r="L23" s="242"/>
      <c r="M23" s="218"/>
      <c r="N23" s="218" t="s">
        <v>220</v>
      </c>
      <c r="O23" s="218"/>
      <c r="P23" s="218"/>
      <c r="Q23" s="218"/>
      <c r="R23" s="215" t="s">
        <v>221</v>
      </c>
      <c r="S23" s="215"/>
      <c r="T23" s="261"/>
      <c r="U23" s="274" t="e">
        <f>SUM(U21:U22)</f>
        <v>#N/A</v>
      </c>
      <c r="V23" s="275" t="s">
        <v>204</v>
      </c>
    </row>
    <row r="24" ht="24.95" customHeight="1" spans="1:22" x14ac:dyDescent="0.25">
      <c r="A24" s="224"/>
      <c r="B24" s="276" t="s">
        <v>222</v>
      </c>
      <c r="C24" s="276"/>
      <c r="D24" s="276"/>
      <c r="E24" s="277"/>
      <c r="F24" s="277"/>
      <c r="G24" s="278"/>
      <c r="H24" s="279" t="s">
        <v>223</v>
      </c>
      <c r="I24" s="280"/>
      <c r="J24" s="281" t="e">
        <f>J22-J23</f>
        <v>#N/A</v>
      </c>
      <c r="K24" s="282" t="s">
        <v>224</v>
      </c>
      <c r="L24" s="283"/>
      <c r="M24" s="284" t="s">
        <v>225</v>
      </c>
      <c r="N24" s="285"/>
      <c r="O24" s="286"/>
      <c r="P24" s="286"/>
      <c r="Q24" s="286"/>
      <c r="R24" s="287"/>
      <c r="S24" s="288" t="s">
        <v>226</v>
      </c>
      <c r="T24" s="289"/>
      <c r="U24" s="290" t="e">
        <f>ROUND(U23*U15,4)</f>
        <v>#N/A</v>
      </c>
      <c r="V24" s="291" t="s">
        <v>224</v>
      </c>
    </row>
    <row r="25" ht="24.95" customHeight="1" spans="1:22" x14ac:dyDescent="0.25">
      <c r="A25" s="292"/>
      <c r="B25" s="186" t="e">
        <f>VLOOKUP(J7,MP!A:X,13,FALSE)</f>
        <v>#N/A</v>
      </c>
      <c r="C25" s="186"/>
      <c r="D25" s="186"/>
      <c r="E25" s="186"/>
      <c r="F25" s="186"/>
      <c r="G25" s="186"/>
      <c r="H25" s="186"/>
      <c r="I25" s="258"/>
      <c r="J25" s="293"/>
      <c r="K25" s="205" t="s">
        <v>224</v>
      </c>
      <c r="L25" s="294"/>
      <c r="M25" s="295" t="s">
        <v>98</v>
      </c>
      <c r="N25" s="296"/>
      <c r="O25" s="296"/>
      <c r="P25" s="297"/>
      <c r="Q25" s="298" t="s">
        <v>227</v>
      </c>
      <c r="R25" s="299" t="s">
        <v>228</v>
      </c>
      <c r="S25" s="300"/>
      <c r="T25" s="301"/>
      <c r="U25" s="302" t="s">
        <v>229</v>
      </c>
      <c r="V25" s="303"/>
    </row>
    <row r="26" ht="24.95" customHeight="1" spans="1:22" x14ac:dyDescent="0.25">
      <c r="A26" s="304"/>
      <c r="B26" s="189"/>
      <c r="C26" s="189"/>
      <c r="D26" s="189"/>
      <c r="E26" s="189"/>
      <c r="F26" s="189"/>
      <c r="G26" s="189"/>
      <c r="H26" s="189"/>
      <c r="I26" s="258"/>
      <c r="J26" s="305"/>
      <c r="K26" s="189"/>
      <c r="L26" s="306"/>
      <c r="M26" s="307"/>
      <c r="N26" s="206"/>
      <c r="O26" s="206"/>
      <c r="P26" s="308"/>
      <c r="Q26" s="309"/>
      <c r="R26" s="310"/>
      <c r="S26" s="311"/>
      <c r="T26" s="312"/>
      <c r="U26" s="313"/>
      <c r="V26" s="314"/>
    </row>
    <row r="27" ht="24.95" customHeight="1" spans="1:22" x14ac:dyDescent="0.25">
      <c r="A27" s="304"/>
      <c r="B27" s="189"/>
      <c r="C27" s="189"/>
      <c r="D27" s="189"/>
      <c r="E27" s="189"/>
      <c r="F27" s="189"/>
      <c r="G27" s="189"/>
      <c r="H27" s="189"/>
      <c r="I27" s="258"/>
      <c r="J27" s="305"/>
      <c r="K27" s="189"/>
      <c r="L27" s="306"/>
      <c r="M27" s="186" t="e">
        <f>VLOOKUP(J7,MP!A:AD,28,FALSE)</f>
        <v>#N/A</v>
      </c>
      <c r="N27" s="186"/>
      <c r="O27" s="186"/>
      <c r="P27" s="315"/>
      <c r="Q27" s="293" t="e">
        <f>VLOOKUP(J7,MP!A:AD,29,FALSE)</f>
        <v>#N/A</v>
      </c>
      <c r="R27" s="316" t="e">
        <f>VLOOKUP(J7,MP!A:AD,30,FALSE)</f>
        <v>#N/A</v>
      </c>
      <c r="S27" s="317"/>
      <c r="T27" s="318"/>
      <c r="U27" s="268" t="e">
        <f>ROUND(R27/Q27,4)</f>
        <v>#N/A</v>
      </c>
      <c r="V27" s="249" t="s">
        <v>224</v>
      </c>
    </row>
    <row r="28" ht="24.95" customHeight="1" spans="1:22" x14ac:dyDescent="0.25">
      <c r="A28" s="304"/>
      <c r="B28" s="189"/>
      <c r="C28" s="189"/>
      <c r="D28" s="189"/>
      <c r="E28" s="189"/>
      <c r="F28" s="189"/>
      <c r="G28" s="189"/>
      <c r="H28" s="189"/>
      <c r="I28" s="258"/>
      <c r="J28" s="305"/>
      <c r="K28" s="189"/>
      <c r="L28" s="306"/>
      <c r="M28" s="319"/>
      <c r="N28" s="198"/>
      <c r="O28" s="198"/>
      <c r="P28" s="192"/>
      <c r="Q28" s="320"/>
      <c r="R28" s="321"/>
      <c r="S28" s="322"/>
      <c r="T28" s="323"/>
      <c r="U28" s="229"/>
      <c r="V28" s="324" t="s">
        <v>224</v>
      </c>
    </row>
    <row r="29" ht="24.95" customHeight="1" spans="1:22" x14ac:dyDescent="0.25">
      <c r="A29" s="325"/>
      <c r="B29" s="209"/>
      <c r="C29" s="209"/>
      <c r="D29" s="209"/>
      <c r="E29" s="209"/>
      <c r="F29" s="209"/>
      <c r="G29" s="209"/>
      <c r="H29" s="209"/>
      <c r="I29" s="326"/>
      <c r="J29" s="327"/>
      <c r="K29" s="209"/>
      <c r="L29" s="306"/>
      <c r="M29" s="209"/>
      <c r="N29" s="209"/>
      <c r="O29" s="209"/>
      <c r="P29" s="261"/>
      <c r="Q29" s="327"/>
      <c r="R29" s="328"/>
      <c r="S29" s="329"/>
      <c r="T29" s="330"/>
      <c r="U29" s="229"/>
      <c r="V29" s="263" t="s">
        <v>224</v>
      </c>
    </row>
    <row r="30" ht="24.95" customHeight="1" spans="1:22" x14ac:dyDescent="0.25">
      <c r="A30" s="331"/>
      <c r="B30" s="332" t="s">
        <v>230</v>
      </c>
      <c r="C30" s="332"/>
      <c r="D30" s="332"/>
      <c r="E30" s="333"/>
      <c r="F30" s="333"/>
      <c r="G30" s="333"/>
      <c r="H30" s="333"/>
      <c r="I30" s="334"/>
      <c r="J30" s="335">
        <f>SUM(J25:J29)</f>
        <v>0</v>
      </c>
      <c r="K30" s="336" t="s">
        <v>224</v>
      </c>
      <c r="L30" s="337"/>
      <c r="M30" s="338" t="s">
        <v>231</v>
      </c>
      <c r="N30" s="339"/>
      <c r="O30" s="339"/>
      <c r="P30" s="339"/>
      <c r="Q30" s="339"/>
      <c r="R30" s="339"/>
      <c r="S30" s="339"/>
      <c r="T30" s="340"/>
      <c r="U30" s="341" t="e">
        <f>SUM(U27:U29)*(1+S22)</f>
        <v>#N/A</v>
      </c>
      <c r="V30" s="342" t="s">
        <v>224</v>
      </c>
    </row>
    <row r="31" ht="33.95" customHeight="1" spans="1:22" x14ac:dyDescent="0.25">
      <c r="A31" s="343" t="s">
        <v>232</v>
      </c>
      <c r="B31" s="344"/>
      <c r="C31" s="344"/>
      <c r="D31" s="345"/>
      <c r="E31" s="346" t="s">
        <v>233</v>
      </c>
      <c r="F31" s="347"/>
      <c r="G31" s="348" t="s">
        <v>234</v>
      </c>
      <c r="H31" s="349"/>
      <c r="I31" s="347"/>
      <c r="J31" s="348" t="s">
        <v>235</v>
      </c>
      <c r="K31" s="347"/>
      <c r="L31" s="350" t="s">
        <v>236</v>
      </c>
      <c r="M31" s="349"/>
      <c r="N31" s="351"/>
      <c r="O31" s="350" t="s">
        <v>237</v>
      </c>
      <c r="P31" s="350"/>
      <c r="Q31" s="299" t="s">
        <v>238</v>
      </c>
      <c r="R31" s="301"/>
      <c r="S31" s="348" t="s">
        <v>239</v>
      </c>
      <c r="T31" s="351"/>
      <c r="U31" s="352"/>
      <c r="V31" s="353"/>
    </row>
    <row r="32" ht="24.95" customHeight="1" spans="1:22" x14ac:dyDescent="0.25">
      <c r="A32" s="354"/>
      <c r="B32" s="189"/>
      <c r="C32" s="189"/>
      <c r="D32" s="199" t="s">
        <v>240</v>
      </c>
      <c r="E32" s="355"/>
      <c r="F32" s="199" t="s">
        <v>241</v>
      </c>
      <c r="G32" s="258"/>
      <c r="H32" s="356">
        <v>0</v>
      </c>
      <c r="I32" s="189" t="s">
        <v>242</v>
      </c>
      <c r="J32" s="357" t="e">
        <f>VLOOKUP(J7,MP!A:AE,31,FALSE)/100</f>
        <v>#N/A</v>
      </c>
      <c r="K32" s="201" t="s">
        <v>242</v>
      </c>
      <c r="L32" s="258"/>
      <c r="M32" s="189"/>
      <c r="N32" s="189"/>
      <c r="O32" s="258"/>
      <c r="P32" s="189"/>
      <c r="Q32" s="258"/>
      <c r="R32" s="189"/>
      <c r="S32" s="258"/>
      <c r="T32" s="189"/>
      <c r="U32" s="189"/>
      <c r="V32" s="191"/>
    </row>
    <row r="33" ht="24.95" customHeight="1" spans="1:22" x14ac:dyDescent="0.25">
      <c r="A33" s="358"/>
      <c r="B33" s="209"/>
      <c r="C33" s="209"/>
      <c r="D33" s="209"/>
      <c r="E33" s="326"/>
      <c r="F33" s="209"/>
      <c r="G33" s="326"/>
      <c r="H33" s="209"/>
      <c r="I33" s="209"/>
      <c r="J33" s="326"/>
      <c r="K33" s="359"/>
      <c r="L33" s="326"/>
      <c r="M33" s="209"/>
      <c r="N33" s="209"/>
      <c r="O33" s="326"/>
      <c r="P33" s="209"/>
      <c r="Q33" s="326"/>
      <c r="R33" s="209"/>
      <c r="S33" s="326"/>
      <c r="T33" s="209"/>
      <c r="U33" s="209"/>
      <c r="V33" s="213"/>
    </row>
    <row r="34" ht="24.95" customHeight="1" spans="1:22" x14ac:dyDescent="0.25">
      <c r="A34" s="360" t="e">
        <f>J24+J30</f>
        <v>#N/A</v>
      </c>
      <c r="B34" s="361"/>
      <c r="C34" s="361"/>
      <c r="D34" s="362"/>
      <c r="E34" s="363" t="e">
        <f>U24+U30</f>
        <v>#N/A</v>
      </c>
      <c r="F34" s="364"/>
      <c r="G34" s="363" t="e">
        <f>E34*H32</f>
        <v>#N/A</v>
      </c>
      <c r="H34" s="365"/>
      <c r="I34" s="364"/>
      <c r="J34" s="363" t="e">
        <f>J32*S34</f>
        <v>#N/A</v>
      </c>
      <c r="K34" s="364"/>
      <c r="L34" s="363" t="e">
        <f>V35+V36</f>
        <v>#N/A</v>
      </c>
      <c r="M34" s="365"/>
      <c r="N34" s="364"/>
      <c r="O34" s="363" t="e">
        <f>V37+V38</f>
        <v>#N/A</v>
      </c>
      <c r="P34" s="364"/>
      <c r="Q34" s="363" t="e">
        <f>F38*S34</f>
        <v>#N/A</v>
      </c>
      <c r="R34" s="364"/>
      <c r="S34" s="366" t="e">
        <f>(A34+E34+G34+L34+O34)/(1-(F38+J32))</f>
        <v>#N/A</v>
      </c>
      <c r="T34" s="367"/>
      <c r="U34" s="367"/>
      <c r="V34" s="368"/>
    </row>
    <row r="35" ht="24.95" customHeight="1" spans="1:22" x14ac:dyDescent="0.25">
      <c r="A35" s="369" t="s">
        <v>243</v>
      </c>
      <c r="B35" s="370"/>
      <c r="C35" s="370"/>
      <c r="D35" s="370"/>
      <c r="E35" s="370"/>
      <c r="F35" s="371"/>
      <c r="G35" s="372"/>
      <c r="H35" s="372"/>
      <c r="I35" s="372"/>
      <c r="J35" s="372"/>
      <c r="K35" s="373"/>
      <c r="L35" s="374" t="s">
        <v>244</v>
      </c>
      <c r="M35" s="296"/>
      <c r="N35" s="375"/>
      <c r="O35" s="376" t="e">
        <f>VLOOKUP(J7,MP!A:AA,25,FALSE)</f>
        <v>#N/A</v>
      </c>
      <c r="P35" s="377" t="s">
        <v>245</v>
      </c>
      <c r="Q35" s="376" t="e">
        <f>VLOOKUP(J7,MP!A:AA,26,FALSE)</f>
        <v>#N/A</v>
      </c>
      <c r="R35" s="377" t="s">
        <v>245</v>
      </c>
      <c r="S35" s="378" t="e">
        <f>VLOOKUP(J7,MP!A:AA,10,FALSE)</f>
        <v>#N/A</v>
      </c>
      <c r="T35" s="209"/>
      <c r="U35" s="379" t="s">
        <v>246</v>
      </c>
      <c r="V35" s="380" t="e">
        <f>O35/Q35/S35</f>
        <v>#N/A</v>
      </c>
    </row>
    <row r="36" ht="24.95" customHeight="1" spans="1:22" x14ac:dyDescent="0.25">
      <c r="A36" s="295" t="s">
        <v>69</v>
      </c>
      <c r="B36" s="296"/>
      <c r="C36" s="296"/>
      <c r="D36" s="296"/>
      <c r="E36" s="408" t="s">
        <v>246</v>
      </c>
      <c r="F36" s="382">
        <f>'Cálculo do Imposto'!C24</f>
        <v>0.18</v>
      </c>
      <c r="G36" s="352"/>
      <c r="H36" s="352"/>
      <c r="I36" s="352"/>
      <c r="J36" s="352"/>
      <c r="K36" s="383"/>
      <c r="L36" s="307"/>
      <c r="M36" s="206"/>
      <c r="N36" s="384"/>
      <c r="O36" s="385"/>
      <c r="P36" s="386" t="s">
        <v>245</v>
      </c>
      <c r="Q36" s="385" t="s">
        <v>111</v>
      </c>
      <c r="R36" s="386" t="s">
        <v>245</v>
      </c>
      <c r="S36" s="386"/>
      <c r="T36" s="189"/>
      <c r="U36" s="206" t="s">
        <v>246</v>
      </c>
      <c r="V36" s="387"/>
    </row>
    <row r="37" ht="24.95" customHeight="1" spans="1:22" x14ac:dyDescent="0.25">
      <c r="A37" s="388" t="s">
        <v>67</v>
      </c>
      <c r="B37" s="389"/>
      <c r="C37" s="389"/>
      <c r="D37" s="389"/>
      <c r="E37" s="381" t="s">
        <v>246</v>
      </c>
      <c r="F37" s="382">
        <f>'Cálculo do Imposto'!C23</f>
        <v>0.15</v>
      </c>
      <c r="G37" s="352"/>
      <c r="H37" s="352"/>
      <c r="I37" s="352"/>
      <c r="J37" s="352"/>
      <c r="K37" s="383"/>
      <c r="L37" s="390" t="s">
        <v>247</v>
      </c>
      <c r="M37" s="389"/>
      <c r="N37" s="391"/>
      <c r="O37" s="392" t="e">
        <f>VLOOKUP(J7,MP!A:AA,12,FALSE)+VLOOKUP(J7,MP!A:AA,16,FALSE)</f>
        <v>#N/A</v>
      </c>
      <c r="P37" s="377" t="s">
        <v>245</v>
      </c>
      <c r="Q37" s="378" t="e">
        <f>VLOOKUP(J7,MP!A:AA,27,FALSE)</f>
        <v>#N/A</v>
      </c>
      <c r="R37" s="377" t="s">
        <v>245</v>
      </c>
      <c r="S37" s="378" t="e">
        <f>S35</f>
        <v>#N/A</v>
      </c>
      <c r="T37" s="209"/>
      <c r="U37" s="389" t="s">
        <v>248</v>
      </c>
      <c r="V37" s="393" t="e">
        <f>O37/Q37/S37</f>
        <v>#N/A</v>
      </c>
    </row>
    <row r="38" ht="24.95" customHeight="1" spans="1:22" x14ac:dyDescent="0.25">
      <c r="A38" s="394" t="s">
        <v>249</v>
      </c>
      <c r="B38" s="395"/>
      <c r="C38" s="395"/>
      <c r="D38" s="395"/>
      <c r="E38" s="404" t="s">
        <v>246</v>
      </c>
      <c r="F38" s="397">
        <f>SUM(F36:F37)</f>
        <v>0.32999999999999996</v>
      </c>
      <c r="G38" s="398"/>
      <c r="H38" s="398"/>
      <c r="I38" s="398"/>
      <c r="J38" s="398"/>
      <c r="K38" s="399"/>
      <c r="L38" s="400"/>
      <c r="M38" s="401"/>
      <c r="N38" s="402"/>
      <c r="O38" s="403" t="e">
        <f>CONCATENATE("Caixa Plástica ",VLOOKUP(J7,MP!A:AA,11,FALSE)," vai-vem.")</f>
        <v>#N/A</v>
      </c>
      <c r="P38" s="404"/>
      <c r="Q38" s="405"/>
      <c r="R38" s="404"/>
      <c r="S38" s="403" t="e">
        <f>IF(VLOOKUP(J7,MP!A:AA,15,FALSE)=0,"","Saco plástico individual")</f>
        <v>#N/A</v>
      </c>
      <c r="T38" s="406"/>
      <c r="U38" s="401"/>
      <c r="V38" s="407"/>
    </row>
  </sheetData>
  <mergeCells count="38">
    <mergeCell ref="U2:V2"/>
    <mergeCell ref="U3:V3"/>
    <mergeCell ref="S4:V4"/>
    <mergeCell ref="A5:C5"/>
    <mergeCell ref="D5:E5"/>
    <mergeCell ref="U7:V7"/>
    <mergeCell ref="A8:J8"/>
    <mergeCell ref="K8:T8"/>
    <mergeCell ref="U8:V8"/>
    <mergeCell ref="E9:F9"/>
    <mergeCell ref="J9:K9"/>
    <mergeCell ref="E10:F10"/>
    <mergeCell ref="E11:F11"/>
    <mergeCell ref="K13:M13"/>
    <mergeCell ref="M25:P26"/>
    <mergeCell ref="R25:T26"/>
    <mergeCell ref="U25:V26"/>
    <mergeCell ref="Q25:Q26"/>
    <mergeCell ref="R27:T27"/>
    <mergeCell ref="R28:T28"/>
    <mergeCell ref="R29:T29"/>
    <mergeCell ref="A31:D31"/>
    <mergeCell ref="E31:F31"/>
    <mergeCell ref="G31:I31"/>
    <mergeCell ref="J31:K31"/>
    <mergeCell ref="Q31:R31"/>
    <mergeCell ref="A34:D34"/>
    <mergeCell ref="E34:F34"/>
    <mergeCell ref="G34:I34"/>
    <mergeCell ref="J34:K34"/>
    <mergeCell ref="L34:N34"/>
    <mergeCell ref="O34:P34"/>
    <mergeCell ref="Q34:R34"/>
    <mergeCell ref="S34:V34"/>
    <mergeCell ref="A35:F35"/>
    <mergeCell ref="A36:D36"/>
    <mergeCell ref="A37:D37"/>
    <mergeCell ref="A38:D38"/>
  </mergeCells>
  <pageMargins left="0.7086614173228347" right="0.7086614173228347" top="0.7480314960629921" bottom="0.7480314960629921" header="0.31496062992125984" footer="0.31496062992125984"/>
  <pageSetup paperSize="9" orientation="portrait" horizontalDpi="4294967295" verticalDpi="4294967295" blackAndWhite="1" scale="59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 zoomScale="100" zoomScaleNormal="100">
      <selection activeCell="N10" sqref="N10"/>
    </sheetView>
  </sheetViews>
  <sheetFormatPr defaultRowHeight="15" outlineLevelRow="0" outlineLevelCol="0" x14ac:dyDescent="0"/>
  <cols>
    <col min="1" max="1" width="21.85546875" customWidth="1"/>
    <col min="2" max="2" width="15.7109375" customWidth="1"/>
    <col min="3" max="3" width="17.7109375" customWidth="1"/>
    <col min="4" max="4" width="8.7109375" customWidth="1"/>
    <col min="5" max="5" width="7.85546875" customWidth="1"/>
    <col min="6" max="6" width="9.7109375" customWidth="1"/>
    <col min="7" max="7" width="8.28515625" customWidth="1"/>
    <col min="8" max="8" width="10" customWidth="1"/>
    <col min="9" max="10" width="7.7109375" customWidth="1"/>
    <col min="11" max="11" width="8.5703125" customWidth="1"/>
  </cols>
  <sheetData>
    <row r="1" ht="20.25" customHeight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25.5" customHeight="1" spans="1:11" x14ac:dyDescent="0.25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8" t="s">
        <v>11</v>
      </c>
    </row>
    <row r="3" spans="1:11" x14ac:dyDescent="0.25">
      <c r="A3" s="4"/>
      <c r="B3" s="5"/>
      <c r="C3" s="5"/>
      <c r="D3" s="5" t="s">
        <v>12</v>
      </c>
      <c r="E3" s="5" t="s">
        <v>13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9" t="s">
        <v>14</v>
      </c>
    </row>
    <row r="4" ht="18" customHeight="1" spans="1:11" x14ac:dyDescent="0.25">
      <c r="A4" s="10" t="s">
        <v>15</v>
      </c>
      <c r="B4" s="11" t="s">
        <v>16</v>
      </c>
      <c r="C4" s="12" t="s">
        <v>17</v>
      </c>
      <c r="D4" s="11">
        <v>22</v>
      </c>
      <c r="E4" s="11">
        <v>50</v>
      </c>
      <c r="F4" s="11" t="s">
        <v>18</v>
      </c>
      <c r="G4" s="11">
        <v>500</v>
      </c>
      <c r="H4" s="11" t="s">
        <v>19</v>
      </c>
      <c r="I4" s="11">
        <v>250</v>
      </c>
      <c r="J4" s="11">
        <v>400</v>
      </c>
      <c r="K4" s="13">
        <v>100</v>
      </c>
    </row>
    <row r="5" ht="18" customHeight="1" spans="1:11" x14ac:dyDescent="0.25">
      <c r="A5" s="10" t="s">
        <v>20</v>
      </c>
      <c r="B5" s="11" t="s">
        <v>21</v>
      </c>
      <c r="C5" s="12" t="s">
        <v>22</v>
      </c>
      <c r="D5" s="11">
        <v>60</v>
      </c>
      <c r="E5" s="11">
        <v>103</v>
      </c>
      <c r="F5" s="11">
        <v>300</v>
      </c>
      <c r="G5" s="11">
        <v>550</v>
      </c>
      <c r="H5" s="11" t="s">
        <v>23</v>
      </c>
      <c r="I5" s="11">
        <v>250</v>
      </c>
      <c r="J5" s="11">
        <v>550</v>
      </c>
      <c r="K5" s="13">
        <v>110</v>
      </c>
    </row>
    <row r="6" ht="18" customHeight="1" spans="1:11" x14ac:dyDescent="0.25">
      <c r="A6" s="10" t="s">
        <v>24</v>
      </c>
      <c r="B6" s="11" t="s">
        <v>21</v>
      </c>
      <c r="C6" s="12" t="s">
        <v>25</v>
      </c>
      <c r="D6" s="11">
        <v>60</v>
      </c>
      <c r="E6" s="11">
        <v>103</v>
      </c>
      <c r="F6" s="11">
        <v>300</v>
      </c>
      <c r="G6" s="11">
        <v>550</v>
      </c>
      <c r="H6" s="11" t="s">
        <v>23</v>
      </c>
      <c r="I6" s="11">
        <v>250</v>
      </c>
      <c r="J6" s="11">
        <v>550</v>
      </c>
      <c r="K6" s="13">
        <v>110</v>
      </c>
    </row>
    <row r="7" ht="18" customHeight="1" spans="1:11" x14ac:dyDescent="0.25">
      <c r="A7" s="10" t="s">
        <v>26</v>
      </c>
      <c r="B7" s="11" t="s">
        <v>21</v>
      </c>
      <c r="C7" s="12" t="s">
        <v>27</v>
      </c>
      <c r="D7" s="11">
        <v>100</v>
      </c>
      <c r="E7" s="11">
        <v>181</v>
      </c>
      <c r="F7" s="11">
        <v>400</v>
      </c>
      <c r="G7" s="11">
        <v>700</v>
      </c>
      <c r="H7" s="11" t="s">
        <v>28</v>
      </c>
      <c r="I7" s="11">
        <v>330</v>
      </c>
      <c r="J7" s="11">
        <v>730</v>
      </c>
      <c r="K7" s="13">
        <v>110</v>
      </c>
    </row>
    <row r="8" ht="18" customHeight="1" spans="1:11" x14ac:dyDescent="0.25">
      <c r="A8" s="10" t="s">
        <v>29</v>
      </c>
      <c r="B8" s="11" t="s">
        <v>30</v>
      </c>
      <c r="C8" s="12">
        <v>22673</v>
      </c>
      <c r="D8" s="11">
        <v>128</v>
      </c>
      <c r="E8" s="11">
        <v>268</v>
      </c>
      <c r="F8" s="11" t="s">
        <v>31</v>
      </c>
      <c r="G8" s="11">
        <v>700</v>
      </c>
      <c r="H8" s="11" t="s">
        <v>32</v>
      </c>
      <c r="I8" s="11">
        <v>128</v>
      </c>
      <c r="J8" s="11">
        <v>705</v>
      </c>
      <c r="K8" s="13">
        <v>100</v>
      </c>
    </row>
    <row r="9" ht="18" customHeight="1" spans="1:11" x14ac:dyDescent="0.25">
      <c r="A9" s="10" t="s">
        <v>33</v>
      </c>
      <c r="B9" s="11" t="s">
        <v>30</v>
      </c>
      <c r="C9" s="12"/>
      <c r="D9" s="11">
        <v>150</v>
      </c>
      <c r="E9" s="11">
        <v>282</v>
      </c>
      <c r="F9" s="11">
        <v>455</v>
      </c>
      <c r="G9" s="11">
        <v>700</v>
      </c>
      <c r="H9" s="11" t="s">
        <v>34</v>
      </c>
      <c r="I9" s="11">
        <v>410</v>
      </c>
      <c r="J9" s="11">
        <v>860</v>
      </c>
      <c r="K9" s="13" t="s">
        <v>35</v>
      </c>
    </row>
    <row r="10" ht="18" customHeight="1" spans="1:11" x14ac:dyDescent="0.25">
      <c r="A10" s="10" t="s">
        <v>36</v>
      </c>
      <c r="B10" s="11" t="s">
        <v>21</v>
      </c>
      <c r="C10" s="12" t="s">
        <v>37</v>
      </c>
      <c r="D10" s="11">
        <v>150</v>
      </c>
      <c r="E10" s="11">
        <v>317</v>
      </c>
      <c r="F10" s="11">
        <v>455</v>
      </c>
      <c r="G10" s="11">
        <v>850</v>
      </c>
      <c r="H10" s="11" t="s">
        <v>38</v>
      </c>
      <c r="I10" s="11">
        <v>425</v>
      </c>
      <c r="J10" s="11">
        <v>850</v>
      </c>
      <c r="K10" s="13">
        <v>160</v>
      </c>
    </row>
    <row r="11" ht="18" customHeight="1" spans="1:11" x14ac:dyDescent="0.25">
      <c r="A11" s="10" t="s">
        <v>39</v>
      </c>
      <c r="B11" s="11" t="s">
        <v>21</v>
      </c>
      <c r="C11" s="12" t="s">
        <v>40</v>
      </c>
      <c r="D11" s="11">
        <v>150</v>
      </c>
      <c r="E11" s="11">
        <v>317</v>
      </c>
      <c r="F11" s="11">
        <v>455</v>
      </c>
      <c r="G11" s="11">
        <v>850</v>
      </c>
      <c r="H11" s="11" t="s">
        <v>38</v>
      </c>
      <c r="I11" s="11">
        <v>425</v>
      </c>
      <c r="J11" s="11">
        <v>850</v>
      </c>
      <c r="K11" s="13">
        <v>160</v>
      </c>
    </row>
    <row r="12" ht="18" customHeight="1" spans="1:11" x14ac:dyDescent="0.25">
      <c r="A12" s="10" t="s">
        <v>41</v>
      </c>
      <c r="B12" s="11" t="s">
        <v>30</v>
      </c>
      <c r="C12" s="12"/>
      <c r="D12" s="11">
        <v>178</v>
      </c>
      <c r="E12" s="11">
        <v>302</v>
      </c>
      <c r="F12" s="11">
        <v>460</v>
      </c>
      <c r="G12" s="11">
        <v>700</v>
      </c>
      <c r="H12" s="11" t="s">
        <v>42</v>
      </c>
      <c r="I12" s="11">
        <v>440</v>
      </c>
      <c r="J12" s="11">
        <v>960</v>
      </c>
      <c r="K12" s="13">
        <v>120</v>
      </c>
    </row>
    <row r="13" ht="18" customHeight="1" spans="1:11" x14ac:dyDescent="0.25">
      <c r="A13" s="10" t="s">
        <v>43</v>
      </c>
      <c r="B13" s="11" t="s">
        <v>30</v>
      </c>
      <c r="C13" s="12"/>
      <c r="D13" s="11">
        <v>208</v>
      </c>
      <c r="E13" s="11">
        <v>502</v>
      </c>
      <c r="F13" s="11">
        <v>530</v>
      </c>
      <c r="G13" s="11">
        <v>790</v>
      </c>
      <c r="H13" s="11" t="s">
        <v>44</v>
      </c>
      <c r="I13" s="11">
        <v>510</v>
      </c>
      <c r="J13" s="11">
        <v>1060</v>
      </c>
      <c r="K13" s="13">
        <v>160</v>
      </c>
    </row>
    <row r="14" ht="18" customHeight="1" spans="1:11" x14ac:dyDescent="0.25">
      <c r="A14" s="10" t="s">
        <v>45</v>
      </c>
      <c r="B14" s="11" t="s">
        <v>30</v>
      </c>
      <c r="C14" s="12"/>
      <c r="D14" s="11">
        <v>258</v>
      </c>
      <c r="E14" s="11">
        <v>669</v>
      </c>
      <c r="F14" s="11">
        <v>580</v>
      </c>
      <c r="G14" s="11">
        <v>850</v>
      </c>
      <c r="H14" s="11" t="s">
        <v>46</v>
      </c>
      <c r="I14" s="11">
        <v>560</v>
      </c>
      <c r="J14" s="11">
        <v>1140</v>
      </c>
      <c r="K14" s="13">
        <v>160</v>
      </c>
    </row>
    <row r="15" ht="18" customHeight="1" spans="1:11" x14ac:dyDescent="0.25">
      <c r="A15" s="10" t="s">
        <v>47</v>
      </c>
      <c r="B15" s="11" t="s">
        <v>30</v>
      </c>
      <c r="C15" s="12"/>
      <c r="D15" s="11">
        <v>328</v>
      </c>
      <c r="E15" s="11">
        <v>1075</v>
      </c>
      <c r="F15" s="11">
        <v>680</v>
      </c>
      <c r="G15" s="11">
        <v>1000</v>
      </c>
      <c r="H15" s="11" t="s">
        <v>48</v>
      </c>
      <c r="I15" s="11">
        <v>660</v>
      </c>
      <c r="J15" s="11">
        <v>1340</v>
      </c>
      <c r="K15" s="13">
        <v>160</v>
      </c>
    </row>
    <row r="16" ht="18" customHeight="1" spans="1:11" x14ac:dyDescent="0.25">
      <c r="A16" s="10" t="s">
        <v>49</v>
      </c>
      <c r="B16" s="11" t="s">
        <v>50</v>
      </c>
      <c r="C16" s="12" t="s">
        <v>51</v>
      </c>
      <c r="D16" s="11">
        <v>400</v>
      </c>
      <c r="E16" s="11">
        <v>1000</v>
      </c>
      <c r="F16" s="11">
        <v>740</v>
      </c>
      <c r="G16" s="11">
        <v>1200</v>
      </c>
      <c r="H16" s="11" t="s">
        <v>52</v>
      </c>
      <c r="I16" s="11">
        <v>570</v>
      </c>
      <c r="J16" s="11">
        <v>1200</v>
      </c>
      <c r="K16" s="13">
        <v>180</v>
      </c>
    </row>
    <row r="17" ht="18" customHeight="1" spans="1:11" x14ac:dyDescent="0.25">
      <c r="A17" s="10" t="s">
        <v>53</v>
      </c>
      <c r="B17" s="11" t="s">
        <v>54</v>
      </c>
      <c r="C17" s="12"/>
      <c r="D17" s="11">
        <v>450</v>
      </c>
      <c r="E17" s="11">
        <v>1200</v>
      </c>
      <c r="F17" s="11">
        <v>705</v>
      </c>
      <c r="G17" s="11">
        <v>1090</v>
      </c>
      <c r="H17" s="11" t="s">
        <v>55</v>
      </c>
      <c r="I17" s="11">
        <v>780</v>
      </c>
      <c r="J17" s="11">
        <v>1560</v>
      </c>
      <c r="K17" s="13">
        <v>120</v>
      </c>
    </row>
    <row r="18" ht="18.75" customHeight="1" spans="1:11" x14ac:dyDescent="0.25">
      <c r="A18" s="14" t="s">
        <v>56</v>
      </c>
      <c r="B18" s="15" t="s">
        <v>50</v>
      </c>
      <c r="C18" s="16" t="s">
        <v>57</v>
      </c>
      <c r="D18" s="15">
        <v>570</v>
      </c>
      <c r="E18" s="15">
        <v>2000</v>
      </c>
      <c r="F18" s="15">
        <v>850</v>
      </c>
      <c r="G18" s="15">
        <v>1500</v>
      </c>
      <c r="H18" s="15" t="s">
        <v>58</v>
      </c>
      <c r="I18" s="15">
        <v>790</v>
      </c>
      <c r="J18" s="15">
        <v>1600</v>
      </c>
      <c r="K18" s="17">
        <v>180</v>
      </c>
    </row>
  </sheetData>
  <mergeCells count="4">
    <mergeCell ref="A1:K1"/>
    <mergeCell ref="A2:A3"/>
    <mergeCell ref="B2:B3"/>
    <mergeCell ref="C2:C3"/>
  </mergeCells>
  <pageMargins left="0.511811024" right="0.511811024" top="0.787401575" bottom="0.787401575" header="0.31496062" footer="0.31496062"/>
  <pageSetup paperSize="9" orientation="portrait" horizontalDpi="0" verticalDpi="0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M24"/>
  <sheetViews>
    <sheetView workbookViewId="0" zoomScale="100" zoomScaleNormal="100">
      <selection activeCell="C25" sqref="C25"/>
    </sheetView>
  </sheetViews>
  <sheetFormatPr defaultRowHeight="16.5" outlineLevelRow="0" outlineLevelCol="0" x14ac:dyDescent="0" defaultColWidth="8.85546875" customHeight="1"/>
  <cols>
    <col min="1" max="1" width="8.85546875" style="18" customWidth="1"/>
    <col min="2" max="2" width="10.7109375" style="19" customWidth="1"/>
    <col min="3" max="5" width="8.85546875" style="18" customWidth="1"/>
    <col min="6" max="6" width="5.85546875" style="18" customWidth="1"/>
    <col min="7" max="16" width="8.85546875" style="18" customWidth="1"/>
    <col min="17" max="17" width="10.42578125" style="18" customWidth="1"/>
    <col min="18" max="16384" width="8.85546875" style="18" customWidth="1"/>
  </cols>
  <sheetData>
    <row r="20" spans="2:3" x14ac:dyDescent="0.25">
      <c r="B20" s="19" t="s">
        <v>59</v>
      </c>
      <c r="C20" s="20">
        <v>100</v>
      </c>
    </row>
    <row r="22" spans="2:12" x14ac:dyDescent="0.25">
      <c r="B22" s="19" t="s">
        <v>60</v>
      </c>
      <c r="C22" s="21">
        <f>(1-C23-C24)*C20</f>
        <v>67</v>
      </c>
      <c r="G22" s="22" t="s">
        <v>61</v>
      </c>
      <c r="H22" s="22" t="s">
        <v>62</v>
      </c>
      <c r="I22" s="22" t="s">
        <v>63</v>
      </c>
      <c r="J22" s="22" t="s">
        <v>64</v>
      </c>
      <c r="K22" s="22" t="s">
        <v>65</v>
      </c>
      <c r="L22" s="22" t="s">
        <v>66</v>
      </c>
    </row>
    <row r="23" spans="2:13" x14ac:dyDescent="0.25">
      <c r="B23" s="19" t="s">
        <v>67</v>
      </c>
      <c r="C23" s="23">
        <v>0.15</v>
      </c>
      <c r="D23" s="21">
        <f>C23*C20</f>
        <v>15</v>
      </c>
      <c r="G23" s="23">
        <v>0.085</v>
      </c>
      <c r="H23" s="23">
        <v>0.075</v>
      </c>
      <c r="I23" s="23">
        <v>0.2096</v>
      </c>
      <c r="J23" s="23">
        <v>0.0454</v>
      </c>
      <c r="K23" s="23">
        <v>0.235</v>
      </c>
      <c r="L23" s="23">
        <v>0.35</v>
      </c>
      <c r="M23" s="18" t="s">
        <v>68</v>
      </c>
    </row>
    <row r="24" spans="2:13" x14ac:dyDescent="0.25">
      <c r="B24" s="19" t="s">
        <v>69</v>
      </c>
      <c r="C24" s="23">
        <v>0.18</v>
      </c>
      <c r="D24" s="21">
        <f>C24*C20</f>
        <v>18</v>
      </c>
      <c r="G24" s="21">
        <f>$D$23*G23</f>
        <v>1.2750000000000001</v>
      </c>
      <c r="H24" s="21">
        <f t="shared" ref="H24:L24" si="0">$D$23*H23</f>
        <v>1.125</v>
      </c>
      <c r="I24" s="21">
        <f t="shared" si="0"/>
        <v>3.144</v>
      </c>
      <c r="J24" s="21">
        <f t="shared" si="0"/>
        <v>0.681</v>
      </c>
      <c r="K24" s="21">
        <f t="shared" si="0"/>
        <v>3.525</v>
      </c>
      <c r="L24" s="21">
        <f t="shared" si="0"/>
        <v>5.25</v>
      </c>
      <c r="M24" s="18" t="s">
        <v>70</v>
      </c>
    </row>
  </sheetData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Máquinas</vt:lpstr>
      <vt:lpstr>Cálculo do Imposto</vt:lpstr>
      <vt:lpstr>MP</vt:lpstr>
      <vt:lpstr>Cotacao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POLONI</dc:creator>
  <cp:lastModifiedBy>João Victor Medina</cp:lastModifiedBy>
  <cp:lastPrinted>2023-01-09T16:21:26Z</cp:lastPrinted>
  <dcterms:created xsi:type="dcterms:W3CDTF">2013-03-08T12:14:37Z</dcterms:created>
  <dcterms:modified xsi:type="dcterms:W3CDTF">2024-09-04T18:27:20Z</dcterms:modified>
</cp:coreProperties>
</file>