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<sst xmlns="http://schemas.openxmlformats.org/spreadsheetml/2006/main" count="59" uniqueCount="22">
  <si>
    <t xml:space="preserve">AUTOMOTORES - RC     IBNR - HISTORICO     (30/06/2009)</t>
  </si>
  <si>
    <t xml:space="preserve">Siniestros Pagados Acumulados</t>
  </si>
  <si>
    <t xml:space="preserve">Período de Ocurrencia</t>
  </si>
  <si>
    <t xml:space="preserve">Período de Desarrollo</t>
  </si>
  <si>
    <t xml:space="preserve">1999/2000</t>
  </si>
  <si>
    <t xml:space="preserve">2000/2001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</si>
  <si>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</si>
  <si>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</si>
  <si>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</si>
  <si>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</si>
  <si>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</si>
  <si>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</si>
  <si>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</si>
  <si>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2008/2009</t>
  </si>
  <si>
    <t xml:space="preserve">Siniestros Pendientes de Pago</t>
  </si>
  <si>
    <t xml:space="preserve">Siniestros Incurridos</t>
  </si>
  <si>
    <t xml:space="preserve">Factores de Desarrollo</t>
  </si>
  <si>
    <r>
      <rPr>
        <b val="true"/>
        <sz val="11"/>
        <rFont val="Arial"/>
        <family val="2"/>
        <charset val="1"/>
      </rPr>
      <t xml:space="preserve">Fact.Des.q</t>
    </r>
    <r>
      <rPr>
        <b val="true"/>
        <vertAlign val="subscript"/>
        <sz val="11"/>
        <rFont val="Arial"/>
        <family val="2"/>
        <charset val="1"/>
      </rPr>
      <t xml:space="preserve">j</t>
    </r>
  </si>
  <si>
    <r>
      <rPr>
        <b val="true"/>
        <sz val="11"/>
        <rFont val="Arial"/>
        <family val="2"/>
        <charset val="1"/>
      </rPr>
      <t xml:space="preserve">Fact.Des.Ac.Q</t>
    </r>
    <r>
      <rPr>
        <b val="true"/>
        <vertAlign val="subscript"/>
        <sz val="11"/>
        <rFont val="Arial"/>
        <family val="2"/>
        <charset val="1"/>
      </rPr>
      <t xml:space="preserve">j</t>
    </r>
  </si>
  <si>
    <t xml:space="preserve">Siniestros Incurridos- Histórico</t>
  </si>
  <si>
    <t xml:space="preserve">Ult.Pérd.Esp.</t>
  </si>
  <si>
    <t xml:space="preserve">IBNR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</si>
</sst>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#,##0.00"/>
    <numFmt numFmtId="168" formatCode="#,##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vertAlign val="subscript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5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J49" activeCellId="0" sqref="J49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1.71"/>
    <col collapsed="false" customWidth="true" hidden="false" outlineLevel="0" max="3" min="3" style="1" width="10.71"/>
    <col collapsed="false" customWidth="false" hidden="false" outlineLevel="0" max="4" min="4" style="1" width="11.43"/>
    <col collapsed="false" customWidth="true" hidden="false" outlineLevel="0" max="11" min="5" style="1" width="10.71"/>
    <col collapsed="false" customWidth="true" hidden="false" outlineLevel="0" max="12" min="12" style="1" width="13.71"/>
    <col collapsed="false" customWidth="true" hidden="false" outlineLevel="0" max="13" min="13" style="1" width="12.43"/>
    <col collapsed="false" customWidth="true" hidden="false" outlineLevel="0" max="21" min="14" style="1" width="13.71"/>
    <col collapsed="false" customWidth="true" hidden="false" outlineLevel="0" max="22" min="22" style="1" width="12.71"/>
    <col collapsed="false" customWidth="false" hidden="false" outlineLevel="0" max="1024" min="23" style="1" width="11.4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true" outlineLevel="0" collapsed="false">
      <c r="A4" s="4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4"/>
      <c r="B5" s="5" t="n">
        <v>1</v>
      </c>
      <c r="C5" s="5" t="n">
        <v>2</v>
      </c>
      <c r="D5" s="5" t="n">
        <v>3</v>
      </c>
      <c r="E5" s="5" t="n">
        <v>4</v>
      </c>
      <c r="F5" s="5" t="n">
        <v>5</v>
      </c>
      <c r="G5" s="5" t="n">
        <v>6</v>
      </c>
      <c r="H5" s="5" t="n">
        <v>7</v>
      </c>
      <c r="I5" s="5" t="n">
        <v>8</v>
      </c>
      <c r="J5" s="5" t="n">
        <v>9</v>
      </c>
      <c r="K5" s="5" t="n">
        <v>10</v>
      </c>
      <c r="L5" s="6"/>
    </row>
    <row r="6" customFormat="false" ht="15" hidden="false" customHeight="false" outlineLevel="0" collapsed="false">
      <c r="A6" s="7" t="s">
        <v>4</v>
      </c>
      <c r="B6" s="8" t="n">
        <v>372877</v>
      </c>
      <c r="C6" s="8" t="n">
        <v>579944</v>
      </c>
      <c r="D6" s="8" t="n">
        <v>625303</v>
      </c>
      <c r="E6" s="8" t="n">
        <v>647168</v>
      </c>
      <c r="F6" s="8" t="n">
        <v>969708</v>
      </c>
      <c r="G6" s="8" t="n">
        <v>1585257</v>
      </c>
      <c r="H6" s="8" t="n">
        <v>2481712</v>
      </c>
      <c r="I6" s="8" t="n">
        <v>3243622</v>
      </c>
      <c r="J6" s="8" t="n">
        <v>4227577</v>
      </c>
      <c r="K6" s="8" t="n">
        <f aca="false">J6*((J6/I6)*0.8)</f>
        <v>4408012.34938695</v>
      </c>
      <c r="L6" s="9"/>
    </row>
    <row r="7" customFormat="false" ht="15" hidden="false" customHeight="false" outlineLevel="0" collapsed="false">
      <c r="A7" s="7" t="s">
        <v>5</v>
      </c>
      <c r="B7" s="8" t="n">
        <v>363506</v>
      </c>
      <c r="C7" s="8" t="n">
        <v>671795</v>
      </c>
      <c r="D7" s="8" t="n">
        <v>714552</v>
      </c>
      <c r="E7" s="8" t="n">
        <v>739232</v>
      </c>
      <c r="F7" s="8" t="n">
        <v>748354</v>
      </c>
      <c r="G7" s="8" t="n">
        <v>1059429</v>
      </c>
      <c r="H7" s="8" t="n">
        <v>2209273</v>
      </c>
      <c r="I7" s="8" t="n">
        <v>3023654</v>
      </c>
      <c r="J7" s="10" t="n">
        <f aca="false">I7*((I7/H7)*0.8)</f>
        <v>3310585.34159101</v>
      </c>
      <c r="K7" s="11"/>
      <c r="L7" s="9"/>
    </row>
    <row r="8" customFormat="false" ht="15" hidden="false" customHeight="false" outlineLevel="0" collapsed="false">
      <c r="A8" s="7" t="s">
        <v>6</v>
      </c>
      <c r="B8" s="8" t="n">
        <v>647835</v>
      </c>
      <c r="C8" s="8" t="n">
        <v>1031831</v>
      </c>
      <c r="D8" s="8" t="n">
        <v>1294984</v>
      </c>
      <c r="E8" s="8" t="n">
        <v>1651789</v>
      </c>
      <c r="F8" s="8" t="n">
        <v>2055621</v>
      </c>
      <c r="G8" s="8" t="n">
        <v>2334976</v>
      </c>
      <c r="H8" s="8" t="n">
        <v>2379914</v>
      </c>
      <c r="I8" s="10" t="n">
        <f aca="false">H8*((H8/G8)*0.9)</f>
        <v>2183145.1726512</v>
      </c>
      <c r="J8" s="11"/>
      <c r="K8" s="11"/>
      <c r="L8" s="9"/>
    </row>
    <row r="9" customFormat="false" ht="15" hidden="false" customHeight="false" outlineLevel="0" collapsed="false">
      <c r="A9" s="7" t="s">
        <v>7</v>
      </c>
      <c r="B9" s="8" t="n">
        <v>410027</v>
      </c>
      <c r="C9" s="8" t="n">
        <v>1107253</v>
      </c>
      <c r="D9" s="8" t="n">
        <v>1469920</v>
      </c>
      <c r="E9" s="8" t="n">
        <v>1730030</v>
      </c>
      <c r="F9" s="8" t="n">
        <v>2464445</v>
      </c>
      <c r="G9" s="8" t="n">
        <v>4246797</v>
      </c>
      <c r="H9" s="10" t="n">
        <f aca="false">G9*((G9/F9)*0.7)</f>
        <v>5122735.27364023</v>
      </c>
      <c r="I9" s="11"/>
      <c r="J9" s="11"/>
      <c r="K9" s="11"/>
      <c r="L9" s="9"/>
    </row>
    <row r="10" customFormat="false" ht="15" hidden="false" customHeight="false" outlineLevel="0" collapsed="false">
      <c r="A10" s="7" t="s">
        <v>8</v>
      </c>
      <c r="B10" s="8" t="n">
        <v>832196</v>
      </c>
      <c r="C10" s="8" t="n">
        <v>1497948</v>
      </c>
      <c r="D10" s="8" t="n">
        <v>1656620</v>
      </c>
      <c r="E10" s="8" t="n">
        <v>2037238</v>
      </c>
      <c r="F10" s="8" t="n">
        <v>2579940</v>
      </c>
      <c r="G10" s="10" t="n">
        <f aca="false">F10*((F10/E10)*0.8)</f>
        <v>2613770.37090414</v>
      </c>
      <c r="H10" s="11"/>
      <c r="I10" s="11"/>
      <c r="J10" s="11"/>
      <c r="K10" s="11"/>
      <c r="L10" s="9"/>
    </row>
    <row r="11" customFormat="false" ht="15" hidden="false" customHeight="false" outlineLevel="0" collapsed="false">
      <c r="A11" s="7" t="s">
        <v>9</v>
      </c>
      <c r="B11" s="8" t="n">
        <v>961223</v>
      </c>
      <c r="C11" s="8" t="n">
        <v>1516792</v>
      </c>
      <c r="D11" s="8" t="n">
        <v>1876931</v>
      </c>
      <c r="E11" s="8" t="n">
        <v>2163531</v>
      </c>
      <c r="F11" s="10" t="n">
        <f aca="false">E11*((E11/D11)*0.9)</f>
        <v>2244504.32603271</v>
      </c>
      <c r="G11" s="11"/>
      <c r="H11" s="11"/>
      <c r="I11" s="11"/>
      <c r="J11" s="11"/>
      <c r="K11" s="11"/>
      <c r="L11" s="9"/>
    </row>
    <row r="12" customFormat="false" ht="15" hidden="false" customHeight="false" outlineLevel="0" collapsed="false">
      <c r="A12" s="7" t="s">
        <v>10</v>
      </c>
      <c r="B12" s="8" t="n">
        <v>2127283</v>
      </c>
      <c r="C12" s="8" t="n">
        <v>3446438</v>
      </c>
      <c r="D12" s="8" t="n">
        <v>4390977</v>
      </c>
      <c r="E12" s="10" t="n">
        <f aca="false">D12*((D12/C12)*0.8)</f>
        <v>4475502.88489832</v>
      </c>
      <c r="F12" s="11"/>
      <c r="G12" s="11"/>
      <c r="H12" s="11"/>
      <c r="I12" s="11"/>
      <c r="J12" s="11"/>
      <c r="K12" s="11"/>
      <c r="L12" s="9"/>
    </row>
    <row r="13" customFormat="false" ht="15" hidden="false" customHeight="false" outlineLevel="0" collapsed="false">
      <c r="A13" s="7" t="s">
        <v>11</v>
      </c>
      <c r="B13" s="8" t="n">
        <v>2483308</v>
      </c>
      <c r="C13" s="8" t="n">
        <v>4303519</v>
      </c>
      <c r="D13" s="10" t="n">
        <f aca="false">C13*((C13/B13)*0.8)</f>
        <v>5966324.2041216</v>
      </c>
      <c r="E13" s="11"/>
      <c r="F13" s="11"/>
      <c r="G13" s="11"/>
      <c r="H13" s="11"/>
      <c r="I13" s="11"/>
      <c r="J13" s="11"/>
      <c r="K13" s="11"/>
      <c r="L13" s="9"/>
    </row>
    <row r="14" customFormat="false" ht="15" hidden="false" customHeight="false" outlineLevel="0" collapsed="false">
      <c r="A14" s="7" t="s">
        <v>12</v>
      </c>
      <c r="B14" s="8" t="n">
        <v>3173862</v>
      </c>
      <c r="C14" s="8" t="n">
        <f aca="false">B14*1.5</f>
        <v>4760793</v>
      </c>
      <c r="D14" s="11"/>
      <c r="E14" s="11"/>
      <c r="F14" s="11"/>
      <c r="G14" s="11"/>
      <c r="H14" s="11"/>
      <c r="I14" s="11"/>
      <c r="J14" s="11"/>
      <c r="K14" s="11"/>
      <c r="L14" s="9"/>
    </row>
    <row r="15" customFormat="false" ht="15" hidden="false" customHeight="false" outlineLevel="0" collapsed="false">
      <c r="A15" s="7" t="s">
        <v>13</v>
      </c>
      <c r="B15" s="8" t="n">
        <v>4876379</v>
      </c>
      <c r="C15" s="11"/>
      <c r="D15" s="11"/>
      <c r="E15" s="11"/>
      <c r="F15" s="11"/>
      <c r="G15" s="11"/>
      <c r="H15" s="11"/>
      <c r="I15" s="11"/>
      <c r="J15" s="11"/>
      <c r="K15" s="11"/>
      <c r="L15" s="9"/>
    </row>
    <row r="16" customFormat="false" ht="15" hidden="false" customHeight="false" outlineLevel="0" collapsed="false">
      <c r="K16" s="12"/>
    </row>
    <row r="17" customFormat="false" ht="15" hidden="false" customHeight="false" outlineLevel="0" collapsed="false">
      <c r="A17" s="3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" hidden="false" customHeight="true" outlineLevel="0" collapsed="false">
      <c r="A18" s="4" t="s">
        <v>2</v>
      </c>
      <c r="B18" s="3" t="s">
        <v>3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4"/>
      <c r="B19" s="5" t="n">
        <v>1</v>
      </c>
      <c r="C19" s="5" t="n">
        <v>2</v>
      </c>
      <c r="D19" s="5" t="n">
        <v>3</v>
      </c>
      <c r="E19" s="5" t="n">
        <v>4</v>
      </c>
      <c r="F19" s="5" t="n">
        <v>5</v>
      </c>
      <c r="G19" s="5" t="n">
        <v>6</v>
      </c>
      <c r="H19" s="5" t="n">
        <v>7</v>
      </c>
      <c r="I19" s="5" t="n">
        <v>8</v>
      </c>
      <c r="J19" s="5" t="n">
        <v>9</v>
      </c>
      <c r="K19" s="5" t="n">
        <v>10</v>
      </c>
    </row>
    <row r="20" customFormat="false" ht="15" hidden="false" customHeight="false" outlineLevel="0" collapsed="false">
      <c r="A20" s="7" t="s">
        <v>4</v>
      </c>
      <c r="B20" s="8" t="n">
        <v>279922</v>
      </c>
      <c r="C20" s="8" t="n">
        <v>803832</v>
      </c>
      <c r="D20" s="8" t="n">
        <v>2008897</v>
      </c>
      <c r="E20" s="8" t="n">
        <v>2520672</v>
      </c>
      <c r="F20" s="8" t="n">
        <v>2872581</v>
      </c>
      <c r="G20" s="8" t="n">
        <v>2444422</v>
      </c>
      <c r="H20" s="8" t="n">
        <v>1972748</v>
      </c>
      <c r="I20" s="8" t="n">
        <v>1574000</v>
      </c>
      <c r="J20" s="8" t="n">
        <v>785174</v>
      </c>
      <c r="K20" s="8" t="n">
        <v>691676</v>
      </c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3.8" hidden="false" customHeight="false" outlineLevel="0" collapsed="false">
      <c r="A21" s="7" t="s">
        <v>5</v>
      </c>
      <c r="B21" s="8" t="n">
        <v>997289</v>
      </c>
      <c r="C21" s="8" t="n">
        <v>1809193</v>
      </c>
      <c r="D21" s="8" t="n">
        <v>2091835</v>
      </c>
      <c r="E21" s="8" t="n">
        <v>2853169</v>
      </c>
      <c r="F21" s="8" t="n">
        <v>2702734</v>
      </c>
      <c r="G21" s="8" t="n">
        <v>2872259</v>
      </c>
      <c r="H21" s="8" t="n">
        <v>2282414</v>
      </c>
      <c r="I21" s="8" t="n">
        <v>1141616</v>
      </c>
      <c r="J21" s="10" t="n">
        <v>910552</v>
      </c>
      <c r="K21" s="11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5" hidden="false" customHeight="false" outlineLevel="0" collapsed="false">
      <c r="A22" s="7" t="s">
        <v>6</v>
      </c>
      <c r="B22" s="8" t="n">
        <v>1337718</v>
      </c>
      <c r="C22" s="8" t="n">
        <v>2243815</v>
      </c>
      <c r="D22" s="8" t="n">
        <v>1995039</v>
      </c>
      <c r="E22" s="8" t="n">
        <v>2293685</v>
      </c>
      <c r="F22" s="8" t="n">
        <v>2906265</v>
      </c>
      <c r="G22" s="8" t="n">
        <v>2640053</v>
      </c>
      <c r="H22" s="8" t="n">
        <v>3534666</v>
      </c>
      <c r="I22" s="10" t="n">
        <v>3785943</v>
      </c>
      <c r="J22" s="11"/>
      <c r="K22" s="11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5" hidden="false" customHeight="false" outlineLevel="0" collapsed="false">
      <c r="A23" s="7" t="s">
        <v>7</v>
      </c>
      <c r="B23" s="8" t="n">
        <v>2491528</v>
      </c>
      <c r="C23" s="8" t="n">
        <v>3421094</v>
      </c>
      <c r="D23" s="8" t="n">
        <v>3086843</v>
      </c>
      <c r="E23" s="8" t="n">
        <v>4060791</v>
      </c>
      <c r="F23" s="8" t="n">
        <v>3980384</v>
      </c>
      <c r="G23" s="8" t="n">
        <v>3710583</v>
      </c>
      <c r="H23" s="10" t="n">
        <v>3459070</v>
      </c>
      <c r="I23" s="11"/>
      <c r="J23" s="11"/>
      <c r="K23" s="11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5" hidden="false" customHeight="false" outlineLevel="0" collapsed="false">
      <c r="A24" s="7" t="s">
        <v>8</v>
      </c>
      <c r="B24" s="8" t="n">
        <v>2740633</v>
      </c>
      <c r="C24" s="8" t="n">
        <v>3219135</v>
      </c>
      <c r="D24" s="8" t="n">
        <v>4280445</v>
      </c>
      <c r="E24" s="8" t="n">
        <v>4797994</v>
      </c>
      <c r="F24" s="8" t="n">
        <v>4729746</v>
      </c>
      <c r="G24" s="10" t="n">
        <v>4662469</v>
      </c>
      <c r="H24" s="11"/>
      <c r="I24" s="11"/>
      <c r="J24" s="11"/>
      <c r="K24" s="11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5" hidden="false" customHeight="false" outlineLevel="0" collapsed="false">
      <c r="A25" s="7" t="s">
        <v>9</v>
      </c>
      <c r="B25" s="8" t="n">
        <v>1617120</v>
      </c>
      <c r="C25" s="8" t="n">
        <v>2907125</v>
      </c>
      <c r="D25" s="8" t="n">
        <v>2787440</v>
      </c>
      <c r="E25" s="8" t="n">
        <v>3184483</v>
      </c>
      <c r="F25" s="10" t="n">
        <v>3638081</v>
      </c>
      <c r="G25" s="11"/>
      <c r="H25" s="11"/>
      <c r="I25" s="11"/>
      <c r="J25" s="11"/>
      <c r="K25" s="11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5" hidden="false" customHeight="false" outlineLevel="0" collapsed="false">
      <c r="A26" s="7" t="s">
        <v>10</v>
      </c>
      <c r="B26" s="8" t="n">
        <v>1924619</v>
      </c>
      <c r="C26" s="8" t="n">
        <v>2635027</v>
      </c>
      <c r="D26" s="8" t="n">
        <v>4227371</v>
      </c>
      <c r="E26" s="10" t="n">
        <v>5425573</v>
      </c>
      <c r="F26" s="11"/>
      <c r="G26" s="11"/>
      <c r="H26" s="11"/>
      <c r="I26" s="11"/>
      <c r="J26" s="11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5" hidden="false" customHeight="false" outlineLevel="0" collapsed="false">
      <c r="A27" s="7" t="s">
        <v>11</v>
      </c>
      <c r="B27" s="8" t="n">
        <v>2546865</v>
      </c>
      <c r="C27" s="8" t="n">
        <v>4577705</v>
      </c>
      <c r="D27" s="10" t="n">
        <v>6582330</v>
      </c>
      <c r="E27" s="11"/>
      <c r="F27" s="11"/>
      <c r="G27" s="11"/>
      <c r="H27" s="11"/>
      <c r="I27" s="11"/>
      <c r="J27" s="11"/>
      <c r="K27" s="11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5" hidden="false" customHeight="false" outlineLevel="0" collapsed="false">
      <c r="A28" s="7" t="s">
        <v>12</v>
      </c>
      <c r="B28" s="8" t="n">
        <v>3675560</v>
      </c>
      <c r="C28" s="8" t="n">
        <v>4410672</v>
      </c>
      <c r="D28" s="11"/>
      <c r="E28" s="11"/>
      <c r="F28" s="11"/>
      <c r="G28" s="11"/>
      <c r="H28" s="11"/>
      <c r="I28" s="11"/>
      <c r="J28" s="11"/>
      <c r="K28" s="11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5" hidden="false" customHeight="false" outlineLevel="0" collapsed="false">
      <c r="A29" s="7" t="s">
        <v>13</v>
      </c>
      <c r="B29" s="8" t="n">
        <v>5244510</v>
      </c>
      <c r="C29" s="13"/>
      <c r="D29" s="11"/>
      <c r="E29" s="13"/>
      <c r="F29" s="11"/>
      <c r="G29" s="13"/>
      <c r="H29" s="11"/>
      <c r="I29" s="13"/>
      <c r="J29" s="11"/>
      <c r="K29" s="11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5" hidden="false" customHeight="false" outlineLevel="0" collapsed="false">
      <c r="K30" s="12"/>
    </row>
    <row r="31" customFormat="false" ht="15" hidden="false" customHeight="false" outlineLevel="0" collapsed="false">
      <c r="A31" s="3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M31" s="9"/>
      <c r="N31" s="14"/>
    </row>
    <row r="32" customFormat="false" ht="15" hidden="false" customHeight="true" outlineLevel="0" collapsed="false">
      <c r="A32" s="15" t="s">
        <v>2</v>
      </c>
      <c r="B32" s="3" t="s">
        <v>3</v>
      </c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A33" s="15"/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</row>
    <row r="34" customFormat="false" ht="15" hidden="false" customHeight="false" outlineLevel="0" collapsed="false">
      <c r="A34" s="7" t="s">
        <v>4</v>
      </c>
      <c r="B34" s="8" t="n">
        <f aca="false">B6+B20</f>
        <v>652799</v>
      </c>
      <c r="C34" s="8" t="n">
        <f aca="false">C6+C20</f>
        <v>1383776</v>
      </c>
      <c r="D34" s="8" t="n">
        <f aca="false">D6+D20</f>
        <v>2634200</v>
      </c>
      <c r="E34" s="8" t="n">
        <f aca="false">E6+E20</f>
        <v>3167840</v>
      </c>
      <c r="F34" s="8" t="n">
        <f aca="false">F6+F20</f>
        <v>3842289</v>
      </c>
      <c r="G34" s="8" t="n">
        <f aca="false">G6+G20</f>
        <v>4029679</v>
      </c>
      <c r="H34" s="8" t="n">
        <f aca="false">H6+H20</f>
        <v>4454460</v>
      </c>
      <c r="I34" s="8" t="n">
        <f aca="false">I6+I20</f>
        <v>4817622</v>
      </c>
      <c r="J34" s="8" t="n">
        <f aca="false">J6+J20</f>
        <v>5012751</v>
      </c>
      <c r="K34" s="8" t="n">
        <f aca="false">K6+K20</f>
        <v>5099688.34938695</v>
      </c>
      <c r="L34" s="14"/>
    </row>
    <row r="35" customFormat="false" ht="15" hidden="false" customHeight="false" outlineLevel="0" collapsed="false">
      <c r="A35" s="7" t="s">
        <v>5</v>
      </c>
      <c r="B35" s="8" t="n">
        <f aca="false">B7+B21</f>
        <v>1360795</v>
      </c>
      <c r="C35" s="8" t="n">
        <f aca="false">C7+C21</f>
        <v>2480988</v>
      </c>
      <c r="D35" s="8" t="n">
        <f aca="false">D7+D21</f>
        <v>2806387</v>
      </c>
      <c r="E35" s="8" t="n">
        <f aca="false">E7+E21</f>
        <v>3592401</v>
      </c>
      <c r="F35" s="8" t="n">
        <f aca="false">F7+F21</f>
        <v>3451088</v>
      </c>
      <c r="G35" s="8" t="n">
        <f aca="false">G7+G21</f>
        <v>3931688</v>
      </c>
      <c r="H35" s="8" t="n">
        <f aca="false">H7+H21</f>
        <v>4491687</v>
      </c>
      <c r="I35" s="8" t="n">
        <f aca="false">I7+I21</f>
        <v>4165270</v>
      </c>
      <c r="J35" s="8" t="n">
        <f aca="false">J7+J21</f>
        <v>4221137.34159101</v>
      </c>
      <c r="K35" s="11"/>
      <c r="L35" s="14"/>
    </row>
    <row r="36" customFormat="false" ht="15" hidden="false" customHeight="false" outlineLevel="0" collapsed="false">
      <c r="A36" s="7" t="s">
        <v>6</v>
      </c>
      <c r="B36" s="8" t="n">
        <f aca="false">B8+B22</f>
        <v>1985553</v>
      </c>
      <c r="C36" s="8" t="n">
        <f aca="false">C8+C22</f>
        <v>3275646</v>
      </c>
      <c r="D36" s="8" t="n">
        <f aca="false">D8+D22</f>
        <v>3290023</v>
      </c>
      <c r="E36" s="8" t="n">
        <f aca="false">E8+E22</f>
        <v>3945474</v>
      </c>
      <c r="F36" s="8" t="n">
        <f aca="false">F8+F22</f>
        <v>4961886</v>
      </c>
      <c r="G36" s="8" t="n">
        <f aca="false">G8+G22</f>
        <v>4975029</v>
      </c>
      <c r="H36" s="8" t="n">
        <f aca="false">H8+H22</f>
        <v>5914580</v>
      </c>
      <c r="I36" s="8" t="n">
        <f aca="false">I8+I22</f>
        <v>5969088.1726512</v>
      </c>
      <c r="J36" s="11"/>
      <c r="K36" s="11"/>
      <c r="L36" s="14"/>
    </row>
    <row r="37" customFormat="false" ht="15" hidden="false" customHeight="false" outlineLevel="0" collapsed="false">
      <c r="A37" s="7" t="s">
        <v>7</v>
      </c>
      <c r="B37" s="8" t="n">
        <f aca="false">B9+B23</f>
        <v>2901555</v>
      </c>
      <c r="C37" s="8" t="n">
        <f aca="false">C9+C23</f>
        <v>4528347</v>
      </c>
      <c r="D37" s="8" t="n">
        <f aca="false">D9+D23</f>
        <v>4556763</v>
      </c>
      <c r="E37" s="8" t="n">
        <f aca="false">E9+E23</f>
        <v>5790821</v>
      </c>
      <c r="F37" s="8" t="n">
        <f aca="false">F9+F23</f>
        <v>6444829</v>
      </c>
      <c r="G37" s="8" t="n">
        <f aca="false">G9+G23</f>
        <v>7957380</v>
      </c>
      <c r="H37" s="8" t="n">
        <f aca="false">H9+H23</f>
        <v>8581805.27364023</v>
      </c>
      <c r="I37" s="11"/>
      <c r="J37" s="11"/>
      <c r="K37" s="11"/>
      <c r="L37" s="14"/>
    </row>
    <row r="38" customFormat="false" ht="15" hidden="false" customHeight="false" outlineLevel="0" collapsed="false">
      <c r="A38" s="7" t="s">
        <v>8</v>
      </c>
      <c r="B38" s="8" t="n">
        <f aca="false">B10+B24</f>
        <v>3572829</v>
      </c>
      <c r="C38" s="8" t="n">
        <f aca="false">C10+C24</f>
        <v>4717083</v>
      </c>
      <c r="D38" s="8" t="n">
        <f aca="false">D10+D24</f>
        <v>5937065</v>
      </c>
      <c r="E38" s="8" t="n">
        <f aca="false">E10+E24</f>
        <v>6835232</v>
      </c>
      <c r="F38" s="8" t="n">
        <f aca="false">F10+F24</f>
        <v>7309686</v>
      </c>
      <c r="G38" s="8" t="n">
        <f aca="false">G10+G24</f>
        <v>7276239.37090414</v>
      </c>
      <c r="H38" s="11"/>
      <c r="I38" s="11"/>
      <c r="J38" s="11"/>
      <c r="K38" s="11"/>
      <c r="L38" s="14"/>
    </row>
    <row r="39" customFormat="false" ht="15" hidden="false" customHeight="false" outlineLevel="0" collapsed="false">
      <c r="A39" s="7" t="s">
        <v>9</v>
      </c>
      <c r="B39" s="8" t="n">
        <f aca="false">B11+B25</f>
        <v>2578343</v>
      </c>
      <c r="C39" s="8" t="n">
        <f aca="false">C11+C25</f>
        <v>4423917</v>
      </c>
      <c r="D39" s="8" t="n">
        <f aca="false">D11+D25</f>
        <v>4664371</v>
      </c>
      <c r="E39" s="8" t="n">
        <f aca="false">E11+E25</f>
        <v>5348014</v>
      </c>
      <c r="F39" s="8" t="n">
        <f aca="false">F11+F25</f>
        <v>5882585.32603271</v>
      </c>
      <c r="G39" s="11"/>
      <c r="H39" s="11"/>
      <c r="I39" s="11"/>
      <c r="J39" s="11"/>
      <c r="K39" s="11"/>
      <c r="L39" s="14"/>
    </row>
    <row r="40" customFormat="false" ht="15" hidden="false" customHeight="false" outlineLevel="0" collapsed="false">
      <c r="A40" s="7" t="s">
        <v>10</v>
      </c>
      <c r="B40" s="8" t="n">
        <f aca="false">B12+B26</f>
        <v>4051902</v>
      </c>
      <c r="C40" s="8" t="n">
        <f aca="false">C12+C26</f>
        <v>6081465</v>
      </c>
      <c r="D40" s="8" t="n">
        <f aca="false">D12+D26</f>
        <v>8618348</v>
      </c>
      <c r="E40" s="8" t="n">
        <f aca="false">E12+E26</f>
        <v>9901075.88489832</v>
      </c>
      <c r="F40" s="11"/>
      <c r="G40" s="11"/>
      <c r="H40" s="11"/>
      <c r="I40" s="11"/>
      <c r="J40" s="11"/>
      <c r="K40" s="11"/>
      <c r="L40" s="14"/>
    </row>
    <row r="41" customFormat="false" ht="15" hidden="false" customHeight="false" outlineLevel="0" collapsed="false">
      <c r="A41" s="7" t="s">
        <v>11</v>
      </c>
      <c r="B41" s="8" t="n">
        <f aca="false">B13+B27</f>
        <v>5030173</v>
      </c>
      <c r="C41" s="8" t="n">
        <f aca="false">C13+C27</f>
        <v>8881224</v>
      </c>
      <c r="D41" s="8" t="n">
        <f aca="false">D13+D27</f>
        <v>12548654.2041216</v>
      </c>
      <c r="E41" s="11"/>
      <c r="F41" s="11"/>
      <c r="G41" s="11"/>
      <c r="H41" s="11"/>
      <c r="I41" s="11"/>
      <c r="J41" s="11"/>
      <c r="K41" s="11"/>
      <c r="L41" s="14"/>
    </row>
    <row r="42" customFormat="false" ht="15" hidden="false" customHeight="false" outlineLevel="0" collapsed="false">
      <c r="A42" s="7" t="s">
        <v>12</v>
      </c>
      <c r="B42" s="8" t="n">
        <f aca="false">B14+B28</f>
        <v>6849422</v>
      </c>
      <c r="C42" s="8" t="n">
        <f aca="false">C14+C28</f>
        <v>9171465</v>
      </c>
      <c r="D42" s="11"/>
      <c r="E42" s="11"/>
      <c r="F42" s="11"/>
      <c r="G42" s="11"/>
      <c r="H42" s="11"/>
      <c r="I42" s="11"/>
      <c r="J42" s="11"/>
      <c r="K42" s="11"/>
      <c r="L42" s="14"/>
    </row>
    <row r="43" customFormat="false" ht="15" hidden="false" customHeight="false" outlineLevel="0" collapsed="false">
      <c r="A43" s="7" t="s">
        <v>13</v>
      </c>
      <c r="B43" s="8" t="n">
        <f aca="false">B15+B29</f>
        <v>10120889</v>
      </c>
      <c r="C43" s="13"/>
      <c r="D43" s="11"/>
      <c r="E43" s="13"/>
      <c r="F43" s="11"/>
      <c r="G43" s="13"/>
      <c r="H43" s="11"/>
      <c r="I43" s="13"/>
      <c r="J43" s="11"/>
      <c r="K43" s="11"/>
      <c r="L43" s="14"/>
    </row>
    <row r="44" customFormat="false" ht="15" hidden="false" customHeight="false" outlineLevel="0" collapsed="false">
      <c r="K44" s="12"/>
      <c r="N44" s="14"/>
    </row>
    <row r="45" customFormat="false" ht="15" hidden="false" customHeight="false" outlineLevel="0" collapsed="false">
      <c r="A45" s="3" t="s">
        <v>16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A46" s="4"/>
      <c r="B46" s="3" t="s">
        <v>3</v>
      </c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4"/>
      <c r="B47" s="5" t="n">
        <v>1</v>
      </c>
      <c r="C47" s="5" t="n">
        <v>2</v>
      </c>
      <c r="D47" s="5" t="n">
        <v>3</v>
      </c>
      <c r="E47" s="5" t="n">
        <v>4</v>
      </c>
      <c r="F47" s="5" t="n">
        <v>5</v>
      </c>
      <c r="G47" s="5" t="n">
        <v>6</v>
      </c>
      <c r="H47" s="5" t="n">
        <v>7</v>
      </c>
      <c r="I47" s="5" t="n">
        <v>8</v>
      </c>
      <c r="J47" s="5" t="n">
        <v>9</v>
      </c>
      <c r="K47" s="5" t="n">
        <v>10</v>
      </c>
    </row>
    <row r="48" customFormat="false" ht="16.5" hidden="false" customHeight="false" outlineLevel="0" collapsed="false">
      <c r="A48" s="7" t="s">
        <v>17</v>
      </c>
      <c r="B48" s="16" t="n">
        <f aca="false">(C34+C35+C36+C37+C38+C39+C40+C41+C42)/(B34+B35+B36+B37+B38+B39+B40+B41+B42)</f>
        <v>1.55067921533351</v>
      </c>
      <c r="C48" s="16" t="n">
        <f aca="false">(D34+D35+D36+D37+D38+D39+D40+D41)/(C34+C35+C36+C37+C38+C39+C40+C41)</f>
        <v>1.25951161416588</v>
      </c>
      <c r="D48" s="16" t="n">
        <f aca="false">(E34+E35+E36+E37+E38+E39+E40)/(D34+D35+D36+D37+D38+D39+D40)</f>
        <v>1.18684195867693</v>
      </c>
      <c r="E48" s="16" t="n">
        <f aca="false">(F34+F35+F36+F37+F38+F39)/(E34+E35+E36+E37+E38+E39)</f>
        <v>1.11201554203002</v>
      </c>
      <c r="F48" s="16" t="n">
        <f aca="false">(G34+G35+G36+G37+G38)/(F34+F35+F36+F37+F38)</f>
        <v>1.08305481772678</v>
      </c>
      <c r="G48" s="16" t="n">
        <f aca="false">(H34+H35+H36+H37)/(G34+G35+G36+G37)</f>
        <v>1.12198638836945</v>
      </c>
      <c r="H48" s="16" t="n">
        <f aca="false">(I34+I35+I36)/(H34+H35+H36)</f>
        <v>1.00614055911606</v>
      </c>
      <c r="I48" s="16" t="n">
        <f aca="false">(J34+J35)/(I34+I35)</f>
        <v>1.02794159626889</v>
      </c>
      <c r="J48" s="16" t="n">
        <f aca="false">K34/J34</f>
        <v>1.01734324114383</v>
      </c>
      <c r="K48" s="16" t="n">
        <v>1</v>
      </c>
    </row>
    <row r="49" customFormat="false" ht="16.5" hidden="false" customHeight="false" outlineLevel="0" collapsed="false">
      <c r="A49" s="7" t="s">
        <v>18</v>
      </c>
      <c r="B49" s="16" t="n">
        <f aca="false">B48*C49</f>
        <v>3.2957974921288</v>
      </c>
      <c r="C49" s="16" t="n">
        <f aca="false">C48*D49</f>
        <v>2.12538960962339</v>
      </c>
      <c r="D49" s="16" t="n">
        <f aca="false">D48*E49</f>
        <v>1.68747122751302</v>
      </c>
      <c r="E49" s="16" t="n">
        <f aca="false">E48*F49</f>
        <v>1.42181628748127</v>
      </c>
      <c r="F49" s="16" t="n">
        <f aca="false">F48*G49</f>
        <v>1.27859389886377</v>
      </c>
      <c r="G49" s="16" t="n">
        <f aca="false">G48*H49</f>
        <v>1.18054402966177</v>
      </c>
      <c r="H49" s="16" t="n">
        <f aca="false">H48*I49</f>
        <v>1.0521910442937</v>
      </c>
      <c r="I49" s="16" t="n">
        <f aca="false">I48*J49</f>
        <v>1.04576943525475</v>
      </c>
      <c r="J49" s="16" t="n">
        <f aca="false">J48*K49</f>
        <v>1.01734324114383</v>
      </c>
      <c r="K49" s="16" t="n">
        <v>1</v>
      </c>
    </row>
    <row r="50" customFormat="false" ht="15" hidden="false" customHeight="false" outlineLevel="0" collapsed="false">
      <c r="K50" s="12"/>
    </row>
    <row r="51" customFormat="false" ht="15" hidden="false" customHeight="false" outlineLevel="0" collapsed="false">
      <c r="A51" s="17" t="s">
        <v>19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customFormat="false" ht="15" hidden="false" customHeight="true" outlineLevel="0" collapsed="false">
      <c r="A52" s="19" t="s">
        <v>2</v>
      </c>
      <c r="B52" s="17" t="s">
        <v>3</v>
      </c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customFormat="false" ht="15" hidden="false" customHeight="false" outlineLevel="0" collapsed="false">
      <c r="A53" s="19"/>
      <c r="B53" s="20" t="n">
        <v>1</v>
      </c>
      <c r="C53" s="20" t="n">
        <v>2</v>
      </c>
      <c r="D53" s="20" t="n">
        <v>3</v>
      </c>
      <c r="E53" s="20" t="n">
        <v>4</v>
      </c>
      <c r="F53" s="20" t="n">
        <v>5</v>
      </c>
      <c r="G53" s="20" t="n">
        <v>6</v>
      </c>
      <c r="H53" s="20" t="n">
        <v>7</v>
      </c>
      <c r="I53" s="20" t="n">
        <v>8</v>
      </c>
      <c r="J53" s="20" t="n">
        <v>9</v>
      </c>
      <c r="K53" s="20" t="n">
        <v>10</v>
      </c>
      <c r="L53" s="17" t="s">
        <v>20</v>
      </c>
      <c r="M53" s="17" t="s">
        <v>21</v>
      </c>
    </row>
    <row r="54" customFormat="false" ht="13.8" hidden="false" customHeight="false" outlineLevel="0" collapsed="false">
      <c r="A54" s="21" t="s">
        <v>4</v>
      </c>
      <c r="B54" s="10" t="n">
        <v>652799</v>
      </c>
      <c r="C54" s="10" t="n">
        <v>1383776</v>
      </c>
      <c r="D54" s="10" t="n">
        <v>2634200</v>
      </c>
      <c r="E54" s="10" t="n">
        <v>3167840</v>
      </c>
      <c r="F54" s="10" t="n">
        <v>3842289</v>
      </c>
      <c r="G54" s="10" t="n">
        <v>4029679</v>
      </c>
      <c r="H54" s="10" t="n">
        <v>4454460</v>
      </c>
      <c r="I54" s="10" t="n">
        <v>4817622</v>
      </c>
      <c r="J54" s="10" t="n">
        <v>5012751</v>
      </c>
      <c r="K54" s="10" t="n">
        <v>5099688.34938695</v>
      </c>
      <c r="L54" s="10" t="n">
        <f aca="false">K54*K49</f>
        <v>5099688.34938695</v>
      </c>
      <c r="M54" s="10" t="n">
        <f aca="false">L54-K54</f>
        <v>0</v>
      </c>
    </row>
    <row r="55" customFormat="false" ht="15" hidden="false" customHeight="false" outlineLevel="0" collapsed="false">
      <c r="A55" s="21" t="s">
        <v>5</v>
      </c>
      <c r="B55" s="10" t="n">
        <v>1360795</v>
      </c>
      <c r="C55" s="10" t="n">
        <v>2480988</v>
      </c>
      <c r="D55" s="10" t="n">
        <v>2806387</v>
      </c>
      <c r="E55" s="10" t="n">
        <v>3592401</v>
      </c>
      <c r="F55" s="10" t="n">
        <v>3451088</v>
      </c>
      <c r="G55" s="10" t="n">
        <v>3931688</v>
      </c>
      <c r="H55" s="10" t="n">
        <v>4491687</v>
      </c>
      <c r="I55" s="10" t="n">
        <v>4465270</v>
      </c>
      <c r="J55" s="10" t="n">
        <v>4221137.34159101</v>
      </c>
      <c r="K55" s="10"/>
      <c r="L55" s="10" t="n">
        <f aca="false">J55*J49</f>
        <v>4294345.54440743</v>
      </c>
      <c r="M55" s="10" t="n">
        <f aca="false">L55-J55</f>
        <v>73208.2028164184</v>
      </c>
    </row>
    <row r="56" customFormat="false" ht="15" hidden="false" customHeight="false" outlineLevel="0" collapsed="false">
      <c r="A56" s="21" t="s">
        <v>6</v>
      </c>
      <c r="B56" s="10" t="n">
        <v>1985553</v>
      </c>
      <c r="C56" s="10" t="n">
        <v>3275646</v>
      </c>
      <c r="D56" s="10" t="n">
        <v>3290023</v>
      </c>
      <c r="E56" s="10" t="n">
        <v>3945474</v>
      </c>
      <c r="F56" s="10" t="n">
        <v>4961886</v>
      </c>
      <c r="G56" s="10" t="n">
        <v>4975029</v>
      </c>
      <c r="H56" s="10" t="n">
        <v>5914580</v>
      </c>
      <c r="I56" s="10" t="n">
        <v>5969088.1726512</v>
      </c>
      <c r="J56" s="10"/>
      <c r="K56" s="10"/>
      <c r="L56" s="10" t="n">
        <f aca="false">I56*I49</f>
        <v>6242289.96729923</v>
      </c>
      <c r="M56" s="10" t="n">
        <f aca="false">L56-I56</f>
        <v>273201.794648033</v>
      </c>
    </row>
    <row r="57" customFormat="false" ht="15" hidden="false" customHeight="false" outlineLevel="0" collapsed="false">
      <c r="A57" s="21" t="s">
        <v>7</v>
      </c>
      <c r="B57" s="10" t="n">
        <v>2901555</v>
      </c>
      <c r="C57" s="10" t="n">
        <v>4528347</v>
      </c>
      <c r="D57" s="10" t="n">
        <v>4556763</v>
      </c>
      <c r="E57" s="10" t="n">
        <v>5790821</v>
      </c>
      <c r="F57" s="10" t="n">
        <v>6444829</v>
      </c>
      <c r="G57" s="10" t="n">
        <v>7957380</v>
      </c>
      <c r="H57" s="10" t="n">
        <v>8581805.27364023</v>
      </c>
      <c r="I57" s="10"/>
      <c r="J57" s="10"/>
      <c r="K57" s="10"/>
      <c r="L57" s="10" t="n">
        <f aca="false">H57*H49</f>
        <v>9029698.65279671</v>
      </c>
      <c r="M57" s="10" t="n">
        <f aca="false">L57-H57</f>
        <v>447893.379156482</v>
      </c>
    </row>
    <row r="58" customFormat="false" ht="15" hidden="false" customHeight="false" outlineLevel="0" collapsed="false">
      <c r="A58" s="21" t="s">
        <v>8</v>
      </c>
      <c r="B58" s="10" t="n">
        <v>3572829</v>
      </c>
      <c r="C58" s="10" t="n">
        <v>4717083</v>
      </c>
      <c r="D58" s="10" t="n">
        <v>5937065</v>
      </c>
      <c r="E58" s="10" t="n">
        <v>6835232</v>
      </c>
      <c r="F58" s="10" t="n">
        <v>7309686</v>
      </c>
      <c r="G58" s="10" t="n">
        <v>7276239.37090414</v>
      </c>
      <c r="H58" s="10"/>
      <c r="I58" s="10"/>
      <c r="J58" s="10"/>
      <c r="K58" s="10"/>
      <c r="L58" s="10" t="n">
        <f aca="false">G58*G49</f>
        <v>8589920.94771077</v>
      </c>
      <c r="M58" s="10" t="n">
        <f aca="false">L58-G58</f>
        <v>1313681.57680664</v>
      </c>
    </row>
    <row r="59" customFormat="false" ht="15" hidden="false" customHeight="false" outlineLevel="0" collapsed="false">
      <c r="A59" s="21" t="s">
        <v>9</v>
      </c>
      <c r="B59" s="10" t="n">
        <v>2578343</v>
      </c>
      <c r="C59" s="10" t="n">
        <v>4423917</v>
      </c>
      <c r="D59" s="10" t="n">
        <v>4664371</v>
      </c>
      <c r="E59" s="10" t="n">
        <v>5348014</v>
      </c>
      <c r="F59" s="10" t="n">
        <v>5882585.32603271</v>
      </c>
      <c r="G59" s="10"/>
      <c r="H59" s="10"/>
      <c r="I59" s="10"/>
      <c r="J59" s="10"/>
      <c r="K59" s="10"/>
      <c r="L59" s="10" t="n">
        <f aca="false">F59*F49</f>
        <v>7521437.70741096</v>
      </c>
      <c r="M59" s="10" t="n">
        <f aca="false">L59-F59</f>
        <v>1638852.38137825</v>
      </c>
    </row>
    <row r="60" customFormat="false" ht="15" hidden="false" customHeight="false" outlineLevel="0" collapsed="false">
      <c r="A60" s="21" t="s">
        <v>10</v>
      </c>
      <c r="B60" s="10" t="n">
        <v>4051902</v>
      </c>
      <c r="C60" s="10" t="n">
        <v>6081465</v>
      </c>
      <c r="D60" s="10" t="n">
        <v>8618348</v>
      </c>
      <c r="E60" s="10" t="n">
        <v>9901075.88489832</v>
      </c>
      <c r="F60" s="10"/>
      <c r="G60" s="10"/>
      <c r="H60" s="10"/>
      <c r="I60" s="10"/>
      <c r="J60" s="10"/>
      <c r="K60" s="10"/>
      <c r="L60" s="10" t="n">
        <f aca="false">E60*E49</f>
        <v>14077510.9567364</v>
      </c>
      <c r="M60" s="10" t="n">
        <f aca="false">L60-E60</f>
        <v>4176435.07183811</v>
      </c>
    </row>
    <row r="61" customFormat="false" ht="15" hidden="false" customHeight="false" outlineLevel="0" collapsed="false">
      <c r="A61" s="21" t="s">
        <v>11</v>
      </c>
      <c r="B61" s="10" t="n">
        <v>5030173</v>
      </c>
      <c r="C61" s="10" t="n">
        <v>8881224</v>
      </c>
      <c r="D61" s="10" t="n">
        <v>12548654.2041216</v>
      </c>
      <c r="E61" s="10"/>
      <c r="F61" s="10"/>
      <c r="G61" s="10"/>
      <c r="H61" s="10"/>
      <c r="I61" s="10"/>
      <c r="J61" s="10"/>
      <c r="K61" s="10"/>
      <c r="L61" s="10" t="n">
        <f aca="false">D61*C49</f>
        <v>26670779.260197</v>
      </c>
      <c r="M61" s="10" t="n">
        <f aca="false">L61-D61</f>
        <v>14122125.0560754</v>
      </c>
    </row>
    <row r="62" customFormat="false" ht="15" hidden="false" customHeight="false" outlineLevel="0" collapsed="false">
      <c r="A62" s="21" t="s">
        <v>12</v>
      </c>
      <c r="B62" s="10" t="n">
        <v>6849422</v>
      </c>
      <c r="C62" s="10" t="n">
        <v>9171465</v>
      </c>
      <c r="D62" s="10"/>
      <c r="E62" s="10"/>
      <c r="F62" s="10"/>
      <c r="G62" s="10"/>
      <c r="H62" s="10"/>
      <c r="I62" s="10"/>
      <c r="J62" s="10"/>
      <c r="K62" s="10"/>
      <c r="L62" s="10" t="n">
        <f aca="false">C62*C49</f>
        <v>19492936.4160246</v>
      </c>
      <c r="M62" s="10" t="n">
        <f aca="false">L62-C62</f>
        <v>10321471.4160246</v>
      </c>
    </row>
    <row r="63" customFormat="false" ht="15" hidden="false" customHeight="false" outlineLevel="0" collapsed="false">
      <c r="A63" s="21" t="s">
        <v>13</v>
      </c>
      <c r="B63" s="10" t="n">
        <v>10120889</v>
      </c>
      <c r="C63" s="22"/>
      <c r="D63" s="10"/>
      <c r="E63" s="22"/>
      <c r="F63" s="10"/>
      <c r="G63" s="22"/>
      <c r="H63" s="10"/>
      <c r="I63" s="22"/>
      <c r="J63" s="10"/>
      <c r="K63" s="10"/>
      <c r="L63" s="10" t="n">
        <f aca="false">B63*B49</f>
        <v>33356400.584314</v>
      </c>
      <c r="M63" s="10" t="n">
        <f aca="false">L63-B63</f>
        <v>23235511.584314</v>
      </c>
    </row>
    <row r="64" customFormat="false" ht="15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23"/>
      <c r="L64" s="18"/>
      <c r="M64" s="24" t="n">
        <f aca="false">SUM(M54:M63)</f>
        <v>55602380.4630579</v>
      </c>
    </row>
    <row r="65" customFormat="false" ht="15" hidden="false" customHeight="false" outlineLevel="0" collapsed="false">
      <c r="K65" s="12"/>
    </row>
  </sheetData>
  <mergeCells count="16">
    <mergeCell ref="A1:K1"/>
    <mergeCell ref="A3:K3"/>
    <mergeCell ref="A4:A5"/>
    <mergeCell ref="B4:K4"/>
    <mergeCell ref="A17:K17"/>
    <mergeCell ref="A18:A19"/>
    <mergeCell ref="B18:K18"/>
    <mergeCell ref="A31:K31"/>
    <mergeCell ref="A32:A33"/>
    <mergeCell ref="B32:K32"/>
    <mergeCell ref="A45:K45"/>
    <mergeCell ref="A46:A47"/>
    <mergeCell ref="B46:K46"/>
    <mergeCell ref="A51:K51"/>
    <mergeCell ref="A52:A53"/>
    <mergeCell ref="B52:K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2015-10-28T17:25:03Z</dcterms:created>
  <dc:creator>usuario</dc:creator>
  <dc:description/>
  <dc:language>es-ES</dc:language>
  <cp:lastModifiedBy/>
  <dcterms:modified xsi:type="dcterms:W3CDTF">2023-12-08T13:17:00Z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