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8855" windowHeight="1176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Q5" i="1" l="1"/>
  <c r="Q6" i="1"/>
  <c r="Q7" i="1"/>
  <c r="Q8" i="1"/>
  <c r="Q4" i="1"/>
  <c r="O5" i="1"/>
  <c r="O6" i="1"/>
  <c r="O7" i="1"/>
  <c r="O8" i="1"/>
  <c r="O4" i="1"/>
  <c r="G5" i="1" l="1"/>
  <c r="G6" i="1"/>
  <c r="G7" i="1"/>
  <c r="G8" i="1"/>
  <c r="F5" i="1"/>
  <c r="F6" i="1"/>
  <c r="F7" i="1"/>
  <c r="F8" i="1"/>
  <c r="E5" i="1"/>
  <c r="E6" i="1"/>
  <c r="E7" i="1"/>
  <c r="E8" i="1"/>
  <c r="B17" i="1"/>
  <c r="B18" i="2" l="1"/>
  <c r="B17" i="2"/>
  <c r="Q8" i="2"/>
  <c r="L8" i="2"/>
  <c r="N8" i="2" s="1"/>
  <c r="I8" i="2"/>
  <c r="H8" i="2"/>
  <c r="G8" i="2"/>
  <c r="F8" i="2"/>
  <c r="E8" i="2"/>
  <c r="Q7" i="2"/>
  <c r="L7" i="2"/>
  <c r="N7" i="2" s="1"/>
  <c r="I7" i="2"/>
  <c r="H7" i="2"/>
  <c r="G7" i="2"/>
  <c r="F7" i="2"/>
  <c r="E7" i="2"/>
  <c r="Q6" i="2"/>
  <c r="L6" i="2"/>
  <c r="N6" i="2" s="1"/>
  <c r="I6" i="2"/>
  <c r="H6" i="2"/>
  <c r="G6" i="2"/>
  <c r="F6" i="2"/>
  <c r="E6" i="2"/>
  <c r="J6" i="2" s="1"/>
  <c r="Q5" i="2"/>
  <c r="L5" i="2"/>
  <c r="N5" i="2" s="1"/>
  <c r="I5" i="2"/>
  <c r="H5" i="2"/>
  <c r="G5" i="2"/>
  <c r="F5" i="2"/>
  <c r="E5" i="2"/>
  <c r="Q4" i="2"/>
  <c r="L4" i="2"/>
  <c r="N4" i="2" s="1"/>
  <c r="I4" i="2"/>
  <c r="H4" i="2"/>
  <c r="G4" i="2"/>
  <c r="F4" i="2"/>
  <c r="E4" i="2"/>
  <c r="L5" i="1"/>
  <c r="N5" i="1" s="1"/>
  <c r="L6" i="1"/>
  <c r="N6" i="1" s="1"/>
  <c r="L7" i="1"/>
  <c r="N7" i="1" s="1"/>
  <c r="L8" i="1"/>
  <c r="N8" i="1" s="1"/>
  <c r="L4" i="1"/>
  <c r="N4" i="1" s="1"/>
  <c r="I5" i="1"/>
  <c r="I6" i="1"/>
  <c r="I7" i="1"/>
  <c r="I8" i="1"/>
  <c r="I4" i="1"/>
  <c r="H5" i="1"/>
  <c r="H6" i="1"/>
  <c r="H7" i="1"/>
  <c r="H8" i="1"/>
  <c r="H4" i="1"/>
  <c r="G4" i="1"/>
  <c r="B18" i="1"/>
  <c r="F4" i="1"/>
  <c r="E4" i="1"/>
  <c r="I19" i="1" l="1"/>
  <c r="I17" i="1"/>
  <c r="I18" i="1"/>
  <c r="G18" i="1"/>
  <c r="G15" i="1"/>
  <c r="L15" i="1" s="1"/>
  <c r="G16" i="1"/>
  <c r="G19" i="1"/>
  <c r="G17" i="1"/>
  <c r="H16" i="1"/>
  <c r="H19" i="1"/>
  <c r="H17" i="1"/>
  <c r="H18" i="1"/>
  <c r="K19" i="1"/>
  <c r="J18" i="1"/>
  <c r="J19" i="1"/>
  <c r="Q9" i="1"/>
  <c r="J4" i="1"/>
  <c r="K4" i="1" s="1"/>
  <c r="J5" i="1"/>
  <c r="K5" i="1" s="1"/>
  <c r="J18" i="2"/>
  <c r="I18" i="2"/>
  <c r="J7" i="2"/>
  <c r="H16" i="2"/>
  <c r="J4" i="2"/>
  <c r="K4" i="2" s="1"/>
  <c r="O4" i="2" s="1"/>
  <c r="G17" i="2"/>
  <c r="J5" i="2"/>
  <c r="K5" i="2" s="1"/>
  <c r="J8" i="2"/>
  <c r="Q9" i="2"/>
  <c r="O5" i="2"/>
  <c r="K8" i="2"/>
  <c r="O8" i="2" s="1"/>
  <c r="G16" i="2"/>
  <c r="J17" i="2"/>
  <c r="H18" i="2"/>
  <c r="G14" i="2"/>
  <c r="L14" i="2" s="1"/>
  <c r="I17" i="2"/>
  <c r="G18" i="2"/>
  <c r="K18" i="2"/>
  <c r="K6" i="2"/>
  <c r="O6" i="2" s="1"/>
  <c r="K7" i="2"/>
  <c r="O7" i="2" s="1"/>
  <c r="H15" i="2"/>
  <c r="I16" i="2"/>
  <c r="H17" i="2"/>
  <c r="G15" i="2"/>
  <c r="J6" i="1"/>
  <c r="K6" i="1" s="1"/>
  <c r="J7" i="1"/>
  <c r="K7" i="1" s="1"/>
  <c r="J8" i="1"/>
  <c r="K8" i="1" s="1"/>
  <c r="L17" i="1" l="1"/>
  <c r="L18" i="1"/>
  <c r="L19" i="1"/>
  <c r="L16" i="1"/>
  <c r="L17" i="2"/>
  <c r="L15" i="2"/>
  <c r="L16" i="2"/>
  <c r="L18" i="2"/>
</calcChain>
</file>

<file path=xl/sharedStrings.xml><?xml version="1.0" encoding="utf-8"?>
<sst xmlns="http://schemas.openxmlformats.org/spreadsheetml/2006/main" count="67" uniqueCount="38">
  <si>
    <r>
      <t>r</t>
    </r>
    <r>
      <rPr>
        <b/>
        <vertAlign val="subscript"/>
        <sz val="13"/>
        <color theme="1"/>
        <rFont val="Arial"/>
        <family val="2"/>
      </rPr>
      <t>i</t>
    </r>
    <r>
      <rPr>
        <b/>
        <sz val="13"/>
        <color theme="1"/>
        <rFont val="Arial"/>
        <family val="2"/>
      </rPr>
      <t>=(1+i)</t>
    </r>
  </si>
  <si>
    <r>
      <t>r</t>
    </r>
    <r>
      <rPr>
        <b/>
        <vertAlign val="subscript"/>
        <sz val="13"/>
        <color theme="1"/>
        <rFont val="Arial"/>
        <family val="2"/>
      </rPr>
      <t>c</t>
    </r>
  </si>
  <si>
    <r>
      <t>r</t>
    </r>
    <r>
      <rPr>
        <b/>
        <vertAlign val="subscript"/>
        <sz val="13"/>
        <color theme="1"/>
        <rFont val="Arial"/>
        <family val="2"/>
      </rPr>
      <t>x</t>
    </r>
  </si>
  <si>
    <t>d</t>
  </si>
  <si>
    <t>k</t>
  </si>
  <si>
    <r>
      <t>U</t>
    </r>
    <r>
      <rPr>
        <b/>
        <vertAlign val="subscript"/>
        <sz val="13"/>
        <color theme="1"/>
        <rFont val="Arial"/>
        <family val="2"/>
      </rPr>
      <t>0</t>
    </r>
  </si>
  <si>
    <r>
      <t>P</t>
    </r>
    <r>
      <rPr>
        <b/>
        <vertAlign val="subscript"/>
        <sz val="13"/>
        <color theme="1"/>
        <rFont val="Arial"/>
        <family val="2"/>
      </rPr>
      <t>1</t>
    </r>
  </si>
  <si>
    <r>
      <t>E</t>
    </r>
    <r>
      <rPr>
        <b/>
        <vertAlign val="subscript"/>
        <sz val="13"/>
        <color theme="1"/>
        <rFont val="Arial"/>
        <family val="2"/>
      </rPr>
      <t>1</t>
    </r>
    <r>
      <rPr>
        <b/>
        <sz val="13"/>
        <color theme="1"/>
        <rFont val="Arial"/>
        <family val="2"/>
      </rPr>
      <t>(N)</t>
    </r>
  </si>
  <si>
    <r>
      <t>E</t>
    </r>
    <r>
      <rPr>
        <b/>
        <vertAlign val="subscript"/>
        <sz val="13"/>
        <color theme="1"/>
        <rFont val="Arial"/>
        <family val="2"/>
      </rPr>
      <t>1</t>
    </r>
    <r>
      <rPr>
        <b/>
        <sz val="13"/>
        <color theme="1"/>
        <rFont val="Arial"/>
        <family val="2"/>
      </rPr>
      <t>(X)</t>
    </r>
  </si>
  <si>
    <t>t</t>
  </si>
  <si>
    <r>
      <t>E</t>
    </r>
    <r>
      <rPr>
        <b/>
        <vertAlign val="subscript"/>
        <sz val="13"/>
        <color theme="1"/>
        <rFont val="Arial"/>
        <family val="2"/>
      </rPr>
      <t>t</t>
    </r>
    <r>
      <rPr>
        <b/>
        <sz val="13"/>
        <color theme="1"/>
        <rFont val="Arial"/>
        <family val="2"/>
      </rPr>
      <t>(N)</t>
    </r>
  </si>
  <si>
    <r>
      <t>E</t>
    </r>
    <r>
      <rPr>
        <b/>
        <vertAlign val="subscript"/>
        <sz val="13"/>
        <color theme="1"/>
        <rFont val="Arial"/>
        <family val="2"/>
      </rPr>
      <t>t</t>
    </r>
    <r>
      <rPr>
        <b/>
        <sz val="13"/>
        <color theme="1"/>
        <rFont val="Arial"/>
        <family val="2"/>
      </rPr>
      <t>(X)</t>
    </r>
  </si>
  <si>
    <t>R</t>
  </si>
  <si>
    <r>
      <t>V</t>
    </r>
    <r>
      <rPr>
        <b/>
        <vertAlign val="subscript"/>
        <sz val="13"/>
        <color theme="1"/>
        <rFont val="Arial"/>
        <family val="2"/>
      </rPr>
      <t>1</t>
    </r>
    <r>
      <rPr>
        <b/>
        <sz val="13"/>
        <color theme="1"/>
        <rFont val="Arial"/>
        <family val="2"/>
      </rPr>
      <t>(N)</t>
    </r>
  </si>
  <si>
    <r>
      <rPr>
        <b/>
        <sz val="13"/>
        <color theme="1"/>
        <rFont val="Symbol"/>
        <family val="1"/>
        <charset val="2"/>
      </rPr>
      <t>a</t>
    </r>
    <r>
      <rPr>
        <b/>
        <vertAlign val="subscript"/>
        <sz val="13"/>
        <color theme="1"/>
        <rFont val="Arial"/>
        <family val="2"/>
      </rPr>
      <t>2,1</t>
    </r>
    <r>
      <rPr>
        <b/>
        <sz val="13"/>
        <color theme="1"/>
        <rFont val="Arial"/>
        <family val="2"/>
      </rPr>
      <t>(X)</t>
    </r>
  </si>
  <si>
    <r>
      <rPr>
        <b/>
        <sz val="13"/>
        <color theme="1"/>
        <rFont val="Symbol"/>
        <family val="1"/>
        <charset val="2"/>
      </rPr>
      <t>a</t>
    </r>
    <r>
      <rPr>
        <b/>
        <vertAlign val="subscript"/>
        <sz val="13"/>
        <color theme="1"/>
        <rFont val="Arial"/>
        <family val="2"/>
      </rPr>
      <t>3,1</t>
    </r>
    <r>
      <rPr>
        <b/>
        <sz val="13"/>
        <color theme="1"/>
        <rFont val="Arial"/>
        <family val="2"/>
      </rPr>
      <t>(X)</t>
    </r>
  </si>
  <si>
    <r>
      <rPr>
        <b/>
        <sz val="13"/>
        <color theme="1"/>
        <rFont val="Symbol"/>
        <family val="1"/>
        <charset val="2"/>
      </rPr>
      <t>a</t>
    </r>
    <r>
      <rPr>
        <b/>
        <vertAlign val="subscript"/>
        <sz val="13"/>
        <color theme="1"/>
        <rFont val="Arial"/>
        <family val="2"/>
      </rPr>
      <t>2,t</t>
    </r>
    <r>
      <rPr>
        <b/>
        <sz val="13"/>
        <color theme="1"/>
        <rFont val="Arial"/>
        <family val="2"/>
      </rPr>
      <t>(X)</t>
    </r>
  </si>
  <si>
    <r>
      <rPr>
        <b/>
        <sz val="13"/>
        <color theme="1"/>
        <rFont val="Symbol"/>
        <family val="1"/>
        <charset val="2"/>
      </rPr>
      <t>a</t>
    </r>
    <r>
      <rPr>
        <b/>
        <vertAlign val="subscript"/>
        <sz val="13"/>
        <color theme="1"/>
        <rFont val="Arial"/>
        <family val="2"/>
      </rPr>
      <t>3,t</t>
    </r>
    <r>
      <rPr>
        <b/>
        <sz val="13"/>
        <color theme="1"/>
        <rFont val="Arial"/>
        <family val="2"/>
      </rPr>
      <t>(X)</t>
    </r>
  </si>
  <si>
    <r>
      <t>E(Y</t>
    </r>
    <r>
      <rPr>
        <b/>
        <vertAlign val="subscript"/>
        <sz val="13"/>
        <color theme="1"/>
        <rFont val="Arial"/>
        <family val="2"/>
      </rPr>
      <t>t</t>
    </r>
    <r>
      <rPr>
        <b/>
        <sz val="13"/>
        <color theme="1"/>
        <rFont val="Arial"/>
        <family val="2"/>
      </rPr>
      <t>)</t>
    </r>
  </si>
  <si>
    <r>
      <t>D(Y</t>
    </r>
    <r>
      <rPr>
        <b/>
        <vertAlign val="subscript"/>
        <sz val="13"/>
        <color theme="1"/>
        <rFont val="Arial"/>
        <family val="2"/>
      </rPr>
      <t>t</t>
    </r>
    <r>
      <rPr>
        <b/>
        <sz val="13"/>
        <color theme="1"/>
        <rFont val="Arial"/>
        <family val="2"/>
      </rPr>
      <t>)</t>
    </r>
  </si>
  <si>
    <r>
      <rPr>
        <b/>
        <sz val="13"/>
        <color theme="1"/>
        <rFont val="Symbol"/>
        <family val="1"/>
        <charset val="2"/>
      </rPr>
      <t>g</t>
    </r>
    <r>
      <rPr>
        <b/>
        <vertAlign val="subscript"/>
        <sz val="13"/>
        <color theme="1"/>
        <rFont val="Arial"/>
        <family val="2"/>
      </rPr>
      <t>3</t>
    </r>
    <r>
      <rPr>
        <b/>
        <sz val="13"/>
        <color theme="1"/>
        <rFont val="Arial"/>
        <family val="2"/>
      </rPr>
      <t>(Y</t>
    </r>
    <r>
      <rPr>
        <b/>
        <vertAlign val="subscript"/>
        <sz val="13"/>
        <color theme="1"/>
        <rFont val="Arial"/>
        <family val="2"/>
      </rPr>
      <t>t</t>
    </r>
    <r>
      <rPr>
        <b/>
        <sz val="13"/>
        <color theme="1"/>
        <rFont val="Arial"/>
        <family val="2"/>
      </rPr>
      <t>)</t>
    </r>
  </si>
  <si>
    <r>
      <t>E(U</t>
    </r>
    <r>
      <rPr>
        <b/>
        <vertAlign val="subscript"/>
        <sz val="13"/>
        <color theme="1"/>
        <rFont val="Arial"/>
        <family val="2"/>
      </rPr>
      <t>t</t>
    </r>
    <r>
      <rPr>
        <b/>
        <sz val="13"/>
        <color theme="1"/>
        <rFont val="Arial"/>
        <family val="2"/>
      </rPr>
      <t>)</t>
    </r>
  </si>
  <si>
    <r>
      <t>D(U</t>
    </r>
    <r>
      <rPr>
        <b/>
        <vertAlign val="subscript"/>
        <sz val="13"/>
        <color theme="1"/>
        <rFont val="Arial"/>
        <family val="2"/>
      </rPr>
      <t>t</t>
    </r>
    <r>
      <rPr>
        <b/>
        <sz val="13"/>
        <color theme="1"/>
        <rFont val="Arial"/>
        <family val="2"/>
      </rPr>
      <t>)</t>
    </r>
  </si>
  <si>
    <t>t   \   j</t>
  </si>
  <si>
    <r>
      <t>Ye</t>
    </r>
    <r>
      <rPr>
        <vertAlign val="subscript"/>
        <sz val="12"/>
        <color theme="1"/>
        <rFont val="Arial"/>
        <family val="2"/>
      </rPr>
      <t>t</t>
    </r>
  </si>
  <si>
    <r>
      <t>Z</t>
    </r>
    <r>
      <rPr>
        <b/>
        <vertAlign val="subscript"/>
        <sz val="13"/>
        <color theme="1"/>
        <rFont val="Arial"/>
        <family val="2"/>
      </rPr>
      <t>t</t>
    </r>
  </si>
  <si>
    <r>
      <t>P{Z&lt;Z</t>
    </r>
    <r>
      <rPr>
        <b/>
        <vertAlign val="sub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>}</t>
    </r>
  </si>
  <si>
    <r>
      <t>F</t>
    </r>
    <r>
      <rPr>
        <b/>
        <vertAlign val="subscript"/>
        <sz val="12"/>
        <color theme="1"/>
        <rFont val="Arial"/>
        <family val="2"/>
      </rPr>
      <t>ut</t>
    </r>
    <r>
      <rPr>
        <b/>
        <sz val="12"/>
        <color theme="1"/>
        <rFont val="Arial"/>
        <family val="2"/>
      </rPr>
      <t>(0)=   1-P{Z&lt;Z</t>
    </r>
    <r>
      <rPr>
        <b/>
        <vertAlign val="sub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>}</t>
    </r>
  </si>
  <si>
    <t xml:space="preserve">Datos </t>
  </si>
  <si>
    <t>Estimación Probabilidad de Insolvencia Plurianual para n=5 años</t>
  </si>
  <si>
    <t>r</t>
  </si>
  <si>
    <r>
      <t>r</t>
    </r>
    <r>
      <rPr>
        <b/>
        <vertAlign val="subscript"/>
        <sz val="13"/>
        <color theme="1"/>
        <rFont val="Arial"/>
        <family val="2"/>
      </rPr>
      <t>N</t>
    </r>
  </si>
  <si>
    <r>
      <t>r</t>
    </r>
    <r>
      <rPr>
        <b/>
        <vertAlign val="subscript"/>
        <sz val="13"/>
        <color theme="1"/>
        <rFont val="Arial"/>
        <family val="2"/>
      </rPr>
      <t>X</t>
    </r>
  </si>
  <si>
    <t>Estimación Probabilidad de Insolvencia Plurianual para n=5 años (ejemplo libro)</t>
  </si>
  <si>
    <t>i</t>
  </si>
  <si>
    <r>
      <t>y</t>
    </r>
    <r>
      <rPr>
        <b/>
        <vertAlign val="subscript"/>
        <sz val="13"/>
        <color theme="1"/>
        <rFont val="Arial"/>
        <family val="2"/>
      </rPr>
      <t>t</t>
    </r>
    <r>
      <rPr>
        <b/>
        <vertAlign val="superscript"/>
        <sz val="13"/>
        <color theme="1"/>
        <rFont val="Arial"/>
        <family val="2"/>
      </rPr>
      <t>*</t>
    </r>
  </si>
  <si>
    <r>
      <t>z</t>
    </r>
    <r>
      <rPr>
        <b/>
        <vertAlign val="subscript"/>
        <sz val="13"/>
        <color theme="1"/>
        <rFont val="Arial"/>
        <family val="2"/>
      </rPr>
      <t>t</t>
    </r>
  </si>
  <si>
    <r>
      <t>P{Z&lt;z</t>
    </r>
    <r>
      <rPr>
        <b/>
        <vertAlign val="sub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</si>
</sst>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#,##0.0000"/>
    <numFmt numFmtId="167" formatCode="#,##0.000"/>
    <numFmt numFmtId="169" formatCode="#,##0.0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3"/>
      <color theme="1"/>
      <name val="Arial"/>
      <family val="2"/>
    </font>
    <font>
      <b/>
      <vertAlign val="subscript"/>
      <sz val="13"/>
      <color theme="1"/>
      <name val="Arial"/>
      <family val="2"/>
    </font>
    <font>
      <b/>
      <sz val="13"/>
      <color theme="1"/>
      <name val="Symbol"/>
      <family val="1"/>
      <charset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4"/>
      <color theme="1"/>
      <name val="Arial"/>
      <family val="2"/>
    </font>
    <font>
      <b/>
      <vertAlign val="superscript"/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1" fillId="2" borderId="1" xfId="0" applyNumberFormat="1" applyFont="1" applyFill="1" applyBorder="1" applyAlignment="1">
      <alignment vertical="center"/>
    </xf>
    <xf numFmtId="167" fontId="1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/>
    </xf>
    <xf numFmtId="169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</xdr:colOff>
          <xdr:row>9</xdr:row>
          <xdr:rowOff>76200</xdr:rowOff>
        </xdr:from>
        <xdr:to>
          <xdr:col>11</xdr:col>
          <xdr:colOff>895351</xdr:colOff>
          <xdr:row>11</xdr:row>
          <xdr:rowOff>133350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571500</xdr:colOff>
          <xdr:row>8</xdr:row>
          <xdr:rowOff>152400</xdr:rowOff>
        </xdr:from>
        <xdr:to>
          <xdr:col>11</xdr:col>
          <xdr:colOff>895350</xdr:colOff>
          <xdr:row>10</xdr:row>
          <xdr:rowOff>209550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Documento_de_Microsoft_Word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"/>
  <sheetViews>
    <sheetView tabSelected="1" topLeftCell="C1" workbookViewId="0">
      <selection activeCell="O4" sqref="O4"/>
    </sheetView>
  </sheetViews>
  <sheetFormatPr baseColWidth="10" defaultRowHeight="21.95" customHeight="1" x14ac:dyDescent="0.25"/>
  <cols>
    <col min="1" max="1" width="10" style="2" customWidth="1"/>
    <col min="2" max="2" width="11.7109375" style="1" customWidth="1"/>
    <col min="3" max="3" width="2.42578125" style="1" customWidth="1"/>
    <col min="4" max="4" width="8.28515625" style="8" customWidth="1"/>
    <col min="5" max="6" width="9.7109375" style="1" customWidth="1"/>
    <col min="7" max="7" width="13.5703125" style="1" customWidth="1"/>
    <col min="8" max="8" width="11.85546875" style="1" customWidth="1"/>
    <col min="9" max="9" width="13.28515625" style="1" customWidth="1"/>
    <col min="10" max="10" width="11.140625" style="1" customWidth="1"/>
    <col min="11" max="11" width="11.85546875" style="1" customWidth="1"/>
    <col min="12" max="12" width="13.5703125" style="1" customWidth="1"/>
    <col min="13" max="13" width="11.42578125" style="1" customWidth="1"/>
    <col min="14" max="15" width="9.7109375" style="1" customWidth="1"/>
    <col min="16" max="16" width="15.140625" style="1" customWidth="1"/>
    <col min="17" max="17" width="12" style="1" customWidth="1"/>
    <col min="18" max="16384" width="11.42578125" style="1"/>
  </cols>
  <sheetData>
    <row r="1" spans="1:17" ht="26.25" customHeight="1" x14ac:dyDescent="0.25">
      <c r="D1" s="38" t="s">
        <v>33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ht="12.75" customHeight="1" x14ac:dyDescent="0.25"/>
    <row r="3" spans="1:17" ht="44.25" customHeight="1" x14ac:dyDescent="0.25">
      <c r="A3" s="36" t="s">
        <v>28</v>
      </c>
      <c r="B3" s="37"/>
      <c r="D3" s="3" t="s">
        <v>9</v>
      </c>
      <c r="E3" s="25" t="s">
        <v>10</v>
      </c>
      <c r="F3" s="25" t="s">
        <v>11</v>
      </c>
      <c r="G3" s="25" t="s">
        <v>16</v>
      </c>
      <c r="H3" s="25" t="s">
        <v>17</v>
      </c>
      <c r="I3" s="28" t="s">
        <v>18</v>
      </c>
      <c r="J3" s="28" t="s">
        <v>19</v>
      </c>
      <c r="K3" s="28" t="s">
        <v>20</v>
      </c>
      <c r="L3" s="31" t="s">
        <v>21</v>
      </c>
      <c r="M3" s="31" t="s">
        <v>22</v>
      </c>
      <c r="N3" s="21" t="s">
        <v>35</v>
      </c>
      <c r="O3" s="21" t="s">
        <v>36</v>
      </c>
      <c r="P3" s="33" t="s">
        <v>37</v>
      </c>
      <c r="Q3" s="34" t="s">
        <v>27</v>
      </c>
    </row>
    <row r="4" spans="1:17" ht="21.95" customHeight="1" x14ac:dyDescent="0.25">
      <c r="A4" s="3" t="s">
        <v>0</v>
      </c>
      <c r="B4" s="4">
        <v>1.07</v>
      </c>
      <c r="D4" s="9">
        <v>1</v>
      </c>
      <c r="E4" s="26">
        <f>($B$5^(D4-1))*$B$12</f>
        <v>17796</v>
      </c>
      <c r="F4" s="27">
        <f>($B$6^(D4-1))*$B$14</f>
        <v>3.9E-2</v>
      </c>
      <c r="G4" s="27">
        <f>($B$6^(D4-1))*$B$15</f>
        <v>6.0999999999999999E-2</v>
      </c>
      <c r="H4" s="27">
        <f>($B$6^(D4-1))*$B$16</f>
        <v>1.1060000000000001</v>
      </c>
      <c r="I4" s="29">
        <f>$B$12*$B$14*($B$5*$B$6)^(D4-1)</f>
        <v>694.04399999999998</v>
      </c>
      <c r="J4" s="30">
        <f>((E4*G4)+(((E4^2)*(F4^2))/$B$18))^0.5</f>
        <v>103.90953062718208</v>
      </c>
      <c r="K4" s="29">
        <f>((I4^3)/(J4^3))*((H4/((E4^2)*(F4^3)))+((3*G4)/($B$18*E4*(F4^2)))+(2/($B$18^2)))</f>
        <v>0.30040948268665452</v>
      </c>
      <c r="L4" s="32">
        <f>$B$10*($B$4^D4)+(1+$B$8+((0.07*$B$9)/($B$5*$B$6))-($B$6^$B$7))*($B$11*(((($B$5*$B$6)^D4)-($B$4^D4))/($B$5*$B$6-$B$4)))</f>
        <v>1053.1903030303031</v>
      </c>
      <c r="M4" s="32">
        <v>103.90953062718208</v>
      </c>
      <c r="N4" s="19">
        <f>L4/M4</f>
        <v>10.135646813852464</v>
      </c>
      <c r="O4" s="19">
        <f>(-3/K4)+((1+(9/(K4^2))+((6/K4)*N4))^0.5)</f>
        <v>7.4252416396415128</v>
      </c>
      <c r="P4" s="40">
        <v>1</v>
      </c>
      <c r="Q4" s="40">
        <f>1-P4</f>
        <v>0</v>
      </c>
    </row>
    <row r="5" spans="1:17" ht="21.95" customHeight="1" x14ac:dyDescent="0.25">
      <c r="A5" s="3" t="s">
        <v>31</v>
      </c>
      <c r="B5" s="4">
        <v>1.1000000000000001</v>
      </c>
      <c r="D5" s="9">
        <v>2</v>
      </c>
      <c r="E5" s="26">
        <f t="shared" ref="E5:E8" si="0">($B$5^(D5-1))*$B$12</f>
        <v>19575.600000000002</v>
      </c>
      <c r="F5" s="27">
        <f t="shared" ref="F5:F8" si="1">($B$6^(D5-1))*$B$14</f>
        <v>4.2120000000000005E-2</v>
      </c>
      <c r="G5" s="27">
        <f t="shared" ref="G5:G8" si="2">($B$6^(D5-1))*$B$15</f>
        <v>6.5880000000000008E-2</v>
      </c>
      <c r="H5" s="27">
        <f t="shared" ref="H5:H8" si="3">($B$6^(D5-1))*$B$16</f>
        <v>1.1944800000000002</v>
      </c>
      <c r="I5" s="29">
        <f t="shared" ref="I5:I8" si="4">$B$12*$B$14*($B$5*$B$6)^(D5-1)</f>
        <v>824.52427200000011</v>
      </c>
      <c r="J5" s="30">
        <f t="shared" ref="J5:J8" si="5">((E5*G5)+(((E5^2)*(F5^2))/$B$18))^0.5</f>
        <v>122.45855497930539</v>
      </c>
      <c r="K5" s="29">
        <f t="shared" ref="K5:K8" si="6">((I5^3)/(J5^3))*((H5/((E5^2)*(F5^3)))+((3*G5)/($B$18*E5*(F5^2)))+(2/($B$18^2)))</f>
        <v>0.29590246688633376</v>
      </c>
      <c r="L5" s="32">
        <f t="shared" ref="L5:L8" si="7">$B$10*($B$4^D5)+(1+$B$8+((0.07*$B$9)/($B$5*$B$6))-($B$6^$B$7))*($B$11*(((($B$5*$B$6)^D5)-($B$4^D5))/($B$5*$B$6-$B$4)))</f>
        <v>1106.9437042424242</v>
      </c>
      <c r="M5" s="32">
        <v>165.71352508610673</v>
      </c>
      <c r="N5" s="19">
        <f t="shared" ref="N5:N8" si="8">L5/M5</f>
        <v>6.6798633585716258</v>
      </c>
      <c r="O5" s="19">
        <f t="shared" ref="O5:O8" si="9">(-3/K5)+((1+(9/(K5^2))+((6/K5)*N5))^0.5)</f>
        <v>5.3287785641853471</v>
      </c>
      <c r="P5" s="40">
        <v>1</v>
      </c>
      <c r="Q5" s="40">
        <f t="shared" ref="Q5:Q8" si="10">1-P5</f>
        <v>0</v>
      </c>
    </row>
    <row r="6" spans="1:17" ht="21.95" customHeight="1" x14ac:dyDescent="0.25">
      <c r="A6" s="3" t="s">
        <v>32</v>
      </c>
      <c r="B6" s="4">
        <v>1.08</v>
      </c>
      <c r="D6" s="9">
        <v>3</v>
      </c>
      <c r="E6" s="26">
        <f t="shared" si="0"/>
        <v>21533.160000000003</v>
      </c>
      <c r="F6" s="27">
        <f t="shared" si="1"/>
        <v>4.5489600000000005E-2</v>
      </c>
      <c r="G6" s="27">
        <f t="shared" si="2"/>
        <v>7.1150400000000003E-2</v>
      </c>
      <c r="H6" s="27">
        <f t="shared" si="3"/>
        <v>1.2900384000000003</v>
      </c>
      <c r="I6" s="29">
        <f t="shared" si="4"/>
        <v>979.5348351360002</v>
      </c>
      <c r="J6" s="30">
        <f t="shared" si="5"/>
        <v>144.48743551170847</v>
      </c>
      <c r="K6" s="29">
        <f t="shared" si="6"/>
        <v>0.29260189166266398</v>
      </c>
      <c r="L6" s="32">
        <f t="shared" si="7"/>
        <v>1160.7054985793941</v>
      </c>
      <c r="M6" s="32">
        <v>229.28503349300004</v>
      </c>
      <c r="N6" s="19">
        <f t="shared" si="8"/>
        <v>5.0622820028714601</v>
      </c>
      <c r="O6" s="19">
        <f t="shared" si="9"/>
        <v>4.2359922768323219</v>
      </c>
      <c r="P6" s="40">
        <v>0.99999000000000005</v>
      </c>
      <c r="Q6" s="40">
        <f t="shared" si="10"/>
        <v>9.9999999999544897E-6</v>
      </c>
    </row>
    <row r="7" spans="1:17" ht="21.95" customHeight="1" x14ac:dyDescent="0.25">
      <c r="A7" s="3" t="s">
        <v>3</v>
      </c>
      <c r="B7" s="4">
        <v>2</v>
      </c>
      <c r="D7" s="9">
        <v>4</v>
      </c>
      <c r="E7" s="26">
        <f t="shared" si="0"/>
        <v>23686.476000000006</v>
      </c>
      <c r="F7" s="27">
        <f t="shared" si="1"/>
        <v>4.9128768000000003E-2</v>
      </c>
      <c r="G7" s="27">
        <f t="shared" si="2"/>
        <v>7.6842432000000002E-2</v>
      </c>
      <c r="H7" s="27">
        <f t="shared" si="3"/>
        <v>1.3932414720000004</v>
      </c>
      <c r="I7" s="29">
        <f t="shared" si="4"/>
        <v>1163.6873841415684</v>
      </c>
      <c r="J7" s="30">
        <f t="shared" si="5"/>
        <v>170.65142023437082</v>
      </c>
      <c r="K7" s="29">
        <f t="shared" si="6"/>
        <v>0.29019638574984041</v>
      </c>
      <c r="L7" s="32">
        <f t="shared" si="7"/>
        <v>1213.7704567074716</v>
      </c>
      <c r="M7" s="32">
        <v>299.63956877729055</v>
      </c>
      <c r="N7" s="19">
        <f t="shared" si="8"/>
        <v>4.0507682668893974</v>
      </c>
      <c r="O7" s="19">
        <f t="shared" si="9"/>
        <v>3.504967157332981</v>
      </c>
      <c r="P7" s="40">
        <v>0.99977000000000005</v>
      </c>
      <c r="Q7" s="40">
        <f t="shared" si="10"/>
        <v>2.2999999999995246E-4</v>
      </c>
    </row>
    <row r="8" spans="1:17" ht="21.95" customHeight="1" x14ac:dyDescent="0.25">
      <c r="A8" s="5" t="s">
        <v>30</v>
      </c>
      <c r="B8" s="4">
        <v>0.05</v>
      </c>
      <c r="D8" s="9">
        <v>5</v>
      </c>
      <c r="E8" s="26">
        <f t="shared" si="0"/>
        <v>26055.123600000006</v>
      </c>
      <c r="F8" s="27">
        <f t="shared" si="1"/>
        <v>5.3059069440000009E-2</v>
      </c>
      <c r="G8" s="27">
        <f t="shared" si="2"/>
        <v>8.2989826560000021E-2</v>
      </c>
      <c r="H8" s="27">
        <f t="shared" si="3"/>
        <v>1.5047007897600004</v>
      </c>
      <c r="I8" s="29">
        <f t="shared" si="4"/>
        <v>1382.4606123601836</v>
      </c>
      <c r="J8" s="30">
        <f t="shared" si="5"/>
        <v>201.72881479688411</v>
      </c>
      <c r="K8" s="29">
        <f t="shared" si="6"/>
        <v>0.2884504873465023</v>
      </c>
      <c r="L8" s="32">
        <f t="shared" si="7"/>
        <v>1265.2512896712885</v>
      </c>
      <c r="M8" s="32">
        <v>379.82569394529116</v>
      </c>
      <c r="N8" s="19">
        <f t="shared" si="8"/>
        <v>3.3311366498905972</v>
      </c>
      <c r="O8" s="19">
        <f t="shared" si="9"/>
        <v>2.9584407516449591</v>
      </c>
      <c r="P8" s="40">
        <v>0.99844999999999995</v>
      </c>
      <c r="Q8" s="40">
        <f t="shared" si="10"/>
        <v>1.5500000000000513E-3</v>
      </c>
    </row>
    <row r="9" spans="1:17" ht="21.95" customHeight="1" x14ac:dyDescent="0.25">
      <c r="A9" s="3" t="s">
        <v>4</v>
      </c>
      <c r="B9" s="4">
        <v>1.5</v>
      </c>
      <c r="Q9" s="40">
        <f>SUM(Q4:Q8)</f>
        <v>1.7899999999999583E-3</v>
      </c>
    </row>
    <row r="10" spans="1:17" ht="21.95" customHeight="1" x14ac:dyDescent="0.25">
      <c r="A10" s="3" t="s">
        <v>5</v>
      </c>
      <c r="B10" s="6">
        <v>1000</v>
      </c>
      <c r="H10" s="8"/>
      <c r="I10" s="18"/>
      <c r="J10" s="8"/>
    </row>
    <row r="11" spans="1:17" ht="21.95" customHeight="1" x14ac:dyDescent="0.25">
      <c r="A11" s="3" t="s">
        <v>6</v>
      </c>
      <c r="B11" s="20">
        <v>600</v>
      </c>
      <c r="G11"/>
    </row>
    <row r="12" spans="1:17" ht="21.95" customHeight="1" x14ac:dyDescent="0.25">
      <c r="A12" s="3" t="s">
        <v>7</v>
      </c>
      <c r="B12" s="6">
        <v>17796</v>
      </c>
    </row>
    <row r="13" spans="1:17" ht="21.95" customHeight="1" x14ac:dyDescent="0.25">
      <c r="A13" s="3" t="s">
        <v>13</v>
      </c>
      <c r="B13" s="6">
        <v>6402828.5806451607</v>
      </c>
      <c r="O13" s="35"/>
    </row>
    <row r="14" spans="1:17" ht="21.95" customHeight="1" x14ac:dyDescent="0.25">
      <c r="A14" s="3" t="s">
        <v>8</v>
      </c>
      <c r="B14" s="7">
        <v>3.9E-2</v>
      </c>
      <c r="F14" s="14" t="s">
        <v>23</v>
      </c>
      <c r="G14" s="9">
        <v>1</v>
      </c>
      <c r="H14" s="9">
        <v>2</v>
      </c>
      <c r="I14" s="9">
        <v>3</v>
      </c>
      <c r="J14" s="9">
        <v>4</v>
      </c>
      <c r="K14" s="9">
        <v>5</v>
      </c>
      <c r="L14" s="3" t="s">
        <v>22</v>
      </c>
      <c r="O14" s="35"/>
    </row>
    <row r="15" spans="1:17" ht="21.95" customHeight="1" x14ac:dyDescent="0.25">
      <c r="A15" s="3" t="s">
        <v>14</v>
      </c>
      <c r="B15" s="7">
        <v>6.0999999999999999E-2</v>
      </c>
      <c r="F15" s="15">
        <v>1</v>
      </c>
      <c r="G15" s="39">
        <f>(I4^2)*(($B$17/E4)+(1/$B$18))*($B$4^(2*($F$15-G14)))</f>
        <v>10797.190555161289</v>
      </c>
      <c r="H15" s="39"/>
      <c r="I15" s="39"/>
      <c r="J15" s="39"/>
      <c r="K15" s="39"/>
      <c r="L15" s="39">
        <f>G15^0.5</f>
        <v>103.90953062718208</v>
      </c>
      <c r="O15" s="35"/>
    </row>
    <row r="16" spans="1:17" ht="21.95" customHeight="1" x14ac:dyDescent="0.25">
      <c r="A16" s="3" t="s">
        <v>15</v>
      </c>
      <c r="B16" s="7">
        <v>1.1060000000000001</v>
      </c>
      <c r="F16" s="15">
        <v>2</v>
      </c>
      <c r="G16" s="39">
        <f>(I4^2)*(($B$17/E4)+(1/$B$18))*($B$4^(2*($F$16-G14)))</f>
        <v>12361.70346660416</v>
      </c>
      <c r="H16" s="39">
        <f>(I5^2)*(($B$17/E5)+(1/$B$18))*($B$4^(2*($F$16-H14)))</f>
        <v>15099.26892985956</v>
      </c>
      <c r="I16" s="39"/>
      <c r="J16" s="39"/>
      <c r="K16" s="39"/>
      <c r="L16" s="39">
        <f>(G16+H16)^0.5</f>
        <v>165.71352508610673</v>
      </c>
      <c r="O16" s="35"/>
    </row>
    <row r="17" spans="1:15" ht="21.95" customHeight="1" x14ac:dyDescent="0.25">
      <c r="A17" s="3" t="s">
        <v>12</v>
      </c>
      <c r="B17" s="7">
        <f>B15/(B14^2)</f>
        <v>40.105193951347793</v>
      </c>
      <c r="F17" s="15">
        <v>3</v>
      </c>
      <c r="G17" s="39">
        <f>(I4^2)*(($B$17/E4)+(1/$B$18))*($B$4^(2*($F$17-G14)))</f>
        <v>14152.914298915102</v>
      </c>
      <c r="H17" s="39">
        <f>(I5^2)*(($B$17/E5)+(1/$B$18))*($B$4^(2*($F$17-H14)))</f>
        <v>17287.152997796209</v>
      </c>
      <c r="I17" s="39">
        <f>(I6^2)*(($B$17/E6)+(1/$B$18))*($B$4^(2*($F$17-I14)))</f>
        <v>21131.559287174838</v>
      </c>
      <c r="J17" s="39"/>
      <c r="K17" s="39"/>
      <c r="L17" s="39">
        <f>(G17+H17+I17)^0.5</f>
        <v>229.28503349300004</v>
      </c>
      <c r="O17" s="35"/>
    </row>
    <row r="18" spans="1:15" ht="21.95" customHeight="1" x14ac:dyDescent="0.25">
      <c r="A18" s="5" t="s">
        <v>3</v>
      </c>
      <c r="B18" s="7">
        <f>(B12^2)/(B13-B12)</f>
        <v>49.6</v>
      </c>
      <c r="F18" s="15">
        <v>4</v>
      </c>
      <c r="G18" s="39">
        <f>(I4^2)*(($B$17/E4)+(1/$B$18))*($B$4^(2*($F$18-G14)))</f>
        <v>16203.671580827902</v>
      </c>
      <c r="H18" s="39">
        <f>(I5^2)*(($B$17/E5)+(1/$B$18))*($B$4^(2*($F$18-H14)))</f>
        <v>19792.061467176882</v>
      </c>
      <c r="I18" s="39">
        <f>(I6^2)*(($B$17/E6)+(1/$B$18))*($B$4^(2*($F$18-I14)))</f>
        <v>24193.522227886471</v>
      </c>
      <c r="J18" s="39">
        <f>(I7^2)*(($B$17/E7)+(1/$B$18))*($B$4^(2*($F$18-J14)))</f>
        <v>29594.615901149376</v>
      </c>
      <c r="K18" s="39"/>
      <c r="L18" s="39">
        <f>(G18+H18+I18+J18)^0.5</f>
        <v>299.63956877729055</v>
      </c>
      <c r="O18" s="35"/>
    </row>
    <row r="19" spans="1:15" ht="21.95" customHeight="1" x14ac:dyDescent="0.25">
      <c r="A19" s="3" t="s">
        <v>34</v>
      </c>
      <c r="B19" s="10">
        <v>7.0000000000000007E-2</v>
      </c>
      <c r="F19" s="15">
        <v>5</v>
      </c>
      <c r="G19" s="39">
        <f>(I4^2)*(($B$17/E4)+(1/$B$18))*($B$4^(2*($F$19-G14)))</f>
        <v>18551.583592889867</v>
      </c>
      <c r="H19" s="39">
        <f>(I5^2)*(($B$17/E5)+(1/$B$18))*($B$4^(2*($F$19-H14)))</f>
        <v>22659.931173770812</v>
      </c>
      <c r="I19" s="39">
        <f>(I6^2)*(($B$17/E6)+(1/$B$18))*($B$4^(2*($F$19-I14)))</f>
        <v>27699.163598707222</v>
      </c>
      <c r="J19" s="39">
        <f>(I7^2)*(($B$17/E7)+(1/$B$18))*($B$4^(2*($F$19-J14)))</f>
        <v>33882.875745225923</v>
      </c>
      <c r="K19" s="39">
        <f>(I8^2)*(($B$17/E8)+(1/$B$18))*($B$4^(2*($F$19-K14)))</f>
        <v>41474.003670428188</v>
      </c>
      <c r="L19" s="39">
        <f>(G19+H19+I19+J19+K19)^0.5</f>
        <v>379.82569394529116</v>
      </c>
      <c r="O19" s="35"/>
    </row>
    <row r="20" spans="1:15" ht="21.95" customHeight="1" x14ac:dyDescent="0.25">
      <c r="B20" s="16"/>
      <c r="G20" s="35"/>
      <c r="H20" s="35"/>
      <c r="I20" s="35"/>
      <c r="J20" s="35"/>
      <c r="K20" s="35"/>
      <c r="L20" s="35"/>
      <c r="M20" s="35"/>
      <c r="O20" s="35"/>
    </row>
    <row r="21" spans="1:15" ht="21.95" customHeight="1" x14ac:dyDescent="0.25">
      <c r="G21" s="35"/>
      <c r="H21" s="35"/>
      <c r="I21" s="35"/>
      <c r="J21" s="35"/>
      <c r="K21" s="35"/>
      <c r="L21" s="35"/>
      <c r="M21" s="35"/>
      <c r="O21" s="35"/>
    </row>
    <row r="22" spans="1:15" ht="21.95" customHeight="1" x14ac:dyDescent="0.25">
      <c r="G22" s="35"/>
      <c r="H22" s="35"/>
      <c r="I22" s="35"/>
      <c r="J22" s="35"/>
      <c r="K22" s="35"/>
      <c r="L22" s="35"/>
      <c r="M22" s="35"/>
      <c r="O22" s="35"/>
    </row>
    <row r="23" spans="1:15" ht="21.95" customHeight="1" x14ac:dyDescent="0.25">
      <c r="G23" s="35"/>
      <c r="H23" s="35"/>
      <c r="I23" s="35"/>
      <c r="J23" s="35"/>
      <c r="K23" s="35"/>
      <c r="L23" s="35"/>
      <c r="M23" s="35"/>
      <c r="O23" s="35"/>
    </row>
    <row r="24" spans="1:15" ht="21.95" customHeight="1" x14ac:dyDescent="0.25">
      <c r="M24" s="35"/>
    </row>
    <row r="25" spans="1:15" ht="21.95" customHeight="1" x14ac:dyDescent="0.25">
      <c r="M25" s="35"/>
    </row>
    <row r="26" spans="1:15" ht="21.95" customHeight="1" x14ac:dyDescent="0.25">
      <c r="M26" s="35"/>
    </row>
    <row r="27" spans="1:15" ht="21.95" customHeight="1" x14ac:dyDescent="0.25">
      <c r="M27" s="35"/>
    </row>
    <row r="28" spans="1:15" ht="21.95" customHeight="1" x14ac:dyDescent="0.25">
      <c r="M28" s="35"/>
    </row>
    <row r="29" spans="1:15" ht="21.95" customHeight="1" x14ac:dyDescent="0.25">
      <c r="M29" s="35"/>
    </row>
  </sheetData>
  <mergeCells count="2">
    <mergeCell ref="A3:B3"/>
    <mergeCell ref="D1:Q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8" r:id="rId4">
          <objectPr defaultSize="0" autoPict="0" r:id="rId5">
            <anchor moveWithCells="1">
              <from>
                <xdr:col>5</xdr:col>
                <xdr:colOff>0</xdr:colOff>
                <xdr:row>9</xdr:row>
                <xdr:rowOff>76200</xdr:rowOff>
              </from>
              <to>
                <xdr:col>11</xdr:col>
                <xdr:colOff>895350</xdr:colOff>
                <xdr:row>11</xdr:row>
                <xdr:rowOff>133350</xdr:rowOff>
              </to>
            </anchor>
          </objectPr>
        </oleObject>
      </mc:Choice>
      <mc:Fallback>
        <oleObject progId="Word.Document.12" shapeId="102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workbookViewId="0">
      <selection activeCell="N18" sqref="N18"/>
    </sheetView>
  </sheetViews>
  <sheetFormatPr baseColWidth="10" defaultRowHeight="21.95" customHeight="1" x14ac:dyDescent="0.25"/>
  <cols>
    <col min="1" max="1" width="10" style="2" customWidth="1"/>
    <col min="2" max="2" width="11.7109375" style="1" customWidth="1"/>
    <col min="3" max="3" width="2.42578125" style="1" customWidth="1"/>
    <col min="4" max="4" width="8.28515625" style="8" customWidth="1"/>
    <col min="5" max="6" width="9.7109375" style="1" customWidth="1"/>
    <col min="7" max="7" width="10.85546875" style="1" customWidth="1"/>
    <col min="8" max="8" width="10.7109375" style="1" customWidth="1"/>
    <col min="9" max="9" width="12.5703125" style="1" customWidth="1"/>
    <col min="10" max="10" width="11.140625" style="1" customWidth="1"/>
    <col min="11" max="11" width="10.7109375" style="1" customWidth="1"/>
    <col min="12" max="12" width="13.5703125" style="1" customWidth="1"/>
    <col min="13" max="13" width="11.42578125" style="1" customWidth="1"/>
    <col min="14" max="16" width="9.7109375" style="1" customWidth="1"/>
    <col min="17" max="17" width="10.7109375" style="1" customWidth="1"/>
    <col min="18" max="16384" width="11.42578125" style="1"/>
  </cols>
  <sheetData>
    <row r="1" spans="1:17" ht="26.25" customHeight="1" x14ac:dyDescent="0.25">
      <c r="D1" s="38" t="s">
        <v>29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ht="12.75" customHeight="1" x14ac:dyDescent="0.25"/>
    <row r="3" spans="1:17" ht="44.25" customHeight="1" x14ac:dyDescent="0.25">
      <c r="A3" s="36" t="s">
        <v>28</v>
      </c>
      <c r="B3" s="37"/>
      <c r="D3" s="3" t="s">
        <v>9</v>
      </c>
      <c r="E3" s="3" t="s">
        <v>10</v>
      </c>
      <c r="F3" s="3" t="s">
        <v>11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3" t="s">
        <v>22</v>
      </c>
      <c r="N3" s="3" t="s">
        <v>24</v>
      </c>
      <c r="O3" s="3" t="s">
        <v>25</v>
      </c>
      <c r="P3" s="14" t="s">
        <v>26</v>
      </c>
      <c r="Q3" s="13" t="s">
        <v>27</v>
      </c>
    </row>
    <row r="4" spans="1:17" ht="21.95" customHeight="1" x14ac:dyDescent="0.25">
      <c r="A4" s="3" t="s">
        <v>0</v>
      </c>
      <c r="B4" s="4">
        <v>1.07</v>
      </c>
      <c r="D4" s="9">
        <v>1</v>
      </c>
      <c r="E4" s="6">
        <f>($B$5^(D4-1))*$B$12</f>
        <v>17796</v>
      </c>
      <c r="F4" s="10">
        <f>($B$6^(D4-1))*$B$14</f>
        <v>3.9E-2</v>
      </c>
      <c r="G4" s="10">
        <f>($B$6^(D4-1))*$B$15</f>
        <v>6.0999999999999999E-2</v>
      </c>
      <c r="H4" s="10">
        <f>($B$6^(D4-1))*$B$16</f>
        <v>1.1060000000000001</v>
      </c>
      <c r="I4" s="11">
        <f>$B$12*$B$14*($B$5*$B$6)^(D4-1)</f>
        <v>694.04399999999998</v>
      </c>
      <c r="J4" s="12">
        <f>((E4*G4)+(((E4^2)*(F4^2))/$B$18))^0.5</f>
        <v>103.90953062718208</v>
      </c>
      <c r="K4" s="11">
        <f>((I4^3)/(J4^3))*((H4/((E4^2)*(F4^3)))+((3*G4)/($B$18*E4*(F4^2)))+(2/($B$18^2)))</f>
        <v>0.30040948268665452</v>
      </c>
      <c r="L4" s="24">
        <f>$B$10*($B$4^D4)+(1+$B$8+((0.07*$B$9)/($B$5*$B$6))-($B$6^$B$7))*($B$11*(((($B$5*$B$6)^D4)-($B$4^D4))/($B$5*$B$6-$B$4)))</f>
        <v>1134.4917437373738</v>
      </c>
      <c r="M4" s="24">
        <v>103.90953062718208</v>
      </c>
      <c r="N4" s="24">
        <f>L4/M4</f>
        <v>10.918072066053563</v>
      </c>
      <c r="O4" s="11">
        <f>(-3/K4)+(1+(9/(K4^2))+((6/K4)*N4))^0.5</f>
        <v>7.86836033866674</v>
      </c>
      <c r="P4" s="19">
        <v>1</v>
      </c>
      <c r="Q4" s="11">
        <f>1-P4</f>
        <v>0</v>
      </c>
    </row>
    <row r="5" spans="1:17" ht="21.95" customHeight="1" x14ac:dyDescent="0.25">
      <c r="A5" s="3" t="s">
        <v>1</v>
      </c>
      <c r="B5" s="4">
        <v>1.1000000000000001</v>
      </c>
      <c r="D5" s="9">
        <v>2</v>
      </c>
      <c r="E5" s="6">
        <f t="shared" ref="E5:E8" si="0">($B$5^(D5-1))*$B$12</f>
        <v>19575.600000000002</v>
      </c>
      <c r="F5" s="10">
        <f t="shared" ref="F5:F8" si="1">($B$6^(D5-1))*$B$14</f>
        <v>4.2120000000000005E-2</v>
      </c>
      <c r="G5" s="10">
        <f t="shared" ref="G5:G8" si="2">($B$6^(D5-1))*$B$15</f>
        <v>6.5880000000000008E-2</v>
      </c>
      <c r="H5" s="10">
        <f t="shared" ref="H5:H8" si="3">($B$6^(D5-1))*$B$16</f>
        <v>1.1944800000000002</v>
      </c>
      <c r="I5" s="11">
        <f t="shared" ref="I5:I8" si="4">$B$12*$B$14*($B$5*$B$6)^(D5-1)</f>
        <v>824.52427200000011</v>
      </c>
      <c r="J5" s="12">
        <f t="shared" ref="J5:J8" si="5">((E5*G5)+(((E5^2)*(F5^2))/$B$18))^0.5</f>
        <v>122.45855497930539</v>
      </c>
      <c r="K5" s="11">
        <f t="shared" ref="K5:K8" si="6">((I5^3)/(J5^3))*((H5/((E5^2)*(F5^3)))+((3*G5)/($B$18*E5*(F5^2)))+(2/($B$18^2)))</f>
        <v>0.29590246688633376</v>
      </c>
      <c r="L5" s="24">
        <f t="shared" ref="L5:L8" si="7">$B$10*($B$4^D5)+(1+$B$8+((0.07*$B$9)/($B$5*$B$6))-($B$6^$B$7))*($B$11*(((($B$5*$B$6)^D5)-($B$4^D5))/($B$5*$B$6-$B$4)))</f>
        <v>1290.5223573589901</v>
      </c>
      <c r="M5" s="24">
        <v>234.06228032730982</v>
      </c>
      <c r="N5" s="24">
        <f t="shared" ref="N5:N8" si="8">L5/M5</f>
        <v>5.5135853395700476</v>
      </c>
      <c r="O5" s="11">
        <f t="shared" ref="O5:O8" si="9">(-3/K5)+(1+(9/(K5^2))+((6/K5)*N5))^0.5</f>
        <v>4.5444188268154093</v>
      </c>
      <c r="P5" s="19">
        <v>1</v>
      </c>
      <c r="Q5" s="11">
        <f t="shared" ref="Q5:Q8" si="10">1-P5</f>
        <v>0</v>
      </c>
    </row>
    <row r="6" spans="1:17" ht="21.95" customHeight="1" x14ac:dyDescent="0.25">
      <c r="A6" s="3" t="s">
        <v>2</v>
      </c>
      <c r="B6" s="4">
        <v>1.08</v>
      </c>
      <c r="D6" s="9">
        <v>3</v>
      </c>
      <c r="E6" s="6">
        <f t="shared" si="0"/>
        <v>21533.160000000003</v>
      </c>
      <c r="F6" s="10">
        <f t="shared" si="1"/>
        <v>4.5489600000000005E-2</v>
      </c>
      <c r="G6" s="10">
        <f t="shared" si="2"/>
        <v>7.1150400000000003E-2</v>
      </c>
      <c r="H6" s="10">
        <f t="shared" si="3"/>
        <v>1.2900384000000003</v>
      </c>
      <c r="I6" s="11">
        <f t="shared" si="4"/>
        <v>979.5348351360002</v>
      </c>
      <c r="J6" s="12">
        <f t="shared" si="5"/>
        <v>144.48743551170847</v>
      </c>
      <c r="K6" s="11">
        <f t="shared" si="6"/>
        <v>0.29260189166266398</v>
      </c>
      <c r="L6" s="24">
        <f t="shared" si="7"/>
        <v>1471.8789579473996</v>
      </c>
      <c r="M6" s="24">
        <v>395.81362137026349</v>
      </c>
      <c r="N6" s="24">
        <f t="shared" si="8"/>
        <v>3.7186162337008906</v>
      </c>
      <c r="O6" s="11">
        <f t="shared" si="9"/>
        <v>3.251732610322124</v>
      </c>
      <c r="P6" s="19">
        <v>0.99939999999999996</v>
      </c>
      <c r="Q6" s="11">
        <f t="shared" si="10"/>
        <v>6.0000000000004494E-4</v>
      </c>
    </row>
    <row r="7" spans="1:17" ht="21.95" customHeight="1" x14ac:dyDescent="0.25">
      <c r="A7" s="21" t="s">
        <v>3</v>
      </c>
      <c r="B7" s="22">
        <v>1</v>
      </c>
      <c r="D7" s="9">
        <v>4</v>
      </c>
      <c r="E7" s="6">
        <f t="shared" si="0"/>
        <v>23686.476000000006</v>
      </c>
      <c r="F7" s="10">
        <f t="shared" si="1"/>
        <v>4.9128768000000003E-2</v>
      </c>
      <c r="G7" s="10">
        <f t="shared" si="2"/>
        <v>7.6842432000000002E-2</v>
      </c>
      <c r="H7" s="10">
        <f t="shared" si="3"/>
        <v>1.3932414720000004</v>
      </c>
      <c r="I7" s="11">
        <f t="shared" si="4"/>
        <v>1163.6873841415684</v>
      </c>
      <c r="J7" s="12">
        <f t="shared" si="5"/>
        <v>170.65142023437082</v>
      </c>
      <c r="K7" s="11">
        <f t="shared" si="6"/>
        <v>0.29019638574984041</v>
      </c>
      <c r="L7" s="24">
        <f t="shared" si="7"/>
        <v>1683.0422872647744</v>
      </c>
      <c r="M7" s="24">
        <v>595.55143227597739</v>
      </c>
      <c r="N7" s="24">
        <f t="shared" si="8"/>
        <v>2.8260234062955889</v>
      </c>
      <c r="O7" s="11">
        <f t="shared" si="9"/>
        <v>2.5579300218829815</v>
      </c>
      <c r="P7" s="19">
        <v>0.99480000000000002</v>
      </c>
      <c r="Q7" s="11">
        <f t="shared" si="10"/>
        <v>5.1999999999999824E-3</v>
      </c>
    </row>
    <row r="8" spans="1:17" ht="21.95" customHeight="1" x14ac:dyDescent="0.25">
      <c r="A8" s="23" t="s">
        <v>30</v>
      </c>
      <c r="B8" s="22">
        <v>0.1</v>
      </c>
      <c r="D8" s="9">
        <v>5</v>
      </c>
      <c r="E8" s="6">
        <f t="shared" si="0"/>
        <v>26055.123600000006</v>
      </c>
      <c r="F8" s="10">
        <f t="shared" si="1"/>
        <v>5.3059069440000009E-2</v>
      </c>
      <c r="G8" s="10">
        <f t="shared" si="2"/>
        <v>8.2989826560000021E-2</v>
      </c>
      <c r="H8" s="10">
        <f t="shared" si="3"/>
        <v>1.5047007897600004</v>
      </c>
      <c r="I8" s="11">
        <f t="shared" si="4"/>
        <v>1382.4606123601836</v>
      </c>
      <c r="J8" s="12">
        <f t="shared" si="5"/>
        <v>201.72881479688411</v>
      </c>
      <c r="K8" s="11">
        <f t="shared" si="6"/>
        <v>0.2884504873465023</v>
      </c>
      <c r="L8" s="24">
        <f t="shared" si="7"/>
        <v>1929.3158284594442</v>
      </c>
      <c r="M8" s="24">
        <v>840.89170493311372</v>
      </c>
      <c r="N8" s="24">
        <f t="shared" si="8"/>
        <v>2.2943689623063959</v>
      </c>
      <c r="O8" s="11">
        <f t="shared" si="9"/>
        <v>2.1252947729558738</v>
      </c>
      <c r="P8" s="19">
        <v>0.98340000000000005</v>
      </c>
      <c r="Q8" s="11">
        <f t="shared" si="10"/>
        <v>1.6599999999999948E-2</v>
      </c>
    </row>
    <row r="9" spans="1:17" ht="21.95" customHeight="1" x14ac:dyDescent="0.25">
      <c r="A9" s="3" t="s">
        <v>4</v>
      </c>
      <c r="B9" s="4">
        <v>1.5</v>
      </c>
      <c r="Q9" s="11">
        <f>SUM(Q4:Q8)</f>
        <v>2.2399999999999975E-2</v>
      </c>
    </row>
    <row r="10" spans="1:17" ht="21.95" customHeight="1" x14ac:dyDescent="0.25">
      <c r="A10" s="3" t="s">
        <v>5</v>
      </c>
      <c r="B10" s="6">
        <v>1000</v>
      </c>
      <c r="H10" s="8"/>
      <c r="I10" s="18"/>
      <c r="J10" s="8"/>
    </row>
    <row r="11" spans="1:17" ht="21.95" customHeight="1" x14ac:dyDescent="0.25">
      <c r="A11" s="3" t="s">
        <v>6</v>
      </c>
      <c r="B11" s="20">
        <v>595.03099999999995</v>
      </c>
    </row>
    <row r="12" spans="1:17" ht="21.95" customHeight="1" x14ac:dyDescent="0.25">
      <c r="A12" s="3" t="s">
        <v>7</v>
      </c>
      <c r="B12" s="6">
        <v>17796</v>
      </c>
    </row>
    <row r="13" spans="1:17" ht="21.95" customHeight="1" x14ac:dyDescent="0.25">
      <c r="A13" s="3" t="s">
        <v>13</v>
      </c>
      <c r="B13" s="6">
        <v>6402828.5806451607</v>
      </c>
      <c r="F13" s="14" t="s">
        <v>23</v>
      </c>
      <c r="G13" s="9">
        <v>1</v>
      </c>
      <c r="H13" s="9">
        <v>2</v>
      </c>
      <c r="I13" s="9">
        <v>3</v>
      </c>
      <c r="J13" s="9">
        <v>4</v>
      </c>
      <c r="K13" s="9">
        <v>5</v>
      </c>
      <c r="L13" s="3" t="s">
        <v>22</v>
      </c>
    </row>
    <row r="14" spans="1:17" ht="21.95" customHeight="1" x14ac:dyDescent="0.25">
      <c r="A14" s="3" t="s">
        <v>8</v>
      </c>
      <c r="B14" s="7">
        <v>3.9E-2</v>
      </c>
      <c r="F14" s="15">
        <v>1</v>
      </c>
      <c r="G14" s="10">
        <f>(($I$4^2)*(($B$17/$E$4)+1/$B$18)*($B$4^(2*(F14-$G$13))))^0.5</f>
        <v>103.90953062718208</v>
      </c>
      <c r="H14" s="10"/>
      <c r="I14" s="10"/>
      <c r="J14" s="10"/>
      <c r="K14" s="10"/>
      <c r="L14" s="10">
        <f>G14</f>
        <v>103.90953062718208</v>
      </c>
      <c r="O14" s="17"/>
    </row>
    <row r="15" spans="1:17" ht="21.95" customHeight="1" x14ac:dyDescent="0.25">
      <c r="A15" s="3" t="s">
        <v>14</v>
      </c>
      <c r="B15" s="7">
        <v>6.0999999999999999E-2</v>
      </c>
      <c r="F15" s="15">
        <v>2</v>
      </c>
      <c r="G15" s="10">
        <f>(($I$4^2)*(($B$17/$E$4)+1/$B$18)*($B$4^(2*(F15-$G$13))))^0.5</f>
        <v>111.18319777108482</v>
      </c>
      <c r="H15" s="10">
        <f>(($I$5^2)*(($B$17/$E$5)+1/$B$18)*($B$4^(2*(F15-$H$13))))^0.5</f>
        <v>122.879082556225</v>
      </c>
      <c r="I15" s="10"/>
      <c r="J15" s="10"/>
      <c r="K15" s="10"/>
      <c r="L15" s="10">
        <f>G15+H15</f>
        <v>234.06228032730982</v>
      </c>
    </row>
    <row r="16" spans="1:17" ht="21.95" customHeight="1" x14ac:dyDescent="0.25">
      <c r="A16" s="3" t="s">
        <v>15</v>
      </c>
      <c r="B16" s="7">
        <v>1.1060000000000001</v>
      </c>
      <c r="F16" s="15">
        <v>3</v>
      </c>
      <c r="G16" s="10">
        <f>(($I$4^2)*(($B$17/$E$4)+1/$B$18)*($B$4^(2*(F16-$G$13))))^0.5</f>
        <v>118.96602161506075</v>
      </c>
      <c r="H16" s="10">
        <f>(($I$5^2)*(($B$17/$E$5)+1/$B$18)*($B$4^(2*(F16-$H$13))))^0.5</f>
        <v>131.48061833516076</v>
      </c>
      <c r="I16" s="10">
        <f>(($I$6^2)*(($B$17/$E$6)+1/$B$18)*($B$4^(2*(F16-$I$13))))^0.5</f>
        <v>145.36698142004201</v>
      </c>
      <c r="J16" s="10"/>
      <c r="K16" s="10"/>
      <c r="L16" s="10">
        <f>G16+H16+I16</f>
        <v>395.81362137026349</v>
      </c>
    </row>
    <row r="17" spans="1:12" ht="21.95" customHeight="1" x14ac:dyDescent="0.25">
      <c r="A17" s="3" t="s">
        <v>12</v>
      </c>
      <c r="B17" s="7">
        <f>B15/(B14^2)</f>
        <v>40.105193951347793</v>
      </c>
      <c r="F17" s="15">
        <v>4</v>
      </c>
      <c r="G17" s="10">
        <f>(($I$4^2)*(($B$17/$E$4)+1/$B$18)*($B$4^(2*(F17-$G$13))))^0.5</f>
        <v>127.29364312811501</v>
      </c>
      <c r="H17" s="10">
        <f>(($I$5^2)*(($B$17/$E$5)+1/$B$18)*($B$4^(2*(F17-$H$13))))^0.5</f>
        <v>140.684261618622</v>
      </c>
      <c r="I17" s="10">
        <f>(($I$6^2)*(($B$17/$E$6)+1/$B$18)*($B$4^(2*(F17-$I$13))))^0.5</f>
        <v>155.54267011944495</v>
      </c>
      <c r="J17" s="10">
        <f>(($I$7^2)*(($B$17/$E$7)+1/$B$18)*($B$4^(2*(F17-$J$13))))^0.5</f>
        <v>172.03085740979546</v>
      </c>
      <c r="K17" s="10"/>
      <c r="L17" s="10">
        <f>G17+H17+I17+J17</f>
        <v>595.55143227597739</v>
      </c>
    </row>
    <row r="18" spans="1:12" ht="21.95" customHeight="1" x14ac:dyDescent="0.25">
      <c r="A18" s="5" t="s">
        <v>3</v>
      </c>
      <c r="B18" s="7">
        <f>(B12^2)/(B13-B12)</f>
        <v>49.6</v>
      </c>
      <c r="F18" s="15">
        <v>5</v>
      </c>
      <c r="G18" s="10">
        <f>(($I$4^2)*(($B$17/$E$4)+1/$B$18)*($B$4^(2*(F18-$G$13))))^0.5</f>
        <v>136.20419814708308</v>
      </c>
      <c r="H18" s="10">
        <f>(($I$5^2)*(($B$17/$E$5)+1/$B$18)*($B$4^(2*(F18-$H$13))))^0.5</f>
        <v>150.53215993192555</v>
      </c>
      <c r="I18" s="10">
        <f>(($I$6^2)*(($B$17/$E$6)+1/$B$18)*($B$4^(2*(F18-$I$13))))^0.5</f>
        <v>166.43065702780609</v>
      </c>
      <c r="J18" s="10">
        <f>(($I$7^2)*(($B$17/$E$7)+1/$B$18)*($B$4^(2*(F18-$J$13))))^0.5</f>
        <v>184.07301742848114</v>
      </c>
      <c r="K18" s="10">
        <f>(($I$8^2)*(($B$17/$E$8)+1/$B$18)*($B$4^(2*(F18-$K$13))))^0.5</f>
        <v>203.651672397818</v>
      </c>
      <c r="L18" s="10">
        <f>G18+H18+I18+J18+K18</f>
        <v>840.89170493311372</v>
      </c>
    </row>
    <row r="19" spans="1:12" ht="21.95" customHeight="1" x14ac:dyDescent="0.25">
      <c r="B19" s="16"/>
    </row>
    <row r="20" spans="1:12" ht="21.95" customHeight="1" x14ac:dyDescent="0.25">
      <c r="B20" s="16"/>
    </row>
    <row r="21" spans="1:12" ht="21.95" customHeight="1" x14ac:dyDescent="0.25">
      <c r="I21"/>
    </row>
  </sheetData>
  <mergeCells count="2">
    <mergeCell ref="D1:Q1"/>
    <mergeCell ref="A3:B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6</xdr:col>
                <xdr:colOff>571500</xdr:colOff>
                <xdr:row>8</xdr:row>
                <xdr:rowOff>152400</xdr:rowOff>
              </from>
              <to>
                <xdr:col>11</xdr:col>
                <xdr:colOff>895350</xdr:colOff>
                <xdr:row>10</xdr:row>
                <xdr:rowOff>209550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2019-09-25T13:19:32Z</dcterms:created>
  <dcterms:modified xsi:type="dcterms:W3CDTF">2023-11-08T15:25:07Z</dcterms:modified>
</cp:coreProperties>
</file>