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Jenshan" sheetId="1" state="visible" r:id="rId2"/>
    <sheet name="Casanova" sheetId="2" state="visible" r:id="rId3"/>
    <sheet name="Yoon" sheetId="3" state="visible" r:id="rId4"/>
    <sheet name="Co-PI3" sheetId="4" state="hidden" r:id="rId5"/>
    <sheet name="Co-PI4" sheetId="5" state="hidden" r:id="rId6"/>
    <sheet name="TOTAL" sheetId="6" state="visible" r:id="rId7"/>
    <sheet name="Sheet8" sheetId="7" state="visible" r:id="rId8"/>
    <sheet name="Sheet1" sheetId="8" state="hidden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<sst xmlns="http://schemas.openxmlformats.org/spreadsheetml/2006/main" count="734" uniqueCount="106">
  <si>
    <t xml:space="preserve">Title: Biomimetic Microfabricated Magnetic Gradiometer</t>
  </si>
  <si>
    <t xml:space="preserve">AGENCY:  DARPA</t>
  </si>
  <si>
    <t xml:space="preserve">DATES:10/01/2017 - 3/31/2021</t>
  </si>
  <si>
    <t xml:space="preserve">Phase 1 (18 months)</t>
  </si>
  <si>
    <t xml:space="preserve">Phase 2 (12 months)</t>
  </si>
  <si>
    <t xml:space="preserve">Phase 3 (12 months)</t>
  </si>
  <si>
    <t xml:space="preserve">Year Four</t>
  </si>
  <si>
    <t xml:space="preserve">Year Five</t>
  </si>
  <si>
    <t xml:space="preserve">TOTAL</t>
  </si>
  <si>
    <t xml:space="preserve">EFFORT (based on 9mth - 12mth conversion: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</si>
  <si>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</si>
  <si>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</si>
  <si>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</si>
  <si>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</si>
  <si>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</si>
  <si>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Faculty Monthly Salary Info</t>
  </si>
  <si>
    <t xml:space="preserve">Year One</t>
  </si>
  <si>
    <t xml:space="preserve">Year Two</t>
  </si>
  <si>
    <t xml:space="preserve">Year Three</t>
  </si>
  <si>
    <t xml:space="preserve">SALARY:</t>
  </si>
  <si>
    <t xml:space="preserve">Months</t>
  </si>
  <si>
    <t xml:space="preserve">Salary</t>
  </si>
  <si>
    <t xml:space="preserve">Jenshan Lin</t>
  </si>
  <si>
    <t xml:space="preserve">Faculty Calendar</t>
  </si>
  <si>
    <t xml:space="preserve">EFFORT (based on 9mth):</t>
  </si>
  <si>
    <t xml:space="preserve">OPS Wages Info</t>
  </si>
  <si>
    <t xml:space="preserve">Grad Student</t>
  </si>
  <si>
    <t xml:space="preserve">Total Salary</t>
  </si>
  <si>
    <t xml:space="preserve">Post Doc</t>
  </si>
  <si>
    <t xml:space="preserve">Undergrad Student</t>
  </si>
  <si>
    <t xml:space="preserve"># of OPS</t>
  </si>
  <si>
    <t xml:space="preserve">Wages</t>
  </si>
  <si>
    <t xml:space="preserve">EFFORT (based on 3mth):</t>
  </si>
  <si>
    <t xml:space="preserve">Teams Exempt</t>
  </si>
  <si>
    <t xml:space="preserve">OPS:</t>
  </si>
  <si>
    <t xml:space="preserve">Teams Non-Exempt</t>
  </si>
  <si>
    <t xml:space="preserve">Faculty 9-mo salary to 12-mo conversion (Enter the 9-Mo. annual in cell below)</t>
  </si>
  <si>
    <t xml:space="preserve">TUITION TABLE</t>
  </si>
  <si>
    <t xml:space="preserve">(3 month summer)</t>
  </si>
  <si>
    <t xml:space="preserve">Effective Period</t>
  </si>
  <si>
    <t xml:space="preserve">Annually</t>
  </si>
  <si>
    <t xml:space="preserve">Monthly</t>
  </si>
  <si>
    <t xml:space="preserve">(Annual 9-mo)</t>
  </si>
  <si>
    <t xml:space="preserve">Total OPS</t>
  </si>
  <si>
    <t xml:space="preserve">8/16/16 - 8/15/17</t>
  </si>
  <si>
    <t xml:space="preserve">(12-mo equiv)</t>
  </si>
  <si>
    <t xml:space="preserve">8/16/17 - 8/15/18</t>
  </si>
  <si>
    <t xml:space="preserve">(Mo. Salary)</t>
  </si>
  <si>
    <t xml:space="preserve">Total Wages</t>
  </si>
  <si>
    <t xml:space="preserve">8/16/18 - 8/15/19</t>
  </si>
  <si>
    <t xml:space="preserve">8/16/19 - 8/15/20</t>
  </si>
  <si>
    <t xml:space="preserve">Fringe Rate</t>
  </si>
  <si>
    <t xml:space="preserve">Fringe Amt</t>
  </si>
  <si>
    <t xml:space="preserve">8/16/20 - 8/15/21</t>
  </si>
  <si>
    <t xml:space="preserve">FRINGES:</t>
  </si>
  <si>
    <t xml:space="preserve">Faculty </t>
  </si>
  <si>
    <t xml:space="preserve">8/16/21 - 8/15/22</t>
  </si>
  <si>
    <t xml:space="preserve">Total Fringe</t>
  </si>
  <si>
    <t xml:space="preserve">Total Wages &amp; Fringe</t>
  </si>
  <si>
    <t xml:space="preserve">EXPENSES:</t>
  </si>
  <si>
    <t xml:space="preserve">Materials &amp; Supplies</t>
  </si>
  <si>
    <t xml:space="preserve">Publications</t>
  </si>
  <si>
    <t xml:space="preserve">Fabrication</t>
  </si>
  <si>
    <t xml:space="preserve">Domestic Travel</t>
  </si>
  <si>
    <t xml:space="preserve">Foreign Travel</t>
  </si>
  <si>
    <t xml:space="preserve">Total Expenses</t>
  </si>
  <si>
    <t xml:space="preserve">OTHER EXPENSES:</t>
  </si>
  <si>
    <t xml:space="preserve">Equipment (computers)</t>
  </si>
  <si>
    <t xml:space="preserve">Tuition</t>
  </si>
  <si>
    <t xml:space="preserve">Subcontract</t>
  </si>
  <si>
    <t xml:space="preserve">Total Other</t>
  </si>
  <si>
    <t xml:space="preserve">TOTAL DIRECT COST:</t>
  </si>
  <si>
    <t xml:space="preserve">TDC</t>
  </si>
  <si>
    <t xml:space="preserve">MODIFIED TOTAL DIRECT COST:</t>
  </si>
  <si>
    <t xml:space="preserve">MTDC</t>
  </si>
  <si>
    <t xml:space="preserve">INDIRECT COSTS:</t>
  </si>
  <si>
    <t xml:space="preserve">IDC Rate</t>
  </si>
  <si>
    <t xml:space="preserve">Total IDC</t>
  </si>
  <si>
    <t xml:space="preserve">TOTAL COSTS:</t>
  </si>
  <si>
    <t xml:space="preserve">EFFORT (12mth conversion):</t>
  </si>
  <si>
    <t xml:space="preserve">Dr. Casanova</t>
  </si>
  <si>
    <t xml:space="preserve">OPS Student</t>
  </si>
  <si>
    <t xml:space="preserve">Faculty 9-mo salary to 12-mo conversion (Enter the 9-Mo. annual in yellow cell below)</t>
  </si>
  <si>
    <t xml:space="preserve"> </t>
  </si>
  <si>
    <t xml:space="preserve">Equipment</t>
  </si>
  <si>
    <t xml:space="preserve">MTDC Base</t>
  </si>
  <si>
    <t xml:space="preserve">Y.K. Yoon</t>
  </si>
  <si>
    <t xml:space="preserve">TITLE:  </t>
  </si>
  <si>
    <t xml:space="preserve">AGENCY:  </t>
  </si>
  <si>
    <t xml:space="preserve">DATES:  </t>
  </si>
  <si>
    <t xml:space="preserve">Faculty Name</t>
  </si>
  <si>
    <t xml:space="preserve">            </t>
  </si>
  <si>
    <t xml:space="preserve">CUMULATIVE TOTAL</t>
  </si>
  <si>
    <t xml:space="preserve">Grad Student </t>
  </si>
  <si>
    <t xml:space="preserve">CUMULATIVE TOTAL COSTS</t>
  </si>
  <si>
    <t xml:space="preserve">Cost breakdown</t>
  </si>
  <si>
    <t xml:space="preserve">Casanova/Lin</t>
  </si>
  <si>
    <t xml:space="preserve">Yoon</t>
  </si>
  <si>
    <t xml:space="preserve">Li/Block</t>
  </si>
  <si>
    <t xml:space="preserve">Phase 1</t>
  </si>
  <si>
    <t xml:space="preserve">Phase 2</t>
  </si>
  <si>
    <t xml:space="preserve">Phase 3</t>
  </si>
  <si>
    <t xml:space="preserve">Materials/Supplies</t>
  </si>
  <si>
    <t xml:space="preserve">Software</t>
  </si>
  <si>
    <t xml:space="preserve">Test equipment (magnetometer)</t>
  </si>
  <si>
    <t xml:space="preserve">Incidental materials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</si>
</sst>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\$#,##0"/>
    <numFmt numFmtId="167" formatCode="0.0"/>
    <numFmt numFmtId="168" formatCode="#,##0"/>
    <numFmt numFmtId="169" formatCode="\$#,##0.00"/>
    <numFmt numFmtId="170" formatCode="\$#,##0.00;[RED]\$#,##0.00"/>
    <numFmt numFmtId="171" formatCode="\$#,##0;[RED]\$#,##0"/>
    <numFmt numFmtId="172" formatCode="0.00%"/>
    <numFmt numFmtId="173" formatCode="0.0%"/>
    <numFmt numFmtId="174" formatCode="#,##0.00"/>
    <numFmt numFmtId="175" formatCode="_-\$* #,##0.00_-;&quot;-$&quot;* #,##0.00_-;_-\$* \-??_-;_-@_-"/>
    <numFmt numFmtId="176" formatCode="0.000"/>
    <numFmt numFmtId="177" formatCode="0"/>
    <numFmt numFmtId="178" formatCode="[$$-409]#,##0.00;[RED]\-[$$-409]#,##0.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harter Roman"/>
      <family val="0"/>
      <charset val="1"/>
    </font>
    <font>
      <sz val="12"/>
      <color rgb="FF000000"/>
      <name val="Charter Roman"/>
      <family val="0"/>
      <charset val="1"/>
    </font>
    <font>
      <b val="true"/>
      <sz val="16"/>
      <color rgb="FF000000"/>
      <name val="Charter Roman"/>
      <family val="0"/>
      <charset val="1"/>
    </font>
    <font>
      <sz val="16"/>
      <color rgb="FF000000"/>
      <name val="Charter Roman"/>
      <family val="0"/>
      <charset val="1"/>
    </font>
    <font>
      <sz val="14"/>
      <color rgb="FF000000"/>
      <name val="Charter Roman"/>
      <family val="0"/>
      <charset val="1"/>
    </font>
    <font>
      <b val="true"/>
      <u val="single"/>
      <sz val="12"/>
      <color rgb="FF000000"/>
      <name val="Charter Roman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Helvetica Neue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harter Roman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92FF"/>
        <bgColor rgb="FFCC99FF"/>
      </patternFill>
    </fill>
    <fill>
      <patternFill patternType="solid">
        <fgColor rgb="FFFCD5B5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FFF00"/>
        <bgColor rgb="FFFFF864"/>
      </patternFill>
    </fill>
    <fill>
      <patternFill patternType="solid">
        <fgColor rgb="FFF2DCDB"/>
        <bgColor rgb="FFFCD5B5"/>
      </patternFill>
    </fill>
    <fill>
      <patternFill patternType="solid">
        <fgColor rgb="FFB7DEE8"/>
        <bgColor rgb="FFC6D9F1"/>
      </patternFill>
    </fill>
    <fill>
      <patternFill patternType="solid">
        <fgColor rgb="FFF6F796"/>
        <bgColor rgb="FFFFF864"/>
      </patternFill>
    </fill>
    <fill>
      <patternFill patternType="solid">
        <fgColor rgb="FFFFF864"/>
        <bgColor rgb="FFF6F7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864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796"/>
      <rgbColor rgb="FFB7DEE8"/>
      <rgbColor rgb="FFFC92FF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D5" activeCellId="0" sqref="D5"/>
    </sheetView>
  </sheetViews>
  <sheetFormatPr defaultRowHeight="16"/>
  <cols>
    <col collapsed="false" hidden="false" max="1" min="1" style="0" width="42.8279069767442"/>
    <col collapsed="false" hidden="false" max="3" min="2" style="0" width="24.2418604651163"/>
    <col collapsed="false" hidden="false" max="9" min="4" style="0" width="12.9209302325581"/>
    <col collapsed="false" hidden="true" max="13" min="10" style="0" width="0"/>
    <col collapsed="false" hidden="false" max="14" min="14" style="0" width="14.5209302325581"/>
    <col collapsed="false" hidden="false" max="21" min="15" style="0" width="11.446511627907"/>
    <col collapsed="false" hidden="false" max="22" min="22" style="0" width="27.6883720930233"/>
    <col collapsed="false" hidden="false" max="23" min="23" style="0" width="11.446511627907"/>
    <col collapsed="false" hidden="false" max="24" min="24" style="0" width="11.3209302325581"/>
    <col collapsed="false" hidden="false" max="32" min="25" style="0" width="11.2"/>
    <col collapsed="false" hidden="false" max="1025" min="33" style="0" width="11.446511627907"/>
  </cols>
  <sheetData>
    <row r="1" s="2" customFormat="true" ht="39" hidden="false" customHeight="true" outlineLevel="0" collapsed="false">
      <c r="A1" s="1" t="s">
        <v>0</v>
      </c>
      <c r="B1" s="1"/>
      <c r="C1" s="1"/>
    </row>
    <row r="2" s="2" customFormat="true" ht="16" hidden="false" customHeight="false" outlineLevel="0" collapsed="false">
      <c r="A2" s="3"/>
      <c r="B2" s="0"/>
      <c r="C2" s="0"/>
    </row>
    <row r="3" s="2" customFormat="true" ht="16" hidden="false" customHeight="false" outlineLevel="0" collapsed="false">
      <c r="A3" s="3" t="s">
        <v>1</v>
      </c>
      <c r="B3" s="0"/>
      <c r="C3" s="0"/>
    </row>
    <row r="4" s="2" customFormat="true" ht="16" hidden="false" customHeight="false" outlineLevel="0" collapsed="false">
      <c r="A4" s="3"/>
      <c r="B4" s="0"/>
      <c r="C4" s="0"/>
    </row>
    <row r="5" s="2" customFormat="true" ht="21" hidden="false" customHeight="false" outlineLevel="0" collapsed="false">
      <c r="A5" s="3" t="s">
        <v>2</v>
      </c>
      <c r="B5" s="0"/>
      <c r="C5" s="0"/>
      <c r="D5" s="4" t="s">
        <v>3</v>
      </c>
      <c r="E5" s="4"/>
      <c r="F5" s="4" t="s">
        <v>4</v>
      </c>
      <c r="G5" s="4"/>
      <c r="H5" s="4" t="s">
        <v>5</v>
      </c>
      <c r="I5" s="4"/>
      <c r="J5" s="4" t="s">
        <v>6</v>
      </c>
      <c r="K5" s="4"/>
      <c r="L5" s="4" t="s">
        <v>7</v>
      </c>
      <c r="M5" s="4"/>
      <c r="N5" s="5" t="s">
        <v>8</v>
      </c>
      <c r="P5" s="6" t="s">
        <v>9</v>
      </c>
      <c r="Q5" s="7"/>
      <c r="R5" s="7"/>
      <c r="S5" s="7"/>
      <c r="T5" s="8"/>
    </row>
    <row r="6" s="2" customFormat="true" ht="18" hidden="false" customHeight="false" outlineLevel="0" collapsed="false">
      <c r="A6" s="3"/>
      <c r="B6" s="0"/>
      <c r="C6" s="0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P6" s="10" t="s">
        <v>10</v>
      </c>
      <c r="Q6" s="11" t="s">
        <v>11</v>
      </c>
      <c r="R6" s="11" t="s">
        <v>12</v>
      </c>
      <c r="S6" s="11" t="s">
        <v>13</v>
      </c>
      <c r="T6" s="12" t="s">
        <v>14</v>
      </c>
      <c r="V6" s="13" t="s">
        <v>15</v>
      </c>
      <c r="W6" s="14" t="s">
        <v>16</v>
      </c>
      <c r="X6" s="14"/>
      <c r="Y6" s="14" t="s">
        <v>17</v>
      </c>
      <c r="Z6" s="14"/>
      <c r="AA6" s="14" t="s">
        <v>18</v>
      </c>
      <c r="AB6" s="14"/>
      <c r="AC6" s="14" t="s">
        <v>6</v>
      </c>
      <c r="AD6" s="14"/>
      <c r="AE6" s="14" t="s">
        <v>7</v>
      </c>
      <c r="AF6" s="14"/>
    </row>
    <row r="7" s="2" customFormat="true" ht="16" hidden="false" customHeight="false" outlineLevel="0" collapsed="false">
      <c r="A7" s="3" t="s">
        <v>19</v>
      </c>
      <c r="B7" s="0"/>
      <c r="C7" s="0"/>
      <c r="D7" s="3" t="s">
        <v>20</v>
      </c>
      <c r="E7" s="3" t="s">
        <v>21</v>
      </c>
      <c r="F7" s="3" t="s">
        <v>20</v>
      </c>
      <c r="G7" s="3" t="s">
        <v>21</v>
      </c>
      <c r="H7" s="3" t="s">
        <v>20</v>
      </c>
      <c r="I7" s="3" t="s">
        <v>21</v>
      </c>
      <c r="J7" s="3" t="s">
        <v>20</v>
      </c>
      <c r="K7" s="3" t="s">
        <v>21</v>
      </c>
      <c r="L7" s="3" t="s">
        <v>20</v>
      </c>
      <c r="M7" s="3" t="s">
        <v>21</v>
      </c>
      <c r="N7" s="9"/>
      <c r="P7" s="15" t="n">
        <f aca="false">E11/V20*100</f>
        <v>7.5</v>
      </c>
      <c r="Q7" s="15" t="n">
        <f aca="false">G11/Y20*100</f>
        <v>19.5833333333333</v>
      </c>
      <c r="R7" s="15" t="n">
        <f aca="false">I11/AA20*100</f>
        <v>19.5833333333333</v>
      </c>
      <c r="S7" s="15" t="n">
        <f aca="false">K11/AC20*100</f>
        <v>0</v>
      </c>
      <c r="T7" s="15" t="n">
        <f aca="false">M11/AE20*100</f>
        <v>0</v>
      </c>
      <c r="V7" s="13"/>
      <c r="W7" s="16" t="n">
        <f aca="false">V21</f>
        <v>15210.6985384615</v>
      </c>
      <c r="X7" s="13" t="n">
        <v>9</v>
      </c>
      <c r="Y7" s="16" t="n">
        <f aca="false">W7*1.03</f>
        <v>15667.0194946154</v>
      </c>
      <c r="Z7" s="13" t="n">
        <v>9</v>
      </c>
      <c r="AA7" s="16" t="n">
        <f aca="false">Y7*1.03</f>
        <v>16137.0300794538</v>
      </c>
      <c r="AB7" s="13" t="n">
        <v>9</v>
      </c>
      <c r="AC7" s="16" t="n">
        <f aca="false">AA7*1.03</f>
        <v>16621.1409818375</v>
      </c>
      <c r="AD7" s="13" t="n">
        <v>9</v>
      </c>
      <c r="AE7" s="16" t="n">
        <f aca="false">AC7*1.03</f>
        <v>17119.7752112926</v>
      </c>
      <c r="AF7" s="13" t="n">
        <v>9</v>
      </c>
    </row>
    <row r="8" s="2" customFormat="true" ht="16" hidden="false" customHeight="false" outlineLevel="0" collapsed="false">
      <c r="A8" s="3"/>
      <c r="B8" s="2" t="s">
        <v>22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9"/>
      <c r="P8" s="17"/>
      <c r="Q8" s="17"/>
      <c r="R8" s="17"/>
      <c r="S8" s="17"/>
      <c r="T8" s="17"/>
      <c r="V8" s="0"/>
      <c r="W8" s="0"/>
      <c r="X8" s="0"/>
      <c r="Y8" s="0"/>
      <c r="Z8" s="0"/>
      <c r="AA8" s="0"/>
      <c r="AB8" s="0"/>
      <c r="AC8" s="0"/>
      <c r="AD8" s="0"/>
      <c r="AE8" s="0"/>
      <c r="AF8" s="0"/>
    </row>
    <row r="9" s="2" customFormat="true" ht="21" hidden="false" customHeight="false" outlineLevel="0" collapsed="false">
      <c r="A9" s="3"/>
      <c r="B9" s="2" t="s">
        <v>23</v>
      </c>
      <c r="C9" s="0"/>
      <c r="D9" s="18" t="n">
        <f aca="false">0.15*6</f>
        <v>0.9</v>
      </c>
      <c r="E9" s="19" t="n">
        <f aca="false">W7*D9</f>
        <v>13689.6286846154</v>
      </c>
      <c r="F9" s="18" t="n">
        <v>2.35</v>
      </c>
      <c r="G9" s="19" t="n">
        <f aca="false">Y7*F9</f>
        <v>36817.4958123462</v>
      </c>
      <c r="H9" s="18" t="n">
        <v>2.35</v>
      </c>
      <c r="I9" s="19" t="n">
        <f aca="false">AA7*H9</f>
        <v>37922.0206867165</v>
      </c>
      <c r="J9" s="20" t="n">
        <v>0</v>
      </c>
      <c r="K9" s="19" t="n">
        <f aca="false">AC7*J9</f>
        <v>0</v>
      </c>
      <c r="L9" s="20" t="n">
        <v>0</v>
      </c>
      <c r="M9" s="19" t="n">
        <f aca="false">AE7*L9</f>
        <v>0</v>
      </c>
      <c r="N9" s="21" t="n">
        <f aca="false">E9+G9+I9+K9+M9</f>
        <v>88429.1451836781</v>
      </c>
      <c r="P9" s="22" t="s">
        <v>24</v>
      </c>
      <c r="Q9" s="23"/>
      <c r="R9" s="23"/>
      <c r="S9" s="23"/>
      <c r="T9" s="24"/>
      <c r="V9" s="13" t="s">
        <v>25</v>
      </c>
      <c r="W9" s="14" t="s">
        <v>16</v>
      </c>
      <c r="X9" s="14"/>
      <c r="Y9" s="14" t="s">
        <v>17</v>
      </c>
      <c r="Z9" s="14"/>
      <c r="AA9" s="14" t="s">
        <v>18</v>
      </c>
      <c r="AB9" s="14"/>
      <c r="AC9" s="14" t="s">
        <v>6</v>
      </c>
      <c r="AD9" s="14"/>
      <c r="AE9" s="14" t="s">
        <v>7</v>
      </c>
      <c r="AF9" s="14"/>
    </row>
    <row r="10" s="2" customFormat="true" ht="18" hidden="false" customHeight="false" outlineLevel="0" collapsed="false">
      <c r="A10" s="3"/>
      <c r="B10" s="0"/>
      <c r="C10" s="0"/>
      <c r="D10" s="25" t="n">
        <v>0</v>
      </c>
      <c r="E10" s="26" t="n">
        <f aca="false">W7*D10</f>
        <v>0</v>
      </c>
      <c r="F10" s="25" t="n">
        <v>0</v>
      </c>
      <c r="G10" s="26" t="n">
        <f aca="false">Y7*F10</f>
        <v>0</v>
      </c>
      <c r="H10" s="25" t="n">
        <v>0</v>
      </c>
      <c r="I10" s="26" t="n">
        <f aca="false">AA7*H10</f>
        <v>0</v>
      </c>
      <c r="J10" s="25" t="n">
        <v>0</v>
      </c>
      <c r="K10" s="26" t="n">
        <f aca="false">AC7*J10</f>
        <v>0</v>
      </c>
      <c r="L10" s="25" t="n">
        <v>0</v>
      </c>
      <c r="M10" s="26" t="n">
        <f aca="false">AE7*L10</f>
        <v>0</v>
      </c>
      <c r="N10" s="27" t="n">
        <f aca="false">E10+G10+I10+K10+M10</f>
        <v>0</v>
      </c>
      <c r="P10" s="28" t="s">
        <v>10</v>
      </c>
      <c r="Q10" s="29" t="s">
        <v>11</v>
      </c>
      <c r="R10" s="29" t="s">
        <v>12</v>
      </c>
      <c r="S10" s="29" t="s">
        <v>13</v>
      </c>
      <c r="T10" s="30" t="s">
        <v>14</v>
      </c>
      <c r="V10" s="13" t="s">
        <v>26</v>
      </c>
      <c r="W10" s="31" t="n">
        <v>25000</v>
      </c>
      <c r="X10" s="32" t="n">
        <v>12</v>
      </c>
      <c r="Y10" s="31" t="n">
        <f aca="false">W10*1.03</f>
        <v>25750</v>
      </c>
      <c r="Z10" s="32" t="n">
        <v>12</v>
      </c>
      <c r="AA10" s="31" t="n">
        <f aca="false">Y10*1.03</f>
        <v>26522.5</v>
      </c>
      <c r="AB10" s="32" t="n">
        <v>12</v>
      </c>
      <c r="AC10" s="31" t="n">
        <f aca="false">AA10*1.03</f>
        <v>27318.175</v>
      </c>
      <c r="AD10" s="32" t="n">
        <v>12</v>
      </c>
      <c r="AE10" s="31" t="n">
        <f aca="false">AC10*1.03</f>
        <v>28137.72025</v>
      </c>
      <c r="AF10" s="32" t="n">
        <v>12</v>
      </c>
    </row>
    <row r="11" s="2" customFormat="true" ht="16" hidden="false" customHeight="false" outlineLevel="0" collapsed="false">
      <c r="A11" s="3"/>
      <c r="B11" s="0"/>
      <c r="C11" s="33" t="s">
        <v>27</v>
      </c>
      <c r="D11" s="34" t="n">
        <f aca="false">SUM(D9:D10)</f>
        <v>0.9</v>
      </c>
      <c r="E11" s="35" t="n">
        <f aca="false">SUM(E9:E10)</f>
        <v>13689.6286846154</v>
      </c>
      <c r="F11" s="34" t="n">
        <f aca="false">SUM(F9:F10)</f>
        <v>2.35</v>
      </c>
      <c r="G11" s="35" t="n">
        <f aca="false">SUM(G9:G10)</f>
        <v>36817.4958123462</v>
      </c>
      <c r="H11" s="34" t="n">
        <f aca="false">SUM(H9:H10)</f>
        <v>2.35</v>
      </c>
      <c r="I11" s="35" t="n">
        <f aca="false">SUM(I9:I10)</f>
        <v>37922.0206867165</v>
      </c>
      <c r="J11" s="34" t="n">
        <f aca="false">SUM(J9:J10)</f>
        <v>0</v>
      </c>
      <c r="K11" s="35" t="n">
        <f aca="false">SUM(K9:K10)</f>
        <v>0</v>
      </c>
      <c r="L11" s="34" t="n">
        <f aca="false">SUM(L9:L10)</f>
        <v>0</v>
      </c>
      <c r="M11" s="35" t="n">
        <f aca="false">SUM(M9:M10)</f>
        <v>0</v>
      </c>
      <c r="N11" s="21" t="n">
        <f aca="false">E11+G11+I11+K11+M11</f>
        <v>88429.1451836781</v>
      </c>
      <c r="P11" s="15" t="n">
        <f aca="false">E9/V19*100</f>
        <v>10.0384615384615</v>
      </c>
      <c r="Q11" s="15" t="n">
        <f aca="false">G9/Y19*100</f>
        <v>26.2115384615385</v>
      </c>
      <c r="R11" s="15" t="n">
        <f aca="false">I9/V19*100</f>
        <v>27.8078211538462</v>
      </c>
      <c r="S11" s="15" t="n">
        <f aca="false">K9/V19*100</f>
        <v>0</v>
      </c>
      <c r="T11" s="15" t="n">
        <f aca="false">M9/V19*100</f>
        <v>0</v>
      </c>
      <c r="V11" s="13" t="s">
        <v>28</v>
      </c>
      <c r="W11" s="31" t="n">
        <v>48000</v>
      </c>
      <c r="X11" s="13" t="n">
        <v>12</v>
      </c>
      <c r="Y11" s="31" t="n">
        <f aca="false">W11*1.03</f>
        <v>49440</v>
      </c>
      <c r="Z11" s="13" t="n">
        <v>12</v>
      </c>
      <c r="AA11" s="31" t="n">
        <f aca="false">Y11*1.03</f>
        <v>50923.2</v>
      </c>
      <c r="AB11" s="13" t="n">
        <v>12</v>
      </c>
      <c r="AC11" s="31" t="n">
        <f aca="false">AA11*1.03</f>
        <v>52450.896</v>
      </c>
      <c r="AD11" s="13" t="n">
        <v>12</v>
      </c>
      <c r="AE11" s="31" t="n">
        <f aca="false">AC11*1.03</f>
        <v>54024.42288</v>
      </c>
      <c r="AF11" s="32" t="n">
        <v>12</v>
      </c>
    </row>
    <row r="12" s="2" customFormat="true" ht="16" hidden="false" customHeight="false" outlineLevel="0" collapsed="false">
      <c r="A12" s="3"/>
      <c r="B12" s="0"/>
      <c r="C12" s="0"/>
      <c r="D12" s="20"/>
      <c r="E12" s="36"/>
      <c r="F12" s="20"/>
      <c r="G12" s="36"/>
      <c r="H12" s="20"/>
      <c r="I12" s="36"/>
      <c r="J12" s="20"/>
      <c r="K12" s="36"/>
      <c r="L12" s="20"/>
      <c r="M12" s="36"/>
      <c r="N12" s="21"/>
      <c r="P12" s="17"/>
      <c r="Q12" s="17"/>
      <c r="R12" s="17"/>
      <c r="S12" s="17"/>
      <c r="T12" s="17"/>
      <c r="V12" s="13" t="s">
        <v>29</v>
      </c>
      <c r="W12" s="31" t="n">
        <v>8000</v>
      </c>
      <c r="X12" s="13" t="n">
        <v>12</v>
      </c>
      <c r="Y12" s="31" t="n">
        <f aca="false">W12*1.03</f>
        <v>8240</v>
      </c>
      <c r="Z12" s="32" t="n">
        <v>12</v>
      </c>
      <c r="AA12" s="31" t="n">
        <f aca="false">Y12*1.03</f>
        <v>8487.2</v>
      </c>
      <c r="AB12" s="32" t="n">
        <v>12</v>
      </c>
      <c r="AC12" s="31" t="n">
        <f aca="false">AA12*1.03</f>
        <v>8741.816</v>
      </c>
      <c r="AD12" s="32" t="n">
        <v>12</v>
      </c>
      <c r="AE12" s="31" t="n">
        <f aca="false">AC12*1.03</f>
        <v>9004.07048</v>
      </c>
      <c r="AF12" s="32" t="n">
        <v>12</v>
      </c>
    </row>
    <row r="13" s="2" customFormat="true" ht="21" hidden="false" customHeight="false" outlineLevel="0" collapsed="false">
      <c r="A13" s="3"/>
      <c r="B13" s="0"/>
      <c r="C13" s="37" t="s">
        <v>30</v>
      </c>
      <c r="D13" s="3" t="s">
        <v>20</v>
      </c>
      <c r="E13" s="3" t="s">
        <v>31</v>
      </c>
      <c r="F13" s="3" t="s">
        <v>20</v>
      </c>
      <c r="G13" s="3" t="s">
        <v>31</v>
      </c>
      <c r="H13" s="3" t="s">
        <v>20</v>
      </c>
      <c r="I13" s="3" t="s">
        <v>31</v>
      </c>
      <c r="J13" s="3" t="s">
        <v>20</v>
      </c>
      <c r="K13" s="3" t="s">
        <v>31</v>
      </c>
      <c r="L13" s="3" t="s">
        <v>20</v>
      </c>
      <c r="M13" s="3" t="s">
        <v>31</v>
      </c>
      <c r="N13" s="21"/>
      <c r="P13" s="38" t="s">
        <v>32</v>
      </c>
      <c r="Q13" s="39"/>
      <c r="R13" s="39"/>
      <c r="S13" s="39"/>
      <c r="T13" s="40"/>
      <c r="V13" s="13" t="s">
        <v>33</v>
      </c>
      <c r="W13" s="31" t="n">
        <v>79480</v>
      </c>
      <c r="X13" s="13" t="n">
        <v>12</v>
      </c>
      <c r="Y13" s="31" t="n">
        <f aca="false">W13*1.03</f>
        <v>81864.4</v>
      </c>
      <c r="Z13" s="13" t="n">
        <v>12</v>
      </c>
      <c r="AA13" s="31" t="n">
        <f aca="false">Y13*1.03</f>
        <v>84320.332</v>
      </c>
      <c r="AB13" s="13" t="n">
        <v>12</v>
      </c>
      <c r="AC13" s="31" t="n">
        <f aca="false">AA13*1.03</f>
        <v>86849.94196</v>
      </c>
      <c r="AD13" s="13" t="n">
        <v>12</v>
      </c>
      <c r="AE13" s="31" t="n">
        <f aca="false">AC13*1.03</f>
        <v>89455.4402188</v>
      </c>
      <c r="AF13" s="32" t="n">
        <v>12</v>
      </c>
    </row>
    <row r="14" s="2" customFormat="true" ht="18" hidden="false" customHeight="false" outlineLevel="0" collapsed="false">
      <c r="A14" s="3" t="s">
        <v>34</v>
      </c>
      <c r="B14" s="2" t="s">
        <v>26</v>
      </c>
      <c r="C14" s="41" t="n">
        <v>1</v>
      </c>
      <c r="D14" s="20" t="n">
        <v>18</v>
      </c>
      <c r="E14" s="19" t="n">
        <f aca="false">W10/X10*D14*$C14</f>
        <v>37500</v>
      </c>
      <c r="F14" s="20" t="n">
        <v>12</v>
      </c>
      <c r="G14" s="19" t="n">
        <f aca="false">Y10/Z10*F14*$C14</f>
        <v>25750</v>
      </c>
      <c r="H14" s="20" t="n">
        <v>12</v>
      </c>
      <c r="I14" s="19" t="n">
        <f aca="false">AA10/AB10*H14*$C14</f>
        <v>26522.5</v>
      </c>
      <c r="J14" s="20" t="n">
        <v>0</v>
      </c>
      <c r="K14" s="19" t="n">
        <f aca="false">AC10/AD10*J14*$C14</f>
        <v>0</v>
      </c>
      <c r="L14" s="20" t="n">
        <v>0</v>
      </c>
      <c r="M14" s="19" t="n">
        <f aca="false">AE10/AF10*L14*$C14</f>
        <v>0</v>
      </c>
      <c r="N14" s="21" t="n">
        <f aca="false">E14+G14+I14+K14+M14</f>
        <v>89772.5</v>
      </c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V14" s="13" t="s">
        <v>35</v>
      </c>
      <c r="W14" s="31" t="n">
        <v>10000</v>
      </c>
      <c r="X14" s="13" t="n">
        <v>12</v>
      </c>
      <c r="Y14" s="31" t="n">
        <f aca="false">W14*1.03</f>
        <v>10300</v>
      </c>
      <c r="Z14" s="32" t="n">
        <v>12</v>
      </c>
      <c r="AA14" s="31" t="n">
        <f aca="false">Y14*1.03</f>
        <v>10609</v>
      </c>
      <c r="AB14" s="32" t="n">
        <v>12</v>
      </c>
      <c r="AC14" s="31" t="n">
        <f aca="false">AA14*1.03</f>
        <v>10927.27</v>
      </c>
      <c r="AD14" s="32" t="n">
        <v>12</v>
      </c>
      <c r="AE14" s="31" t="n">
        <f aca="false">AC14*1.03</f>
        <v>11255.0881</v>
      </c>
      <c r="AF14" s="32" t="n">
        <v>12</v>
      </c>
    </row>
    <row r="15" s="2" customFormat="true" ht="16" hidden="false" customHeight="false" outlineLevel="0" collapsed="false">
      <c r="A15" s="3"/>
      <c r="B15" s="2" t="s">
        <v>28</v>
      </c>
      <c r="C15" s="41" t="n">
        <v>0</v>
      </c>
      <c r="D15" s="20" t="n">
        <v>0</v>
      </c>
      <c r="E15" s="19" t="n">
        <f aca="false">W11/X11*D15*$C15</f>
        <v>0</v>
      </c>
      <c r="F15" s="20" t="n">
        <v>0</v>
      </c>
      <c r="G15" s="19" t="n">
        <f aca="false">Y11/Z11*F15*$C15</f>
        <v>0</v>
      </c>
      <c r="H15" s="20" t="n">
        <v>0</v>
      </c>
      <c r="I15" s="19" t="n">
        <f aca="false">AA11/AB11*H15*$C15</f>
        <v>0</v>
      </c>
      <c r="J15" s="20" t="n">
        <v>0</v>
      </c>
      <c r="K15" s="19" t="n">
        <f aca="false">AC11/AD11*J15*$C15</f>
        <v>0</v>
      </c>
      <c r="L15" s="20" t="n">
        <v>0</v>
      </c>
      <c r="M15" s="19" t="n">
        <f aca="false">AE11/AF11*L15*$C15</f>
        <v>0</v>
      </c>
      <c r="N15" s="21" t="n">
        <f aca="false">E15+G15+I15+K15+M15</f>
        <v>0</v>
      </c>
      <c r="P15" s="15" t="n">
        <f aca="false">E10/V18*100</f>
        <v>0</v>
      </c>
      <c r="Q15" s="15" t="n">
        <f aca="false">G10/V18*100</f>
        <v>0</v>
      </c>
      <c r="R15" s="15" t="n">
        <f aca="false">I10/V18*100</f>
        <v>0</v>
      </c>
      <c r="S15" s="15" t="n">
        <f aca="false">K10/V18*100</f>
        <v>0</v>
      </c>
      <c r="T15" s="15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="2" customFormat="true" ht="16" hidden="false" customHeight="false" outlineLevel="0" collapsed="false">
      <c r="A16" s="3"/>
      <c r="B16" s="2" t="s">
        <v>29</v>
      </c>
      <c r="C16" s="41" t="n">
        <v>0</v>
      </c>
      <c r="D16" s="20" t="n">
        <v>0</v>
      </c>
      <c r="E16" s="19" t="n">
        <f aca="false">W12/X12*D16*$C16</f>
        <v>0</v>
      </c>
      <c r="F16" s="20" t="n">
        <v>0</v>
      </c>
      <c r="G16" s="19" t="n">
        <f aca="false">Y12/Z12*F16*$C16</f>
        <v>0</v>
      </c>
      <c r="H16" s="20" t="n">
        <v>0</v>
      </c>
      <c r="I16" s="19" t="n">
        <f aca="false">AA12/AB12*H16*$C16</f>
        <v>0</v>
      </c>
      <c r="J16" s="20" t="n">
        <v>0</v>
      </c>
      <c r="K16" s="19" t="n">
        <f aca="false">AC12/AD12*J16*$C16</f>
        <v>0</v>
      </c>
      <c r="L16" s="20" t="n">
        <v>0</v>
      </c>
      <c r="M16" s="19" t="n">
        <f aca="false">AE12/AF12*L16*$C16</f>
        <v>0</v>
      </c>
      <c r="N16" s="21" t="n">
        <f aca="false">E16+G16+I16+K16+M16</f>
        <v>0</v>
      </c>
      <c r="P16" s="17"/>
      <c r="Q16" s="17"/>
      <c r="R16" s="17"/>
      <c r="S16" s="17"/>
      <c r="T16" s="17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="2" customFormat="true" ht="15" hidden="false" customHeight="true" outlineLevel="0" collapsed="false">
      <c r="A17" s="3"/>
      <c r="B17" s="2" t="s">
        <v>33</v>
      </c>
      <c r="C17" s="41" t="n">
        <v>0</v>
      </c>
      <c r="D17" s="20" t="n">
        <v>0</v>
      </c>
      <c r="E17" s="19" t="n">
        <f aca="false">W13/X13*D17*$C17</f>
        <v>0</v>
      </c>
      <c r="F17" s="20" t="n">
        <v>0</v>
      </c>
      <c r="G17" s="19" t="n">
        <f aca="false">Y13/Z13*F17*$C17</f>
        <v>0</v>
      </c>
      <c r="H17" s="20" t="n">
        <v>0</v>
      </c>
      <c r="I17" s="19" t="n">
        <f aca="false">AA13/AB13*H17*$C17</f>
        <v>0</v>
      </c>
      <c r="J17" s="20" t="n">
        <v>0</v>
      </c>
      <c r="K17" s="19" t="n">
        <f aca="false">AC13/AD13*J17*$C17</f>
        <v>0</v>
      </c>
      <c r="L17" s="20" t="n">
        <v>0</v>
      </c>
      <c r="M17" s="19" t="n">
        <f aca="false">AE13/AF13*L17*$C17</f>
        <v>0</v>
      </c>
      <c r="N17" s="21" t="n">
        <f aca="false">E17+G17+I17+K17+M17</f>
        <v>0</v>
      </c>
      <c r="P17" s="0"/>
      <c r="Q17" s="0"/>
      <c r="R17" s="0"/>
      <c r="S17" s="0"/>
      <c r="T17" s="0"/>
      <c r="U17" s="0"/>
      <c r="V17" s="45" t="s">
        <v>36</v>
      </c>
      <c r="W17" s="45"/>
      <c r="X17" s="45"/>
      <c r="Y17" s="45"/>
      <c r="Z17" s="45"/>
      <c r="AA17" s="0"/>
      <c r="AB17" s="0"/>
      <c r="AC17" s="0"/>
      <c r="AD17" s="0"/>
      <c r="AE17" s="0"/>
      <c r="AF17" s="0"/>
      <c r="AG17" s="0"/>
    </row>
    <row r="18" s="2" customFormat="true" ht="16" hidden="false" customHeight="false" outlineLevel="0" collapsed="false">
      <c r="A18" s="3"/>
      <c r="B18" s="2" t="s">
        <v>35</v>
      </c>
      <c r="C18" s="46" t="n">
        <v>0</v>
      </c>
      <c r="D18" s="25" t="n">
        <v>0</v>
      </c>
      <c r="E18" s="26" t="n">
        <f aca="false">W14/X14*D18*$C18</f>
        <v>0</v>
      </c>
      <c r="F18" s="25" t="n">
        <v>0</v>
      </c>
      <c r="G18" s="26" t="n">
        <f aca="false">Y14/Z14*F18*$C18</f>
        <v>0</v>
      </c>
      <c r="H18" s="25" t="n">
        <v>0</v>
      </c>
      <c r="I18" s="26" t="n">
        <f aca="false">AA14/AB14*H18*$C18</f>
        <v>0</v>
      </c>
      <c r="J18" s="25" t="n">
        <v>0</v>
      </c>
      <c r="K18" s="26" t="n">
        <f aca="false">AC14/AD14*J18*$C18</f>
        <v>0</v>
      </c>
      <c r="L18" s="25" t="n">
        <v>0</v>
      </c>
      <c r="M18" s="26" t="n">
        <f aca="false">AE14/AF14*L18*$C18</f>
        <v>0</v>
      </c>
      <c r="N18" s="27" t="n">
        <f aca="false">E18+G18+I18+K18+M18</f>
        <v>0</v>
      </c>
      <c r="P18" s="14" t="s">
        <v>37</v>
      </c>
      <c r="Q18" s="14"/>
      <c r="R18" s="14"/>
      <c r="S18" s="14"/>
      <c r="T18" s="0"/>
      <c r="U18" s="0"/>
      <c r="V18" s="47" t="n">
        <f aca="false">V20-V19</f>
        <v>46156.6024615385</v>
      </c>
      <c r="W18" s="48" t="s">
        <v>38</v>
      </c>
      <c r="X18" s="48"/>
      <c r="Y18" s="49" t="n">
        <f aca="false">Y20-Y19</f>
        <v>47541.3005353846</v>
      </c>
      <c r="Z18" s="48"/>
      <c r="AA18" s="49" t="n">
        <f aca="false">AA20-AA19</f>
        <v>48967.5395514462</v>
      </c>
      <c r="AB18" s="48"/>
      <c r="AC18" s="49" t="n">
        <f aca="false">AC20-AC19</f>
        <v>50436.5657379895</v>
      </c>
      <c r="AD18" s="48"/>
      <c r="AE18" s="49" t="n">
        <f aca="false">AE20-AE19</f>
        <v>51949.6627101292</v>
      </c>
      <c r="AF18" s="0"/>
      <c r="AG18" s="0"/>
    </row>
    <row r="19" s="2" customFormat="true" ht="16" hidden="false" customHeight="false" outlineLevel="0" collapsed="false">
      <c r="A19" s="3"/>
      <c r="B19" s="0"/>
      <c r="C19" s="46"/>
      <c r="D19" s="50"/>
      <c r="E19" s="51"/>
      <c r="F19" s="50"/>
      <c r="G19" s="51"/>
      <c r="H19" s="50"/>
      <c r="I19" s="51"/>
      <c r="J19" s="50"/>
      <c r="K19" s="51"/>
      <c r="L19" s="50"/>
      <c r="M19" s="51"/>
      <c r="N19" s="21"/>
      <c r="P19" s="13" t="s">
        <v>39</v>
      </c>
      <c r="Q19" s="13"/>
      <c r="R19" s="52" t="s">
        <v>40</v>
      </c>
      <c r="S19" s="52" t="s">
        <v>41</v>
      </c>
      <c r="T19" s="0"/>
      <c r="U19" s="0"/>
      <c r="V19" s="53" t="n">
        <v>136371.78</v>
      </c>
      <c r="W19" s="54" t="s">
        <v>42</v>
      </c>
      <c r="X19" s="54"/>
      <c r="Y19" s="55" t="n">
        <f aca="false">V19*1.03</f>
        <v>140462.9334</v>
      </c>
      <c r="Z19" s="55"/>
      <c r="AA19" s="55" t="n">
        <f aca="false">Y19*1.03</f>
        <v>144676.821402</v>
      </c>
      <c r="AB19" s="55"/>
      <c r="AC19" s="55" t="n">
        <f aca="false">AA19*1.03</f>
        <v>149017.12604406</v>
      </c>
      <c r="AD19" s="55"/>
      <c r="AE19" s="55" t="n">
        <f aca="false">AC19*1.03</f>
        <v>153487.639825382</v>
      </c>
      <c r="AF19" s="0"/>
      <c r="AG19" s="0"/>
    </row>
    <row r="20" s="2" customFormat="true" ht="16" hidden="false" customHeight="false" outlineLevel="0" collapsed="false">
      <c r="A20" s="3"/>
      <c r="B20" s="0"/>
      <c r="C20" s="33" t="s">
        <v>43</v>
      </c>
      <c r="D20" s="3"/>
      <c r="E20" s="35" t="n">
        <f aca="false">SUM(E14:E18)</f>
        <v>37500</v>
      </c>
      <c r="F20" s="3"/>
      <c r="G20" s="35" t="n">
        <f aca="false">SUM(G14:G18)</f>
        <v>25750</v>
      </c>
      <c r="H20" s="3"/>
      <c r="I20" s="35" t="n">
        <f aca="false">SUM(I14:I18)</f>
        <v>26522.5</v>
      </c>
      <c r="J20" s="3"/>
      <c r="K20" s="35" t="n">
        <f aca="false">SUM(K14:K18)</f>
        <v>0</v>
      </c>
      <c r="L20" s="3"/>
      <c r="M20" s="35" t="n">
        <f aca="false">SUM(M14:M18)</f>
        <v>0</v>
      </c>
      <c r="N20" s="21" t="n">
        <f aca="false">E20+G20+I20+K20+M20</f>
        <v>89772.5</v>
      </c>
      <c r="P20" s="13" t="s">
        <v>44</v>
      </c>
      <c r="Q20" s="13"/>
      <c r="R20" s="56" t="n">
        <v>11307.45</v>
      </c>
      <c r="S20" s="56" t="n">
        <f aca="false">R20/12</f>
        <v>942.2875</v>
      </c>
      <c r="T20" s="0"/>
      <c r="U20" s="0"/>
      <c r="V20" s="57" t="n">
        <f aca="false">V19/1560*2088</f>
        <v>182528.382461538</v>
      </c>
      <c r="W20" s="58" t="s">
        <v>45</v>
      </c>
      <c r="X20" s="58"/>
      <c r="Y20" s="59" t="n">
        <f aca="false">V20*1.03</f>
        <v>188004.233935385</v>
      </c>
      <c r="Z20" s="59"/>
      <c r="AA20" s="59" t="n">
        <f aca="false">Y20*1.03</f>
        <v>193644.360953446</v>
      </c>
      <c r="AB20" s="59"/>
      <c r="AC20" s="59" t="n">
        <f aca="false">AA20*1.03</f>
        <v>199453.69178205</v>
      </c>
      <c r="AD20" s="59"/>
      <c r="AE20" s="59" t="n">
        <f aca="false">AC20*1.03</f>
        <v>205437.302535511</v>
      </c>
      <c r="AF20" s="0"/>
      <c r="AG20" s="0"/>
    </row>
    <row r="21" s="2" customFormat="true" ht="16" hidden="false" customHeight="false" outlineLevel="0" collapsed="false">
      <c r="A21" s="3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21"/>
      <c r="P21" s="13" t="s">
        <v>46</v>
      </c>
      <c r="Q21" s="13"/>
      <c r="R21" s="56" t="n">
        <f aca="false">R20*1.05</f>
        <v>11872.8225</v>
      </c>
      <c r="S21" s="56" t="n">
        <f aca="false">R21/12</f>
        <v>989.401875</v>
      </c>
      <c r="T21" s="0"/>
      <c r="U21" s="0"/>
      <c r="V21" s="60" t="n">
        <f aca="false">V20/12</f>
        <v>15210.6985384615</v>
      </c>
      <c r="W21" s="61" t="s">
        <v>47</v>
      </c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s="2" customFormat="true" ht="16" hidden="false" customHeight="false" outlineLevel="0" collapsed="false">
      <c r="A22" s="3"/>
      <c r="B22" s="0"/>
      <c r="C22" s="33" t="s">
        <v>48</v>
      </c>
      <c r="D22" s="3"/>
      <c r="E22" s="35" t="n">
        <f aca="false">E20+E11</f>
        <v>51189.6286846154</v>
      </c>
      <c r="F22" s="35"/>
      <c r="G22" s="35" t="n">
        <f aca="false">G20+G11</f>
        <v>62567.4958123462</v>
      </c>
      <c r="H22" s="35"/>
      <c r="I22" s="35" t="n">
        <f aca="false">I20+I11</f>
        <v>64444.5206867165</v>
      </c>
      <c r="J22" s="35"/>
      <c r="K22" s="35" t="n">
        <f aca="false">K20+K11</f>
        <v>0</v>
      </c>
      <c r="L22" s="35"/>
      <c r="M22" s="35" t="n">
        <f aca="false">M20+M11</f>
        <v>0</v>
      </c>
      <c r="N22" s="21" t="n">
        <f aca="false">E22+G22+I22+K22+M22</f>
        <v>178201.645183678</v>
      </c>
      <c r="P22" s="13" t="s">
        <v>49</v>
      </c>
      <c r="Q22" s="13"/>
      <c r="R22" s="56" t="n">
        <f aca="false">R21*1.05</f>
        <v>12466.463625</v>
      </c>
      <c r="S22" s="56" t="n">
        <f aca="false">R22/12</f>
        <v>1038.87196875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s="2" customFormat="true" ht="16" hidden="false" customHeight="false" outlineLevel="0" collapsed="false">
      <c r="A23" s="3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21"/>
      <c r="P23" s="13" t="s">
        <v>50</v>
      </c>
      <c r="Q23" s="13"/>
      <c r="R23" s="56" t="n">
        <f aca="false">R22*1.05</f>
        <v>13089.78680625</v>
      </c>
      <c r="S23" s="56" t="n">
        <f aca="false">R23/12</f>
        <v>1090.8155671875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  <row r="24" s="2" customFormat="true" ht="16" hidden="false" customHeight="false" outlineLevel="0" collapsed="false">
      <c r="A24" s="3"/>
      <c r="B24" s="0"/>
      <c r="C24" s="37" t="s">
        <v>51</v>
      </c>
      <c r="D24" s="0"/>
      <c r="E24" s="62" t="s">
        <v>52</v>
      </c>
      <c r="F24" s="0"/>
      <c r="G24" s="62" t="s">
        <v>52</v>
      </c>
      <c r="H24" s="0"/>
      <c r="I24" s="62" t="s">
        <v>52</v>
      </c>
      <c r="J24" s="0"/>
      <c r="K24" s="62" t="s">
        <v>52</v>
      </c>
      <c r="L24" s="0"/>
      <c r="M24" s="62" t="s">
        <v>52</v>
      </c>
      <c r="N24" s="63"/>
      <c r="P24" s="13" t="s">
        <v>53</v>
      </c>
      <c r="Q24" s="13"/>
      <c r="R24" s="56" t="n">
        <f aca="false">R23*1.05</f>
        <v>13744.2761465625</v>
      </c>
      <c r="S24" s="56" t="n">
        <f aca="false">R24/12</f>
        <v>1145.35634554688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</row>
    <row r="25" s="2" customFormat="true" ht="16" hidden="false" customHeight="false" outlineLevel="0" collapsed="false">
      <c r="A25" s="3" t="s">
        <v>54</v>
      </c>
      <c r="B25" s="2" t="s">
        <v>55</v>
      </c>
      <c r="C25" s="64" t="n">
        <v>0.274</v>
      </c>
      <c r="D25" s="0"/>
      <c r="E25" s="19" t="n">
        <f aca="false">E11*$C25</f>
        <v>3750.95825958462</v>
      </c>
      <c r="F25" s="0"/>
      <c r="G25" s="19" t="n">
        <f aca="false">G11*$C25</f>
        <v>10087.9938525828</v>
      </c>
      <c r="H25" s="0"/>
      <c r="I25" s="19" t="n">
        <f aca="false">I11*$C25</f>
        <v>10390.6336681603</v>
      </c>
      <c r="J25" s="0"/>
      <c r="K25" s="19" t="n">
        <f aca="false">K11*$C25</f>
        <v>0</v>
      </c>
      <c r="L25" s="0"/>
      <c r="M25" s="19" t="n">
        <f aca="false">M11*$C25</f>
        <v>0</v>
      </c>
      <c r="N25" s="21" t="n">
        <f aca="false">E25+G25+I25+K25+M25</f>
        <v>24229.5857803278</v>
      </c>
      <c r="P25" s="13" t="s">
        <v>56</v>
      </c>
      <c r="Q25" s="13"/>
      <c r="R25" s="56" t="n">
        <f aca="false">R24*1.05</f>
        <v>14431.4899538906</v>
      </c>
      <c r="S25" s="56" t="n">
        <f aca="false">R25/12</f>
        <v>1202.62416282422</v>
      </c>
      <c r="T25" s="0"/>
      <c r="U25" s="0"/>
      <c r="V25" s="46"/>
      <c r="W25" s="46"/>
      <c r="X25" s="46"/>
      <c r="Y25" s="45"/>
      <c r="Z25" s="0"/>
      <c r="AA25" s="0"/>
      <c r="AB25" s="0"/>
      <c r="AC25" s="0"/>
      <c r="AD25" s="0"/>
      <c r="AE25" s="0"/>
      <c r="AF25" s="0"/>
      <c r="AG25" s="0"/>
    </row>
    <row r="26" s="2" customFormat="true" ht="16" hidden="false" customHeight="false" outlineLevel="0" collapsed="false">
      <c r="A26" s="3"/>
      <c r="B26" s="2" t="s">
        <v>26</v>
      </c>
      <c r="C26" s="64" t="n">
        <v>0.102</v>
      </c>
      <c r="D26" s="0"/>
      <c r="E26" s="19" t="n">
        <f aca="false">E14*$C26</f>
        <v>3825</v>
      </c>
      <c r="F26" s="0"/>
      <c r="G26" s="19" t="n">
        <f aca="false">G14*$C26</f>
        <v>2626.5</v>
      </c>
      <c r="H26" s="0"/>
      <c r="I26" s="19" t="n">
        <f aca="false">I14*$C26</f>
        <v>2705.295</v>
      </c>
      <c r="J26" s="0"/>
      <c r="K26" s="19" t="n">
        <f aca="false">K14*$C26</f>
        <v>0</v>
      </c>
      <c r="L26" s="0"/>
      <c r="M26" s="19" t="n">
        <f aca="false">M14*$C26</f>
        <v>0</v>
      </c>
      <c r="N26" s="21" t="n">
        <f aca="false">E26+G26+I26+K26+M26</f>
        <v>9156.795</v>
      </c>
      <c r="P26" s="0"/>
      <c r="Q26" s="0"/>
      <c r="R26" s="0"/>
      <c r="S26" s="0"/>
      <c r="T26" s="0"/>
      <c r="U26" s="0"/>
      <c r="V26" s="46"/>
      <c r="W26" s="46"/>
      <c r="X26" s="46"/>
      <c r="Y26" s="46"/>
      <c r="Z26" s="0"/>
      <c r="AA26" s="0"/>
      <c r="AB26" s="0"/>
      <c r="AC26" s="0"/>
      <c r="AD26" s="0"/>
      <c r="AE26" s="0"/>
      <c r="AF26" s="0"/>
      <c r="AG26" s="0"/>
    </row>
    <row r="27" s="2" customFormat="true" ht="16" hidden="false" customHeight="false" outlineLevel="0" collapsed="false">
      <c r="A27" s="3"/>
      <c r="B27" s="2" t="s">
        <v>28</v>
      </c>
      <c r="C27" s="64" t="n">
        <v>0.102</v>
      </c>
      <c r="D27" s="0"/>
      <c r="E27" s="19" t="n">
        <f aca="false">E15*$C27</f>
        <v>0</v>
      </c>
      <c r="F27" s="0"/>
      <c r="G27" s="19" t="n">
        <f aca="false">G15*$C27</f>
        <v>0</v>
      </c>
      <c r="H27" s="0"/>
      <c r="I27" s="19" t="n">
        <f aca="false">I15*$C27</f>
        <v>0</v>
      </c>
      <c r="J27" s="0"/>
      <c r="K27" s="19" t="n">
        <f aca="false">K15*$C27</f>
        <v>0</v>
      </c>
      <c r="L27" s="0"/>
      <c r="M27" s="19" t="n">
        <f aca="false">M15*$C27</f>
        <v>0</v>
      </c>
      <c r="N27" s="21" t="n">
        <f aca="false">E27+G27+I27+K27+M27</f>
        <v>0</v>
      </c>
      <c r="P27" s="0"/>
      <c r="Q27" s="0"/>
      <c r="R27" s="0"/>
      <c r="S27" s="0"/>
      <c r="T27" s="0"/>
      <c r="U27" s="0"/>
      <c r="V27" s="45"/>
      <c r="W27" s="45"/>
      <c r="X27" s="65"/>
      <c r="Y27" s="65"/>
      <c r="Z27" s="0"/>
      <c r="AA27" s="0"/>
      <c r="AB27" s="0"/>
      <c r="AC27" s="0"/>
      <c r="AD27" s="0"/>
      <c r="AE27" s="0"/>
      <c r="AF27" s="0"/>
      <c r="AG27" s="0"/>
    </row>
    <row r="28" s="2" customFormat="true" ht="16" hidden="false" customHeight="false" outlineLevel="0" collapsed="false">
      <c r="A28" s="3"/>
      <c r="B28" s="2" t="s">
        <v>29</v>
      </c>
      <c r="C28" s="64" t="n">
        <v>0.006</v>
      </c>
      <c r="D28" s="0"/>
      <c r="E28" s="19" t="n">
        <f aca="false">E16*$C28</f>
        <v>0</v>
      </c>
      <c r="F28" s="0"/>
      <c r="G28" s="19" t="n">
        <f aca="false">G16*$C28</f>
        <v>0</v>
      </c>
      <c r="H28" s="0"/>
      <c r="I28" s="19" t="n">
        <f aca="false">I16*$C28</f>
        <v>0</v>
      </c>
      <c r="J28" s="0"/>
      <c r="K28" s="19" t="n">
        <f aca="false">K16*$C28</f>
        <v>0</v>
      </c>
      <c r="L28" s="0"/>
      <c r="M28" s="19" t="n">
        <f aca="false">M16*$C28</f>
        <v>0</v>
      </c>
      <c r="N28" s="21" t="n">
        <f aca="false">E28+G28+I28+K28+M28</f>
        <v>0</v>
      </c>
      <c r="P28" s="0"/>
      <c r="Q28" s="0"/>
      <c r="R28" s="0"/>
      <c r="S28" s="0"/>
      <c r="T28" s="0"/>
      <c r="U28" s="0"/>
      <c r="V28" s="45"/>
      <c r="W28" s="45"/>
      <c r="X28" s="66"/>
      <c r="Y28" s="66"/>
      <c r="Z28" s="0"/>
      <c r="AA28" s="0"/>
      <c r="AB28" s="0"/>
      <c r="AC28" s="0"/>
      <c r="AD28" s="0"/>
      <c r="AE28" s="0"/>
      <c r="AF28" s="0"/>
      <c r="AG28" s="0"/>
    </row>
    <row r="29" s="2" customFormat="true" ht="16" hidden="false" customHeight="false" outlineLevel="0" collapsed="false">
      <c r="A29" s="3"/>
      <c r="B29" s="2" t="s">
        <v>33</v>
      </c>
      <c r="C29" s="64" t="n">
        <v>0.358</v>
      </c>
      <c r="D29" s="0"/>
      <c r="E29" s="19" t="n">
        <f aca="false">E17*$C29</f>
        <v>0</v>
      </c>
      <c r="F29" s="0"/>
      <c r="G29" s="19" t="n">
        <f aca="false">G17*$C29</f>
        <v>0</v>
      </c>
      <c r="H29" s="0"/>
      <c r="I29" s="19" t="n">
        <f aca="false">I17*$C29</f>
        <v>0</v>
      </c>
      <c r="J29" s="0"/>
      <c r="K29" s="19" t="n">
        <f aca="false">K17*$C29</f>
        <v>0</v>
      </c>
      <c r="L29" s="0"/>
      <c r="M29" s="19" t="n">
        <f aca="false">M17*$C29</f>
        <v>0</v>
      </c>
      <c r="N29" s="21" t="n">
        <f aca="false">E29+G29+I29+K29+M29</f>
        <v>0</v>
      </c>
      <c r="P29" s="0"/>
      <c r="Q29" s="0"/>
      <c r="R29" s="0"/>
      <c r="S29" s="0"/>
      <c r="T29" s="0"/>
      <c r="U29" s="0"/>
      <c r="V29" s="45"/>
      <c r="W29" s="45"/>
      <c r="X29" s="66"/>
      <c r="Y29" s="66"/>
      <c r="Z29" s="0"/>
      <c r="AA29" s="0"/>
      <c r="AB29" s="0"/>
      <c r="AC29" s="0"/>
      <c r="AD29" s="0"/>
      <c r="AE29" s="0"/>
      <c r="AF29" s="0"/>
      <c r="AG29" s="0"/>
    </row>
    <row r="30" s="2" customFormat="true" ht="16" hidden="false" customHeight="false" outlineLevel="0" collapsed="false">
      <c r="A30" s="3"/>
      <c r="B30" s="2" t="s">
        <v>35</v>
      </c>
      <c r="C30" s="64" t="n">
        <v>0.452</v>
      </c>
      <c r="D30" s="67"/>
      <c r="E30" s="26" t="n">
        <f aca="false">E18*$C30</f>
        <v>0</v>
      </c>
      <c r="F30" s="67"/>
      <c r="G30" s="26" t="n">
        <f aca="false">G18*$C30</f>
        <v>0</v>
      </c>
      <c r="H30" s="67"/>
      <c r="I30" s="26" t="n">
        <f aca="false">I18*$C30</f>
        <v>0</v>
      </c>
      <c r="J30" s="67"/>
      <c r="K30" s="26" t="n">
        <f aca="false">K18*$C30</f>
        <v>0</v>
      </c>
      <c r="L30" s="67"/>
      <c r="M30" s="26" t="n">
        <f aca="false">M18*$C30</f>
        <v>0</v>
      </c>
      <c r="N30" s="27" t="n">
        <f aca="false">E30+G30+I30+K30+M30</f>
        <v>0</v>
      </c>
      <c r="P30" s="0"/>
      <c r="Q30" s="0"/>
      <c r="R30" s="0"/>
      <c r="S30" s="0"/>
      <c r="T30" s="0"/>
      <c r="U30" s="0"/>
      <c r="V30" s="45"/>
      <c r="W30" s="45"/>
      <c r="X30" s="66"/>
      <c r="Y30" s="66"/>
      <c r="Z30" s="0"/>
      <c r="AA30" s="0"/>
      <c r="AB30" s="0"/>
      <c r="AC30" s="0"/>
      <c r="AD30" s="0"/>
      <c r="AE30" s="0"/>
      <c r="AF30" s="0"/>
      <c r="AG30" s="0"/>
    </row>
    <row r="31" s="2" customFormat="true" ht="16" hidden="false" customHeight="false" outlineLevel="0" collapsed="false">
      <c r="A31" s="3"/>
      <c r="B31" s="0"/>
      <c r="C31" s="33" t="s">
        <v>57</v>
      </c>
      <c r="D31" s="3"/>
      <c r="E31" s="35" t="n">
        <f aca="false">SUM(E25:E30)</f>
        <v>7575.95825958462</v>
      </c>
      <c r="F31" s="3"/>
      <c r="G31" s="35" t="n">
        <f aca="false">SUM(G25:G30)</f>
        <v>12714.4938525828</v>
      </c>
      <c r="H31" s="3"/>
      <c r="I31" s="35" t="n">
        <f aca="false">SUM(I25:I30)</f>
        <v>13095.9286681603</v>
      </c>
      <c r="J31" s="3"/>
      <c r="K31" s="35" t="n">
        <f aca="false">SUM(K25:K30)</f>
        <v>0</v>
      </c>
      <c r="L31" s="3"/>
      <c r="M31" s="35" t="n">
        <f aca="false">SUM(M25:M30)</f>
        <v>0</v>
      </c>
      <c r="N31" s="21" t="n">
        <f aca="false">E31+G31+I31+K31+M31</f>
        <v>33386.3807803278</v>
      </c>
      <c r="P31" s="0"/>
      <c r="Q31" s="0"/>
      <c r="R31" s="0"/>
      <c r="S31" s="0"/>
      <c r="T31" s="0"/>
      <c r="U31" s="0"/>
      <c r="V31" s="45"/>
      <c r="W31" s="45"/>
      <c r="X31" s="66"/>
      <c r="Y31" s="66"/>
      <c r="Z31" s="0"/>
      <c r="AA31" s="0"/>
      <c r="AB31" s="0"/>
      <c r="AC31" s="0"/>
      <c r="AD31" s="0"/>
      <c r="AE31" s="0"/>
      <c r="AF31" s="0"/>
      <c r="AG31" s="0"/>
    </row>
    <row r="32" s="2" customFormat="true" ht="16" hidden="false" customHeight="false" outlineLevel="0" collapsed="false">
      <c r="A32" s="3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21"/>
      <c r="P32" s="0"/>
      <c r="Q32" s="0"/>
      <c r="R32" s="0"/>
      <c r="S32" s="0"/>
      <c r="T32" s="0"/>
      <c r="U32" s="0"/>
      <c r="V32" s="45"/>
      <c r="W32" s="45"/>
      <c r="X32" s="66"/>
      <c r="Y32" s="66"/>
      <c r="Z32" s="0"/>
      <c r="AA32" s="0"/>
      <c r="AB32" s="0"/>
      <c r="AC32" s="0"/>
      <c r="AD32" s="0"/>
      <c r="AE32" s="0"/>
      <c r="AF32" s="0"/>
      <c r="AG32" s="0"/>
    </row>
    <row r="33" s="2" customFormat="true" ht="16" hidden="false" customHeight="false" outlineLevel="0" collapsed="false">
      <c r="A33" s="3"/>
      <c r="B33" s="0"/>
      <c r="C33" s="68" t="s">
        <v>58</v>
      </c>
      <c r="D33" s="69"/>
      <c r="E33" s="70" t="n">
        <f aca="false">E22+E31</f>
        <v>58765.5869442</v>
      </c>
      <c r="F33" s="70"/>
      <c r="G33" s="70" t="n">
        <f aca="false">G22+G31</f>
        <v>75281.989664929</v>
      </c>
      <c r="H33" s="69"/>
      <c r="I33" s="70" t="n">
        <f aca="false">I22+I31</f>
        <v>77540.4493548769</v>
      </c>
      <c r="J33" s="70"/>
      <c r="K33" s="70" t="n">
        <f aca="false">K22+K31</f>
        <v>0</v>
      </c>
      <c r="L33" s="70"/>
      <c r="M33" s="70" t="n">
        <f aca="false">M22+M31</f>
        <v>0</v>
      </c>
      <c r="N33" s="21" t="n">
        <f aca="false">E33+G33+I33+K33+M33</f>
        <v>211588.025964006</v>
      </c>
      <c r="P33" s="0"/>
      <c r="Q33" s="0"/>
      <c r="R33" s="0"/>
      <c r="S33" s="0"/>
      <c r="T33" s="0"/>
      <c r="U33" s="0"/>
      <c r="V33" s="45"/>
      <c r="W33" s="45"/>
      <c r="X33" s="66"/>
      <c r="Y33" s="66"/>
      <c r="Z33" s="0"/>
      <c r="AA33" s="0"/>
      <c r="AB33" s="0"/>
      <c r="AC33" s="0"/>
      <c r="AD33" s="0"/>
      <c r="AE33" s="0"/>
      <c r="AF33" s="0"/>
      <c r="AG33" s="0"/>
    </row>
    <row r="34" s="2" customFormat="true" ht="16" hidden="false" customHeight="false" outlineLevel="0" collapsed="false">
      <c r="A34" s="3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21"/>
      <c r="P34" s="0"/>
      <c r="Q34" s="0"/>
      <c r="R34" s="0"/>
      <c r="S34" s="0"/>
      <c r="T34" s="0"/>
      <c r="U34" s="0"/>
      <c r="V34" s="45"/>
      <c r="W34" s="45"/>
      <c r="X34" s="45"/>
      <c r="Y34" s="45"/>
      <c r="Z34" s="0"/>
      <c r="AA34" s="0"/>
      <c r="AB34" s="0"/>
      <c r="AC34" s="0"/>
      <c r="AD34" s="0"/>
      <c r="AE34" s="0"/>
      <c r="AF34" s="0"/>
      <c r="AG34" s="0"/>
    </row>
    <row r="35" s="2" customFormat="true" ht="16" hidden="false" customHeight="false" outlineLevel="0" collapsed="false">
      <c r="A35" s="3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71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</row>
    <row r="36" s="2" customFormat="true" ht="16" hidden="false" customHeight="false" outlineLevel="0" collapsed="false">
      <c r="A36" s="3" t="s">
        <v>59</v>
      </c>
      <c r="B36" s="2" t="s">
        <v>60</v>
      </c>
      <c r="C36" s="0"/>
      <c r="D36" s="0"/>
      <c r="E36" s="19" t="n">
        <v>0</v>
      </c>
      <c r="F36" s="0"/>
      <c r="G36" s="19" t="n">
        <v>0</v>
      </c>
      <c r="H36" s="0"/>
      <c r="I36" s="19" t="n">
        <v>0</v>
      </c>
      <c r="J36" s="72"/>
      <c r="K36" s="72" t="n">
        <v>0</v>
      </c>
      <c r="L36" s="72"/>
      <c r="M36" s="72" t="n">
        <v>0</v>
      </c>
      <c r="N36" s="21" t="n">
        <f aca="false">E36+G36+I36+K36+M36</f>
        <v>0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</row>
    <row r="37" s="2" customFormat="true" ht="16" hidden="false" customHeight="false" outlineLevel="0" collapsed="false">
      <c r="A37" s="3"/>
      <c r="B37" s="2" t="s">
        <v>61</v>
      </c>
      <c r="C37" s="0"/>
      <c r="D37" s="0"/>
      <c r="E37" s="72" t="n">
        <v>0</v>
      </c>
      <c r="F37" s="72"/>
      <c r="G37" s="72" t="n">
        <v>0</v>
      </c>
      <c r="H37" s="72"/>
      <c r="I37" s="72" t="n">
        <v>0</v>
      </c>
      <c r="J37" s="72"/>
      <c r="K37" s="72" t="n">
        <v>0</v>
      </c>
      <c r="L37" s="72"/>
      <c r="M37" s="72" t="n">
        <v>0</v>
      </c>
      <c r="N37" s="21" t="n">
        <f aca="false">E37+G37+I37+K37+M37</f>
        <v>0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</row>
    <row r="38" s="2" customFormat="true" ht="16" hidden="false" customHeight="false" outlineLevel="0" collapsed="false">
      <c r="A38" s="3"/>
      <c r="B38" s="2" t="s">
        <v>62</v>
      </c>
      <c r="C38" s="0"/>
      <c r="D38" s="0"/>
      <c r="E38" s="72" t="n">
        <v>0</v>
      </c>
      <c r="F38" s="72"/>
      <c r="G38" s="72" t="n">
        <v>0</v>
      </c>
      <c r="H38" s="72"/>
      <c r="I38" s="72" t="n">
        <v>0</v>
      </c>
      <c r="J38" s="72"/>
      <c r="K38" s="72" t="n">
        <v>0</v>
      </c>
      <c r="L38" s="72"/>
      <c r="M38" s="72" t="n">
        <v>0</v>
      </c>
      <c r="N38" s="21" t="n">
        <f aca="false">E38+G38+I38+K38+M38</f>
        <v>0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</row>
    <row r="39" s="2" customFormat="true" ht="16" hidden="false" customHeight="false" outlineLevel="0" collapsed="false">
      <c r="A39" s="3"/>
      <c r="B39" s="2" t="s">
        <v>63</v>
      </c>
      <c r="C39" s="0"/>
      <c r="D39" s="0"/>
      <c r="E39" s="19" t="n">
        <f aca="false">3000+2000</f>
        <v>5000</v>
      </c>
      <c r="F39" s="0"/>
      <c r="G39" s="19" t="n">
        <v>4000</v>
      </c>
      <c r="H39" s="0"/>
      <c r="I39" s="19" t="n">
        <v>4000</v>
      </c>
      <c r="J39" s="72"/>
      <c r="K39" s="72" t="n">
        <v>0</v>
      </c>
      <c r="L39" s="72"/>
      <c r="M39" s="72" t="n">
        <v>0</v>
      </c>
      <c r="N39" s="21" t="n">
        <f aca="false">E39+G39+I39+K39+M39</f>
        <v>13000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</row>
    <row r="40" s="2" customFormat="true" ht="16" hidden="false" customHeight="false" outlineLevel="0" collapsed="false">
      <c r="A40" s="3"/>
      <c r="B40" s="2" t="s">
        <v>64</v>
      </c>
      <c r="C40" s="0"/>
      <c r="D40" s="67"/>
      <c r="E40" s="73" t="n">
        <v>0</v>
      </c>
      <c r="F40" s="73"/>
      <c r="G40" s="73" t="n">
        <v>0</v>
      </c>
      <c r="H40" s="73"/>
      <c r="I40" s="73" t="n">
        <v>0</v>
      </c>
      <c r="J40" s="73"/>
      <c r="K40" s="73" t="n">
        <v>0</v>
      </c>
      <c r="L40" s="73"/>
      <c r="M40" s="73" t="n">
        <v>0</v>
      </c>
      <c r="N40" s="27" t="n">
        <f aca="false">E40+G40+I40+K40+M40</f>
        <v>0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</row>
    <row r="41" s="2" customFormat="true" ht="16" hidden="false" customHeight="false" outlineLevel="0" collapsed="false">
      <c r="A41" s="3"/>
      <c r="B41" s="0"/>
      <c r="C41" s="68" t="s">
        <v>65</v>
      </c>
      <c r="D41" s="69"/>
      <c r="E41" s="70" t="n">
        <f aca="false">SUM(E36:E40)</f>
        <v>5000</v>
      </c>
      <c r="F41" s="69"/>
      <c r="G41" s="70" t="n">
        <f aca="false">SUM(G36:G40)</f>
        <v>4000</v>
      </c>
      <c r="H41" s="69"/>
      <c r="I41" s="70" t="n">
        <f aca="false">SUM(I36:I40)</f>
        <v>4000</v>
      </c>
      <c r="J41" s="69"/>
      <c r="K41" s="70" t="n">
        <f aca="false">SUM(K36:K40)</f>
        <v>0</v>
      </c>
      <c r="L41" s="69"/>
      <c r="M41" s="70" t="n">
        <f aca="false">SUM(M36:M40)</f>
        <v>0</v>
      </c>
      <c r="N41" s="21" t="n">
        <f aca="false">E41+G41+I41+K41+M41</f>
        <v>13000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</row>
    <row r="42" s="2" customFormat="true" ht="16" hidden="false" customHeight="false" outlineLevel="0" collapsed="false">
      <c r="A42" s="3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21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</row>
    <row r="43" s="2" customFormat="true" ht="16" hidden="false" customHeight="false" outlineLevel="0" collapsed="false">
      <c r="A43" s="3" t="s">
        <v>66</v>
      </c>
      <c r="B43" s="2" t="s">
        <v>67</v>
      </c>
      <c r="C43" s="0"/>
      <c r="D43" s="0"/>
      <c r="E43" s="74" t="n">
        <v>0</v>
      </c>
      <c r="F43" s="0"/>
      <c r="G43" s="74" t="n">
        <v>0</v>
      </c>
      <c r="H43" s="0"/>
      <c r="I43" s="74" t="n">
        <v>0</v>
      </c>
      <c r="J43" s="0"/>
      <c r="K43" s="74" t="n">
        <v>0</v>
      </c>
      <c r="L43" s="0"/>
      <c r="M43" s="74" t="n">
        <v>0</v>
      </c>
      <c r="N43" s="21" t="n">
        <f aca="false">E43+G43+I43+K43+M43</f>
        <v>0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</row>
    <row r="44" s="2" customFormat="true" ht="16" hidden="false" customHeight="false" outlineLevel="0" collapsed="false">
      <c r="A44" s="3"/>
      <c r="B44" s="2" t="s">
        <v>68</v>
      </c>
      <c r="C44" s="0"/>
      <c r="D44" s="45"/>
      <c r="E44" s="51" t="n">
        <f aca="false">S20*D14*C14</f>
        <v>16961.175</v>
      </c>
      <c r="F44" s="51"/>
      <c r="G44" s="51" t="n">
        <f aca="false">S21*F14*C14</f>
        <v>11872.8225</v>
      </c>
      <c r="H44" s="51"/>
      <c r="I44" s="51" t="n">
        <f aca="false">G44*1.05</f>
        <v>12466.463625</v>
      </c>
      <c r="J44" s="51"/>
      <c r="K44" s="51" t="n">
        <v>0</v>
      </c>
      <c r="L44" s="51"/>
      <c r="M44" s="51" t="n">
        <v>0</v>
      </c>
      <c r="N44" s="71" t="n">
        <f aca="false">E44+G44+I44+K44+M44</f>
        <v>41300.461125</v>
      </c>
      <c r="O44" s="45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</row>
    <row r="45" s="2" customFormat="true" ht="16" hidden="false" customHeight="false" outlineLevel="0" collapsed="false">
      <c r="A45" s="3"/>
      <c r="B45" s="2" t="s">
        <v>69</v>
      </c>
      <c r="C45" s="0"/>
      <c r="D45" s="0"/>
      <c r="E45" s="26" t="n">
        <v>187660</v>
      </c>
      <c r="F45" s="26"/>
      <c r="G45" s="26" t="n">
        <v>161607</v>
      </c>
      <c r="H45" s="26"/>
      <c r="I45" s="26" t="n">
        <v>166917</v>
      </c>
      <c r="J45" s="26"/>
      <c r="K45" s="26" t="n">
        <v>0</v>
      </c>
      <c r="L45" s="26"/>
      <c r="M45" s="26" t="n">
        <v>0</v>
      </c>
      <c r="N45" s="27" t="n">
        <f aca="false">E45+G45+I45+K45+M45+1</f>
        <v>516185</v>
      </c>
      <c r="O45" s="26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</row>
    <row r="46" s="2" customFormat="true" ht="16" hidden="false" customHeight="false" outlineLevel="0" collapsed="false">
      <c r="A46" s="3"/>
      <c r="B46" s="0"/>
      <c r="C46" s="68" t="s">
        <v>70</v>
      </c>
      <c r="D46" s="75"/>
      <c r="E46" s="70" t="n">
        <f aca="false">SUM(E43:E45)</f>
        <v>204621.175</v>
      </c>
      <c r="F46" s="75"/>
      <c r="G46" s="70" t="n">
        <f aca="false">SUM(G43:G45)</f>
        <v>173479.8225</v>
      </c>
      <c r="H46" s="75"/>
      <c r="I46" s="70" t="n">
        <f aca="false">SUM(I43:I45)</f>
        <v>179383.463625</v>
      </c>
      <c r="J46" s="75"/>
      <c r="K46" s="70" t="n">
        <f aca="false">SUM(K43:K45)</f>
        <v>0</v>
      </c>
      <c r="L46" s="75"/>
      <c r="M46" s="70" t="n">
        <f aca="false">SUM(M43:M45)</f>
        <v>0</v>
      </c>
      <c r="N46" s="21" t="n">
        <f aca="false">E46+G46+I46+K46+M46</f>
        <v>557484.461125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</row>
    <row r="47" s="2" customFormat="true" ht="16" hidden="false" customHeight="false" outlineLevel="0" collapsed="false">
      <c r="A47" s="3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21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</row>
    <row r="48" s="2" customFormat="true" ht="16" hidden="false" customHeight="false" outlineLevel="0" collapsed="false">
      <c r="A48" s="69" t="s">
        <v>71</v>
      </c>
      <c r="B48" s="75"/>
      <c r="C48" s="68" t="s">
        <v>72</v>
      </c>
      <c r="D48" s="69"/>
      <c r="E48" s="70" t="n">
        <f aca="false">E33+E41+E46</f>
        <v>268386.7619442</v>
      </c>
      <c r="F48" s="69"/>
      <c r="G48" s="70" t="n">
        <f aca="false">G33+G41+G46</f>
        <v>252761.812164929</v>
      </c>
      <c r="H48" s="69"/>
      <c r="I48" s="70" t="n">
        <f aca="false">I33+I41+I46</f>
        <v>260923.912979877</v>
      </c>
      <c r="J48" s="69"/>
      <c r="K48" s="70" t="n">
        <f aca="false">K33+K41+K46</f>
        <v>0</v>
      </c>
      <c r="L48" s="69"/>
      <c r="M48" s="70" t="n">
        <f aca="false">M33+M41+M46</f>
        <v>0</v>
      </c>
      <c r="N48" s="21" t="n">
        <f aca="false">E48+G48+I48+K48+M48</f>
        <v>782072.487089006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</row>
    <row r="49" s="2" customFormat="true" ht="16" hidden="false" customHeight="false" outlineLevel="0" collapsed="false">
      <c r="A49" s="0"/>
      <c r="B49" s="0"/>
      <c r="C49" s="0"/>
      <c r="D49" s="3"/>
      <c r="E49" s="35"/>
      <c r="F49" s="3"/>
      <c r="G49" s="35"/>
      <c r="H49" s="3"/>
      <c r="I49" s="35"/>
      <c r="J49" s="3"/>
      <c r="K49" s="35"/>
      <c r="L49" s="3"/>
      <c r="M49" s="35"/>
      <c r="N49" s="21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</row>
    <row r="50" s="2" customFormat="true" ht="16" hidden="false" customHeight="false" outlineLevel="0" collapsed="false">
      <c r="A50" s="76" t="s">
        <v>73</v>
      </c>
      <c r="B50" s="77"/>
      <c r="C50" s="78" t="s">
        <v>74</v>
      </c>
      <c r="D50" s="76"/>
      <c r="E50" s="79" t="n">
        <f aca="false">E48-E46+25000</f>
        <v>88765.5869442</v>
      </c>
      <c r="F50" s="76"/>
      <c r="G50" s="79" t="n">
        <f aca="false">G48-G46</f>
        <v>79281.989664929</v>
      </c>
      <c r="H50" s="76"/>
      <c r="I50" s="79" t="n">
        <f aca="false">I48-I46</f>
        <v>81540.4493548769</v>
      </c>
      <c r="J50" s="76"/>
      <c r="K50" s="79" t="n">
        <f aca="false">K48-K46</f>
        <v>0</v>
      </c>
      <c r="L50" s="76"/>
      <c r="M50" s="79" t="n">
        <f aca="false">M48-M46</f>
        <v>0</v>
      </c>
      <c r="N50" s="21" t="n">
        <f aca="false">E50+G50+I50+K50+M50</f>
        <v>249588.025964006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</row>
    <row r="51" s="2" customFormat="true" ht="16" hidden="false" customHeight="false" outlineLevel="0" collapsed="false">
      <c r="A51" s="3"/>
      <c r="B51" s="0"/>
      <c r="C51" s="3"/>
      <c r="D51" s="0"/>
      <c r="E51" s="0"/>
      <c r="F51" s="0"/>
      <c r="G51" s="0"/>
      <c r="H51" s="0"/>
      <c r="I51" s="0"/>
      <c r="J51" s="0"/>
      <c r="K51" s="0"/>
      <c r="L51" s="0"/>
      <c r="M51" s="0"/>
      <c r="N51" s="21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</row>
    <row r="52" s="2" customFormat="true" ht="16" hidden="false" customHeight="false" outlineLevel="0" collapsed="false">
      <c r="A52" s="80" t="s">
        <v>75</v>
      </c>
      <c r="B52" s="81"/>
      <c r="C52" s="82" t="s">
        <v>76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21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</row>
    <row r="53" s="2" customFormat="true" ht="16" hidden="false" customHeight="false" outlineLevel="0" collapsed="false">
      <c r="A53" s="0"/>
      <c r="B53" s="0"/>
      <c r="C53" s="83" t="n">
        <v>0.545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21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</row>
    <row r="54" s="2" customFormat="true" ht="16" hidden="false" customHeight="false" outlineLevel="0" collapsed="false">
      <c r="A54" s="0"/>
      <c r="B54" s="0"/>
      <c r="C54" s="84" t="s">
        <v>77</v>
      </c>
      <c r="D54" s="81"/>
      <c r="E54" s="85" t="n">
        <f aca="false">E50*$C53</f>
        <v>48377.244884589</v>
      </c>
      <c r="F54" s="81"/>
      <c r="G54" s="85" t="n">
        <f aca="false">G50*$C53</f>
        <v>43208.6843673863</v>
      </c>
      <c r="H54" s="81"/>
      <c r="I54" s="85" t="n">
        <f aca="false">I50*$C53</f>
        <v>44439.5448984079</v>
      </c>
      <c r="J54" s="81"/>
      <c r="K54" s="85" t="n">
        <f aca="false">K50*$C53</f>
        <v>0</v>
      </c>
      <c r="L54" s="81"/>
      <c r="M54" s="85" t="n">
        <f aca="false">M50*$C53</f>
        <v>0</v>
      </c>
      <c r="N54" s="21" t="n">
        <f aca="false">E54+G54+I54+K54+M54</f>
        <v>136025.474150383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</row>
    <row r="55" s="2" customFormat="true" ht="16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21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</row>
    <row r="56" s="2" customFormat="true" ht="16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21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</row>
    <row r="57" s="2" customFormat="true" ht="16" hidden="false" customHeight="false" outlineLevel="0" collapsed="false">
      <c r="A57" s="9" t="s">
        <v>78</v>
      </c>
      <c r="B57" s="86"/>
      <c r="C57" s="86"/>
      <c r="D57" s="86"/>
      <c r="E57" s="21" t="n">
        <f aca="false">E48+E54</f>
        <v>316764.006828789</v>
      </c>
      <c r="F57" s="86"/>
      <c r="G57" s="21" t="n">
        <f aca="false">G48+G54</f>
        <v>295970.496532315</v>
      </c>
      <c r="H57" s="86"/>
      <c r="I57" s="21" t="n">
        <f aca="false">I48+I54</f>
        <v>305363.457878285</v>
      </c>
      <c r="J57" s="86"/>
      <c r="K57" s="21" t="n">
        <f aca="false">K48+K54</f>
        <v>0</v>
      </c>
      <c r="L57" s="86"/>
      <c r="M57" s="21" t="n">
        <f aca="false">M48+M54</f>
        <v>0</v>
      </c>
      <c r="N57" s="21" t="n">
        <f aca="false">E57+G57+I57+K57+M57</f>
        <v>918097.961239389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D5" activeCellId="0" sqref="D5"/>
    </sheetView>
  </sheetViews>
  <sheetFormatPr defaultRowHeight="16"/>
  <cols>
    <col collapsed="false" hidden="false" max="1" min="1" style="0" width="32.4883720930233"/>
    <col collapsed="false" hidden="false" max="3" min="2" style="0" width="24.2418604651163"/>
    <col collapsed="false" hidden="false" max="9" min="4" style="0" width="12.9209302325581"/>
    <col collapsed="false" hidden="true" max="13" min="10" style="0" width="0"/>
    <col collapsed="false" hidden="false" max="14" min="14" style="0" width="12.306976744186"/>
    <col collapsed="false" hidden="false" max="16" min="15" style="0" width="11.446511627907"/>
    <col collapsed="false" hidden="false" max="17" min="17" style="0" width="9.35348837209302"/>
    <col collapsed="false" hidden="false" max="21" min="18" style="0" width="11.446511627907"/>
    <col collapsed="false" hidden="false" max="22" min="22" style="0" width="27.6883720930233"/>
    <col collapsed="false" hidden="false" max="24" min="23" style="0" width="11.446511627907"/>
    <col collapsed="false" hidden="false" max="32" min="25" style="0" width="11.2"/>
    <col collapsed="false" hidden="false" max="1025" min="33" style="0" width="11.446511627907"/>
  </cols>
  <sheetData>
    <row r="1" s="2" customFormat="true" ht="48" hidden="false" customHeight="false" outlineLevel="0" collapsed="false">
      <c r="A1" s="1" t="s">
        <v>0</v>
      </c>
    </row>
    <row r="2" s="2" customFormat="true" ht="16" hidden="false" customHeight="false" outlineLevel="0" collapsed="false">
      <c r="A2" s="3"/>
    </row>
    <row r="3" s="2" customFormat="true" ht="16" hidden="false" customHeight="false" outlineLevel="0" collapsed="false">
      <c r="A3" s="3" t="s">
        <v>1</v>
      </c>
    </row>
    <row r="4" s="2" customFormat="true" ht="16" hidden="false" customHeight="false" outlineLevel="0" collapsed="false">
      <c r="A4" s="3"/>
    </row>
    <row r="5" s="2" customFormat="true" ht="21" hidden="false" customHeight="false" outlineLevel="0" collapsed="false">
      <c r="A5" s="3" t="s">
        <v>2</v>
      </c>
      <c r="D5" s="4" t="s">
        <v>3</v>
      </c>
      <c r="E5" s="4"/>
      <c r="F5" s="4" t="s">
        <v>4</v>
      </c>
      <c r="G5" s="4"/>
      <c r="H5" s="4" t="s">
        <v>5</v>
      </c>
      <c r="I5" s="4"/>
      <c r="J5" s="4" t="s">
        <v>6</v>
      </c>
      <c r="K5" s="4"/>
      <c r="L5" s="4" t="s">
        <v>7</v>
      </c>
      <c r="M5" s="4"/>
      <c r="N5" s="5" t="s">
        <v>8</v>
      </c>
      <c r="P5" s="6" t="s">
        <v>79</v>
      </c>
      <c r="Q5" s="7"/>
      <c r="R5" s="7"/>
      <c r="S5" s="7"/>
      <c r="T5" s="8"/>
    </row>
    <row r="6" s="2" customFormat="true" ht="18" hidden="false" customHeight="false" outlineLevel="0" collapsed="false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P6" s="10" t="s">
        <v>10</v>
      </c>
      <c r="Q6" s="11" t="s">
        <v>11</v>
      </c>
      <c r="R6" s="11" t="s">
        <v>12</v>
      </c>
      <c r="S6" s="11" t="s">
        <v>13</v>
      </c>
      <c r="T6" s="12" t="s">
        <v>14</v>
      </c>
      <c r="V6" s="13" t="s">
        <v>15</v>
      </c>
      <c r="W6" s="14" t="s">
        <v>16</v>
      </c>
      <c r="X6" s="14"/>
      <c r="Y6" s="14" t="s">
        <v>17</v>
      </c>
      <c r="Z6" s="14"/>
      <c r="AA6" s="14" t="s">
        <v>18</v>
      </c>
      <c r="AB6" s="14"/>
      <c r="AC6" s="14" t="s">
        <v>6</v>
      </c>
      <c r="AD6" s="14"/>
      <c r="AE6" s="14" t="s">
        <v>7</v>
      </c>
      <c r="AF6" s="14"/>
    </row>
    <row r="7" s="2" customFormat="true" ht="16" hidden="false" customHeight="false" outlineLevel="0" collapsed="false">
      <c r="A7" s="3" t="s">
        <v>19</v>
      </c>
      <c r="D7" s="3" t="s">
        <v>20</v>
      </c>
      <c r="E7" s="3" t="s">
        <v>21</v>
      </c>
      <c r="F7" s="3" t="s">
        <v>20</v>
      </c>
      <c r="G7" s="3" t="s">
        <v>21</v>
      </c>
      <c r="H7" s="3" t="s">
        <v>20</v>
      </c>
      <c r="I7" s="3" t="s">
        <v>21</v>
      </c>
      <c r="J7" s="3" t="s">
        <v>20</v>
      </c>
      <c r="K7" s="3" t="s">
        <v>21</v>
      </c>
      <c r="L7" s="3" t="s">
        <v>20</v>
      </c>
      <c r="M7" s="3" t="s">
        <v>21</v>
      </c>
      <c r="N7" s="9"/>
      <c r="P7" s="15" t="n">
        <f aca="false">E11/V20*100</f>
        <v>39.5</v>
      </c>
      <c r="Q7" s="15" t="n">
        <f aca="false">G11/Y20*100</f>
        <v>19.5833333333333</v>
      </c>
      <c r="R7" s="15" t="n">
        <f aca="false">I11/AA20*100</f>
        <v>19.5833333333333</v>
      </c>
      <c r="S7" s="15" t="n">
        <f aca="false">K11/AC20*100</f>
        <v>0</v>
      </c>
      <c r="T7" s="15" t="n">
        <f aca="false">M11/AE20*100</f>
        <v>0</v>
      </c>
      <c r="V7" s="13"/>
      <c r="W7" s="16" t="n">
        <f aca="false">V21</f>
        <v>6792.69230769231</v>
      </c>
      <c r="X7" s="13" t="n">
        <v>9</v>
      </c>
      <c r="Y7" s="16" t="n">
        <f aca="false">W7*1.03</f>
        <v>6996.47307692308</v>
      </c>
      <c r="Z7" s="13" t="n">
        <v>9</v>
      </c>
      <c r="AA7" s="16" t="n">
        <f aca="false">Y7*1.03</f>
        <v>7206.36726923077</v>
      </c>
      <c r="AB7" s="13" t="n">
        <v>9</v>
      </c>
      <c r="AC7" s="16" t="n">
        <f aca="false">AA7*1.03</f>
        <v>7422.55828730769</v>
      </c>
      <c r="AD7" s="13" t="n">
        <v>9</v>
      </c>
      <c r="AE7" s="16" t="n">
        <f aca="false">AC7*1.03</f>
        <v>7645.23503592693</v>
      </c>
      <c r="AF7" s="13" t="n">
        <v>9</v>
      </c>
    </row>
    <row r="8" s="2" customFormat="true" ht="16" hidden="false" customHeight="false" outlineLevel="0" collapsed="false">
      <c r="A8" s="3"/>
      <c r="B8" s="2" t="s">
        <v>80</v>
      </c>
      <c r="D8" s="0"/>
      <c r="E8" s="0"/>
      <c r="F8" s="0"/>
      <c r="G8" s="0"/>
      <c r="H8" s="0"/>
      <c r="I8" s="0"/>
      <c r="J8" s="0"/>
      <c r="K8" s="0"/>
      <c r="L8" s="0"/>
      <c r="M8" s="0"/>
      <c r="N8" s="9"/>
      <c r="P8" s="17"/>
      <c r="Q8" s="17"/>
      <c r="R8" s="17"/>
      <c r="S8" s="17"/>
      <c r="T8" s="17"/>
      <c r="V8" s="0"/>
      <c r="W8" s="0"/>
      <c r="X8" s="0"/>
      <c r="Y8" s="0"/>
      <c r="Z8" s="0"/>
      <c r="AA8" s="0"/>
      <c r="AB8" s="0"/>
      <c r="AC8" s="0"/>
      <c r="AD8" s="0"/>
      <c r="AE8" s="0"/>
      <c r="AF8" s="0"/>
    </row>
    <row r="9" s="2" customFormat="true" ht="21" hidden="false" customHeight="false" outlineLevel="0" collapsed="false">
      <c r="A9" s="3"/>
      <c r="B9" s="2" t="s">
        <v>23</v>
      </c>
      <c r="D9" s="18" t="n">
        <f aca="false">0.25*15+0.33*3</f>
        <v>4.74</v>
      </c>
      <c r="E9" s="19" t="n">
        <f aca="false">W7*D9</f>
        <v>32197.3615384615</v>
      </c>
      <c r="F9" s="18" t="n">
        <v>2.35</v>
      </c>
      <c r="G9" s="19" t="n">
        <f aca="false">Y7*F9</f>
        <v>16441.7117307692</v>
      </c>
      <c r="H9" s="18" t="n">
        <v>2.35</v>
      </c>
      <c r="I9" s="19" t="n">
        <f aca="false">AA7*H9</f>
        <v>16934.9630826923</v>
      </c>
      <c r="J9" s="20" t="n">
        <v>0</v>
      </c>
      <c r="K9" s="19" t="n">
        <f aca="false">AC7*J9</f>
        <v>0</v>
      </c>
      <c r="L9" s="20" t="n">
        <v>0</v>
      </c>
      <c r="M9" s="19" t="n">
        <f aca="false">AE7*L9</f>
        <v>0</v>
      </c>
      <c r="N9" s="21" t="n">
        <f aca="false">E9+G9+I9+K9+M9</f>
        <v>65574.0363519231</v>
      </c>
      <c r="P9" s="22" t="s">
        <v>24</v>
      </c>
      <c r="Q9" s="23"/>
      <c r="R9" s="23"/>
      <c r="S9" s="23"/>
      <c r="T9" s="24"/>
      <c r="V9" s="13" t="s">
        <v>25</v>
      </c>
      <c r="W9" s="14" t="s">
        <v>16</v>
      </c>
      <c r="X9" s="14"/>
      <c r="Y9" s="14" t="s">
        <v>17</v>
      </c>
      <c r="Z9" s="14"/>
      <c r="AA9" s="14" t="s">
        <v>18</v>
      </c>
      <c r="AB9" s="14"/>
      <c r="AC9" s="14" t="s">
        <v>6</v>
      </c>
      <c r="AD9" s="14"/>
      <c r="AE9" s="14" t="s">
        <v>7</v>
      </c>
      <c r="AF9" s="14"/>
    </row>
    <row r="10" s="2" customFormat="true" ht="18" hidden="false" customHeight="false" outlineLevel="0" collapsed="false">
      <c r="A10" s="3"/>
      <c r="B10" s="0"/>
      <c r="D10" s="25" t="n">
        <v>0</v>
      </c>
      <c r="E10" s="26" t="n">
        <f aca="false">W7*D10</f>
        <v>0</v>
      </c>
      <c r="F10" s="25" t="n">
        <v>0</v>
      </c>
      <c r="G10" s="26" t="n">
        <f aca="false">Y7*F10</f>
        <v>0</v>
      </c>
      <c r="H10" s="25" t="n">
        <v>0</v>
      </c>
      <c r="I10" s="26" t="n">
        <f aca="false">AA7*H10</f>
        <v>0</v>
      </c>
      <c r="J10" s="25" t="n">
        <v>0</v>
      </c>
      <c r="K10" s="26" t="n">
        <f aca="false">AC7*J10</f>
        <v>0</v>
      </c>
      <c r="L10" s="25" t="n">
        <v>0</v>
      </c>
      <c r="M10" s="26" t="n">
        <f aca="false">AE7*L10</f>
        <v>0</v>
      </c>
      <c r="N10" s="27" t="n">
        <f aca="false">E10+G10+I10+K10+M10</f>
        <v>0</v>
      </c>
      <c r="P10" s="28" t="s">
        <v>10</v>
      </c>
      <c r="Q10" s="29" t="s">
        <v>11</v>
      </c>
      <c r="R10" s="29" t="s">
        <v>12</v>
      </c>
      <c r="S10" s="29" t="s">
        <v>13</v>
      </c>
      <c r="T10" s="30" t="s">
        <v>14</v>
      </c>
      <c r="V10" s="13" t="s">
        <v>26</v>
      </c>
      <c r="W10" s="31" t="n">
        <v>25000</v>
      </c>
      <c r="X10" s="32" t="n">
        <v>12</v>
      </c>
      <c r="Y10" s="31" t="n">
        <f aca="false">W10*1.03</f>
        <v>25750</v>
      </c>
      <c r="Z10" s="32" t="n">
        <v>12</v>
      </c>
      <c r="AA10" s="31" t="n">
        <f aca="false">Y10*1.03</f>
        <v>26522.5</v>
      </c>
      <c r="AB10" s="32" t="n">
        <v>12</v>
      </c>
      <c r="AC10" s="31" t="n">
        <f aca="false">AA10*1.03</f>
        <v>27318.175</v>
      </c>
      <c r="AD10" s="32" t="n">
        <v>12</v>
      </c>
      <c r="AE10" s="31" t="n">
        <f aca="false">AC10*1.03</f>
        <v>28137.72025</v>
      </c>
      <c r="AF10" s="32" t="n">
        <v>12</v>
      </c>
    </row>
    <row r="11" s="2" customFormat="true" ht="16" hidden="false" customHeight="false" outlineLevel="0" collapsed="false">
      <c r="A11" s="3"/>
      <c r="B11" s="0"/>
      <c r="C11" s="33" t="s">
        <v>27</v>
      </c>
      <c r="D11" s="87" t="n">
        <f aca="false">SUM(D9:D10)</f>
        <v>4.74</v>
      </c>
      <c r="E11" s="35" t="n">
        <f aca="false">SUM(E9:E10)</f>
        <v>32197.3615384615</v>
      </c>
      <c r="F11" s="34" t="n">
        <f aca="false">SUM(F9:F10)</f>
        <v>2.35</v>
      </c>
      <c r="G11" s="35" t="n">
        <f aca="false">SUM(G9:G10)</f>
        <v>16441.7117307692</v>
      </c>
      <c r="H11" s="34" t="n">
        <f aca="false">SUM(H9:H10)</f>
        <v>2.35</v>
      </c>
      <c r="I11" s="35" t="n">
        <f aca="false">SUM(I9:I10)</f>
        <v>16934.9630826923</v>
      </c>
      <c r="J11" s="34" t="n">
        <f aca="false">SUM(J9:J10)</f>
        <v>0</v>
      </c>
      <c r="K11" s="35" t="n">
        <f aca="false">SUM(K9:K10)</f>
        <v>0</v>
      </c>
      <c r="L11" s="34" t="n">
        <f aca="false">SUM(L9:L10)</f>
        <v>0</v>
      </c>
      <c r="M11" s="35" t="n">
        <f aca="false">SUM(M9:M10)</f>
        <v>0</v>
      </c>
      <c r="N11" s="21" t="n">
        <f aca="false">E11+G11+I11+K11+M11</f>
        <v>65574.0363519231</v>
      </c>
      <c r="P11" s="15" t="n">
        <f aca="false">E9/V19*100</f>
        <v>52.8692307692308</v>
      </c>
      <c r="Q11" s="15" t="n">
        <f aca="false">G9/Y19*100</f>
        <v>26.2115384615385</v>
      </c>
      <c r="R11" s="15" t="n">
        <f aca="false">I9/V19*100</f>
        <v>27.8078211538462</v>
      </c>
      <c r="S11" s="15" t="n">
        <f aca="false">K9/V19*100</f>
        <v>0</v>
      </c>
      <c r="T11" s="15" t="n">
        <f aca="false">M9/V19*100</f>
        <v>0</v>
      </c>
      <c r="V11" s="13" t="s">
        <v>28</v>
      </c>
      <c r="W11" s="31" t="n">
        <v>48000</v>
      </c>
      <c r="X11" s="13" t="n">
        <v>12</v>
      </c>
      <c r="Y11" s="31" t="n">
        <f aca="false">W11*1.03</f>
        <v>49440</v>
      </c>
      <c r="Z11" s="13" t="n">
        <v>12</v>
      </c>
      <c r="AA11" s="31" t="n">
        <f aca="false">Y11*1.03</f>
        <v>50923.2</v>
      </c>
      <c r="AB11" s="13" t="n">
        <v>12</v>
      </c>
      <c r="AC11" s="31" t="n">
        <f aca="false">AA11*1.03</f>
        <v>52450.896</v>
      </c>
      <c r="AD11" s="13" t="n">
        <v>12</v>
      </c>
      <c r="AE11" s="31" t="n">
        <f aca="false">AC11*1.03</f>
        <v>54024.42288</v>
      </c>
      <c r="AF11" s="32" t="n">
        <v>12</v>
      </c>
    </row>
    <row r="12" s="2" customFormat="true" ht="16" hidden="false" customHeight="false" outlineLevel="0" collapsed="false">
      <c r="A12" s="3"/>
      <c r="B12" s="0"/>
      <c r="C12" s="0"/>
      <c r="D12" s="20"/>
      <c r="E12" s="36"/>
      <c r="F12" s="20"/>
      <c r="G12" s="36"/>
      <c r="H12" s="20"/>
      <c r="I12" s="36"/>
      <c r="J12" s="20"/>
      <c r="K12" s="36"/>
      <c r="L12" s="20"/>
      <c r="M12" s="36"/>
      <c r="N12" s="21"/>
      <c r="P12" s="17"/>
      <c r="Q12" s="17"/>
      <c r="R12" s="17"/>
      <c r="S12" s="17"/>
      <c r="T12" s="17"/>
      <c r="V12" s="13" t="s">
        <v>81</v>
      </c>
      <c r="W12" s="31" t="n">
        <v>18000</v>
      </c>
      <c r="X12" s="13" t="n">
        <v>12</v>
      </c>
      <c r="Y12" s="31" t="n">
        <f aca="false">W12*1.03</f>
        <v>18540</v>
      </c>
      <c r="Z12" s="32" t="n">
        <v>12</v>
      </c>
      <c r="AA12" s="31" t="n">
        <f aca="false">Y12*1.03</f>
        <v>19096.2</v>
      </c>
      <c r="AB12" s="32" t="n">
        <v>12</v>
      </c>
      <c r="AC12" s="31" t="n">
        <f aca="false">AA12*1.03</f>
        <v>19669.086</v>
      </c>
      <c r="AD12" s="32" t="n">
        <v>12</v>
      </c>
      <c r="AE12" s="31" t="n">
        <f aca="false">AC12*1.03</f>
        <v>20259.15858</v>
      </c>
      <c r="AF12" s="32" t="n">
        <v>12</v>
      </c>
    </row>
    <row r="13" s="2" customFormat="true" ht="21" hidden="false" customHeight="false" outlineLevel="0" collapsed="false">
      <c r="A13" s="3"/>
      <c r="B13" s="0"/>
      <c r="C13" s="88" t="s">
        <v>30</v>
      </c>
      <c r="D13" s="3" t="s">
        <v>20</v>
      </c>
      <c r="E13" s="3" t="s">
        <v>31</v>
      </c>
      <c r="F13" s="3" t="s">
        <v>20</v>
      </c>
      <c r="G13" s="3" t="s">
        <v>31</v>
      </c>
      <c r="H13" s="3" t="s">
        <v>20</v>
      </c>
      <c r="I13" s="3" t="s">
        <v>31</v>
      </c>
      <c r="J13" s="3" t="s">
        <v>20</v>
      </c>
      <c r="K13" s="3" t="s">
        <v>31</v>
      </c>
      <c r="L13" s="3" t="s">
        <v>20</v>
      </c>
      <c r="M13" s="3" t="s">
        <v>31</v>
      </c>
      <c r="N13" s="21"/>
      <c r="P13" s="38" t="s">
        <v>32</v>
      </c>
      <c r="Q13" s="39"/>
      <c r="R13" s="39"/>
      <c r="S13" s="39"/>
      <c r="T13" s="40"/>
      <c r="V13" s="13" t="s">
        <v>33</v>
      </c>
      <c r="W13" s="31" t="n">
        <v>10000</v>
      </c>
      <c r="X13" s="13" t="n">
        <v>12</v>
      </c>
      <c r="Y13" s="31" t="n">
        <f aca="false">W13*1.03</f>
        <v>10300</v>
      </c>
      <c r="Z13" s="13" t="n">
        <v>12</v>
      </c>
      <c r="AA13" s="31" t="n">
        <f aca="false">Y13*1.03</f>
        <v>10609</v>
      </c>
      <c r="AB13" s="13" t="n">
        <v>12</v>
      </c>
      <c r="AC13" s="31" t="n">
        <f aca="false">AA13*1.03</f>
        <v>10927.27</v>
      </c>
      <c r="AD13" s="13" t="n">
        <v>12</v>
      </c>
      <c r="AE13" s="31" t="n">
        <f aca="false">AC13*1.03</f>
        <v>11255.0881</v>
      </c>
      <c r="AF13" s="32" t="n">
        <v>12</v>
      </c>
    </row>
    <row r="14" s="2" customFormat="true" ht="18" hidden="false" customHeight="false" outlineLevel="0" collapsed="false">
      <c r="A14" s="3" t="s">
        <v>34</v>
      </c>
      <c r="B14" s="2" t="s">
        <v>26</v>
      </c>
      <c r="C14" s="41" t="n">
        <v>0</v>
      </c>
      <c r="D14" s="20" t="n">
        <v>0</v>
      </c>
      <c r="E14" s="19" t="n">
        <f aca="false">W10/X10*D14*$C14</f>
        <v>0</v>
      </c>
      <c r="F14" s="20" t="n">
        <v>12</v>
      </c>
      <c r="G14" s="19" t="n">
        <f aca="false">Y10/Z10*F14*$C14</f>
        <v>0</v>
      </c>
      <c r="H14" s="20" t="n">
        <v>12</v>
      </c>
      <c r="I14" s="19" t="n">
        <f aca="false">AA10/AB10*H14*$C14</f>
        <v>0</v>
      </c>
      <c r="J14" s="20" t="n">
        <v>0</v>
      </c>
      <c r="K14" s="19" t="n">
        <f aca="false">AC10/AD10*J14*$C14</f>
        <v>0</v>
      </c>
      <c r="L14" s="20" t="n">
        <v>0</v>
      </c>
      <c r="M14" s="19" t="n">
        <f aca="false">AE10/AF10*L14*$C14</f>
        <v>0</v>
      </c>
      <c r="N14" s="21" t="n">
        <f aca="false">E14+G14+I14+K14+M14</f>
        <v>0</v>
      </c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V14" s="13" t="s">
        <v>35</v>
      </c>
      <c r="W14" s="31" t="n">
        <v>10000</v>
      </c>
      <c r="X14" s="13" t="n">
        <v>12</v>
      </c>
      <c r="Y14" s="31" t="n">
        <f aca="false">W14*1.03</f>
        <v>10300</v>
      </c>
      <c r="Z14" s="32" t="n">
        <v>12</v>
      </c>
      <c r="AA14" s="31" t="n">
        <f aca="false">Y14*1.03</f>
        <v>10609</v>
      </c>
      <c r="AB14" s="32" t="n">
        <v>12</v>
      </c>
      <c r="AC14" s="31" t="n">
        <f aca="false">AA14*1.03</f>
        <v>10927.27</v>
      </c>
      <c r="AD14" s="32" t="n">
        <v>12</v>
      </c>
      <c r="AE14" s="31" t="n">
        <f aca="false">AC14*1.03</f>
        <v>11255.0881</v>
      </c>
      <c r="AF14" s="32" t="n">
        <v>12</v>
      </c>
    </row>
    <row r="15" s="2" customFormat="true" ht="16" hidden="false" customHeight="false" outlineLevel="0" collapsed="false">
      <c r="A15" s="3"/>
      <c r="B15" s="2" t="s">
        <v>28</v>
      </c>
      <c r="C15" s="41" t="n">
        <v>0</v>
      </c>
      <c r="D15" s="20" t="n">
        <v>0</v>
      </c>
      <c r="E15" s="19" t="n">
        <f aca="false">W11/X11*D15*$C15</f>
        <v>0</v>
      </c>
      <c r="F15" s="20" t="n">
        <v>0</v>
      </c>
      <c r="G15" s="19" t="n">
        <f aca="false">Y11/Z11*F15*$C15</f>
        <v>0</v>
      </c>
      <c r="H15" s="20" t="n">
        <v>0</v>
      </c>
      <c r="I15" s="19" t="n">
        <f aca="false">AA11/AB11*H15*$C15</f>
        <v>0</v>
      </c>
      <c r="J15" s="20" t="n">
        <v>0</v>
      </c>
      <c r="K15" s="19" t="n">
        <f aca="false">AC11/AD11*J15*$C15</f>
        <v>0</v>
      </c>
      <c r="L15" s="20" t="n">
        <v>0</v>
      </c>
      <c r="M15" s="19" t="n">
        <f aca="false">AE11/AF11*L15*$C15</f>
        <v>0</v>
      </c>
      <c r="N15" s="21" t="n">
        <f aca="false">E15+G15+I15+K15+M15</f>
        <v>0</v>
      </c>
      <c r="P15" s="15" t="n">
        <f aca="false">E10/V18*100</f>
        <v>0</v>
      </c>
      <c r="Q15" s="15" t="n">
        <f aca="false">G10/V18*100</f>
        <v>0</v>
      </c>
      <c r="R15" s="15" t="n">
        <f aca="false">I10/V18*100</f>
        <v>0</v>
      </c>
      <c r="S15" s="15" t="n">
        <f aca="false">K10/V18*100</f>
        <v>0</v>
      </c>
      <c r="T15" s="15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="2" customFormat="true" ht="16" hidden="false" customHeight="false" outlineLevel="0" collapsed="false">
      <c r="A16" s="3"/>
      <c r="B16" s="2" t="s">
        <v>29</v>
      </c>
      <c r="C16" s="41" t="n">
        <v>1</v>
      </c>
      <c r="D16" s="20" t="n">
        <v>18</v>
      </c>
      <c r="E16" s="19" t="n">
        <f aca="false">W12/X12*D16*$C16</f>
        <v>27000</v>
      </c>
      <c r="F16" s="20" t="n">
        <v>12</v>
      </c>
      <c r="G16" s="19" t="n">
        <f aca="false">Y12/Z12*F16*$C16</f>
        <v>18540</v>
      </c>
      <c r="H16" s="20" t="n">
        <v>12</v>
      </c>
      <c r="I16" s="19" t="n">
        <f aca="false">AA12/AB12*H16*$C16</f>
        <v>19096.2</v>
      </c>
      <c r="J16" s="20" t="n">
        <v>0</v>
      </c>
      <c r="K16" s="19" t="n">
        <f aca="false">AC12/AD12*J16*$C16</f>
        <v>0</v>
      </c>
      <c r="L16" s="20" t="n">
        <v>0</v>
      </c>
      <c r="M16" s="19" t="n">
        <f aca="false">AE12/AF12*L16*$C16</f>
        <v>0</v>
      </c>
      <c r="N16" s="21" t="n">
        <f aca="false">E16+G16+I16+K16+M16</f>
        <v>64636.2</v>
      </c>
      <c r="P16" s="17"/>
      <c r="Q16" s="17"/>
      <c r="R16" s="17"/>
      <c r="S16" s="17"/>
      <c r="T16" s="17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="2" customFormat="true" ht="16" hidden="false" customHeight="false" outlineLevel="0" collapsed="false">
      <c r="A17" s="3"/>
      <c r="B17" s="2" t="s">
        <v>33</v>
      </c>
      <c r="C17" s="41" t="n">
        <v>0</v>
      </c>
      <c r="D17" s="20" t="n">
        <v>0</v>
      </c>
      <c r="E17" s="19" t="n">
        <f aca="false">W13/X13*D17*$C17</f>
        <v>0</v>
      </c>
      <c r="F17" s="20" t="n">
        <v>0</v>
      </c>
      <c r="G17" s="19" t="n">
        <f aca="false">Y13/Z13*F17*$C17</f>
        <v>0</v>
      </c>
      <c r="H17" s="20" t="n">
        <v>0</v>
      </c>
      <c r="I17" s="19" t="n">
        <f aca="false">AA13/AB13*H17*$C17</f>
        <v>0</v>
      </c>
      <c r="J17" s="20" t="n">
        <v>0</v>
      </c>
      <c r="K17" s="19" t="n">
        <f aca="false">AC13/AD13*J17*$C17</f>
        <v>0</v>
      </c>
      <c r="L17" s="20" t="n">
        <v>0</v>
      </c>
      <c r="M17" s="19" t="n">
        <f aca="false">AE13/AF13*L17*$C17</f>
        <v>0</v>
      </c>
      <c r="N17" s="21" t="n">
        <f aca="false">E17+G17+I17+K17+M17</f>
        <v>0</v>
      </c>
      <c r="P17" s="0"/>
      <c r="Q17" s="0"/>
      <c r="R17" s="0"/>
      <c r="S17" s="0"/>
      <c r="T17" s="0"/>
      <c r="U17" s="0"/>
      <c r="V17" s="45" t="s">
        <v>82</v>
      </c>
      <c r="W17" s="45"/>
      <c r="X17" s="45"/>
      <c r="Y17" s="45"/>
      <c r="Z17" s="45"/>
      <c r="AA17" s="0"/>
      <c r="AB17" s="0"/>
      <c r="AC17" s="0"/>
      <c r="AD17" s="0"/>
      <c r="AE17" s="0"/>
      <c r="AF17" s="0"/>
      <c r="AG17" s="0"/>
    </row>
    <row r="18" s="2" customFormat="true" ht="16" hidden="false" customHeight="false" outlineLevel="0" collapsed="false">
      <c r="A18" s="3"/>
      <c r="B18" s="2" t="s">
        <v>35</v>
      </c>
      <c r="C18" s="46" t="n">
        <v>0</v>
      </c>
      <c r="D18" s="25" t="n">
        <v>0</v>
      </c>
      <c r="E18" s="26" t="n">
        <f aca="false">W14/X14*D18*$C18</f>
        <v>0</v>
      </c>
      <c r="F18" s="25" t="n">
        <v>0</v>
      </c>
      <c r="G18" s="26" t="n">
        <f aca="false">Y14/Z14*F18*$C18</f>
        <v>0</v>
      </c>
      <c r="H18" s="25" t="n">
        <v>0</v>
      </c>
      <c r="I18" s="26" t="n">
        <f aca="false">AA14/AB14*H18*$C18</f>
        <v>0</v>
      </c>
      <c r="J18" s="25" t="n">
        <v>0</v>
      </c>
      <c r="K18" s="26" t="n">
        <f aca="false">AC14/AD14*J18*$C18</f>
        <v>0</v>
      </c>
      <c r="L18" s="25" t="n">
        <v>0</v>
      </c>
      <c r="M18" s="26" t="n">
        <f aca="false">AE14/AF14*L18*$C18</f>
        <v>0</v>
      </c>
      <c r="N18" s="27" t="n">
        <f aca="false">E18+G18+I18+K18+M18</f>
        <v>0</v>
      </c>
      <c r="P18" s="14" t="s">
        <v>37</v>
      </c>
      <c r="Q18" s="14"/>
      <c r="R18" s="14"/>
      <c r="S18" s="14"/>
      <c r="T18" s="0"/>
      <c r="U18" s="0"/>
      <c r="V18" s="47" t="n">
        <f aca="false">V20-V19</f>
        <v>20612.3076923077</v>
      </c>
      <c r="W18" s="48" t="s">
        <v>38</v>
      </c>
      <c r="X18" s="48"/>
      <c r="Y18" s="49" t="n">
        <f aca="false">Y20-Y19</f>
        <v>21230.6769230769</v>
      </c>
      <c r="Z18" s="48"/>
      <c r="AA18" s="49" t="n">
        <f aca="false">AA20-AA19</f>
        <v>21867.5972307692</v>
      </c>
      <c r="AB18" s="48"/>
      <c r="AC18" s="49" t="n">
        <f aca="false">AC20-AC19</f>
        <v>22523.6251476923</v>
      </c>
      <c r="AD18" s="48"/>
      <c r="AE18" s="49" t="n">
        <f aca="false">AE20-AE19</f>
        <v>23199.3339021231</v>
      </c>
      <c r="AF18" s="0"/>
      <c r="AG18" s="0"/>
    </row>
    <row r="19" s="2" customFormat="true" ht="16" hidden="false" customHeight="false" outlineLevel="0" collapsed="false">
      <c r="A19" s="3"/>
      <c r="B19" s="0"/>
      <c r="C19" s="46"/>
      <c r="D19" s="50"/>
      <c r="E19" s="51"/>
      <c r="F19" s="50"/>
      <c r="G19" s="51"/>
      <c r="H19" s="50"/>
      <c r="I19" s="51"/>
      <c r="J19" s="50"/>
      <c r="K19" s="51"/>
      <c r="L19" s="50"/>
      <c r="M19" s="51"/>
      <c r="N19" s="21"/>
      <c r="P19" s="13" t="s">
        <v>39</v>
      </c>
      <c r="Q19" s="13"/>
      <c r="R19" s="52" t="s">
        <v>40</v>
      </c>
      <c r="S19" s="52" t="s">
        <v>41</v>
      </c>
      <c r="T19" s="0"/>
      <c r="U19" s="0"/>
      <c r="V19" s="89" t="n">
        <v>60900</v>
      </c>
      <c r="W19" s="54" t="s">
        <v>42</v>
      </c>
      <c r="X19" s="54"/>
      <c r="Y19" s="55" t="n">
        <f aca="false">V19*1.03</f>
        <v>62727</v>
      </c>
      <c r="Z19" s="55"/>
      <c r="AA19" s="55" t="n">
        <f aca="false">Y19*1.03</f>
        <v>64608.81</v>
      </c>
      <c r="AB19" s="55"/>
      <c r="AC19" s="55" t="n">
        <f aca="false">AA19*1.03</f>
        <v>66547.0743</v>
      </c>
      <c r="AD19" s="55"/>
      <c r="AE19" s="55" t="n">
        <f aca="false">AC19*1.03</f>
        <v>68543.486529</v>
      </c>
      <c r="AF19" s="0"/>
      <c r="AG19" s="0"/>
    </row>
    <row r="20" s="2" customFormat="true" ht="16" hidden="false" customHeight="false" outlineLevel="0" collapsed="false">
      <c r="A20" s="3"/>
      <c r="B20" s="0"/>
      <c r="C20" s="33" t="s">
        <v>43</v>
      </c>
      <c r="D20" s="3"/>
      <c r="E20" s="35" t="n">
        <f aca="false">SUM(E14:E18)</f>
        <v>27000</v>
      </c>
      <c r="F20" s="3"/>
      <c r="G20" s="35" t="n">
        <f aca="false">SUM(G14:G18)</f>
        <v>18540</v>
      </c>
      <c r="H20" s="3"/>
      <c r="I20" s="35" t="n">
        <f aca="false">SUM(I14:I18)</f>
        <v>19096.2</v>
      </c>
      <c r="J20" s="3"/>
      <c r="K20" s="35" t="n">
        <f aca="false">SUM(K14:K18)</f>
        <v>0</v>
      </c>
      <c r="L20" s="3"/>
      <c r="M20" s="35" t="n">
        <f aca="false">SUM(M14:M18)</f>
        <v>0</v>
      </c>
      <c r="N20" s="21" t="n">
        <f aca="false">E20+G20+I20+K20+M20</f>
        <v>64636.2</v>
      </c>
      <c r="P20" s="13" t="s">
        <v>44</v>
      </c>
      <c r="Q20" s="13"/>
      <c r="R20" s="56" t="n">
        <v>11307.45</v>
      </c>
      <c r="S20" s="56" t="n">
        <f aca="false">R20/12</f>
        <v>942.2875</v>
      </c>
      <c r="T20" s="0"/>
      <c r="U20" s="0"/>
      <c r="V20" s="57" t="n">
        <f aca="false">V19/1560*2088</f>
        <v>81512.3076923077</v>
      </c>
      <c r="W20" s="58" t="s">
        <v>45</v>
      </c>
      <c r="X20" s="58"/>
      <c r="Y20" s="59" t="n">
        <f aca="false">V20*1.03</f>
        <v>83957.676923077</v>
      </c>
      <c r="Z20" s="59"/>
      <c r="AA20" s="59" t="n">
        <f aca="false">Y20*1.03</f>
        <v>86476.4072307693</v>
      </c>
      <c r="AB20" s="59"/>
      <c r="AC20" s="59" t="n">
        <f aca="false">AA20*1.03</f>
        <v>89070.6994476923</v>
      </c>
      <c r="AD20" s="59"/>
      <c r="AE20" s="59" t="n">
        <f aca="false">AC20*1.03</f>
        <v>91742.8204311231</v>
      </c>
      <c r="AF20" s="0"/>
      <c r="AG20" s="0"/>
    </row>
    <row r="21" s="2" customFormat="true" ht="16" hidden="false" customHeight="false" outlineLevel="0" collapsed="false">
      <c r="A21" s="3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21"/>
      <c r="P21" s="13" t="s">
        <v>46</v>
      </c>
      <c r="Q21" s="13"/>
      <c r="R21" s="56" t="n">
        <f aca="false">R20*1.05</f>
        <v>11872.8225</v>
      </c>
      <c r="S21" s="56" t="n">
        <f aca="false">R21/12</f>
        <v>989.401875</v>
      </c>
      <c r="T21" s="0"/>
      <c r="U21" s="0"/>
      <c r="V21" s="60" t="n">
        <f aca="false">V20/12</f>
        <v>6792.69230769231</v>
      </c>
      <c r="W21" s="61" t="s">
        <v>47</v>
      </c>
      <c r="X21" s="2" t="s">
        <v>83</v>
      </c>
      <c r="Y21" s="0"/>
      <c r="Z21" s="0"/>
      <c r="AA21" s="0"/>
      <c r="AB21" s="0"/>
      <c r="AC21" s="0"/>
      <c r="AD21" s="0"/>
      <c r="AE21" s="0"/>
      <c r="AF21" s="0"/>
      <c r="AG21" s="0"/>
    </row>
    <row r="22" s="2" customFormat="true" ht="16" hidden="false" customHeight="false" outlineLevel="0" collapsed="false">
      <c r="A22" s="3"/>
      <c r="B22" s="0"/>
      <c r="C22" s="33" t="s">
        <v>48</v>
      </c>
      <c r="D22" s="3"/>
      <c r="E22" s="35" t="n">
        <f aca="false">E20+E11</f>
        <v>59197.3615384615</v>
      </c>
      <c r="F22" s="35"/>
      <c r="G22" s="35" t="n">
        <f aca="false">G20+G11</f>
        <v>34981.7117307692</v>
      </c>
      <c r="H22" s="35"/>
      <c r="I22" s="35" t="n">
        <f aca="false">I20+I11</f>
        <v>36031.1630826923</v>
      </c>
      <c r="J22" s="35"/>
      <c r="K22" s="35" t="n">
        <f aca="false">K20+K11</f>
        <v>0</v>
      </c>
      <c r="L22" s="35"/>
      <c r="M22" s="35" t="n">
        <f aca="false">M20+M11</f>
        <v>0</v>
      </c>
      <c r="N22" s="21" t="n">
        <f aca="false">E22+G22+I22+K22+M22</f>
        <v>130210.236351923</v>
      </c>
      <c r="P22" s="13" t="s">
        <v>49</v>
      </c>
      <c r="Q22" s="13"/>
      <c r="R22" s="56" t="n">
        <f aca="false">R21*1.05</f>
        <v>12466.463625</v>
      </c>
      <c r="S22" s="56" t="n">
        <f aca="false">R22/12</f>
        <v>1038.87196875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s="2" customFormat="true" ht="16" hidden="false" customHeight="false" outlineLevel="0" collapsed="false">
      <c r="A23" s="3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21"/>
      <c r="P23" s="13" t="s">
        <v>50</v>
      </c>
      <c r="Q23" s="13"/>
      <c r="R23" s="56" t="n">
        <f aca="false">R22*1.05</f>
        <v>13089.78680625</v>
      </c>
      <c r="S23" s="56" t="n">
        <f aca="false">R23/12</f>
        <v>1090.8155671875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  <row r="24" s="2" customFormat="true" ht="16" hidden="false" customHeight="false" outlineLevel="0" collapsed="false">
      <c r="A24" s="3"/>
      <c r="B24" s="0"/>
      <c r="C24" s="37" t="s">
        <v>51</v>
      </c>
      <c r="D24" s="0"/>
      <c r="E24" s="90" t="s">
        <v>52</v>
      </c>
      <c r="F24" s="0"/>
      <c r="G24" s="62" t="s">
        <v>52</v>
      </c>
      <c r="H24" s="0"/>
      <c r="I24" s="62" t="s">
        <v>52</v>
      </c>
      <c r="J24" s="0"/>
      <c r="K24" s="62" t="s">
        <v>52</v>
      </c>
      <c r="L24" s="0"/>
      <c r="M24" s="62" t="s">
        <v>52</v>
      </c>
      <c r="N24" s="63"/>
      <c r="P24" s="13" t="s">
        <v>53</v>
      </c>
      <c r="Q24" s="13"/>
      <c r="R24" s="56" t="n">
        <f aca="false">R23*1.05</f>
        <v>13744.2761465625</v>
      </c>
      <c r="S24" s="56" t="n">
        <f aca="false">R24/12</f>
        <v>1145.35634554688</v>
      </c>
      <c r="T24" s="0"/>
      <c r="U24" s="0"/>
      <c r="V24" s="91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</row>
    <row r="25" s="2" customFormat="true" ht="16" hidden="false" customHeight="false" outlineLevel="0" collapsed="false">
      <c r="A25" s="3" t="s">
        <v>54</v>
      </c>
      <c r="B25" s="2" t="s">
        <v>55</v>
      </c>
      <c r="C25" s="64" t="n">
        <v>0.274</v>
      </c>
      <c r="D25" s="0"/>
      <c r="E25" s="19" t="n">
        <f aca="false">E11*$C25</f>
        <v>8822.07706153847</v>
      </c>
      <c r="F25" s="0"/>
      <c r="G25" s="19" t="n">
        <f aca="false">G11*$C25</f>
        <v>4505.02901423077</v>
      </c>
      <c r="H25" s="0"/>
      <c r="I25" s="19" t="n">
        <f aca="false">I11*$C25</f>
        <v>4640.17988465769</v>
      </c>
      <c r="J25" s="0"/>
      <c r="K25" s="19" t="n">
        <f aca="false">K11*$C25</f>
        <v>0</v>
      </c>
      <c r="L25" s="0"/>
      <c r="M25" s="19" t="n">
        <f aca="false">M11*$C25</f>
        <v>0</v>
      </c>
      <c r="N25" s="21" t="n">
        <f aca="false">E25+G25+I25+K25+M25</f>
        <v>17967.2859604269</v>
      </c>
      <c r="P25" s="13" t="s">
        <v>56</v>
      </c>
      <c r="Q25" s="13"/>
      <c r="R25" s="56" t="n">
        <f aca="false">R24*1.05</f>
        <v>14431.4899538906</v>
      </c>
      <c r="S25" s="56" t="n">
        <f aca="false">R25/12</f>
        <v>1202.62416282422</v>
      </c>
      <c r="T25" s="0"/>
      <c r="U25" s="0"/>
      <c r="V25" s="91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</row>
    <row r="26" s="2" customFormat="true" ht="16" hidden="false" customHeight="false" outlineLevel="0" collapsed="false">
      <c r="A26" s="3"/>
      <c r="B26" s="2" t="s">
        <v>26</v>
      </c>
      <c r="C26" s="64" t="n">
        <v>0.102</v>
      </c>
      <c r="D26" s="0"/>
      <c r="E26" s="19" t="n">
        <f aca="false">E14*$C26</f>
        <v>0</v>
      </c>
      <c r="F26" s="0"/>
      <c r="G26" s="19" t="n">
        <f aca="false">G14*$C26</f>
        <v>0</v>
      </c>
      <c r="H26" s="0"/>
      <c r="I26" s="19" t="n">
        <f aca="false">I14*$C26</f>
        <v>0</v>
      </c>
      <c r="J26" s="0"/>
      <c r="K26" s="19" t="n">
        <f aca="false">K14*$C26</f>
        <v>0</v>
      </c>
      <c r="L26" s="0"/>
      <c r="M26" s="19" t="n">
        <f aca="false">M14*$C26</f>
        <v>0</v>
      </c>
      <c r="N26" s="21" t="n">
        <f aca="false">E26+G26+I26+K26+M26</f>
        <v>0</v>
      </c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</row>
    <row r="27" s="2" customFormat="true" ht="16" hidden="false" customHeight="false" outlineLevel="0" collapsed="false">
      <c r="A27" s="3"/>
      <c r="B27" s="2" t="s">
        <v>28</v>
      </c>
      <c r="C27" s="64" t="n">
        <v>0.102</v>
      </c>
      <c r="D27" s="0"/>
      <c r="E27" s="19" t="n">
        <f aca="false">E15*$C27</f>
        <v>0</v>
      </c>
      <c r="F27" s="0"/>
      <c r="G27" s="19" t="n">
        <f aca="false">G15*$C27</f>
        <v>0</v>
      </c>
      <c r="H27" s="0"/>
      <c r="I27" s="19" t="n">
        <f aca="false">I15*$C27</f>
        <v>0</v>
      </c>
      <c r="J27" s="0"/>
      <c r="K27" s="19" t="n">
        <f aca="false">K15*$C27</f>
        <v>0</v>
      </c>
      <c r="L27" s="0"/>
      <c r="M27" s="19" t="n">
        <f aca="false">M15*$C27</f>
        <v>0</v>
      </c>
      <c r="N27" s="21" t="n">
        <f aca="false">E27+G27+I27+K27+M27</f>
        <v>0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</row>
    <row r="28" s="2" customFormat="true" ht="16" hidden="false" customHeight="false" outlineLevel="0" collapsed="false">
      <c r="A28" s="3"/>
      <c r="B28" s="2" t="s">
        <v>29</v>
      </c>
      <c r="C28" s="64" t="n">
        <v>0.006</v>
      </c>
      <c r="D28" s="0"/>
      <c r="E28" s="19" t="n">
        <f aca="false">E16*$C28</f>
        <v>162</v>
      </c>
      <c r="F28" s="0"/>
      <c r="G28" s="19" t="n">
        <f aca="false">G16*$C28</f>
        <v>111.24</v>
      </c>
      <c r="H28" s="0"/>
      <c r="I28" s="19" t="n">
        <f aca="false">I16*$C28</f>
        <v>114.5772</v>
      </c>
      <c r="J28" s="0"/>
      <c r="K28" s="19" t="n">
        <f aca="false">K16*$C28</f>
        <v>0</v>
      </c>
      <c r="L28" s="0"/>
      <c r="M28" s="19" t="n">
        <f aca="false">M16*$C28</f>
        <v>0</v>
      </c>
      <c r="N28" s="21" t="n">
        <f aca="false">E28+G28+I28+K28+M28</f>
        <v>387.8172</v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</row>
    <row r="29" s="2" customFormat="true" ht="16" hidden="false" customHeight="false" outlineLevel="0" collapsed="false">
      <c r="A29" s="3"/>
      <c r="B29" s="2" t="s">
        <v>33</v>
      </c>
      <c r="C29" s="64" t="n">
        <v>0.358</v>
      </c>
      <c r="D29" s="0"/>
      <c r="E29" s="19" t="n">
        <f aca="false">E17*$C29</f>
        <v>0</v>
      </c>
      <c r="F29" s="0"/>
      <c r="G29" s="19" t="n">
        <f aca="false">G17*$C29</f>
        <v>0</v>
      </c>
      <c r="H29" s="0"/>
      <c r="I29" s="19" t="n">
        <f aca="false">I17*$C29</f>
        <v>0</v>
      </c>
      <c r="J29" s="0"/>
      <c r="K29" s="19" t="n">
        <f aca="false">K17*$C29</f>
        <v>0</v>
      </c>
      <c r="L29" s="0"/>
      <c r="M29" s="19" t="n">
        <f aca="false">M17*$C29</f>
        <v>0</v>
      </c>
      <c r="N29" s="21" t="n">
        <f aca="false">E29+G29+I29+K29+M29</f>
        <v>0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</row>
    <row r="30" s="2" customFormat="true" ht="16" hidden="false" customHeight="false" outlineLevel="0" collapsed="false">
      <c r="A30" s="3"/>
      <c r="B30" s="2" t="s">
        <v>35</v>
      </c>
      <c r="C30" s="64" t="n">
        <v>0.452</v>
      </c>
      <c r="D30" s="67"/>
      <c r="E30" s="26" t="n">
        <f aca="false">E18*$C30</f>
        <v>0</v>
      </c>
      <c r="F30" s="67"/>
      <c r="G30" s="26" t="n">
        <f aca="false">G18*$C30</f>
        <v>0</v>
      </c>
      <c r="H30" s="67"/>
      <c r="I30" s="26" t="n">
        <f aca="false">I18*$C30</f>
        <v>0</v>
      </c>
      <c r="J30" s="67"/>
      <c r="K30" s="26" t="n">
        <f aca="false">K18*$C30</f>
        <v>0</v>
      </c>
      <c r="L30" s="67"/>
      <c r="M30" s="26" t="n">
        <f aca="false">M18*$C30</f>
        <v>0</v>
      </c>
      <c r="N30" s="27" t="n">
        <f aca="false">E30+G30+I30+K30+M30</f>
        <v>0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</row>
    <row r="31" s="2" customFormat="true" ht="16" hidden="false" customHeight="false" outlineLevel="0" collapsed="false">
      <c r="A31" s="3"/>
      <c r="B31" s="0"/>
      <c r="C31" s="33" t="s">
        <v>57</v>
      </c>
      <c r="D31" s="3"/>
      <c r="E31" s="35" t="n">
        <f aca="false">SUM(E25:E30)</f>
        <v>8984.07706153846</v>
      </c>
      <c r="F31" s="3"/>
      <c r="G31" s="35" t="n">
        <f aca="false">SUM(G25:G30)</f>
        <v>4616.26901423077</v>
      </c>
      <c r="H31" s="3"/>
      <c r="I31" s="35" t="n">
        <f aca="false">SUM(I25:I30)</f>
        <v>4754.75708465769</v>
      </c>
      <c r="J31" s="3"/>
      <c r="K31" s="35" t="n">
        <f aca="false">SUM(K25:K30)</f>
        <v>0</v>
      </c>
      <c r="L31" s="3"/>
      <c r="M31" s="35" t="n">
        <f aca="false">SUM(M25:M30)</f>
        <v>0</v>
      </c>
      <c r="N31" s="21" t="n">
        <f aca="false">E31+G31+I31+K31+M31</f>
        <v>18355.1031604269</v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</row>
    <row r="32" s="2" customFormat="true" ht="16" hidden="false" customHeight="false" outlineLevel="0" collapsed="false">
      <c r="A32" s="3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21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</row>
    <row r="33" s="2" customFormat="true" ht="16" hidden="false" customHeight="false" outlineLevel="0" collapsed="false">
      <c r="A33" s="3"/>
      <c r="B33" s="0"/>
      <c r="C33" s="68" t="s">
        <v>58</v>
      </c>
      <c r="D33" s="69"/>
      <c r="E33" s="70" t="n">
        <f aca="false">E22+E31</f>
        <v>68181.4386</v>
      </c>
      <c r="F33" s="70"/>
      <c r="G33" s="70" t="n">
        <f aca="false">G22+G31</f>
        <v>39597.980745</v>
      </c>
      <c r="H33" s="69"/>
      <c r="I33" s="70" t="n">
        <f aca="false">I22+I31</f>
        <v>40785.92016735</v>
      </c>
      <c r="J33" s="70"/>
      <c r="K33" s="70" t="n">
        <f aca="false">K22+K31</f>
        <v>0</v>
      </c>
      <c r="L33" s="70"/>
      <c r="M33" s="70" t="n">
        <f aca="false">M22+M31</f>
        <v>0</v>
      </c>
      <c r="N33" s="21" t="n">
        <f aca="false">E33+G33+I33+K33+M33</f>
        <v>148565.33951235</v>
      </c>
      <c r="P33" s="0"/>
      <c r="Q33" s="0"/>
      <c r="R33" s="0"/>
      <c r="S33" s="0"/>
      <c r="T33" s="0"/>
      <c r="U33" s="0"/>
      <c r="V33" s="92"/>
      <c r="W33" s="92"/>
      <c r="X33" s="92"/>
      <c r="Y33" s="0"/>
      <c r="Z33" s="0"/>
      <c r="AA33" s="0"/>
      <c r="AB33" s="0"/>
      <c r="AC33" s="0"/>
      <c r="AD33" s="0"/>
      <c r="AE33" s="0"/>
      <c r="AF33" s="0"/>
      <c r="AG33" s="0"/>
    </row>
    <row r="34" s="2" customFormat="true" ht="16" hidden="false" customHeight="false" outlineLevel="0" collapsed="false">
      <c r="A34" s="3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21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</row>
    <row r="35" s="2" customFormat="true" ht="16" hidden="false" customHeight="false" outlineLevel="0" collapsed="false">
      <c r="A35" s="3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71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</row>
    <row r="36" s="2" customFormat="true" ht="16" hidden="false" customHeight="false" outlineLevel="0" collapsed="false">
      <c r="A36" s="3" t="s">
        <v>59</v>
      </c>
      <c r="B36" s="2" t="s">
        <v>60</v>
      </c>
      <c r="C36" s="0"/>
      <c r="D36" s="0"/>
      <c r="E36" s="19" t="n">
        <v>10000</v>
      </c>
      <c r="F36" s="0"/>
      <c r="G36" s="19" t="n">
        <v>6000</v>
      </c>
      <c r="H36" s="0"/>
      <c r="I36" s="19" t="n">
        <v>6000</v>
      </c>
      <c r="J36" s="0"/>
      <c r="K36" s="19" t="n">
        <v>0</v>
      </c>
      <c r="L36" s="0"/>
      <c r="M36" s="19" t="n">
        <v>0</v>
      </c>
      <c r="N36" s="21" t="n">
        <f aca="false">E36+G36+I36+K36+M36</f>
        <v>22000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</row>
    <row r="37" s="2" customFormat="true" ht="16" hidden="false" customHeight="false" outlineLevel="0" collapsed="false">
      <c r="A37" s="3"/>
      <c r="B37" s="2" t="s">
        <v>61</v>
      </c>
      <c r="C37" s="0"/>
      <c r="D37" s="0"/>
      <c r="E37" s="19" t="n">
        <v>2000</v>
      </c>
      <c r="F37" s="0"/>
      <c r="G37" s="19" t="n">
        <v>2000</v>
      </c>
      <c r="H37" s="0"/>
      <c r="I37" s="19" t="n">
        <v>2000</v>
      </c>
      <c r="J37" s="0"/>
      <c r="K37" s="19" t="n">
        <v>0</v>
      </c>
      <c r="L37" s="0"/>
      <c r="M37" s="19" t="n">
        <v>0</v>
      </c>
      <c r="N37" s="21" t="n">
        <f aca="false">E37+G37+I37+K37+M37</f>
        <v>6000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</row>
    <row r="38" s="2" customFormat="true" ht="16" hidden="false" customHeight="false" outlineLevel="0" collapsed="false">
      <c r="A38" s="3"/>
      <c r="B38" s="2" t="s">
        <v>62</v>
      </c>
      <c r="C38" s="0"/>
      <c r="D38" s="0"/>
      <c r="E38" s="19" t="n">
        <v>0</v>
      </c>
      <c r="F38" s="0"/>
      <c r="G38" s="19" t="n">
        <v>0</v>
      </c>
      <c r="H38" s="0"/>
      <c r="I38" s="19" t="n">
        <v>0</v>
      </c>
      <c r="J38" s="0"/>
      <c r="K38" s="19" t="n">
        <v>0</v>
      </c>
      <c r="L38" s="0"/>
      <c r="M38" s="19" t="n">
        <v>0</v>
      </c>
      <c r="N38" s="21" t="n">
        <f aca="false">E38+G38+I38+K38+M38</f>
        <v>0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</row>
    <row r="39" s="2" customFormat="true" ht="16" hidden="false" customHeight="false" outlineLevel="0" collapsed="false">
      <c r="A39" s="3"/>
      <c r="B39" s="2" t="s">
        <v>63</v>
      </c>
      <c r="C39" s="0"/>
      <c r="D39" s="0"/>
      <c r="E39" s="19" t="n">
        <f aca="false">3000+2000</f>
        <v>5000</v>
      </c>
      <c r="F39" s="0"/>
      <c r="G39" s="19" t="n">
        <v>4000</v>
      </c>
      <c r="H39" s="0"/>
      <c r="I39" s="19" t="n">
        <v>4000</v>
      </c>
      <c r="J39" s="0"/>
      <c r="K39" s="19" t="n">
        <v>0</v>
      </c>
      <c r="L39" s="0"/>
      <c r="M39" s="19" t="n">
        <v>0</v>
      </c>
      <c r="N39" s="21" t="n">
        <f aca="false">E39+G39+I39+K39+M39</f>
        <v>13000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</row>
    <row r="40" s="2" customFormat="true" ht="16" hidden="false" customHeight="false" outlineLevel="0" collapsed="false">
      <c r="A40" s="3"/>
      <c r="B40" s="2" t="s">
        <v>64</v>
      </c>
      <c r="C40" s="0"/>
      <c r="D40" s="67"/>
      <c r="E40" s="26" t="n">
        <v>0</v>
      </c>
      <c r="F40" s="67"/>
      <c r="G40" s="26" t="n">
        <v>0</v>
      </c>
      <c r="H40" s="67"/>
      <c r="I40" s="26" t="n">
        <v>0</v>
      </c>
      <c r="J40" s="67"/>
      <c r="K40" s="26" t="n">
        <v>0</v>
      </c>
      <c r="L40" s="67"/>
      <c r="M40" s="26" t="n">
        <v>0</v>
      </c>
      <c r="N40" s="27" t="n">
        <f aca="false">E40+G40+I40+K40+M40</f>
        <v>0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</row>
    <row r="41" s="2" customFormat="true" ht="16" hidden="false" customHeight="false" outlineLevel="0" collapsed="false">
      <c r="A41" s="3"/>
      <c r="B41" s="0"/>
      <c r="C41" s="68" t="s">
        <v>65</v>
      </c>
      <c r="D41" s="69"/>
      <c r="E41" s="70" t="n">
        <f aca="false">SUM(E36:E40)</f>
        <v>17000</v>
      </c>
      <c r="F41" s="69"/>
      <c r="G41" s="70" t="n">
        <f aca="false">SUM(G36:G40)</f>
        <v>12000</v>
      </c>
      <c r="H41" s="69"/>
      <c r="I41" s="70" t="n">
        <f aca="false">SUM(I36:I40)</f>
        <v>12000</v>
      </c>
      <c r="J41" s="69"/>
      <c r="K41" s="70" t="n">
        <f aca="false">SUM(K36:K40)</f>
        <v>0</v>
      </c>
      <c r="L41" s="69"/>
      <c r="M41" s="70" t="n">
        <f aca="false">SUM(M36:M40)</f>
        <v>0</v>
      </c>
      <c r="N41" s="21" t="n">
        <f aca="false">E41+G41+I41+K41+M41</f>
        <v>41000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</row>
    <row r="42" s="2" customFormat="true" ht="16" hidden="false" customHeight="false" outlineLevel="0" collapsed="false">
      <c r="A42" s="3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21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</row>
    <row r="43" s="2" customFormat="true" ht="16" hidden="false" customHeight="false" outlineLevel="0" collapsed="false">
      <c r="A43" s="3" t="s">
        <v>66</v>
      </c>
      <c r="B43" s="2" t="s">
        <v>84</v>
      </c>
      <c r="C43" s="0"/>
      <c r="D43" s="0"/>
      <c r="E43" s="74" t="n">
        <v>0</v>
      </c>
      <c r="F43" s="0"/>
      <c r="G43" s="74" t="n">
        <v>0</v>
      </c>
      <c r="H43" s="0"/>
      <c r="I43" s="74" t="n">
        <v>0</v>
      </c>
      <c r="J43" s="0"/>
      <c r="K43" s="74" t="n">
        <v>0</v>
      </c>
      <c r="L43" s="0"/>
      <c r="M43" s="74" t="n">
        <v>0</v>
      </c>
      <c r="N43" s="21" t="n">
        <f aca="false">E43+G43+I43+K43+M43</f>
        <v>0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</row>
    <row r="44" s="2" customFormat="true" ht="16" hidden="false" customHeight="false" outlineLevel="0" collapsed="false">
      <c r="A44" s="3"/>
      <c r="B44" s="2" t="s">
        <v>68</v>
      </c>
      <c r="C44" s="0"/>
      <c r="D44" s="45"/>
      <c r="E44" s="51" t="n">
        <f aca="false">S20*D14*C14</f>
        <v>0</v>
      </c>
      <c r="F44" s="51"/>
      <c r="G44" s="51" t="n">
        <f aca="false">S21*F14*C14</f>
        <v>0</v>
      </c>
      <c r="H44" s="51"/>
      <c r="I44" s="51" t="n">
        <f aca="false">G44*1.05</f>
        <v>0</v>
      </c>
      <c r="J44" s="51"/>
      <c r="K44" s="51" t="n">
        <v>0</v>
      </c>
      <c r="L44" s="51"/>
      <c r="M44" s="51" t="n">
        <v>0</v>
      </c>
      <c r="N44" s="71" t="n">
        <f aca="false">E44+G44+I44+K44+M44</f>
        <v>0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</row>
    <row r="45" s="2" customFormat="true" ht="16" hidden="false" customHeight="false" outlineLevel="0" collapsed="false">
      <c r="A45" s="3"/>
      <c r="B45" s="2" t="s">
        <v>69</v>
      </c>
      <c r="C45" s="0"/>
      <c r="D45" s="0"/>
      <c r="E45" s="26" t="n">
        <v>0</v>
      </c>
      <c r="F45" s="26"/>
      <c r="G45" s="26" t="n">
        <v>0</v>
      </c>
      <c r="H45" s="26"/>
      <c r="I45" s="26" t="n">
        <v>0</v>
      </c>
      <c r="J45" s="26"/>
      <c r="K45" s="26" t="n">
        <v>0</v>
      </c>
      <c r="L45" s="26"/>
      <c r="M45" s="26" t="n">
        <v>0</v>
      </c>
      <c r="N45" s="27" t="n">
        <f aca="false">E45+G45+I45+K45+M45</f>
        <v>0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</row>
    <row r="46" s="2" customFormat="true" ht="16" hidden="false" customHeight="false" outlineLevel="0" collapsed="false">
      <c r="A46" s="3"/>
      <c r="B46" s="0"/>
      <c r="C46" s="68" t="s">
        <v>70</v>
      </c>
      <c r="D46" s="75"/>
      <c r="E46" s="70" t="n">
        <f aca="false">SUM(E43:E45)</f>
        <v>0</v>
      </c>
      <c r="F46" s="75"/>
      <c r="G46" s="70" t="n">
        <f aca="false">SUM(G43:G45)</f>
        <v>0</v>
      </c>
      <c r="H46" s="75"/>
      <c r="I46" s="70" t="n">
        <f aca="false">SUM(I43:I45)</f>
        <v>0</v>
      </c>
      <c r="J46" s="75"/>
      <c r="K46" s="70" t="n">
        <f aca="false">SUM(K43:K45)</f>
        <v>0</v>
      </c>
      <c r="L46" s="75"/>
      <c r="M46" s="70" t="n">
        <f aca="false">SUM(M43:M45)</f>
        <v>0</v>
      </c>
      <c r="N46" s="21" t="n">
        <f aca="false">E46+G46+I46+K46+M46</f>
        <v>0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</row>
    <row r="47" s="2" customFormat="true" ht="16" hidden="false" customHeight="false" outlineLevel="0" collapsed="false">
      <c r="A47" s="3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21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</row>
    <row r="48" s="2" customFormat="true" ht="16" hidden="false" customHeight="false" outlineLevel="0" collapsed="false">
      <c r="A48" s="69" t="s">
        <v>71</v>
      </c>
      <c r="B48" s="75"/>
      <c r="C48" s="68" t="s">
        <v>72</v>
      </c>
      <c r="D48" s="69"/>
      <c r="E48" s="70" t="n">
        <f aca="false">E33+E41+E46</f>
        <v>85181.4386</v>
      </c>
      <c r="F48" s="69"/>
      <c r="G48" s="70" t="n">
        <f aca="false">G33+G41+G46</f>
        <v>51597.980745</v>
      </c>
      <c r="H48" s="69"/>
      <c r="I48" s="70" t="n">
        <f aca="false">I33+I41+I46</f>
        <v>52785.92016735</v>
      </c>
      <c r="J48" s="69"/>
      <c r="K48" s="70" t="n">
        <f aca="false">K33+K41+K46</f>
        <v>0</v>
      </c>
      <c r="L48" s="69"/>
      <c r="M48" s="70" t="n">
        <f aca="false">M33+M41+M46</f>
        <v>0</v>
      </c>
      <c r="N48" s="21" t="n">
        <f aca="false">E48+G48+I48+K48+M48</f>
        <v>189565.33951235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</row>
    <row r="49" s="2" customFormat="true" ht="16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21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</row>
    <row r="50" s="2" customFormat="true" ht="16" hidden="false" customHeight="false" outlineLevel="0" collapsed="false">
      <c r="A50" s="76" t="s">
        <v>73</v>
      </c>
      <c r="B50" s="77"/>
      <c r="C50" s="78" t="s">
        <v>85</v>
      </c>
      <c r="D50" s="77"/>
      <c r="E50" s="79" t="n">
        <f aca="false">E48-E46</f>
        <v>85181.4386</v>
      </c>
      <c r="F50" s="77"/>
      <c r="G50" s="79" t="n">
        <f aca="false">G48-G46</f>
        <v>51597.980745</v>
      </c>
      <c r="H50" s="77"/>
      <c r="I50" s="79" t="n">
        <f aca="false">I48-I46</f>
        <v>52785.92016735</v>
      </c>
      <c r="J50" s="77"/>
      <c r="K50" s="79" t="n">
        <f aca="false">K48-K46</f>
        <v>0</v>
      </c>
      <c r="L50" s="77"/>
      <c r="M50" s="79" t="n">
        <f aca="false">M48-M46</f>
        <v>0</v>
      </c>
      <c r="N50" s="21" t="n">
        <f aca="false">E50+G50+I50+K50+M50</f>
        <v>189565.33951235</v>
      </c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</row>
    <row r="51" s="2" customFormat="true" ht="16" hidden="false" customHeight="false" outlineLevel="0" collapsed="false">
      <c r="A51" s="3"/>
      <c r="B51" s="0"/>
      <c r="C51" s="3"/>
      <c r="D51" s="0"/>
      <c r="E51" s="35"/>
      <c r="F51" s="0"/>
      <c r="G51" s="0"/>
      <c r="H51" s="0"/>
      <c r="I51" s="0"/>
      <c r="J51" s="0"/>
      <c r="K51" s="0"/>
      <c r="L51" s="0"/>
      <c r="M51" s="0"/>
      <c r="N51" s="21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</row>
    <row r="52" s="2" customFormat="true" ht="16" hidden="false" customHeight="false" outlineLevel="0" collapsed="false">
      <c r="A52" s="80" t="s">
        <v>75</v>
      </c>
      <c r="B52" s="81"/>
      <c r="C52" s="82" t="s">
        <v>76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21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</row>
    <row r="53" s="2" customFormat="true" ht="16" hidden="false" customHeight="false" outlineLevel="0" collapsed="false">
      <c r="A53" s="0"/>
      <c r="B53" s="0"/>
      <c r="C53" s="83" t="n">
        <v>0.545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21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</row>
    <row r="54" s="2" customFormat="true" ht="16" hidden="false" customHeight="false" outlineLevel="0" collapsed="false">
      <c r="A54" s="0"/>
      <c r="B54" s="0"/>
      <c r="C54" s="84" t="s">
        <v>77</v>
      </c>
      <c r="D54" s="81"/>
      <c r="E54" s="85" t="n">
        <f aca="false">E50*$C53</f>
        <v>46423.884037</v>
      </c>
      <c r="F54" s="81"/>
      <c r="G54" s="85" t="n">
        <f aca="false">G50*$C53</f>
        <v>28120.899506025</v>
      </c>
      <c r="H54" s="81"/>
      <c r="I54" s="85" t="n">
        <f aca="false">I50*$C53</f>
        <v>28768.3264912058</v>
      </c>
      <c r="J54" s="81"/>
      <c r="K54" s="85" t="n">
        <f aca="false">K50*$C53</f>
        <v>0</v>
      </c>
      <c r="L54" s="81"/>
      <c r="M54" s="85" t="n">
        <f aca="false">M50*$C53</f>
        <v>0</v>
      </c>
      <c r="N54" s="21" t="n">
        <f aca="false">E54+G54+I54+K54+M54</f>
        <v>103313.110034231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</row>
    <row r="55" s="2" customFormat="true" ht="16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21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</row>
    <row r="56" s="2" customFormat="true" ht="16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21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</row>
    <row r="57" s="2" customFormat="true" ht="16" hidden="false" customHeight="false" outlineLevel="0" collapsed="false">
      <c r="A57" s="9" t="s">
        <v>78</v>
      </c>
      <c r="B57" s="86"/>
      <c r="C57" s="86"/>
      <c r="D57" s="86"/>
      <c r="E57" s="21" t="n">
        <f aca="false">E48+E54</f>
        <v>131605.322637</v>
      </c>
      <c r="F57" s="86"/>
      <c r="G57" s="21" t="n">
        <f aca="false">G48+G54</f>
        <v>79718.880251025</v>
      </c>
      <c r="H57" s="86"/>
      <c r="I57" s="21" t="n">
        <f aca="false">I48+I54</f>
        <v>81554.2466585558</v>
      </c>
      <c r="J57" s="86"/>
      <c r="K57" s="21" t="n">
        <f aca="false">K48+K54</f>
        <v>0</v>
      </c>
      <c r="L57" s="86"/>
      <c r="M57" s="21" t="n">
        <f aca="false">M48+M54</f>
        <v>0</v>
      </c>
      <c r="N57" s="21" t="n">
        <f aca="false">E57+G57+I57+K57+M57</f>
        <v>292878.449546581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D5" activeCellId="0" sqref="D5"/>
    </sheetView>
  </sheetViews>
  <sheetFormatPr defaultRowHeight="16"/>
  <cols>
    <col collapsed="false" hidden="false" max="1" min="1" style="0" width="32.4883720930233"/>
    <col collapsed="false" hidden="false" max="3" min="2" style="0" width="24.2418604651163"/>
    <col collapsed="false" hidden="false" max="9" min="4" style="0" width="12.9209302325581"/>
    <col collapsed="false" hidden="true" max="13" min="10" style="0" width="0"/>
    <col collapsed="false" hidden="false" max="14" min="14" style="0" width="13.7813953488372"/>
    <col collapsed="false" hidden="false" max="21" min="15" style="0" width="11.446511627907"/>
    <col collapsed="false" hidden="false" max="22" min="22" style="0" width="27.6883720930233"/>
    <col collapsed="false" hidden="false" max="23" min="23" style="0" width="11.446511627907"/>
    <col collapsed="false" hidden="false" max="24" min="24" style="0" width="11.3209302325581"/>
    <col collapsed="false" hidden="false" max="32" min="25" style="0" width="11.2"/>
    <col collapsed="false" hidden="false" max="1025" min="33" style="0" width="11.446511627907"/>
  </cols>
  <sheetData>
    <row r="1" s="2" customFormat="true" ht="48" hidden="false" customHeight="false" outlineLevel="0" collapsed="false">
      <c r="A1" s="1" t="s">
        <v>0</v>
      </c>
    </row>
    <row r="2" s="2" customFormat="true" ht="16" hidden="false" customHeight="false" outlineLevel="0" collapsed="false">
      <c r="A2" s="3"/>
    </row>
    <row r="3" s="2" customFormat="true" ht="16" hidden="false" customHeight="false" outlineLevel="0" collapsed="false">
      <c r="A3" s="3" t="s">
        <v>1</v>
      </c>
    </row>
    <row r="4" s="2" customFormat="true" ht="16" hidden="false" customHeight="false" outlineLevel="0" collapsed="false">
      <c r="A4" s="3"/>
    </row>
    <row r="5" s="2" customFormat="true" ht="21" hidden="false" customHeight="false" outlineLevel="0" collapsed="false">
      <c r="A5" s="3" t="s">
        <v>2</v>
      </c>
      <c r="D5" s="4" t="s">
        <v>3</v>
      </c>
      <c r="E5" s="4"/>
      <c r="F5" s="4" t="s">
        <v>4</v>
      </c>
      <c r="G5" s="4"/>
      <c r="H5" s="4" t="s">
        <v>5</v>
      </c>
      <c r="I5" s="4"/>
      <c r="J5" s="4" t="s">
        <v>6</v>
      </c>
      <c r="K5" s="4"/>
      <c r="L5" s="4" t="s">
        <v>7</v>
      </c>
      <c r="M5" s="4"/>
      <c r="N5" s="5" t="s">
        <v>8</v>
      </c>
      <c r="P5" s="6" t="s">
        <v>9</v>
      </c>
      <c r="Q5" s="7"/>
      <c r="R5" s="7"/>
      <c r="S5" s="7"/>
      <c r="T5" s="8"/>
    </row>
    <row r="6" s="2" customFormat="true" ht="15" hidden="false" customHeight="true" outlineLevel="0" collapsed="false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P6" s="10" t="s">
        <v>10</v>
      </c>
      <c r="Q6" s="11" t="s">
        <v>11</v>
      </c>
      <c r="R6" s="11" t="s">
        <v>12</v>
      </c>
      <c r="S6" s="11" t="s">
        <v>13</v>
      </c>
      <c r="T6" s="12" t="s">
        <v>14</v>
      </c>
      <c r="V6" s="13" t="s">
        <v>15</v>
      </c>
      <c r="W6" s="14" t="s">
        <v>16</v>
      </c>
      <c r="X6" s="14"/>
      <c r="Y6" s="14" t="s">
        <v>17</v>
      </c>
      <c r="Z6" s="14"/>
      <c r="AA6" s="14" t="s">
        <v>18</v>
      </c>
      <c r="AB6" s="14"/>
      <c r="AC6" s="14" t="s">
        <v>6</v>
      </c>
      <c r="AD6" s="14"/>
      <c r="AE6" s="14" t="s">
        <v>7</v>
      </c>
      <c r="AF6" s="14"/>
    </row>
    <row r="7" s="2" customFormat="true" ht="16" hidden="false" customHeight="false" outlineLevel="0" collapsed="false">
      <c r="A7" s="3" t="s">
        <v>19</v>
      </c>
      <c r="B7" s="2" t="s">
        <v>86</v>
      </c>
      <c r="D7" s="3" t="s">
        <v>20</v>
      </c>
      <c r="E7" s="3" t="s">
        <v>21</v>
      </c>
      <c r="F7" s="3" t="s">
        <v>20</v>
      </c>
      <c r="G7" s="3" t="s">
        <v>21</v>
      </c>
      <c r="H7" s="3" t="s">
        <v>20</v>
      </c>
      <c r="I7" s="3" t="s">
        <v>21</v>
      </c>
      <c r="J7" s="3" t="s">
        <v>20</v>
      </c>
      <c r="K7" s="3" t="s">
        <v>21</v>
      </c>
      <c r="L7" s="3" t="s">
        <v>20</v>
      </c>
      <c r="M7" s="3" t="s">
        <v>21</v>
      </c>
      <c r="N7" s="9"/>
      <c r="P7" s="15" t="n">
        <f aca="false">E11/V20*100</f>
        <v>29.375</v>
      </c>
      <c r="Q7" s="15" t="n">
        <f aca="false">G11/Y20*100</f>
        <v>19.5833333333333</v>
      </c>
      <c r="R7" s="15" t="n">
        <f aca="false">I11/AA20*100</f>
        <v>19.5833333333333</v>
      </c>
      <c r="S7" s="15" t="n">
        <f aca="false">K11/AC20*100</f>
        <v>0</v>
      </c>
      <c r="T7" s="15" t="n">
        <f aca="false">M11/AE20*100</f>
        <v>0</v>
      </c>
      <c r="V7" s="13"/>
      <c r="W7" s="16" t="n">
        <f aca="false">V21</f>
        <v>11357.3815384615</v>
      </c>
      <c r="X7" s="13" t="n">
        <v>9</v>
      </c>
      <c r="Y7" s="16" t="n">
        <f aca="false">W7*1.03</f>
        <v>11698.1029846154</v>
      </c>
      <c r="Z7" s="13" t="n">
        <v>9</v>
      </c>
      <c r="AA7" s="16" t="n">
        <f aca="false">Y7*1.03</f>
        <v>12049.0460741538</v>
      </c>
      <c r="AB7" s="13" t="n">
        <v>9</v>
      </c>
      <c r="AC7" s="16" t="n">
        <f aca="false">AA7*1.03</f>
        <v>12410.5174563785</v>
      </c>
      <c r="AD7" s="13" t="n">
        <v>9</v>
      </c>
      <c r="AE7" s="16" t="n">
        <f aca="false">AC7*1.03</f>
        <v>12782.8329800698</v>
      </c>
      <c r="AF7" s="13" t="n">
        <v>9</v>
      </c>
    </row>
    <row r="8" s="2" customFormat="true" ht="16" hidden="false" customHeight="false" outlineLevel="0" collapsed="false">
      <c r="A8" s="3"/>
      <c r="B8" s="0"/>
      <c r="D8" s="0"/>
      <c r="E8" s="0"/>
      <c r="F8" s="0"/>
      <c r="G8" s="0"/>
      <c r="H8" s="0"/>
      <c r="I8" s="0"/>
      <c r="J8" s="0"/>
      <c r="K8" s="0"/>
      <c r="L8" s="0"/>
      <c r="M8" s="0"/>
      <c r="N8" s="9"/>
      <c r="P8" s="17"/>
      <c r="Q8" s="17"/>
      <c r="R8" s="17"/>
      <c r="S8" s="17"/>
      <c r="T8" s="17"/>
      <c r="V8" s="0"/>
      <c r="W8" s="0"/>
      <c r="X8" s="0"/>
      <c r="Y8" s="0"/>
      <c r="Z8" s="0"/>
      <c r="AA8" s="0"/>
      <c r="AB8" s="0"/>
      <c r="AC8" s="0"/>
      <c r="AD8" s="0"/>
      <c r="AE8" s="0"/>
      <c r="AF8" s="0"/>
    </row>
    <row r="9" s="2" customFormat="true" ht="21" hidden="false" customHeight="false" outlineLevel="0" collapsed="false">
      <c r="A9" s="3"/>
      <c r="B9" s="2" t="s">
        <v>23</v>
      </c>
      <c r="D9" s="93" t="n">
        <v>3.525</v>
      </c>
      <c r="E9" s="19" t="n">
        <f aca="false">W7*D9</f>
        <v>40034.7699230769</v>
      </c>
      <c r="F9" s="18" t="n">
        <v>2.35</v>
      </c>
      <c r="G9" s="19" t="n">
        <f aca="false">Y7*F9</f>
        <v>27490.5420138462</v>
      </c>
      <c r="H9" s="18" t="n">
        <v>2.35</v>
      </c>
      <c r="I9" s="19" t="n">
        <f aca="false">AA7*H9</f>
        <v>28315.2582742615</v>
      </c>
      <c r="J9" s="20" t="n">
        <v>0</v>
      </c>
      <c r="K9" s="19" t="n">
        <f aca="false">AC7*J9</f>
        <v>0</v>
      </c>
      <c r="L9" s="20" t="n">
        <v>0</v>
      </c>
      <c r="M9" s="19" t="n">
        <f aca="false">AE7*L9</f>
        <v>0</v>
      </c>
      <c r="N9" s="21" t="n">
        <f aca="false">E9+G9+I9+K9+M9</f>
        <v>95840.5702111846</v>
      </c>
      <c r="P9" s="22" t="s">
        <v>24</v>
      </c>
      <c r="Q9" s="23"/>
      <c r="R9" s="23"/>
      <c r="S9" s="23"/>
      <c r="T9" s="24"/>
      <c r="V9" s="13" t="s">
        <v>25</v>
      </c>
      <c r="W9" s="14" t="s">
        <v>16</v>
      </c>
      <c r="X9" s="14"/>
      <c r="Y9" s="14" t="s">
        <v>17</v>
      </c>
      <c r="Z9" s="14"/>
      <c r="AA9" s="14" t="s">
        <v>18</v>
      </c>
      <c r="AB9" s="14"/>
      <c r="AC9" s="14" t="s">
        <v>6</v>
      </c>
      <c r="AD9" s="14"/>
      <c r="AE9" s="14" t="s">
        <v>7</v>
      </c>
      <c r="AF9" s="14"/>
    </row>
    <row r="10" s="2" customFormat="true" ht="18" hidden="false" customHeight="false" outlineLevel="0" collapsed="false">
      <c r="A10" s="3"/>
      <c r="B10" s="0"/>
      <c r="D10" s="20" t="n">
        <v>0</v>
      </c>
      <c r="E10" s="26" t="n">
        <f aca="false">W7*D10</f>
        <v>0</v>
      </c>
      <c r="F10" s="25" t="n">
        <v>0</v>
      </c>
      <c r="G10" s="26" t="n">
        <f aca="false">Y7*F10</f>
        <v>0</v>
      </c>
      <c r="H10" s="25" t="n">
        <v>0</v>
      </c>
      <c r="I10" s="26" t="n">
        <f aca="false">AA7*H10</f>
        <v>0</v>
      </c>
      <c r="J10" s="25" t="n">
        <v>0</v>
      </c>
      <c r="K10" s="26" t="n">
        <f aca="false">AC7*J10</f>
        <v>0</v>
      </c>
      <c r="L10" s="25" t="n">
        <v>0</v>
      </c>
      <c r="M10" s="26" t="n">
        <f aca="false">AE7*L10</f>
        <v>0</v>
      </c>
      <c r="N10" s="27" t="n">
        <f aca="false">E10+G10+I10+K10+M10</f>
        <v>0</v>
      </c>
      <c r="P10" s="28" t="s">
        <v>10</v>
      </c>
      <c r="Q10" s="29" t="s">
        <v>11</v>
      </c>
      <c r="R10" s="29" t="s">
        <v>12</v>
      </c>
      <c r="S10" s="29" t="s">
        <v>13</v>
      </c>
      <c r="T10" s="30" t="s">
        <v>14</v>
      </c>
      <c r="V10" s="13" t="s">
        <v>26</v>
      </c>
      <c r="W10" s="31" t="n">
        <v>25000</v>
      </c>
      <c r="X10" s="32" t="n">
        <v>12</v>
      </c>
      <c r="Y10" s="31" t="n">
        <f aca="false">W10*1.03</f>
        <v>25750</v>
      </c>
      <c r="Z10" s="32" t="n">
        <v>12</v>
      </c>
      <c r="AA10" s="31" t="n">
        <f aca="false">Y10*1.03</f>
        <v>26522.5</v>
      </c>
      <c r="AB10" s="32" t="n">
        <v>12</v>
      </c>
      <c r="AC10" s="31" t="n">
        <f aca="false">AA10*1.03</f>
        <v>27318.175</v>
      </c>
      <c r="AD10" s="32" t="n">
        <v>12</v>
      </c>
      <c r="AE10" s="31" t="n">
        <f aca="false">AC10*1.03</f>
        <v>28137.72025</v>
      </c>
      <c r="AF10" s="32" t="n">
        <v>12</v>
      </c>
    </row>
    <row r="11" s="2" customFormat="true" ht="16" hidden="false" customHeight="false" outlineLevel="0" collapsed="false">
      <c r="A11" s="3"/>
      <c r="B11" s="0"/>
      <c r="C11" s="33" t="s">
        <v>27</v>
      </c>
      <c r="D11" s="34" t="n">
        <f aca="false">SUM(D9:D10)</f>
        <v>3.525</v>
      </c>
      <c r="E11" s="35" t="n">
        <f aca="false">SUM(E9:E10)</f>
        <v>40034.7699230769</v>
      </c>
      <c r="F11" s="34" t="n">
        <f aca="false">SUM(F9:F10)</f>
        <v>2.35</v>
      </c>
      <c r="G11" s="35" t="n">
        <f aca="false">SUM(G9:G10)</f>
        <v>27490.5420138462</v>
      </c>
      <c r="H11" s="34" t="n">
        <f aca="false">SUM(H9:H10)</f>
        <v>2.35</v>
      </c>
      <c r="I11" s="35" t="n">
        <f aca="false">SUM(I9:I10)</f>
        <v>28315.2582742615</v>
      </c>
      <c r="J11" s="34" t="n">
        <f aca="false">SUM(J9:J10)</f>
        <v>0</v>
      </c>
      <c r="K11" s="35" t="n">
        <f aca="false">SUM(K9:K10)</f>
        <v>0</v>
      </c>
      <c r="L11" s="34" t="n">
        <f aca="false">SUM(L9:L10)</f>
        <v>0</v>
      </c>
      <c r="M11" s="35" t="n">
        <f aca="false">SUM(M9:M10)</f>
        <v>0</v>
      </c>
      <c r="N11" s="21" t="n">
        <f aca="false">E11+G11+I11+K11+M11</f>
        <v>95840.5702111846</v>
      </c>
      <c r="P11" s="15" t="n">
        <f aca="false">E9/V19*100</f>
        <v>39.3173076923077</v>
      </c>
      <c r="Q11" s="15" t="n">
        <f aca="false">G9/Y19*100</f>
        <v>26.2115384615385</v>
      </c>
      <c r="R11" s="15" t="n">
        <f aca="false">I9/V19*100</f>
        <v>27.8078211538461</v>
      </c>
      <c r="S11" s="15" t="n">
        <f aca="false">K9/V19*100</f>
        <v>0</v>
      </c>
      <c r="T11" s="15" t="n">
        <f aca="false">M9/V19*100</f>
        <v>0</v>
      </c>
      <c r="V11" s="13" t="s">
        <v>28</v>
      </c>
      <c r="W11" s="31" t="n">
        <v>48000</v>
      </c>
      <c r="X11" s="13" t="n">
        <v>12</v>
      </c>
      <c r="Y11" s="31" t="n">
        <f aca="false">W11*1.03</f>
        <v>49440</v>
      </c>
      <c r="Z11" s="13" t="n">
        <v>12</v>
      </c>
      <c r="AA11" s="31" t="n">
        <f aca="false">Y11*1.03</f>
        <v>50923.2</v>
      </c>
      <c r="AB11" s="13" t="n">
        <v>12</v>
      </c>
      <c r="AC11" s="31" t="n">
        <f aca="false">AA11*1.03</f>
        <v>52450.896</v>
      </c>
      <c r="AD11" s="13" t="n">
        <v>12</v>
      </c>
      <c r="AE11" s="31" t="n">
        <f aca="false">AC11*1.03</f>
        <v>54024.42288</v>
      </c>
      <c r="AF11" s="32" t="n">
        <v>12</v>
      </c>
    </row>
    <row r="12" s="2" customFormat="true" ht="16" hidden="false" customHeight="false" outlineLevel="0" collapsed="false">
      <c r="A12" s="3"/>
      <c r="B12" s="0"/>
      <c r="C12" s="0"/>
      <c r="D12" s="20"/>
      <c r="E12" s="36"/>
      <c r="F12" s="20"/>
      <c r="G12" s="36"/>
      <c r="H12" s="20"/>
      <c r="I12" s="36"/>
      <c r="J12" s="20"/>
      <c r="K12" s="36"/>
      <c r="L12" s="20"/>
      <c r="M12" s="36"/>
      <c r="N12" s="21"/>
      <c r="P12" s="17"/>
      <c r="Q12" s="17"/>
      <c r="R12" s="17"/>
      <c r="S12" s="17"/>
      <c r="T12" s="17"/>
      <c r="V12" s="13" t="s">
        <v>29</v>
      </c>
      <c r="W12" s="31" t="n">
        <v>8000</v>
      </c>
      <c r="X12" s="13" t="n">
        <v>12</v>
      </c>
      <c r="Y12" s="31" t="n">
        <f aca="false">W12*1.03</f>
        <v>8240</v>
      </c>
      <c r="Z12" s="32" t="n">
        <v>12</v>
      </c>
      <c r="AA12" s="31" t="n">
        <f aca="false">Y12*1.03</f>
        <v>8487.2</v>
      </c>
      <c r="AB12" s="32" t="n">
        <v>12</v>
      </c>
      <c r="AC12" s="31" t="n">
        <f aca="false">AA12*1.03</f>
        <v>8741.816</v>
      </c>
      <c r="AD12" s="32" t="n">
        <v>12</v>
      </c>
      <c r="AE12" s="31" t="n">
        <f aca="false">AC12*1.03</f>
        <v>9004.07048</v>
      </c>
      <c r="AF12" s="32" t="n">
        <v>12</v>
      </c>
    </row>
    <row r="13" s="2" customFormat="true" ht="21" hidden="false" customHeight="false" outlineLevel="0" collapsed="false">
      <c r="A13" s="3"/>
      <c r="B13" s="0"/>
      <c r="C13" s="37" t="s">
        <v>30</v>
      </c>
      <c r="D13" s="3" t="s">
        <v>20</v>
      </c>
      <c r="E13" s="3" t="s">
        <v>31</v>
      </c>
      <c r="F13" s="3" t="s">
        <v>20</v>
      </c>
      <c r="G13" s="3" t="s">
        <v>31</v>
      </c>
      <c r="H13" s="3" t="s">
        <v>20</v>
      </c>
      <c r="I13" s="3" t="s">
        <v>31</v>
      </c>
      <c r="J13" s="3" t="s">
        <v>20</v>
      </c>
      <c r="K13" s="3" t="s">
        <v>31</v>
      </c>
      <c r="L13" s="3" t="s">
        <v>20</v>
      </c>
      <c r="M13" s="3" t="s">
        <v>31</v>
      </c>
      <c r="N13" s="21"/>
      <c r="P13" s="38" t="s">
        <v>32</v>
      </c>
      <c r="Q13" s="39"/>
      <c r="R13" s="39"/>
      <c r="S13" s="39"/>
      <c r="T13" s="40"/>
      <c r="V13" s="13" t="s">
        <v>33</v>
      </c>
      <c r="W13" s="31" t="n">
        <v>10000</v>
      </c>
      <c r="X13" s="13" t="n">
        <v>12</v>
      </c>
      <c r="Y13" s="31" t="n">
        <f aca="false">W13*1.03</f>
        <v>10300</v>
      </c>
      <c r="Z13" s="13" t="n">
        <v>12</v>
      </c>
      <c r="AA13" s="31" t="n">
        <f aca="false">Y13*1.03</f>
        <v>10609</v>
      </c>
      <c r="AB13" s="13" t="n">
        <v>12</v>
      </c>
      <c r="AC13" s="31" t="n">
        <f aca="false">AA13*1.03</f>
        <v>10927.27</v>
      </c>
      <c r="AD13" s="13" t="n">
        <v>12</v>
      </c>
      <c r="AE13" s="31" t="n">
        <f aca="false">AC13*1.03</f>
        <v>11255.0881</v>
      </c>
      <c r="AF13" s="32" t="n">
        <v>12</v>
      </c>
    </row>
    <row r="14" s="2" customFormat="true" ht="18" hidden="false" customHeight="false" outlineLevel="0" collapsed="false">
      <c r="A14" s="3" t="s">
        <v>34</v>
      </c>
      <c r="B14" s="2" t="s">
        <v>26</v>
      </c>
      <c r="C14" s="41" t="n">
        <v>2</v>
      </c>
      <c r="D14" s="20" t="n">
        <v>18</v>
      </c>
      <c r="E14" s="19" t="n">
        <f aca="false">W10/X10*D14*$C14</f>
        <v>75000</v>
      </c>
      <c r="F14" s="20" t="n">
        <v>12</v>
      </c>
      <c r="G14" s="19" t="n">
        <f aca="false">Y10/Z10*F14*$C14</f>
        <v>51500</v>
      </c>
      <c r="H14" s="20" t="n">
        <v>12</v>
      </c>
      <c r="I14" s="19" t="n">
        <f aca="false">AA10/AB10*H14*$C14</f>
        <v>53045</v>
      </c>
      <c r="J14" s="20" t="n">
        <v>0</v>
      </c>
      <c r="K14" s="19" t="n">
        <f aca="false">AC10/AD10*J14*$C14</f>
        <v>0</v>
      </c>
      <c r="L14" s="20" t="n">
        <v>0</v>
      </c>
      <c r="M14" s="19" t="n">
        <f aca="false">AE10/AF10*L14*$C14</f>
        <v>0</v>
      </c>
      <c r="N14" s="21" t="n">
        <f aca="false">E14+G14+I14+K14+M14</f>
        <v>179545</v>
      </c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V14" s="13" t="s">
        <v>35</v>
      </c>
      <c r="W14" s="31" t="n">
        <v>10000</v>
      </c>
      <c r="X14" s="13" t="n">
        <v>12</v>
      </c>
      <c r="Y14" s="31" t="n">
        <f aca="false">W14*1.03</f>
        <v>10300</v>
      </c>
      <c r="Z14" s="32" t="n">
        <v>12</v>
      </c>
      <c r="AA14" s="31" t="n">
        <f aca="false">Y14*1.03</f>
        <v>10609</v>
      </c>
      <c r="AB14" s="32" t="n">
        <v>12</v>
      </c>
      <c r="AC14" s="31" t="n">
        <f aca="false">AA14*1.03</f>
        <v>10927.27</v>
      </c>
      <c r="AD14" s="32" t="n">
        <v>12</v>
      </c>
      <c r="AE14" s="31" t="n">
        <f aca="false">AC14*1.03</f>
        <v>11255.0881</v>
      </c>
      <c r="AF14" s="32" t="n">
        <v>12</v>
      </c>
    </row>
    <row r="15" s="2" customFormat="true" ht="16" hidden="false" customHeight="false" outlineLevel="0" collapsed="false">
      <c r="A15" s="3"/>
      <c r="B15" s="2" t="s">
        <v>28</v>
      </c>
      <c r="C15" s="41" t="n">
        <v>0</v>
      </c>
      <c r="D15" s="20" t="n">
        <v>0</v>
      </c>
      <c r="E15" s="19" t="n">
        <f aca="false">W11/X11*D15*$C15</f>
        <v>0</v>
      </c>
      <c r="F15" s="20" t="n">
        <v>0</v>
      </c>
      <c r="G15" s="19" t="n">
        <f aca="false">Y11/Z11*F15*$C15</f>
        <v>0</v>
      </c>
      <c r="H15" s="20" t="n">
        <v>0</v>
      </c>
      <c r="I15" s="19" t="n">
        <f aca="false">AA11/AB11*H15*$C15</f>
        <v>0</v>
      </c>
      <c r="J15" s="20" t="n">
        <v>0</v>
      </c>
      <c r="K15" s="19" t="n">
        <f aca="false">AC11/AD11*J15*$C15</f>
        <v>0</v>
      </c>
      <c r="L15" s="20" t="n">
        <v>0</v>
      </c>
      <c r="M15" s="19" t="n">
        <f aca="false">AE11/AF11*L15*$C15</f>
        <v>0</v>
      </c>
      <c r="N15" s="21" t="n">
        <f aca="false">E15+G15+I15+K15+M15</f>
        <v>0</v>
      </c>
      <c r="P15" s="15" t="n">
        <f aca="false">E10/V18*100</f>
        <v>0</v>
      </c>
      <c r="Q15" s="15" t="n">
        <f aca="false">G10/V18*100</f>
        <v>0</v>
      </c>
      <c r="R15" s="15" t="n">
        <f aca="false">I10/V18*100</f>
        <v>0</v>
      </c>
      <c r="S15" s="15" t="n">
        <f aca="false">K10/V18*100</f>
        <v>0</v>
      </c>
      <c r="T15" s="15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="2" customFormat="true" ht="16" hidden="false" customHeight="false" outlineLevel="0" collapsed="false">
      <c r="A16" s="3"/>
      <c r="B16" s="2" t="s">
        <v>29</v>
      </c>
      <c r="C16" s="41" t="n">
        <v>0</v>
      </c>
      <c r="D16" s="20" t="n">
        <v>0</v>
      </c>
      <c r="E16" s="19" t="n">
        <f aca="false">W12/X12*D16*$C16</f>
        <v>0</v>
      </c>
      <c r="F16" s="20" t="n">
        <v>0</v>
      </c>
      <c r="G16" s="19" t="n">
        <f aca="false">Y12/Z12*F16*$C16</f>
        <v>0</v>
      </c>
      <c r="H16" s="20" t="n">
        <v>0</v>
      </c>
      <c r="I16" s="19" t="n">
        <f aca="false">AA12/AB12*H16*$C16</f>
        <v>0</v>
      </c>
      <c r="J16" s="20" t="n">
        <v>0</v>
      </c>
      <c r="K16" s="19" t="n">
        <f aca="false">AC12/AD12*J16*$C16</f>
        <v>0</v>
      </c>
      <c r="L16" s="20" t="n">
        <v>0</v>
      </c>
      <c r="M16" s="19" t="n">
        <f aca="false">AE12/AF12*L16*$C16</f>
        <v>0</v>
      </c>
      <c r="N16" s="21" t="n">
        <f aca="false">E16+G16+I16+K16+M16</f>
        <v>0</v>
      </c>
      <c r="P16" s="17"/>
      <c r="Q16" s="17"/>
      <c r="R16" s="17"/>
      <c r="S16" s="17"/>
      <c r="T16" s="17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="2" customFormat="true" ht="16" hidden="false" customHeight="false" outlineLevel="0" collapsed="false">
      <c r="A17" s="3"/>
      <c r="B17" s="2" t="s">
        <v>33</v>
      </c>
      <c r="C17" s="41" t="n">
        <v>0</v>
      </c>
      <c r="D17" s="20" t="n">
        <v>0</v>
      </c>
      <c r="E17" s="19" t="n">
        <f aca="false">W13/X13*D17*$C17</f>
        <v>0</v>
      </c>
      <c r="F17" s="20" t="n">
        <v>0</v>
      </c>
      <c r="G17" s="19" t="n">
        <f aca="false">Y13/Z13*F17*$C17</f>
        <v>0</v>
      </c>
      <c r="H17" s="20" t="n">
        <v>0</v>
      </c>
      <c r="I17" s="19" t="n">
        <f aca="false">AA13/AB13*H17*$C17</f>
        <v>0</v>
      </c>
      <c r="J17" s="20" t="n">
        <v>0</v>
      </c>
      <c r="K17" s="19" t="n">
        <f aca="false">AC13/AD13*J17*$C17</f>
        <v>0</v>
      </c>
      <c r="L17" s="20" t="n">
        <v>0</v>
      </c>
      <c r="M17" s="19" t="n">
        <f aca="false">AE13/AF13*L17*$C17</f>
        <v>0</v>
      </c>
      <c r="N17" s="21" t="n">
        <f aca="false">E17+G17+I17+K17+M17</f>
        <v>0</v>
      </c>
      <c r="P17" s="0"/>
      <c r="Q17" s="0"/>
      <c r="R17" s="0"/>
      <c r="S17" s="0"/>
      <c r="T17" s="0"/>
      <c r="U17" s="0"/>
      <c r="V17" s="45" t="s">
        <v>36</v>
      </c>
      <c r="W17" s="45"/>
      <c r="X17" s="45"/>
      <c r="Y17" s="45"/>
      <c r="Z17" s="45"/>
      <c r="AA17" s="0"/>
      <c r="AB17" s="0"/>
      <c r="AC17" s="0"/>
      <c r="AD17" s="0"/>
      <c r="AE17" s="0"/>
      <c r="AF17" s="0"/>
      <c r="AG17" s="0"/>
    </row>
    <row r="18" s="2" customFormat="true" ht="16" hidden="false" customHeight="false" outlineLevel="0" collapsed="false">
      <c r="A18" s="3"/>
      <c r="B18" s="2" t="s">
        <v>35</v>
      </c>
      <c r="C18" s="46" t="n">
        <v>0</v>
      </c>
      <c r="D18" s="20" t="n">
        <v>0</v>
      </c>
      <c r="E18" s="26" t="n">
        <f aca="false">W14/X14*D18*$C18</f>
        <v>0</v>
      </c>
      <c r="F18" s="25" t="n">
        <v>0</v>
      </c>
      <c r="G18" s="26" t="n">
        <f aca="false">Y14/Z14*F18*$C18</f>
        <v>0</v>
      </c>
      <c r="H18" s="25" t="n">
        <v>0</v>
      </c>
      <c r="I18" s="26" t="n">
        <f aca="false">AA14/AB14*H18*$C18</f>
        <v>0</v>
      </c>
      <c r="J18" s="25" t="n">
        <v>0</v>
      </c>
      <c r="K18" s="26" t="n">
        <f aca="false">AC14/AD14*J18*$C18</f>
        <v>0</v>
      </c>
      <c r="L18" s="25" t="n">
        <v>0</v>
      </c>
      <c r="M18" s="26" t="n">
        <f aca="false">AE14/AF14*L18*$C18</f>
        <v>0</v>
      </c>
      <c r="N18" s="27" t="n">
        <f aca="false">E18+G18+I18+K18+M18</f>
        <v>0</v>
      </c>
      <c r="P18" s="14" t="s">
        <v>37</v>
      </c>
      <c r="Q18" s="14"/>
      <c r="R18" s="14"/>
      <c r="S18" s="14"/>
      <c r="T18" s="0"/>
      <c r="U18" s="0"/>
      <c r="V18" s="47" t="n">
        <f aca="false">V20-V19</f>
        <v>34463.7784615384</v>
      </c>
      <c r="W18" s="48" t="s">
        <v>38</v>
      </c>
      <c r="X18" s="48"/>
      <c r="Y18" s="49" t="n">
        <f aca="false">Y20-Y19</f>
        <v>35497.6918153846</v>
      </c>
      <c r="Z18" s="48"/>
      <c r="AA18" s="49" t="n">
        <f aca="false">AA20-AA19</f>
        <v>36562.6225698461</v>
      </c>
      <c r="AB18" s="48"/>
      <c r="AC18" s="49" t="n">
        <f aca="false">AC20-AC19</f>
        <v>37659.5012469415</v>
      </c>
      <c r="AD18" s="48"/>
      <c r="AE18" s="49" t="n">
        <f aca="false">AE20-AE19</f>
        <v>38789.2862843498</v>
      </c>
      <c r="AF18" s="0"/>
      <c r="AG18" s="0"/>
    </row>
    <row r="19" s="2" customFormat="true" ht="16" hidden="false" customHeight="false" outlineLevel="0" collapsed="false">
      <c r="A19" s="3"/>
      <c r="B19" s="0"/>
      <c r="C19" s="46"/>
      <c r="D19" s="50"/>
      <c r="E19" s="51"/>
      <c r="F19" s="50"/>
      <c r="G19" s="51"/>
      <c r="H19" s="50"/>
      <c r="I19" s="51"/>
      <c r="J19" s="50"/>
      <c r="K19" s="51"/>
      <c r="L19" s="50"/>
      <c r="M19" s="51"/>
      <c r="N19" s="21"/>
      <c r="P19" s="13" t="s">
        <v>39</v>
      </c>
      <c r="Q19" s="13"/>
      <c r="R19" s="52" t="s">
        <v>40</v>
      </c>
      <c r="S19" s="52" t="s">
        <v>41</v>
      </c>
      <c r="T19" s="0"/>
      <c r="U19" s="0"/>
      <c r="V19" s="53" t="n">
        <v>101824.8</v>
      </c>
      <c r="W19" s="54" t="s">
        <v>42</v>
      </c>
      <c r="X19" s="54"/>
      <c r="Y19" s="55" t="n">
        <f aca="false">V19*1.03</f>
        <v>104879.544</v>
      </c>
      <c r="Z19" s="55"/>
      <c r="AA19" s="55" t="n">
        <f aca="false">Y19*1.03</f>
        <v>108025.93032</v>
      </c>
      <c r="AB19" s="55"/>
      <c r="AC19" s="55" t="n">
        <f aca="false">AA19*1.03</f>
        <v>111266.7082296</v>
      </c>
      <c r="AD19" s="55"/>
      <c r="AE19" s="55" t="n">
        <f aca="false">AC19*1.03</f>
        <v>114604.709476488</v>
      </c>
      <c r="AF19" s="0"/>
      <c r="AG19" s="0"/>
    </row>
    <row r="20" s="2" customFormat="true" ht="16" hidden="false" customHeight="false" outlineLevel="0" collapsed="false">
      <c r="A20" s="3"/>
      <c r="B20" s="0"/>
      <c r="C20" s="33" t="s">
        <v>43</v>
      </c>
      <c r="D20" s="3"/>
      <c r="E20" s="35" t="n">
        <f aca="false">SUM(E14:E18)</f>
        <v>75000</v>
      </c>
      <c r="F20" s="3"/>
      <c r="G20" s="35" t="n">
        <f aca="false">SUM(G14:G18)</f>
        <v>51500</v>
      </c>
      <c r="H20" s="3"/>
      <c r="I20" s="35" t="n">
        <f aca="false">SUM(I14:I18)</f>
        <v>53045</v>
      </c>
      <c r="J20" s="3"/>
      <c r="K20" s="35" t="n">
        <f aca="false">SUM(K14:K18)</f>
        <v>0</v>
      </c>
      <c r="L20" s="3"/>
      <c r="M20" s="35" t="n">
        <f aca="false">SUM(M14:M18)</f>
        <v>0</v>
      </c>
      <c r="N20" s="21" t="n">
        <f aca="false">E20+G20+I20+K20+M20</f>
        <v>179545</v>
      </c>
      <c r="P20" s="13" t="s">
        <v>44</v>
      </c>
      <c r="Q20" s="13"/>
      <c r="R20" s="56" t="n">
        <v>11307.45</v>
      </c>
      <c r="S20" s="56" t="n">
        <f aca="false">R20/12</f>
        <v>942.2875</v>
      </c>
      <c r="T20" s="0"/>
      <c r="U20" s="0"/>
      <c r="V20" s="57" t="n">
        <f aca="false">V19/1560*2088</f>
        <v>136288.578461538</v>
      </c>
      <c r="W20" s="58" t="s">
        <v>45</v>
      </c>
      <c r="X20" s="58"/>
      <c r="Y20" s="59" t="n">
        <f aca="false">V20*1.03</f>
        <v>140377.235815385</v>
      </c>
      <c r="Z20" s="59"/>
      <c r="AA20" s="59" t="n">
        <f aca="false">Y20*1.03</f>
        <v>144588.552889846</v>
      </c>
      <c r="AB20" s="59"/>
      <c r="AC20" s="59" t="n">
        <f aca="false">AA20*1.03</f>
        <v>148926.209476542</v>
      </c>
      <c r="AD20" s="59"/>
      <c r="AE20" s="59" t="n">
        <f aca="false">AC20*1.03</f>
        <v>153393.995760838</v>
      </c>
      <c r="AF20" s="0"/>
      <c r="AG20" s="0"/>
    </row>
    <row r="21" s="2" customFormat="true" ht="16" hidden="false" customHeight="false" outlineLevel="0" collapsed="false">
      <c r="A21" s="3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21"/>
      <c r="P21" s="13" t="s">
        <v>46</v>
      </c>
      <c r="Q21" s="13"/>
      <c r="R21" s="56" t="n">
        <f aca="false">R20*1.05</f>
        <v>11872.8225</v>
      </c>
      <c r="S21" s="56" t="n">
        <f aca="false">R21/12</f>
        <v>989.401875</v>
      </c>
      <c r="T21" s="0"/>
      <c r="U21" s="0"/>
      <c r="V21" s="60" t="n">
        <f aca="false">V20/12</f>
        <v>11357.3815384615</v>
      </c>
      <c r="W21" s="61" t="s">
        <v>47</v>
      </c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s="2" customFormat="true" ht="16" hidden="false" customHeight="false" outlineLevel="0" collapsed="false">
      <c r="A22" s="3"/>
      <c r="B22" s="0"/>
      <c r="C22" s="33" t="s">
        <v>48</v>
      </c>
      <c r="D22" s="3"/>
      <c r="E22" s="35" t="n">
        <f aca="false">E20+E11</f>
        <v>115034.769923077</v>
      </c>
      <c r="F22" s="35"/>
      <c r="G22" s="35" t="n">
        <f aca="false">G20+G11</f>
        <v>78990.5420138462</v>
      </c>
      <c r="H22" s="35"/>
      <c r="I22" s="35" t="n">
        <f aca="false">I20+I11</f>
        <v>81360.2582742615</v>
      </c>
      <c r="J22" s="35"/>
      <c r="K22" s="35" t="n">
        <f aca="false">K20+K11</f>
        <v>0</v>
      </c>
      <c r="L22" s="35"/>
      <c r="M22" s="35" t="n">
        <f aca="false">M20+M11</f>
        <v>0</v>
      </c>
      <c r="N22" s="21" t="n">
        <f aca="false">E22+G22+I22+K22+M22</f>
        <v>275385.570211185</v>
      </c>
      <c r="P22" s="13" t="s">
        <v>49</v>
      </c>
      <c r="Q22" s="13"/>
      <c r="R22" s="56" t="n">
        <f aca="false">R21*1.05</f>
        <v>12466.463625</v>
      </c>
      <c r="S22" s="56" t="n">
        <f aca="false">R22/12</f>
        <v>1038.87196875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s="2" customFormat="true" ht="16" hidden="false" customHeight="false" outlineLevel="0" collapsed="false">
      <c r="A23" s="3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21"/>
      <c r="P23" s="13" t="s">
        <v>50</v>
      </c>
      <c r="Q23" s="13"/>
      <c r="R23" s="56" t="n">
        <f aca="false">R22*1.05</f>
        <v>13089.78680625</v>
      </c>
      <c r="S23" s="56" t="n">
        <f aca="false">R23/12</f>
        <v>1090.8155671875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  <row r="24" s="2" customFormat="true" ht="16" hidden="false" customHeight="false" outlineLevel="0" collapsed="false">
      <c r="A24" s="3"/>
      <c r="B24" s="0"/>
      <c r="C24" s="37" t="s">
        <v>51</v>
      </c>
      <c r="D24" s="0"/>
      <c r="E24" s="94" t="s">
        <v>52</v>
      </c>
      <c r="F24" s="0"/>
      <c r="G24" s="94" t="s">
        <v>52</v>
      </c>
      <c r="H24" s="0"/>
      <c r="I24" s="94" t="s">
        <v>52</v>
      </c>
      <c r="J24" s="0"/>
      <c r="K24" s="94" t="s">
        <v>52</v>
      </c>
      <c r="L24" s="0"/>
      <c r="M24" s="94" t="s">
        <v>52</v>
      </c>
      <c r="N24" s="95"/>
      <c r="P24" s="13" t="s">
        <v>53</v>
      </c>
      <c r="Q24" s="13"/>
      <c r="R24" s="56" t="n">
        <f aca="false">R23*1.05</f>
        <v>13744.2761465625</v>
      </c>
      <c r="S24" s="56" t="n">
        <f aca="false">R24/12</f>
        <v>1145.35634554688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</row>
    <row r="25" s="2" customFormat="true" ht="16" hidden="false" customHeight="false" outlineLevel="0" collapsed="false">
      <c r="A25" s="3" t="s">
        <v>54</v>
      </c>
      <c r="B25" s="2" t="s">
        <v>55</v>
      </c>
      <c r="C25" s="64" t="n">
        <v>0.274</v>
      </c>
      <c r="D25" s="0"/>
      <c r="E25" s="19" t="n">
        <f aca="false">E11*$C25</f>
        <v>10969.5269589231</v>
      </c>
      <c r="F25" s="0"/>
      <c r="G25" s="19" t="n">
        <f aca="false">G11*$C25</f>
        <v>7532.40851179385</v>
      </c>
      <c r="H25" s="0"/>
      <c r="I25" s="19" t="n">
        <f aca="false">I11*$C25</f>
        <v>7758.38076714766</v>
      </c>
      <c r="J25" s="0"/>
      <c r="K25" s="19" t="n">
        <f aca="false">K11*$C25</f>
        <v>0</v>
      </c>
      <c r="L25" s="0"/>
      <c r="M25" s="19" t="n">
        <f aca="false">M11*$C25</f>
        <v>0</v>
      </c>
      <c r="N25" s="21" t="n">
        <f aca="false">E25+G25+I25+K25+M25</f>
        <v>26260.3162378646</v>
      </c>
      <c r="P25" s="13" t="s">
        <v>56</v>
      </c>
      <c r="Q25" s="13"/>
      <c r="R25" s="56" t="n">
        <f aca="false">R24*1.05</f>
        <v>14431.4899538906</v>
      </c>
      <c r="S25" s="56" t="n">
        <f aca="false">R25/12</f>
        <v>1202.62416282422</v>
      </c>
      <c r="T25" s="0"/>
      <c r="U25" s="0"/>
      <c r="V25" s="46"/>
      <c r="W25" s="46"/>
      <c r="X25" s="46"/>
      <c r="Y25" s="0"/>
      <c r="Z25" s="0"/>
      <c r="AA25" s="0"/>
      <c r="AB25" s="0"/>
      <c r="AC25" s="0"/>
      <c r="AD25" s="0"/>
      <c r="AE25" s="0"/>
      <c r="AF25" s="0"/>
      <c r="AG25" s="0"/>
    </row>
    <row r="26" s="2" customFormat="true" ht="16" hidden="false" customHeight="false" outlineLevel="0" collapsed="false">
      <c r="A26" s="3"/>
      <c r="B26" s="2" t="s">
        <v>26</v>
      </c>
      <c r="C26" s="64" t="n">
        <v>0.102</v>
      </c>
      <c r="D26" s="0"/>
      <c r="E26" s="19" t="n">
        <f aca="false">E14*$C26</f>
        <v>7650</v>
      </c>
      <c r="F26" s="0"/>
      <c r="G26" s="19" t="n">
        <f aca="false">G14*$C26</f>
        <v>5253</v>
      </c>
      <c r="H26" s="0"/>
      <c r="I26" s="19" t="n">
        <f aca="false">I14*$C26</f>
        <v>5410.59</v>
      </c>
      <c r="J26" s="0"/>
      <c r="K26" s="19" t="n">
        <f aca="false">K14*$C26</f>
        <v>0</v>
      </c>
      <c r="L26" s="0"/>
      <c r="M26" s="19" t="n">
        <f aca="false">M14*$C26</f>
        <v>0</v>
      </c>
      <c r="N26" s="21" t="n">
        <f aca="false">E26+G26+I26+K26+M26</f>
        <v>18313.59</v>
      </c>
      <c r="P26" s="0"/>
      <c r="Q26" s="0"/>
      <c r="R26" s="0"/>
      <c r="S26" s="0"/>
      <c r="T26" s="0"/>
      <c r="U26" s="0"/>
      <c r="V26" s="45"/>
      <c r="W26" s="65"/>
      <c r="X26" s="65"/>
      <c r="Y26" s="0"/>
      <c r="Z26" s="0"/>
      <c r="AA26" s="0"/>
      <c r="AB26" s="0"/>
      <c r="AC26" s="0"/>
      <c r="AD26" s="0"/>
      <c r="AE26" s="0"/>
      <c r="AF26" s="0"/>
      <c r="AG26" s="0"/>
    </row>
    <row r="27" s="2" customFormat="true" ht="16" hidden="false" customHeight="false" outlineLevel="0" collapsed="false">
      <c r="A27" s="3"/>
      <c r="B27" s="2" t="s">
        <v>28</v>
      </c>
      <c r="C27" s="64" t="n">
        <v>0.102</v>
      </c>
      <c r="D27" s="0"/>
      <c r="E27" s="19" t="n">
        <f aca="false">E15*$C27</f>
        <v>0</v>
      </c>
      <c r="F27" s="0"/>
      <c r="G27" s="19" t="n">
        <f aca="false">G15*$C27</f>
        <v>0</v>
      </c>
      <c r="H27" s="0"/>
      <c r="I27" s="19" t="n">
        <f aca="false">I15*$C27</f>
        <v>0</v>
      </c>
      <c r="J27" s="0"/>
      <c r="K27" s="19" t="n">
        <f aca="false">K15*$C27</f>
        <v>0</v>
      </c>
      <c r="L27" s="0"/>
      <c r="M27" s="19" t="n">
        <f aca="false">M15*$C27</f>
        <v>0</v>
      </c>
      <c r="N27" s="21" t="n">
        <f aca="false">E27+G27+I27+K27+M27</f>
        <v>0</v>
      </c>
      <c r="P27" s="0"/>
      <c r="Q27" s="0"/>
      <c r="R27" s="0"/>
      <c r="S27" s="0"/>
      <c r="T27" s="0"/>
      <c r="U27" s="0"/>
      <c r="V27" s="45"/>
      <c r="W27" s="66"/>
      <c r="X27" s="66"/>
      <c r="Y27" s="0"/>
      <c r="Z27" s="0"/>
      <c r="AA27" s="0"/>
      <c r="AB27" s="0"/>
      <c r="AC27" s="0"/>
      <c r="AD27" s="0"/>
      <c r="AE27" s="0"/>
      <c r="AF27" s="0"/>
      <c r="AG27" s="0"/>
    </row>
    <row r="28" s="2" customFormat="true" ht="16" hidden="false" customHeight="false" outlineLevel="0" collapsed="false">
      <c r="A28" s="3"/>
      <c r="B28" s="2" t="s">
        <v>29</v>
      </c>
      <c r="C28" s="64" t="n">
        <v>0.006</v>
      </c>
      <c r="D28" s="0"/>
      <c r="E28" s="19" t="n">
        <f aca="false">E16*$C28</f>
        <v>0</v>
      </c>
      <c r="F28" s="0"/>
      <c r="G28" s="19" t="n">
        <f aca="false">G16*$C28</f>
        <v>0</v>
      </c>
      <c r="H28" s="0"/>
      <c r="I28" s="19" t="n">
        <f aca="false">I16*$C28</f>
        <v>0</v>
      </c>
      <c r="J28" s="0"/>
      <c r="K28" s="19" t="n">
        <f aca="false">K16*$C28</f>
        <v>0</v>
      </c>
      <c r="L28" s="0"/>
      <c r="M28" s="19" t="n">
        <f aca="false">M16*$C28</f>
        <v>0</v>
      </c>
      <c r="N28" s="21" t="n">
        <f aca="false">E28+G28+I28+K28+M28</f>
        <v>0</v>
      </c>
      <c r="P28" s="0"/>
      <c r="Q28" s="0"/>
      <c r="R28" s="0"/>
      <c r="S28" s="0"/>
      <c r="T28" s="0"/>
      <c r="U28" s="0"/>
      <c r="V28" s="45"/>
      <c r="W28" s="66"/>
      <c r="X28" s="66"/>
      <c r="Y28" s="0"/>
      <c r="Z28" s="0"/>
      <c r="AA28" s="0"/>
      <c r="AB28" s="0"/>
      <c r="AC28" s="0"/>
      <c r="AD28" s="0"/>
      <c r="AE28" s="0"/>
      <c r="AF28" s="0"/>
      <c r="AG28" s="0"/>
    </row>
    <row r="29" s="2" customFormat="true" ht="16" hidden="false" customHeight="false" outlineLevel="0" collapsed="false">
      <c r="A29" s="3"/>
      <c r="B29" s="2" t="s">
        <v>33</v>
      </c>
      <c r="C29" s="64" t="n">
        <v>0.358</v>
      </c>
      <c r="D29" s="0"/>
      <c r="E29" s="19" t="n">
        <f aca="false">E17*$C29</f>
        <v>0</v>
      </c>
      <c r="F29" s="0"/>
      <c r="G29" s="19" t="n">
        <f aca="false">G17*$C29</f>
        <v>0</v>
      </c>
      <c r="H29" s="0"/>
      <c r="I29" s="19" t="n">
        <f aca="false">I17*$C29</f>
        <v>0</v>
      </c>
      <c r="J29" s="0"/>
      <c r="K29" s="19" t="n">
        <f aca="false">K17*$C29</f>
        <v>0</v>
      </c>
      <c r="L29" s="0"/>
      <c r="M29" s="19" t="n">
        <f aca="false">M17*$C29</f>
        <v>0</v>
      </c>
      <c r="N29" s="21" t="n">
        <f aca="false">E29+G29+I29+K29+M29</f>
        <v>0</v>
      </c>
      <c r="P29" s="0"/>
      <c r="Q29" s="0"/>
      <c r="R29" s="0"/>
      <c r="S29" s="0"/>
      <c r="T29" s="0"/>
      <c r="U29" s="0"/>
      <c r="V29" s="45"/>
      <c r="W29" s="66"/>
      <c r="X29" s="66"/>
      <c r="Y29" s="0"/>
      <c r="Z29" s="0"/>
      <c r="AA29" s="0"/>
      <c r="AB29" s="0"/>
      <c r="AC29" s="0"/>
      <c r="AD29" s="0"/>
      <c r="AE29" s="0"/>
      <c r="AF29" s="0"/>
      <c r="AG29" s="0"/>
    </row>
    <row r="30" s="2" customFormat="true" ht="16" hidden="false" customHeight="false" outlineLevel="0" collapsed="false">
      <c r="A30" s="3"/>
      <c r="B30" s="2" t="s">
        <v>35</v>
      </c>
      <c r="C30" s="64" t="n">
        <v>0.452</v>
      </c>
      <c r="D30" s="0"/>
      <c r="E30" s="26" t="n">
        <f aca="false">E18*$C30</f>
        <v>0</v>
      </c>
      <c r="F30" s="67"/>
      <c r="G30" s="26" t="n">
        <f aca="false">G18*$C30</f>
        <v>0</v>
      </c>
      <c r="H30" s="67"/>
      <c r="I30" s="26" t="n">
        <f aca="false">I18*$C30</f>
        <v>0</v>
      </c>
      <c r="J30" s="67"/>
      <c r="K30" s="26" t="n">
        <f aca="false">K18*$C30</f>
        <v>0</v>
      </c>
      <c r="L30" s="67"/>
      <c r="M30" s="26" t="n">
        <f aca="false">M18*$C30</f>
        <v>0</v>
      </c>
      <c r="N30" s="27" t="n">
        <f aca="false">E30+G30+I30+K30+M30</f>
        <v>0</v>
      </c>
      <c r="P30" s="0"/>
      <c r="Q30" s="0"/>
      <c r="R30" s="0"/>
      <c r="S30" s="0"/>
      <c r="T30" s="0"/>
      <c r="U30" s="0"/>
      <c r="V30" s="45"/>
      <c r="W30" s="66"/>
      <c r="X30" s="66"/>
      <c r="Y30" s="0"/>
      <c r="Z30" s="0"/>
      <c r="AA30" s="0"/>
      <c r="AB30" s="0"/>
      <c r="AC30" s="0"/>
      <c r="AD30" s="0"/>
      <c r="AE30" s="0"/>
      <c r="AF30" s="0"/>
      <c r="AG30" s="0"/>
    </row>
    <row r="31" s="2" customFormat="true" ht="16" hidden="false" customHeight="false" outlineLevel="0" collapsed="false">
      <c r="A31" s="3"/>
      <c r="B31" s="0"/>
      <c r="C31" s="33" t="s">
        <v>57</v>
      </c>
      <c r="D31" s="3"/>
      <c r="E31" s="35" t="n">
        <f aca="false">SUM(E25:E30)</f>
        <v>18619.5269589231</v>
      </c>
      <c r="F31" s="3"/>
      <c r="G31" s="35" t="n">
        <f aca="false">SUM(G25:G30)</f>
        <v>12785.4085117938</v>
      </c>
      <c r="H31" s="3"/>
      <c r="I31" s="35" t="n">
        <f aca="false">SUM(I25:I30)</f>
        <v>13168.9707671477</v>
      </c>
      <c r="J31" s="3"/>
      <c r="K31" s="35" t="n">
        <f aca="false">SUM(K25:K30)</f>
        <v>0</v>
      </c>
      <c r="L31" s="3"/>
      <c r="M31" s="35" t="n">
        <f aca="false">SUM(M25:M30)</f>
        <v>0</v>
      </c>
      <c r="N31" s="21" t="n">
        <f aca="false">E31+G31+I31+K31+M31</f>
        <v>44573.9062378646</v>
      </c>
      <c r="P31" s="0"/>
      <c r="Q31" s="0"/>
      <c r="R31" s="0"/>
      <c r="S31" s="0"/>
      <c r="T31" s="0"/>
      <c r="U31" s="0"/>
      <c r="V31" s="45"/>
      <c r="W31" s="66"/>
      <c r="X31" s="66"/>
      <c r="Y31" s="0"/>
      <c r="Z31" s="0"/>
      <c r="AA31" s="0"/>
      <c r="AB31" s="0"/>
      <c r="AC31" s="0"/>
      <c r="AD31" s="0"/>
      <c r="AE31" s="0"/>
      <c r="AF31" s="0"/>
      <c r="AG31" s="0"/>
    </row>
    <row r="32" s="2" customFormat="true" ht="16" hidden="false" customHeight="false" outlineLevel="0" collapsed="false">
      <c r="A32" s="3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21"/>
      <c r="P32" s="0"/>
      <c r="Q32" s="0"/>
      <c r="R32" s="0"/>
      <c r="S32" s="0"/>
      <c r="T32" s="0"/>
      <c r="U32" s="0"/>
      <c r="V32" s="45"/>
      <c r="W32" s="66"/>
      <c r="X32" s="66"/>
      <c r="Y32" s="0"/>
      <c r="Z32" s="0"/>
      <c r="AA32" s="0"/>
      <c r="AB32" s="0"/>
      <c r="AC32" s="0"/>
      <c r="AD32" s="0"/>
      <c r="AE32" s="0"/>
      <c r="AF32" s="0"/>
      <c r="AG32" s="0"/>
    </row>
    <row r="33" s="2" customFormat="true" ht="16" hidden="false" customHeight="false" outlineLevel="0" collapsed="false">
      <c r="A33" s="3"/>
      <c r="B33" s="0"/>
      <c r="C33" s="68" t="s">
        <v>58</v>
      </c>
      <c r="D33" s="69"/>
      <c r="E33" s="70" t="n">
        <f aca="false">E22+E31</f>
        <v>133654.296882</v>
      </c>
      <c r="F33" s="70"/>
      <c r="G33" s="70" t="n">
        <f aca="false">G22+G31</f>
        <v>91775.95052564</v>
      </c>
      <c r="H33" s="69"/>
      <c r="I33" s="70" t="n">
        <f aca="false">I22+I31</f>
        <v>94529.2290414092</v>
      </c>
      <c r="J33" s="70"/>
      <c r="K33" s="70" t="n">
        <f aca="false">K22+K31</f>
        <v>0</v>
      </c>
      <c r="L33" s="70"/>
      <c r="M33" s="70" t="n">
        <f aca="false">M22+M31</f>
        <v>0</v>
      </c>
      <c r="N33" s="21" t="n">
        <f aca="false">E33+G33+I33+K33+M33</f>
        <v>319959.476449049</v>
      </c>
      <c r="P33" s="0"/>
      <c r="Q33" s="0"/>
      <c r="R33" s="0"/>
      <c r="S33" s="0"/>
      <c r="T33" s="0"/>
      <c r="U33" s="0"/>
      <c r="V33" s="92"/>
      <c r="W33" s="92"/>
      <c r="X33" s="92"/>
      <c r="Y33" s="0"/>
      <c r="Z33" s="0"/>
      <c r="AA33" s="0"/>
      <c r="AB33" s="0"/>
      <c r="AC33" s="0"/>
      <c r="AD33" s="0"/>
      <c r="AE33" s="0"/>
      <c r="AF33" s="0"/>
      <c r="AG33" s="0"/>
    </row>
    <row r="34" s="2" customFormat="true" ht="16" hidden="false" customHeight="false" outlineLevel="0" collapsed="false">
      <c r="A34" s="3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21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</row>
    <row r="35" s="2" customFormat="true" ht="16" hidden="false" customHeight="false" outlineLevel="0" collapsed="false">
      <c r="A35" s="3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71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</row>
    <row r="36" s="2" customFormat="true" ht="16" hidden="false" customHeight="false" outlineLevel="0" collapsed="false">
      <c r="A36" s="3" t="s">
        <v>59</v>
      </c>
      <c r="B36" s="2" t="s">
        <v>60</v>
      </c>
      <c r="C36" s="0"/>
      <c r="D36" s="0"/>
      <c r="E36" s="72" t="n">
        <v>6000</v>
      </c>
      <c r="F36" s="72"/>
      <c r="G36" s="72" t="n">
        <v>6000</v>
      </c>
      <c r="H36" s="72"/>
      <c r="I36" s="72" t="n">
        <v>6000</v>
      </c>
      <c r="J36" s="72"/>
      <c r="K36" s="72" t="n">
        <v>0</v>
      </c>
      <c r="L36" s="72"/>
      <c r="M36" s="72" t="n">
        <v>0</v>
      </c>
      <c r="N36" s="21" t="n">
        <f aca="false">E36+G36+I36+K36+M36</f>
        <v>18000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</row>
    <row r="37" s="2" customFormat="true" ht="16" hidden="false" customHeight="false" outlineLevel="0" collapsed="false">
      <c r="A37" s="3"/>
      <c r="B37" s="2" t="s">
        <v>61</v>
      </c>
      <c r="C37" s="0"/>
      <c r="D37" s="0"/>
      <c r="E37" s="72" t="n">
        <v>0</v>
      </c>
      <c r="F37" s="72"/>
      <c r="G37" s="72" t="n">
        <v>0</v>
      </c>
      <c r="H37" s="72"/>
      <c r="I37" s="72" t="n">
        <v>0</v>
      </c>
      <c r="J37" s="72"/>
      <c r="K37" s="72" t="n">
        <v>0</v>
      </c>
      <c r="L37" s="72"/>
      <c r="M37" s="72" t="n">
        <v>0</v>
      </c>
      <c r="N37" s="21" t="n">
        <f aca="false">E37+G37+I37+K37+M37</f>
        <v>0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</row>
    <row r="38" s="2" customFormat="true" ht="16" hidden="false" customHeight="false" outlineLevel="0" collapsed="false">
      <c r="A38" s="3"/>
      <c r="B38" s="2" t="s">
        <v>62</v>
      </c>
      <c r="C38" s="0"/>
      <c r="D38" s="0"/>
      <c r="E38" s="72" t="n">
        <v>20000</v>
      </c>
      <c r="F38" s="72"/>
      <c r="G38" s="72" t="n">
        <v>20000</v>
      </c>
      <c r="H38" s="72"/>
      <c r="I38" s="72" t="n">
        <v>20000</v>
      </c>
      <c r="J38" s="72"/>
      <c r="K38" s="72" t="n">
        <v>0</v>
      </c>
      <c r="L38" s="72"/>
      <c r="M38" s="72" t="n">
        <v>0</v>
      </c>
      <c r="N38" s="21" t="n">
        <f aca="false">E38+G38+I38+K38+M38</f>
        <v>60000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</row>
    <row r="39" s="2" customFormat="true" ht="16" hidden="false" customHeight="false" outlineLevel="0" collapsed="false">
      <c r="A39" s="3"/>
      <c r="B39" s="2" t="s">
        <v>63</v>
      </c>
      <c r="C39" s="0"/>
      <c r="D39" s="0"/>
      <c r="E39" s="19" t="n">
        <f aca="false">3000+2000</f>
        <v>5000</v>
      </c>
      <c r="F39" s="0"/>
      <c r="G39" s="19" t="n">
        <v>4000</v>
      </c>
      <c r="H39" s="0"/>
      <c r="I39" s="19" t="n">
        <v>4000</v>
      </c>
      <c r="J39" s="72"/>
      <c r="K39" s="72" t="n">
        <v>0</v>
      </c>
      <c r="L39" s="72"/>
      <c r="M39" s="72" t="n">
        <v>0</v>
      </c>
      <c r="N39" s="21" t="n">
        <f aca="false">E39+G39+I39+K39+M39</f>
        <v>13000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</row>
    <row r="40" s="2" customFormat="true" ht="16" hidden="false" customHeight="false" outlineLevel="0" collapsed="false">
      <c r="A40" s="3"/>
      <c r="B40" s="2" t="s">
        <v>64</v>
      </c>
      <c r="C40" s="0"/>
      <c r="D40" s="0"/>
      <c r="E40" s="73" t="n">
        <v>0</v>
      </c>
      <c r="F40" s="73"/>
      <c r="G40" s="73" t="n">
        <v>0</v>
      </c>
      <c r="H40" s="73"/>
      <c r="I40" s="73" t="n">
        <v>0</v>
      </c>
      <c r="J40" s="73"/>
      <c r="K40" s="73" t="n">
        <v>0</v>
      </c>
      <c r="L40" s="73"/>
      <c r="M40" s="73" t="n">
        <v>0</v>
      </c>
      <c r="N40" s="27" t="n">
        <f aca="false">E40+G40+I40+K40+M40</f>
        <v>0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</row>
    <row r="41" s="2" customFormat="true" ht="16" hidden="false" customHeight="false" outlineLevel="0" collapsed="false">
      <c r="A41" s="3"/>
      <c r="B41" s="0"/>
      <c r="C41" s="68" t="s">
        <v>65</v>
      </c>
      <c r="D41" s="69"/>
      <c r="E41" s="70" t="n">
        <f aca="false">SUM(E36:E40)</f>
        <v>31000</v>
      </c>
      <c r="F41" s="69"/>
      <c r="G41" s="70" t="n">
        <f aca="false">SUM(G36:G40)</f>
        <v>30000</v>
      </c>
      <c r="H41" s="69"/>
      <c r="I41" s="70" t="n">
        <f aca="false">SUM(I36:I40)</f>
        <v>30000</v>
      </c>
      <c r="J41" s="69"/>
      <c r="K41" s="70" t="n">
        <f aca="false">SUM(K36:K40)</f>
        <v>0</v>
      </c>
      <c r="L41" s="69"/>
      <c r="M41" s="70" t="n">
        <f aca="false">SUM(M36:M40)</f>
        <v>0</v>
      </c>
      <c r="N41" s="21" t="n">
        <f aca="false">E41+G41+I41+K41+M41</f>
        <v>91000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</row>
    <row r="42" s="2" customFormat="true" ht="16" hidden="false" customHeight="false" outlineLevel="0" collapsed="false">
      <c r="A42" s="3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21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</row>
    <row r="43" s="2" customFormat="true" ht="16" hidden="false" customHeight="false" outlineLevel="0" collapsed="false">
      <c r="A43" s="3" t="s">
        <v>66</v>
      </c>
      <c r="B43" s="2" t="s">
        <v>84</v>
      </c>
      <c r="C43" s="0"/>
      <c r="D43" s="0"/>
      <c r="E43" s="72" t="n">
        <v>0</v>
      </c>
      <c r="F43" s="72"/>
      <c r="G43" s="72" t="n">
        <v>0</v>
      </c>
      <c r="H43" s="72"/>
      <c r="I43" s="72" t="n">
        <v>0</v>
      </c>
      <c r="J43" s="72"/>
      <c r="K43" s="72" t="n">
        <v>0</v>
      </c>
      <c r="L43" s="72"/>
      <c r="M43" s="72" t="n">
        <v>0</v>
      </c>
      <c r="N43" s="21" t="n">
        <f aca="false">E43+G43+I43+K43+M43</f>
        <v>0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</row>
    <row r="44" s="2" customFormat="true" ht="16" hidden="false" customHeight="false" outlineLevel="0" collapsed="false">
      <c r="A44" s="3"/>
      <c r="B44" s="2" t="s">
        <v>68</v>
      </c>
      <c r="C44" s="0"/>
      <c r="D44" s="0"/>
      <c r="E44" s="51" t="n">
        <f aca="false">S20*D14*C14</f>
        <v>33922.35</v>
      </c>
      <c r="F44" s="51"/>
      <c r="G44" s="51" t="n">
        <f aca="false">S21*F14*C14</f>
        <v>23745.645</v>
      </c>
      <c r="H44" s="51"/>
      <c r="I44" s="51" t="n">
        <f aca="false">G44*1.05</f>
        <v>24932.92725</v>
      </c>
      <c r="J44" s="51"/>
      <c r="K44" s="51" t="n">
        <v>0</v>
      </c>
      <c r="L44" s="51"/>
      <c r="M44" s="51" t="n">
        <v>0</v>
      </c>
      <c r="N44" s="71" t="n">
        <f aca="false">E44+G44+I44+K44+M44</f>
        <v>82600.92225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</row>
    <row r="45" s="2" customFormat="true" ht="16" hidden="false" customHeight="false" outlineLevel="0" collapsed="false">
      <c r="A45" s="3"/>
      <c r="B45" s="2" t="s">
        <v>69</v>
      </c>
      <c r="C45" s="0"/>
      <c r="D45" s="0"/>
      <c r="E45" s="26" t="n">
        <v>0</v>
      </c>
      <c r="F45" s="26"/>
      <c r="G45" s="26" t="n">
        <v>0</v>
      </c>
      <c r="H45" s="26"/>
      <c r="I45" s="26" t="n">
        <v>0</v>
      </c>
      <c r="J45" s="26"/>
      <c r="K45" s="26" t="n">
        <v>0</v>
      </c>
      <c r="L45" s="26"/>
      <c r="M45" s="26" t="n">
        <v>0</v>
      </c>
      <c r="N45" s="27" t="n">
        <f aca="false">E45+G45+I45+K45+M45</f>
        <v>0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</row>
    <row r="46" s="2" customFormat="true" ht="16" hidden="false" customHeight="false" outlineLevel="0" collapsed="false">
      <c r="A46" s="3"/>
      <c r="B46" s="0"/>
      <c r="C46" s="68" t="s">
        <v>70</v>
      </c>
      <c r="D46" s="75"/>
      <c r="E46" s="70" t="n">
        <f aca="false">SUM(E43:E45)</f>
        <v>33922.35</v>
      </c>
      <c r="F46" s="75"/>
      <c r="G46" s="70" t="n">
        <f aca="false">SUM(G43:G45)</f>
        <v>23745.645</v>
      </c>
      <c r="H46" s="75"/>
      <c r="I46" s="70" t="n">
        <f aca="false">SUM(I43:I45)</f>
        <v>24932.92725</v>
      </c>
      <c r="J46" s="75"/>
      <c r="K46" s="70" t="n">
        <f aca="false">SUM(K43:K45)</f>
        <v>0</v>
      </c>
      <c r="L46" s="75"/>
      <c r="M46" s="70" t="n">
        <f aca="false">SUM(M43:M45)</f>
        <v>0</v>
      </c>
      <c r="N46" s="21" t="n">
        <f aca="false">E46+G46+I46+K46+M46</f>
        <v>82600.92225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</row>
    <row r="47" s="2" customFormat="true" ht="16" hidden="false" customHeight="false" outlineLevel="0" collapsed="false">
      <c r="A47" s="3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21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</row>
    <row r="48" s="2" customFormat="true" ht="16" hidden="false" customHeight="false" outlineLevel="0" collapsed="false">
      <c r="A48" s="69" t="s">
        <v>71</v>
      </c>
      <c r="B48" s="75"/>
      <c r="C48" s="68" t="s">
        <v>72</v>
      </c>
      <c r="D48" s="69"/>
      <c r="E48" s="70" t="n">
        <f aca="false">E33+E41+E46</f>
        <v>198576.646882</v>
      </c>
      <c r="F48" s="69"/>
      <c r="G48" s="70" t="n">
        <f aca="false">G33+G41+G46</f>
        <v>145521.59552564</v>
      </c>
      <c r="H48" s="69"/>
      <c r="I48" s="70" t="n">
        <f aca="false">I33+I41+I46</f>
        <v>149462.156291409</v>
      </c>
      <c r="J48" s="69"/>
      <c r="K48" s="70" t="n">
        <f aca="false">K33+K41+K46</f>
        <v>0</v>
      </c>
      <c r="L48" s="69"/>
      <c r="M48" s="70" t="n">
        <f aca="false">M33+M41+M46</f>
        <v>0</v>
      </c>
      <c r="N48" s="21" t="n">
        <f aca="false">E48+G48+I48+K48+M48</f>
        <v>493560.398699049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</row>
    <row r="49" s="2" customFormat="true" ht="16" hidden="false" customHeight="false" outlineLevel="0" collapsed="false">
      <c r="A49" s="0"/>
      <c r="B49" s="0"/>
      <c r="C49" s="0"/>
      <c r="D49" s="0"/>
      <c r="E49" s="35"/>
      <c r="F49" s="3"/>
      <c r="G49" s="35"/>
      <c r="H49" s="3"/>
      <c r="I49" s="35"/>
      <c r="J49" s="3"/>
      <c r="K49" s="35"/>
      <c r="L49" s="3"/>
      <c r="M49" s="35"/>
      <c r="N49" s="21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</row>
    <row r="50" s="2" customFormat="true" ht="16" hidden="false" customHeight="false" outlineLevel="0" collapsed="false">
      <c r="A50" s="76" t="s">
        <v>73</v>
      </c>
      <c r="B50" s="77"/>
      <c r="C50" s="78" t="s">
        <v>74</v>
      </c>
      <c r="D50" s="77"/>
      <c r="E50" s="79" t="n">
        <f aca="false">E48-E46</f>
        <v>164654.296882</v>
      </c>
      <c r="F50" s="76"/>
      <c r="G50" s="79" t="n">
        <f aca="false">G48-G46</f>
        <v>121775.95052564</v>
      </c>
      <c r="H50" s="76"/>
      <c r="I50" s="79" t="n">
        <f aca="false">I48-I46</f>
        <v>124529.229041409</v>
      </c>
      <c r="J50" s="76"/>
      <c r="K50" s="79" t="n">
        <f aca="false">K48-K46</f>
        <v>0</v>
      </c>
      <c r="L50" s="76"/>
      <c r="M50" s="79" t="n">
        <f aca="false">M48-M46</f>
        <v>0</v>
      </c>
      <c r="N50" s="21" t="n">
        <f aca="false">E50+G50+I50+K50+M50</f>
        <v>410959.476449049</v>
      </c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</row>
    <row r="51" s="2" customFormat="true" ht="16" hidden="false" customHeight="false" outlineLevel="0" collapsed="false">
      <c r="A51" s="3"/>
      <c r="B51" s="0"/>
      <c r="C51" s="3"/>
      <c r="D51" s="0"/>
      <c r="E51" s="0"/>
      <c r="F51" s="0"/>
      <c r="G51" s="0"/>
      <c r="H51" s="0"/>
      <c r="I51" s="0"/>
      <c r="J51" s="0"/>
      <c r="K51" s="0"/>
      <c r="L51" s="0"/>
      <c r="M51" s="0"/>
      <c r="N51" s="21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</row>
    <row r="52" s="2" customFormat="true" ht="16" hidden="false" customHeight="false" outlineLevel="0" collapsed="false">
      <c r="A52" s="80" t="s">
        <v>75</v>
      </c>
      <c r="B52" s="81"/>
      <c r="C52" s="82" t="s">
        <v>76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21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</row>
    <row r="53" s="2" customFormat="true" ht="16" hidden="false" customHeight="false" outlineLevel="0" collapsed="false">
      <c r="A53" s="0"/>
      <c r="B53" s="0"/>
      <c r="C53" s="83" t="n">
        <v>0.545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21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</row>
    <row r="54" s="2" customFormat="true" ht="16" hidden="false" customHeight="false" outlineLevel="0" collapsed="false">
      <c r="A54" s="0"/>
      <c r="B54" s="0"/>
      <c r="C54" s="84" t="s">
        <v>77</v>
      </c>
      <c r="D54" s="81"/>
      <c r="E54" s="85" t="n">
        <f aca="false">E50*$C53</f>
        <v>89736.59180069</v>
      </c>
      <c r="F54" s="81"/>
      <c r="G54" s="85" t="n">
        <f aca="false">G50*$C53</f>
        <v>66367.8930364738</v>
      </c>
      <c r="H54" s="81"/>
      <c r="I54" s="85" t="n">
        <f aca="false">I50*$C53</f>
        <v>67868.429827568</v>
      </c>
      <c r="J54" s="81"/>
      <c r="K54" s="85" t="n">
        <f aca="false">K50*$C53</f>
        <v>0</v>
      </c>
      <c r="L54" s="81"/>
      <c r="M54" s="85" t="n">
        <f aca="false">M50*$C53</f>
        <v>0</v>
      </c>
      <c r="N54" s="21" t="n">
        <f aca="false">E54+G54+I54+K54+M54</f>
        <v>223972.914664732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</row>
    <row r="55" s="2" customFormat="true" ht="16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21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</row>
    <row r="56" s="2" customFormat="true" ht="16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21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</row>
    <row r="57" s="2" customFormat="true" ht="16" hidden="false" customHeight="false" outlineLevel="0" collapsed="false">
      <c r="A57" s="9" t="s">
        <v>78</v>
      </c>
      <c r="B57" s="86"/>
      <c r="C57" s="86"/>
      <c r="D57" s="86"/>
      <c r="E57" s="21" t="n">
        <f aca="false">E48+E54</f>
        <v>288313.23868269</v>
      </c>
      <c r="F57" s="86"/>
      <c r="G57" s="21" t="n">
        <f aca="false">G48+G54</f>
        <v>211889.488562114</v>
      </c>
      <c r="H57" s="86"/>
      <c r="I57" s="21" t="n">
        <f aca="false">I48+I54</f>
        <v>217330.586118977</v>
      </c>
      <c r="J57" s="86"/>
      <c r="K57" s="21" t="n">
        <f aca="false">K48+K54</f>
        <v>0</v>
      </c>
      <c r="L57" s="86"/>
      <c r="M57" s="21" t="n">
        <f aca="false">M48+M54</f>
        <v>0</v>
      </c>
      <c r="N57" s="21" t="n">
        <f aca="false">E57+G57+I57+K57+M57</f>
        <v>717533.313363781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6"/>
  <cols>
    <col collapsed="false" hidden="false" max="1" min="1" style="0" width="31.5023255813953"/>
    <col collapsed="false" hidden="false" max="3" min="2" style="0" width="24.2418604651163"/>
    <col collapsed="false" hidden="false" max="13" min="4" style="0" width="12.9209302325581"/>
    <col collapsed="false" hidden="false" max="14" min="14" style="0" width="13.906976744186"/>
    <col collapsed="false" hidden="false" max="21" min="15" style="0" width="11.446511627907"/>
    <col collapsed="false" hidden="false" max="22" min="22" style="0" width="27.6883720930233"/>
    <col collapsed="false" hidden="false" max="23" min="23" style="0" width="11.446511627907"/>
    <col collapsed="false" hidden="false" max="24" min="24" style="0" width="11.3209302325581"/>
    <col collapsed="false" hidden="false" max="32" min="25" style="0" width="11.2"/>
    <col collapsed="false" hidden="false" max="1025" min="33" style="0" width="11.446511627907"/>
  </cols>
  <sheetData>
    <row r="1" customFormat="false" ht="16" hidden="false" customHeight="false" outlineLevel="0" collapsed="false">
      <c r="A1" s="3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customFormat="false" ht="16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customFormat="false" ht="16" hidden="false" customHeight="false" outlineLevel="0" collapsed="false">
      <c r="A3" s="3" t="s">
        <v>88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customFormat="false" ht="16" hidden="false" customHeight="false" outlineLevel="0" collapsed="false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customFormat="false" ht="21" hidden="false" customHeight="false" outlineLevel="0" collapsed="false">
      <c r="A5" s="3" t="s">
        <v>89</v>
      </c>
      <c r="B5" s="2"/>
      <c r="C5" s="2"/>
      <c r="D5" s="4" t="s">
        <v>16</v>
      </c>
      <c r="E5" s="4"/>
      <c r="F5" s="4" t="s">
        <v>17</v>
      </c>
      <c r="G5" s="4"/>
      <c r="H5" s="4" t="s">
        <v>18</v>
      </c>
      <c r="I5" s="4"/>
      <c r="J5" s="4" t="s">
        <v>6</v>
      </c>
      <c r="K5" s="4"/>
      <c r="L5" s="4" t="s">
        <v>7</v>
      </c>
      <c r="M5" s="4"/>
      <c r="N5" s="5" t="s">
        <v>8</v>
      </c>
      <c r="O5" s="2"/>
      <c r="P5" s="6" t="s">
        <v>9</v>
      </c>
      <c r="Q5" s="7"/>
      <c r="R5" s="7"/>
      <c r="S5" s="7"/>
      <c r="T5" s="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customFormat="false" ht="18" hidden="false" customHeight="false" outlineLevel="0" collapsed="false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O6" s="2"/>
      <c r="P6" s="10" t="s">
        <v>10</v>
      </c>
      <c r="Q6" s="11" t="s">
        <v>11</v>
      </c>
      <c r="R6" s="11" t="s">
        <v>12</v>
      </c>
      <c r="S6" s="11" t="s">
        <v>13</v>
      </c>
      <c r="T6" s="12" t="s">
        <v>14</v>
      </c>
      <c r="U6" s="2"/>
      <c r="V6" s="13" t="s">
        <v>15</v>
      </c>
      <c r="W6" s="14" t="s">
        <v>16</v>
      </c>
      <c r="X6" s="14"/>
      <c r="Y6" s="14" t="s">
        <v>17</v>
      </c>
      <c r="Z6" s="14"/>
      <c r="AA6" s="14" t="s">
        <v>18</v>
      </c>
      <c r="AB6" s="14"/>
      <c r="AC6" s="14" t="s">
        <v>6</v>
      </c>
      <c r="AD6" s="14"/>
      <c r="AE6" s="14" t="s">
        <v>7</v>
      </c>
      <c r="AF6" s="14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customFormat="false" ht="16" hidden="false" customHeight="false" outlineLevel="0" collapsed="false">
      <c r="A7" s="3" t="s">
        <v>19</v>
      </c>
      <c r="B7" s="2" t="s">
        <v>90</v>
      </c>
      <c r="C7" s="2"/>
      <c r="D7" s="3" t="s">
        <v>20</v>
      </c>
      <c r="E7" s="3" t="s">
        <v>21</v>
      </c>
      <c r="F7" s="3" t="s">
        <v>20</v>
      </c>
      <c r="G7" s="3" t="s">
        <v>21</v>
      </c>
      <c r="H7" s="3" t="s">
        <v>20</v>
      </c>
      <c r="I7" s="3" t="s">
        <v>21</v>
      </c>
      <c r="J7" s="3" t="s">
        <v>20</v>
      </c>
      <c r="K7" s="3" t="s">
        <v>21</v>
      </c>
      <c r="L7" s="3" t="s">
        <v>20</v>
      </c>
      <c r="M7" s="3" t="s">
        <v>21</v>
      </c>
      <c r="N7" s="9"/>
      <c r="O7" s="2"/>
      <c r="P7" s="15" t="e">
        <f aca="false">E11/V20*100</f>
        <v>#DIV/0!</v>
      </c>
      <c r="Q7" s="15" t="e">
        <f aca="false">G11/Y20*100</f>
        <v>#DIV/0!</v>
      </c>
      <c r="R7" s="15" t="e">
        <f aca="false">I11/AA20*100</f>
        <v>#DIV/0!</v>
      </c>
      <c r="S7" s="15" t="e">
        <f aca="false">K11/AC20*100</f>
        <v>#DIV/0!</v>
      </c>
      <c r="T7" s="15" t="e">
        <f aca="false">M11/AE20*100</f>
        <v>#DIV/0!</v>
      </c>
      <c r="U7" s="2"/>
      <c r="V7" s="13"/>
      <c r="W7" s="16" t="n">
        <f aca="false">V21</f>
        <v>0</v>
      </c>
      <c r="X7" s="13" t="n">
        <v>9</v>
      </c>
      <c r="Y7" s="16" t="n">
        <f aca="false">W7*1.03</f>
        <v>0</v>
      </c>
      <c r="Z7" s="13" t="n">
        <v>9</v>
      </c>
      <c r="AA7" s="16" t="n">
        <f aca="false">Y7*1.03</f>
        <v>0</v>
      </c>
      <c r="AB7" s="13" t="n">
        <v>9</v>
      </c>
      <c r="AC7" s="16" t="n">
        <f aca="false">AA7*1.03</f>
        <v>0</v>
      </c>
      <c r="AD7" s="13" t="n">
        <v>9</v>
      </c>
      <c r="AE7" s="16" t="n">
        <f aca="false">AC7*1.03</f>
        <v>0</v>
      </c>
      <c r="AF7" s="13" t="n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customFormat="false" ht="16" hidden="false" customHeight="false" outlineLevel="0" collapsed="false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9"/>
      <c r="O8" s="2"/>
      <c r="P8" s="17"/>
      <c r="Q8" s="17"/>
      <c r="R8" s="17"/>
      <c r="S8" s="17"/>
      <c r="T8" s="17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customFormat="false" ht="21" hidden="false" customHeight="false" outlineLevel="0" collapsed="false">
      <c r="A9" s="3"/>
      <c r="B9" s="2" t="s">
        <v>23</v>
      </c>
      <c r="C9" s="2"/>
      <c r="D9" s="41" t="n">
        <v>0</v>
      </c>
      <c r="E9" s="19" t="n">
        <f aca="false">W7*D9</f>
        <v>0</v>
      </c>
      <c r="F9" s="41" t="n">
        <v>0</v>
      </c>
      <c r="G9" s="19" t="n">
        <f aca="false">Y7*F9</f>
        <v>0</v>
      </c>
      <c r="H9" s="41" t="n">
        <v>0</v>
      </c>
      <c r="I9" s="19" t="n">
        <f aca="false">AA7*H9</f>
        <v>0</v>
      </c>
      <c r="J9" s="41" t="n">
        <v>0</v>
      </c>
      <c r="K9" s="19" t="n">
        <f aca="false">AC7*J9</f>
        <v>0</v>
      </c>
      <c r="L9" s="41" t="n">
        <v>0</v>
      </c>
      <c r="M9" s="19" t="n">
        <f aca="false">AE7*L9</f>
        <v>0</v>
      </c>
      <c r="N9" s="21" t="n">
        <f aca="false">E9+G9+I9+K9+M9</f>
        <v>0</v>
      </c>
      <c r="O9" s="2"/>
      <c r="P9" s="22" t="s">
        <v>24</v>
      </c>
      <c r="Q9" s="23"/>
      <c r="R9" s="23"/>
      <c r="S9" s="23"/>
      <c r="T9" s="24"/>
      <c r="U9" s="2"/>
      <c r="V9" s="13" t="s">
        <v>25</v>
      </c>
      <c r="W9" s="14" t="s">
        <v>16</v>
      </c>
      <c r="X9" s="14"/>
      <c r="Y9" s="14" t="s">
        <v>17</v>
      </c>
      <c r="Z9" s="14"/>
      <c r="AA9" s="14" t="s">
        <v>18</v>
      </c>
      <c r="AB9" s="14"/>
      <c r="AC9" s="14" t="s">
        <v>6</v>
      </c>
      <c r="AD9" s="14"/>
      <c r="AE9" s="14" t="s">
        <v>7</v>
      </c>
      <c r="AF9" s="1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customFormat="false" ht="18" hidden="false" customHeight="false" outlineLevel="0" collapsed="false">
      <c r="A10" s="3"/>
      <c r="B10" s="2"/>
      <c r="C10" s="2"/>
      <c r="D10" s="96" t="n">
        <v>0</v>
      </c>
      <c r="E10" s="26" t="n">
        <f aca="false">W7*D10</f>
        <v>0</v>
      </c>
      <c r="F10" s="96" t="n">
        <v>0</v>
      </c>
      <c r="G10" s="26" t="n">
        <f aca="false">Y7*F10</f>
        <v>0</v>
      </c>
      <c r="H10" s="96" t="n">
        <v>0</v>
      </c>
      <c r="I10" s="26" t="n">
        <f aca="false">AA7*H10</f>
        <v>0</v>
      </c>
      <c r="J10" s="96" t="n">
        <v>0</v>
      </c>
      <c r="K10" s="26" t="n">
        <f aca="false">AC7*J10</f>
        <v>0</v>
      </c>
      <c r="L10" s="96" t="n">
        <v>0</v>
      </c>
      <c r="M10" s="26" t="n">
        <f aca="false">AE7*L10</f>
        <v>0</v>
      </c>
      <c r="N10" s="27" t="n">
        <f aca="false">E10+G10+I10+K10+M10</f>
        <v>0</v>
      </c>
      <c r="O10" s="2"/>
      <c r="P10" s="28" t="s">
        <v>10</v>
      </c>
      <c r="Q10" s="29" t="s">
        <v>11</v>
      </c>
      <c r="R10" s="29" t="s">
        <v>12</v>
      </c>
      <c r="S10" s="29" t="s">
        <v>13</v>
      </c>
      <c r="T10" s="30" t="s">
        <v>14</v>
      </c>
      <c r="U10" s="2"/>
      <c r="V10" s="13" t="s">
        <v>26</v>
      </c>
      <c r="W10" s="31" t="n">
        <v>25000</v>
      </c>
      <c r="X10" s="32" t="n">
        <v>12</v>
      </c>
      <c r="Y10" s="31" t="n">
        <f aca="false">W10*1.03</f>
        <v>25750</v>
      </c>
      <c r="Z10" s="32" t="n">
        <v>12</v>
      </c>
      <c r="AA10" s="31" t="n">
        <f aca="false">Y10*1.03</f>
        <v>26522.5</v>
      </c>
      <c r="AB10" s="32" t="n">
        <v>12</v>
      </c>
      <c r="AC10" s="31" t="n">
        <f aca="false">AA10*1.03</f>
        <v>27318.175</v>
      </c>
      <c r="AD10" s="32" t="n">
        <v>12</v>
      </c>
      <c r="AE10" s="31" t="n">
        <f aca="false">AC10*1.03</f>
        <v>28137.72025</v>
      </c>
      <c r="AF10" s="32" t="n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customFormat="false" ht="16" hidden="false" customHeight="false" outlineLevel="0" collapsed="false">
      <c r="A11" s="3"/>
      <c r="B11" s="2"/>
      <c r="C11" s="33" t="s">
        <v>27</v>
      </c>
      <c r="D11" s="34" t="n">
        <f aca="false">SUM(D9:D10)</f>
        <v>0</v>
      </c>
      <c r="E11" s="35" t="n">
        <f aca="false">SUM(E9:E10)</f>
        <v>0</v>
      </c>
      <c r="F11" s="34" t="n">
        <f aca="false">SUM(F9:F10)</f>
        <v>0</v>
      </c>
      <c r="G11" s="35" t="n">
        <f aca="false">SUM(G9:G10)</f>
        <v>0</v>
      </c>
      <c r="H11" s="34" t="n">
        <f aca="false">SUM(H9:H10)</f>
        <v>0</v>
      </c>
      <c r="I11" s="35" t="n">
        <f aca="false">SUM(I9:I10)</f>
        <v>0</v>
      </c>
      <c r="J11" s="34" t="n">
        <f aca="false">SUM(J9:J10)</f>
        <v>0</v>
      </c>
      <c r="K11" s="35" t="n">
        <f aca="false">SUM(K9:K10)</f>
        <v>0</v>
      </c>
      <c r="L11" s="34" t="n">
        <f aca="false">SUM(L9:L10)</f>
        <v>0</v>
      </c>
      <c r="M11" s="35" t="n">
        <f aca="false">SUM(M9:M10)</f>
        <v>0</v>
      </c>
      <c r="N11" s="21" t="n">
        <f aca="false">E11+G11+I11+K11+M11</f>
        <v>0</v>
      </c>
      <c r="O11" s="2"/>
      <c r="P11" s="15" t="e">
        <f aca="false">E9/V19*100</f>
        <v>#DIV/0!</v>
      </c>
      <c r="Q11" s="15" t="e">
        <f aca="false">G9/Y19*100</f>
        <v>#DIV/0!</v>
      </c>
      <c r="R11" s="15" t="e">
        <f aca="false">I9/V19*100</f>
        <v>#DIV/0!</v>
      </c>
      <c r="S11" s="15" t="e">
        <f aca="false">K9/V19*100</f>
        <v>#DIV/0!</v>
      </c>
      <c r="T11" s="15" t="e">
        <f aca="false">M9/V19*100</f>
        <v>#DIV/0!</v>
      </c>
      <c r="U11" s="2"/>
      <c r="V11" s="13" t="s">
        <v>28</v>
      </c>
      <c r="W11" s="31" t="n">
        <v>48000</v>
      </c>
      <c r="X11" s="13" t="n">
        <v>12</v>
      </c>
      <c r="Y11" s="31" t="n">
        <f aca="false">W11*1.03</f>
        <v>49440</v>
      </c>
      <c r="Z11" s="13" t="n">
        <v>12</v>
      </c>
      <c r="AA11" s="31" t="n">
        <f aca="false">Y11*1.03</f>
        <v>50923.2</v>
      </c>
      <c r="AB11" s="13" t="n">
        <v>12</v>
      </c>
      <c r="AC11" s="31" t="n">
        <f aca="false">AA11*1.03</f>
        <v>52450.896</v>
      </c>
      <c r="AD11" s="13" t="n">
        <v>12</v>
      </c>
      <c r="AE11" s="31" t="n">
        <f aca="false">AC11*1.03</f>
        <v>54024.42288</v>
      </c>
      <c r="AF11" s="32" t="n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customFormat="false" ht="16" hidden="false" customHeight="false" outlineLevel="0" collapsed="false">
      <c r="A12" s="3"/>
      <c r="B12" s="2"/>
      <c r="C12" s="2"/>
      <c r="D12" s="20"/>
      <c r="E12" s="36"/>
      <c r="F12" s="20"/>
      <c r="G12" s="36"/>
      <c r="H12" s="20"/>
      <c r="I12" s="36"/>
      <c r="J12" s="20"/>
      <c r="K12" s="36"/>
      <c r="L12" s="20"/>
      <c r="M12" s="36"/>
      <c r="N12" s="21"/>
      <c r="O12" s="2"/>
      <c r="P12" s="17"/>
      <c r="Q12" s="17"/>
      <c r="R12" s="17"/>
      <c r="S12" s="17"/>
      <c r="T12" s="17"/>
      <c r="U12" s="2"/>
      <c r="V12" s="13" t="s">
        <v>29</v>
      </c>
      <c r="W12" s="31" t="n">
        <v>8000</v>
      </c>
      <c r="X12" s="13" t="n">
        <v>12</v>
      </c>
      <c r="Y12" s="31" t="n">
        <f aca="false">W12*1.03</f>
        <v>8240</v>
      </c>
      <c r="Z12" s="32" t="n">
        <v>12</v>
      </c>
      <c r="AA12" s="31" t="n">
        <f aca="false">Y12*1.03</f>
        <v>8487.2</v>
      </c>
      <c r="AB12" s="32" t="n">
        <v>12</v>
      </c>
      <c r="AC12" s="31" t="n">
        <f aca="false">AA12*1.03</f>
        <v>8741.816</v>
      </c>
      <c r="AD12" s="32" t="n">
        <v>12</v>
      </c>
      <c r="AE12" s="31" t="n">
        <f aca="false">AC12*1.03</f>
        <v>9004.07048</v>
      </c>
      <c r="AF12" s="32" t="n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customFormat="false" ht="21" hidden="false" customHeight="false" outlineLevel="0" collapsed="false">
      <c r="A13" s="3"/>
      <c r="B13" s="2"/>
      <c r="C13" s="37" t="s">
        <v>30</v>
      </c>
      <c r="D13" s="3" t="s">
        <v>20</v>
      </c>
      <c r="E13" s="3" t="s">
        <v>31</v>
      </c>
      <c r="F13" s="3" t="s">
        <v>20</v>
      </c>
      <c r="G13" s="3" t="s">
        <v>31</v>
      </c>
      <c r="H13" s="3" t="s">
        <v>20</v>
      </c>
      <c r="I13" s="3" t="s">
        <v>31</v>
      </c>
      <c r="J13" s="3" t="s">
        <v>20</v>
      </c>
      <c r="K13" s="3" t="s">
        <v>31</v>
      </c>
      <c r="L13" s="3" t="s">
        <v>20</v>
      </c>
      <c r="M13" s="3" t="s">
        <v>31</v>
      </c>
      <c r="N13" s="21"/>
      <c r="O13" s="2"/>
      <c r="P13" s="38" t="s">
        <v>32</v>
      </c>
      <c r="Q13" s="39"/>
      <c r="R13" s="39"/>
      <c r="S13" s="39"/>
      <c r="T13" s="40"/>
      <c r="U13" s="2"/>
      <c r="V13" s="13" t="s">
        <v>33</v>
      </c>
      <c r="W13" s="31" t="n">
        <v>10000</v>
      </c>
      <c r="X13" s="13" t="n">
        <v>12</v>
      </c>
      <c r="Y13" s="31" t="n">
        <f aca="false">W13*1.03</f>
        <v>10300</v>
      </c>
      <c r="Z13" s="13" t="n">
        <v>12</v>
      </c>
      <c r="AA13" s="31" t="n">
        <f aca="false">Y13*1.03</f>
        <v>10609</v>
      </c>
      <c r="AB13" s="13" t="n">
        <v>12</v>
      </c>
      <c r="AC13" s="31" t="n">
        <f aca="false">AA13*1.03</f>
        <v>10927.27</v>
      </c>
      <c r="AD13" s="13" t="n">
        <v>12</v>
      </c>
      <c r="AE13" s="31" t="n">
        <f aca="false">AC13*1.03</f>
        <v>11255.0881</v>
      </c>
      <c r="AF13" s="32" t="n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customFormat="false" ht="18" hidden="false" customHeight="false" outlineLevel="0" collapsed="false">
      <c r="A14" s="3" t="s">
        <v>34</v>
      </c>
      <c r="B14" s="2" t="s">
        <v>26</v>
      </c>
      <c r="C14" s="41" t="n">
        <v>0</v>
      </c>
      <c r="D14" s="41" t="n">
        <v>0</v>
      </c>
      <c r="E14" s="19" t="n">
        <f aca="false">W10/X10*D14*$C14</f>
        <v>0</v>
      </c>
      <c r="F14" s="41" t="n">
        <v>0</v>
      </c>
      <c r="G14" s="19" t="n">
        <f aca="false">Y10/Z10*F14*$C14</f>
        <v>0</v>
      </c>
      <c r="H14" s="41" t="n">
        <v>0</v>
      </c>
      <c r="I14" s="19" t="n">
        <f aca="false">AA10/AB10*H14*$C14</f>
        <v>0</v>
      </c>
      <c r="J14" s="41" t="n">
        <v>0</v>
      </c>
      <c r="K14" s="19" t="n">
        <f aca="false">AC10/AD10*J14*$C14</f>
        <v>0</v>
      </c>
      <c r="L14" s="41" t="n">
        <v>0</v>
      </c>
      <c r="M14" s="19" t="n">
        <f aca="false">AE10/AF10*L14*$C14</f>
        <v>0</v>
      </c>
      <c r="N14" s="21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3" t="s">
        <v>35</v>
      </c>
      <c r="W14" s="31" t="n">
        <v>10000</v>
      </c>
      <c r="X14" s="13" t="n">
        <v>12</v>
      </c>
      <c r="Y14" s="31" t="n">
        <f aca="false">W14*1.03</f>
        <v>10300</v>
      </c>
      <c r="Z14" s="32" t="n">
        <v>12</v>
      </c>
      <c r="AA14" s="31" t="n">
        <f aca="false">Y14*1.03</f>
        <v>10609</v>
      </c>
      <c r="AB14" s="32" t="n">
        <v>12</v>
      </c>
      <c r="AC14" s="31" t="n">
        <f aca="false">AA14*1.03</f>
        <v>10927.27</v>
      </c>
      <c r="AD14" s="32" t="n">
        <v>12</v>
      </c>
      <c r="AE14" s="31" t="n">
        <f aca="false">AC14*1.03</f>
        <v>11255.0881</v>
      </c>
      <c r="AF14" s="32" t="n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customFormat="false" ht="16" hidden="false" customHeight="false" outlineLevel="0" collapsed="false">
      <c r="A15" s="3"/>
      <c r="B15" s="2" t="s">
        <v>28</v>
      </c>
      <c r="C15" s="41" t="n">
        <v>0</v>
      </c>
      <c r="D15" s="41" t="n">
        <v>0</v>
      </c>
      <c r="E15" s="19" t="n">
        <f aca="false">W11/X11*D15*$C15</f>
        <v>0</v>
      </c>
      <c r="F15" s="41" t="n">
        <v>0</v>
      </c>
      <c r="G15" s="19" t="n">
        <f aca="false">Y11/Z11*F15*$C15</f>
        <v>0</v>
      </c>
      <c r="H15" s="41" t="n">
        <v>0</v>
      </c>
      <c r="I15" s="19" t="n">
        <f aca="false">AA11/AB11*H15*$C15</f>
        <v>0</v>
      </c>
      <c r="J15" s="41" t="n">
        <v>0</v>
      </c>
      <c r="K15" s="19" t="n">
        <f aca="false">AC11/AD11*J15*$C15</f>
        <v>0</v>
      </c>
      <c r="L15" s="41" t="n">
        <v>0</v>
      </c>
      <c r="M15" s="19" t="n">
        <f aca="false">AE11/AF11*L15*$C15</f>
        <v>0</v>
      </c>
      <c r="N15" s="21" t="n">
        <f aca="false">E15+G15+I15+K15+M15</f>
        <v>0</v>
      </c>
      <c r="O15" s="2"/>
      <c r="P15" s="15" t="e">
        <f aca="false">E10/V18*100</f>
        <v>#DIV/0!</v>
      </c>
      <c r="Q15" s="15" t="e">
        <f aca="false">G10/V18*100</f>
        <v>#DIV/0!</v>
      </c>
      <c r="R15" s="15" t="e">
        <f aca="false">I10/V18*100</f>
        <v>#DIV/0!</v>
      </c>
      <c r="S15" s="15" t="e">
        <f aca="false">K10/V18*100</f>
        <v>#DIV/0!</v>
      </c>
      <c r="T15" s="15" t="e">
        <f aca="false">M10/V18*100</f>
        <v>#DIV/0!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customFormat="false" ht="16" hidden="false" customHeight="false" outlineLevel="0" collapsed="false">
      <c r="A16" s="3"/>
      <c r="B16" s="2" t="s">
        <v>29</v>
      </c>
      <c r="C16" s="41" t="n">
        <v>0</v>
      </c>
      <c r="D16" s="41" t="n">
        <v>0</v>
      </c>
      <c r="E16" s="19" t="n">
        <f aca="false">W12/X12*D16*$C16</f>
        <v>0</v>
      </c>
      <c r="F16" s="41" t="n">
        <v>0</v>
      </c>
      <c r="G16" s="19" t="n">
        <f aca="false">Y12/Z12*F16*$C16</f>
        <v>0</v>
      </c>
      <c r="H16" s="41" t="n">
        <v>0</v>
      </c>
      <c r="I16" s="19" t="n">
        <f aca="false">AA12/AB12*H16*$C16</f>
        <v>0</v>
      </c>
      <c r="J16" s="41" t="n">
        <v>0</v>
      </c>
      <c r="K16" s="19" t="n">
        <f aca="false">AC12/AD12*J16*$C16</f>
        <v>0</v>
      </c>
      <c r="L16" s="41" t="n">
        <v>0</v>
      </c>
      <c r="M16" s="19" t="n">
        <f aca="false">AE12/AF12*L16*$C16</f>
        <v>0</v>
      </c>
      <c r="N16" s="21" t="n">
        <f aca="false">E16+G16+I16+K16+M16</f>
        <v>0</v>
      </c>
      <c r="O16" s="2"/>
      <c r="P16" s="17"/>
      <c r="Q16" s="17"/>
      <c r="R16" s="17"/>
      <c r="S16" s="17"/>
      <c r="T16" s="17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customFormat="false" ht="16" hidden="false" customHeight="false" outlineLevel="0" collapsed="false">
      <c r="A17" s="3"/>
      <c r="B17" s="2" t="s">
        <v>33</v>
      </c>
      <c r="C17" s="41" t="n">
        <v>0</v>
      </c>
      <c r="D17" s="41" t="n">
        <v>0</v>
      </c>
      <c r="E17" s="19" t="n">
        <f aca="false">W13/X13*D17*$C17</f>
        <v>0</v>
      </c>
      <c r="F17" s="41" t="n">
        <v>0</v>
      </c>
      <c r="G17" s="19" t="n">
        <f aca="false">Y13/Z13*F17*$C17</f>
        <v>0</v>
      </c>
      <c r="H17" s="41" t="n">
        <v>0</v>
      </c>
      <c r="I17" s="19" t="n">
        <f aca="false">AA13/AB13*H17*$C17</f>
        <v>0</v>
      </c>
      <c r="J17" s="41" t="n">
        <v>0</v>
      </c>
      <c r="K17" s="19" t="n">
        <f aca="false">AC13/AD13*J17*$C17</f>
        <v>0</v>
      </c>
      <c r="L17" s="41" t="n">
        <v>0</v>
      </c>
      <c r="M17" s="19" t="n">
        <f aca="false">AE13/AF13*L17*$C17</f>
        <v>0</v>
      </c>
      <c r="N17" s="21" t="n">
        <f aca="false">E17+G17+I17+K17+M17</f>
        <v>0</v>
      </c>
      <c r="O17" s="2"/>
      <c r="T17" s="2"/>
      <c r="U17" s="2"/>
      <c r="V17" s="45" t="s">
        <v>36</v>
      </c>
      <c r="W17" s="45"/>
      <c r="X17" s="45"/>
      <c r="Y17" s="45"/>
      <c r="Z17" s="4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customFormat="false" ht="16" hidden="false" customHeight="false" outlineLevel="0" collapsed="false">
      <c r="A18" s="3"/>
      <c r="B18" s="2" t="s">
        <v>35</v>
      </c>
      <c r="C18" s="46" t="n">
        <v>0</v>
      </c>
      <c r="D18" s="96" t="n">
        <v>0</v>
      </c>
      <c r="E18" s="26" t="n">
        <f aca="false">W14/X14*D18*$C18</f>
        <v>0</v>
      </c>
      <c r="F18" s="96" t="n">
        <v>0</v>
      </c>
      <c r="G18" s="26" t="n">
        <f aca="false">Y14/Z14*F18*$C18</f>
        <v>0</v>
      </c>
      <c r="H18" s="96" t="n">
        <v>0</v>
      </c>
      <c r="I18" s="26" t="n">
        <f aca="false">AA14/AB14*H18*$C18</f>
        <v>0</v>
      </c>
      <c r="J18" s="96" t="n">
        <v>0</v>
      </c>
      <c r="K18" s="26" t="n">
        <f aca="false">AC14/AD14*J18*$C18</f>
        <v>0</v>
      </c>
      <c r="L18" s="96" t="n">
        <v>0</v>
      </c>
      <c r="M18" s="26" t="n">
        <f aca="false">AE14/AF14*L18*$C18</f>
        <v>0</v>
      </c>
      <c r="N18" s="27" t="n">
        <f aca="false">E18+G18+I18+K18+M18</f>
        <v>0</v>
      </c>
      <c r="O18" s="2"/>
      <c r="P18" s="14" t="s">
        <v>37</v>
      </c>
      <c r="Q18" s="14"/>
      <c r="R18" s="14"/>
      <c r="S18" s="14"/>
      <c r="T18" s="2"/>
      <c r="U18" s="2"/>
      <c r="V18" s="47" t="n">
        <v>0</v>
      </c>
      <c r="W18" s="48" t="s">
        <v>38</v>
      </c>
      <c r="X18" s="48"/>
      <c r="Y18" s="49" t="n">
        <f aca="false">Y20-Y19</f>
        <v>0</v>
      </c>
      <c r="Z18" s="48"/>
      <c r="AA18" s="49" t="n">
        <f aca="false">AA20-AA19</f>
        <v>0</v>
      </c>
      <c r="AB18" s="48"/>
      <c r="AC18" s="49" t="n">
        <f aca="false">AC20-AC19</f>
        <v>0</v>
      </c>
      <c r="AD18" s="48"/>
      <c r="AE18" s="49" t="n">
        <f aca="false"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customFormat="false" ht="16" hidden="false" customHeight="false" outlineLevel="0" collapsed="false">
      <c r="A19" s="3"/>
      <c r="B19" s="2"/>
      <c r="C19" s="46"/>
      <c r="D19" s="50"/>
      <c r="E19" s="51"/>
      <c r="F19" s="50"/>
      <c r="G19" s="51"/>
      <c r="H19" s="50"/>
      <c r="I19" s="51"/>
      <c r="J19" s="50"/>
      <c r="K19" s="51"/>
      <c r="L19" s="50"/>
      <c r="M19" s="51"/>
      <c r="N19" s="21"/>
      <c r="O19" s="2"/>
      <c r="P19" s="13" t="s">
        <v>39</v>
      </c>
      <c r="Q19" s="13"/>
      <c r="R19" s="52" t="s">
        <v>40</v>
      </c>
      <c r="S19" s="52" t="s">
        <v>41</v>
      </c>
      <c r="T19" s="2"/>
      <c r="U19" s="2"/>
      <c r="V19" s="53" t="n">
        <v>0</v>
      </c>
      <c r="W19" s="54" t="s">
        <v>42</v>
      </c>
      <c r="X19" s="54"/>
      <c r="Y19" s="55" t="n">
        <f aca="false">V19*1.03</f>
        <v>0</v>
      </c>
      <c r="Z19" s="55"/>
      <c r="AA19" s="55" t="n">
        <f aca="false">Y19*1.03</f>
        <v>0</v>
      </c>
      <c r="AB19" s="55"/>
      <c r="AC19" s="55" t="n">
        <f aca="false">AA19*1.03</f>
        <v>0</v>
      </c>
      <c r="AD19" s="55"/>
      <c r="AE19" s="55" t="n">
        <f aca="false"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customFormat="false" ht="16" hidden="false" customHeight="false" outlineLevel="0" collapsed="false">
      <c r="A20" s="3"/>
      <c r="B20" s="2"/>
      <c r="C20" s="33" t="s">
        <v>43</v>
      </c>
      <c r="D20" s="3"/>
      <c r="E20" s="35" t="n">
        <f aca="false">SUM(E14:E18)</f>
        <v>0</v>
      </c>
      <c r="F20" s="3"/>
      <c r="G20" s="35" t="n">
        <f aca="false">SUM(G14:G18)</f>
        <v>0</v>
      </c>
      <c r="H20" s="3"/>
      <c r="I20" s="35" t="n">
        <f aca="false">SUM(I14:I18)</f>
        <v>0</v>
      </c>
      <c r="J20" s="3"/>
      <c r="K20" s="35" t="n">
        <f aca="false">SUM(K14:K18)</f>
        <v>0</v>
      </c>
      <c r="L20" s="3"/>
      <c r="M20" s="35" t="n">
        <f aca="false">SUM(M14:M18)</f>
        <v>0</v>
      </c>
      <c r="N20" s="21" t="n">
        <f aca="false">E20+G20+I20+K20+M20</f>
        <v>0</v>
      </c>
      <c r="O20" s="2"/>
      <c r="P20" s="13" t="s">
        <v>44</v>
      </c>
      <c r="Q20" s="13"/>
      <c r="R20" s="56" t="n">
        <v>11307.45</v>
      </c>
      <c r="S20" s="56" t="n">
        <f aca="false">R20/12</f>
        <v>942.2875</v>
      </c>
      <c r="T20" s="2"/>
      <c r="U20" s="2"/>
      <c r="V20" s="57" t="n">
        <f aca="false">V19/1560*2088</f>
        <v>0</v>
      </c>
      <c r="W20" s="58" t="s">
        <v>45</v>
      </c>
      <c r="X20" s="58"/>
      <c r="Y20" s="59" t="n">
        <f aca="false">V20*1.03</f>
        <v>0</v>
      </c>
      <c r="Z20" s="59"/>
      <c r="AA20" s="59" t="n">
        <f aca="false">Y20*1.03</f>
        <v>0</v>
      </c>
      <c r="AB20" s="59"/>
      <c r="AC20" s="59" t="n">
        <f aca="false">AA20*1.03</f>
        <v>0</v>
      </c>
      <c r="AD20" s="59"/>
      <c r="AE20" s="59" t="n">
        <f aca="false"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customFormat="false" ht="16" hidden="false" customHeight="false" outlineLevel="0" collapsed="false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1"/>
      <c r="O21" s="2"/>
      <c r="P21" s="13" t="s">
        <v>46</v>
      </c>
      <c r="Q21" s="13"/>
      <c r="R21" s="56" t="n">
        <f aca="false">R20*1.05</f>
        <v>11872.8225</v>
      </c>
      <c r="S21" s="56" t="n">
        <f aca="false">R21/12</f>
        <v>989.401875</v>
      </c>
      <c r="T21" s="2"/>
      <c r="U21" s="2"/>
      <c r="V21" s="60" t="n">
        <f aca="false">V20/12</f>
        <v>0</v>
      </c>
      <c r="W21" s="61" t="s">
        <v>47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customFormat="false" ht="16" hidden="false" customHeight="false" outlineLevel="0" collapsed="false">
      <c r="A22" s="3"/>
      <c r="B22" s="2"/>
      <c r="C22" s="33" t="s">
        <v>48</v>
      </c>
      <c r="D22" s="3"/>
      <c r="E22" s="35" t="n">
        <f aca="false">E20+E11</f>
        <v>0</v>
      </c>
      <c r="F22" s="35"/>
      <c r="G22" s="35" t="n">
        <f aca="false">G20+G11</f>
        <v>0</v>
      </c>
      <c r="H22" s="35"/>
      <c r="I22" s="35" t="n">
        <f aca="false">I20+I11</f>
        <v>0</v>
      </c>
      <c r="J22" s="35"/>
      <c r="K22" s="35" t="n">
        <f aca="false">K20+K11</f>
        <v>0</v>
      </c>
      <c r="L22" s="35"/>
      <c r="M22" s="35" t="n">
        <f aca="false">M20+M11</f>
        <v>0</v>
      </c>
      <c r="N22" s="21" t="n">
        <f aca="false">E22+G22+I22+K22+M22</f>
        <v>0</v>
      </c>
      <c r="O22" s="2"/>
      <c r="P22" s="13" t="s">
        <v>49</v>
      </c>
      <c r="Q22" s="13"/>
      <c r="R22" s="56" t="n">
        <f aca="false">R21*1.05</f>
        <v>12466.463625</v>
      </c>
      <c r="S22" s="56" t="n">
        <f aca="false">R22/12</f>
        <v>1038.87196875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customFormat="false" ht="16" hidden="false" customHeight="false" outlineLevel="0" collapsed="false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1"/>
      <c r="O23" s="2"/>
      <c r="P23" s="13" t="s">
        <v>50</v>
      </c>
      <c r="Q23" s="13"/>
      <c r="R23" s="56" t="n">
        <f aca="false">R22*1.05</f>
        <v>13089.78680625</v>
      </c>
      <c r="S23" s="56" t="n">
        <f aca="false">R23/12</f>
        <v>1090.8155671875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customFormat="false" ht="16" hidden="false" customHeight="false" outlineLevel="0" collapsed="false">
      <c r="A24" s="3"/>
      <c r="B24" s="2"/>
      <c r="C24" s="37" t="s">
        <v>51</v>
      </c>
      <c r="D24" s="2"/>
      <c r="E24" s="94" t="s">
        <v>52</v>
      </c>
      <c r="F24" s="2"/>
      <c r="G24" s="94" t="s">
        <v>52</v>
      </c>
      <c r="H24" s="2"/>
      <c r="I24" s="94" t="s">
        <v>52</v>
      </c>
      <c r="J24" s="2"/>
      <c r="K24" s="94" t="s">
        <v>52</v>
      </c>
      <c r="L24" s="2"/>
      <c r="M24" s="94" t="s">
        <v>52</v>
      </c>
      <c r="N24" s="63"/>
      <c r="O24" s="2"/>
      <c r="P24" s="13" t="s">
        <v>53</v>
      </c>
      <c r="Q24" s="13"/>
      <c r="R24" s="56" t="n">
        <f aca="false">R23*1.05</f>
        <v>13744.2761465625</v>
      </c>
      <c r="S24" s="56" t="n">
        <f aca="false">R24/12</f>
        <v>1145.35634554688</v>
      </c>
      <c r="T24" s="2"/>
      <c r="U24" s="2"/>
      <c r="V24" s="45"/>
      <c r="W24" s="45"/>
      <c r="X24" s="45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customFormat="false" ht="16" hidden="false" customHeight="false" outlineLevel="0" collapsed="false">
      <c r="A25" s="3" t="s">
        <v>54</v>
      </c>
      <c r="B25" s="2" t="s">
        <v>55</v>
      </c>
      <c r="C25" s="64" t="n">
        <v>0.274</v>
      </c>
      <c r="D25" s="2"/>
      <c r="E25" s="19" t="n">
        <f aca="false">E11*$C25</f>
        <v>0</v>
      </c>
      <c r="F25" s="2"/>
      <c r="G25" s="19" t="n">
        <f aca="false">G11*$C25</f>
        <v>0</v>
      </c>
      <c r="H25" s="2"/>
      <c r="I25" s="19" t="n">
        <f aca="false">I11*$C25</f>
        <v>0</v>
      </c>
      <c r="J25" s="2"/>
      <c r="K25" s="19" t="n">
        <f aca="false">K11*$C25</f>
        <v>0</v>
      </c>
      <c r="L25" s="2"/>
      <c r="M25" s="19" t="n">
        <f aca="false">M11*$C25</f>
        <v>0</v>
      </c>
      <c r="N25" s="21" t="n">
        <f aca="false">E25+G25+I25+K25+M25</f>
        <v>0</v>
      </c>
      <c r="O25" s="2"/>
      <c r="P25" s="13" t="s">
        <v>56</v>
      </c>
      <c r="Q25" s="13"/>
      <c r="R25" s="56" t="n">
        <f aca="false">R24*1.05</f>
        <v>14431.4899538906</v>
      </c>
      <c r="S25" s="56" t="n">
        <f aca="false">R25/12</f>
        <v>1202.62416282422</v>
      </c>
      <c r="T25" s="2"/>
      <c r="U25" s="2"/>
      <c r="V25" s="46"/>
      <c r="W25" s="46"/>
      <c r="X25" s="4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customFormat="false" ht="16" hidden="false" customHeight="false" outlineLevel="0" collapsed="false">
      <c r="A26" s="3"/>
      <c r="B26" s="2" t="s">
        <v>26</v>
      </c>
      <c r="C26" s="64" t="n">
        <v>0.102</v>
      </c>
      <c r="D26" s="2"/>
      <c r="E26" s="19" t="n">
        <f aca="false">E14*$C26</f>
        <v>0</v>
      </c>
      <c r="F26" s="2"/>
      <c r="G26" s="19" t="n">
        <f aca="false">G14*$C26</f>
        <v>0</v>
      </c>
      <c r="H26" s="2"/>
      <c r="I26" s="19" t="n">
        <f aca="false">I14*$C26</f>
        <v>0</v>
      </c>
      <c r="J26" s="2"/>
      <c r="K26" s="19" t="n">
        <f aca="false">K14*$C26</f>
        <v>0</v>
      </c>
      <c r="L26" s="2"/>
      <c r="M26" s="19" t="n">
        <f aca="false">M14*$C26</f>
        <v>0</v>
      </c>
      <c r="N26" s="21" t="n">
        <f aca="false">E26+G26+I26+K26+M26</f>
        <v>0</v>
      </c>
      <c r="O26" s="2"/>
      <c r="P26" s="2"/>
      <c r="Q26" s="2"/>
      <c r="R26" s="2"/>
      <c r="S26" s="2"/>
      <c r="T26" s="2"/>
      <c r="U26" s="2"/>
      <c r="V26" s="45"/>
      <c r="W26" s="65"/>
      <c r="X26" s="6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customFormat="false" ht="16" hidden="false" customHeight="false" outlineLevel="0" collapsed="false">
      <c r="A27" s="3"/>
      <c r="B27" s="2" t="s">
        <v>28</v>
      </c>
      <c r="C27" s="64" t="n">
        <v>0.102</v>
      </c>
      <c r="D27" s="2"/>
      <c r="E27" s="19" t="n">
        <f aca="false">E15*$C27</f>
        <v>0</v>
      </c>
      <c r="F27" s="2"/>
      <c r="G27" s="19" t="n">
        <f aca="false">G15*$C27</f>
        <v>0</v>
      </c>
      <c r="H27" s="2"/>
      <c r="I27" s="19" t="n">
        <f aca="false">I15*$C27</f>
        <v>0</v>
      </c>
      <c r="J27" s="2"/>
      <c r="K27" s="19" t="n">
        <f aca="false">K15*$C27</f>
        <v>0</v>
      </c>
      <c r="L27" s="2"/>
      <c r="M27" s="19" t="n">
        <f aca="false">M15*$C27</f>
        <v>0</v>
      </c>
      <c r="N27" s="21" t="n">
        <f aca="false">E27+G27+I27+K27+M27</f>
        <v>0</v>
      </c>
      <c r="O27" s="2"/>
      <c r="P27" s="2"/>
      <c r="Q27" s="2"/>
      <c r="R27" s="2"/>
      <c r="S27" s="2"/>
      <c r="T27" s="2"/>
      <c r="U27" s="2"/>
      <c r="V27" s="45"/>
      <c r="W27" s="66"/>
      <c r="X27" s="6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customFormat="false" ht="16" hidden="false" customHeight="false" outlineLevel="0" collapsed="false">
      <c r="A28" s="3"/>
      <c r="B28" s="2" t="s">
        <v>29</v>
      </c>
      <c r="C28" s="64" t="n">
        <v>0.006</v>
      </c>
      <c r="D28" s="2"/>
      <c r="E28" s="19" t="n">
        <f aca="false">E16*$C28</f>
        <v>0</v>
      </c>
      <c r="F28" s="2"/>
      <c r="G28" s="19" t="n">
        <f aca="false">G16*$C28</f>
        <v>0</v>
      </c>
      <c r="H28" s="2"/>
      <c r="I28" s="19" t="n">
        <f aca="false">I16*$C28</f>
        <v>0</v>
      </c>
      <c r="J28" s="2"/>
      <c r="K28" s="19" t="n">
        <f aca="false">K16*$C28</f>
        <v>0</v>
      </c>
      <c r="L28" s="2"/>
      <c r="M28" s="19" t="n">
        <f aca="false">M16*$C28</f>
        <v>0</v>
      </c>
      <c r="N28" s="21" t="n">
        <f aca="false">E28+G28+I28+K28+M28</f>
        <v>0</v>
      </c>
      <c r="O28" s="2"/>
      <c r="P28" s="2"/>
      <c r="Q28" s="2"/>
      <c r="R28" s="2"/>
      <c r="S28" s="2"/>
      <c r="T28" s="2"/>
      <c r="U28" s="2"/>
      <c r="V28" s="45"/>
      <c r="W28" s="66"/>
      <c r="X28" s="6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customFormat="false" ht="16" hidden="false" customHeight="false" outlineLevel="0" collapsed="false">
      <c r="A29" s="3"/>
      <c r="B29" s="2" t="s">
        <v>33</v>
      </c>
      <c r="C29" s="64" t="n">
        <v>0.358</v>
      </c>
      <c r="D29" s="2"/>
      <c r="E29" s="19" t="n">
        <f aca="false">E17*$C29</f>
        <v>0</v>
      </c>
      <c r="F29" s="2"/>
      <c r="G29" s="19" t="n">
        <f aca="false">G17*$C29</f>
        <v>0</v>
      </c>
      <c r="H29" s="2"/>
      <c r="I29" s="19" t="n">
        <f aca="false">I17*$C29</f>
        <v>0</v>
      </c>
      <c r="J29" s="2"/>
      <c r="K29" s="19" t="n">
        <f aca="false">K17*$C29</f>
        <v>0</v>
      </c>
      <c r="L29" s="2"/>
      <c r="M29" s="19" t="n">
        <f aca="false">M17*$C29</f>
        <v>0</v>
      </c>
      <c r="N29" s="21" t="n">
        <f aca="false">E29+G29+I29+K29+M29</f>
        <v>0</v>
      </c>
      <c r="O29" s="2"/>
      <c r="P29" s="2"/>
      <c r="Q29" s="2"/>
      <c r="R29" s="2"/>
      <c r="S29" s="2"/>
      <c r="T29" s="2"/>
      <c r="U29" s="2"/>
      <c r="V29" s="45"/>
      <c r="W29" s="66"/>
      <c r="X29" s="6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customFormat="false" ht="16" hidden="false" customHeight="false" outlineLevel="0" collapsed="false">
      <c r="A30" s="3"/>
      <c r="B30" s="2" t="s">
        <v>35</v>
      </c>
      <c r="C30" s="64" t="n">
        <v>0.452</v>
      </c>
      <c r="D30" s="67"/>
      <c r="E30" s="26" t="n">
        <f aca="false">E18*$C30</f>
        <v>0</v>
      </c>
      <c r="F30" s="67"/>
      <c r="G30" s="26" t="n">
        <f aca="false">G18*$C30</f>
        <v>0</v>
      </c>
      <c r="H30" s="67"/>
      <c r="I30" s="26" t="n">
        <f aca="false">I18*$C30</f>
        <v>0</v>
      </c>
      <c r="J30" s="67"/>
      <c r="K30" s="26" t="n">
        <f aca="false">K18*$C30</f>
        <v>0</v>
      </c>
      <c r="L30" s="67"/>
      <c r="M30" s="26" t="n">
        <f aca="false">M18*$C30</f>
        <v>0</v>
      </c>
      <c r="N30" s="27" t="n">
        <f aca="false">E30+G30+I30+K30+M30</f>
        <v>0</v>
      </c>
      <c r="O30" s="2"/>
      <c r="P30" s="2"/>
      <c r="Q30" s="2"/>
      <c r="R30" s="2"/>
      <c r="S30" s="2"/>
      <c r="T30" s="2"/>
      <c r="U30" s="2"/>
      <c r="V30" s="45"/>
      <c r="W30" s="66"/>
      <c r="X30" s="6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customFormat="false" ht="16" hidden="false" customHeight="false" outlineLevel="0" collapsed="false">
      <c r="A31" s="3"/>
      <c r="B31" s="2"/>
      <c r="C31" s="33" t="s">
        <v>57</v>
      </c>
      <c r="D31" s="3"/>
      <c r="E31" s="35" t="n">
        <f aca="false">SUM(E25:E30)</f>
        <v>0</v>
      </c>
      <c r="F31" s="3"/>
      <c r="G31" s="35" t="n">
        <f aca="false">SUM(G25:G30)</f>
        <v>0</v>
      </c>
      <c r="H31" s="3"/>
      <c r="I31" s="35" t="n">
        <f aca="false">SUM(I25:I30)</f>
        <v>0</v>
      </c>
      <c r="J31" s="3"/>
      <c r="K31" s="35" t="n">
        <f aca="false">SUM(K25:K30)</f>
        <v>0</v>
      </c>
      <c r="L31" s="3"/>
      <c r="M31" s="35" t="n">
        <f aca="false">SUM(M25:M30)</f>
        <v>0</v>
      </c>
      <c r="N31" s="21" t="n">
        <f aca="false">E31+G31+I31+K31+M31</f>
        <v>0</v>
      </c>
      <c r="O31" s="2"/>
      <c r="P31" s="2"/>
      <c r="Q31" s="2"/>
      <c r="R31" s="2"/>
      <c r="S31" s="2"/>
      <c r="T31" s="2"/>
      <c r="U31" s="2"/>
      <c r="V31" s="45"/>
      <c r="W31" s="66"/>
      <c r="X31" s="6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customFormat="false" ht="16" hidden="false" customHeight="false" outlineLevel="0" collapsed="false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1"/>
      <c r="O32" s="2"/>
      <c r="P32" s="2"/>
      <c r="Q32" s="2"/>
      <c r="R32" s="2"/>
      <c r="S32" s="2"/>
      <c r="T32" s="2"/>
      <c r="U32" s="2"/>
      <c r="V32" s="45"/>
      <c r="W32" s="66"/>
      <c r="X32" s="6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customFormat="false" ht="16" hidden="false" customHeight="false" outlineLevel="0" collapsed="false">
      <c r="A33" s="3"/>
      <c r="B33" s="2"/>
      <c r="C33" s="68" t="s">
        <v>58</v>
      </c>
      <c r="D33" s="69"/>
      <c r="E33" s="70" t="n">
        <f aca="false">E22+E31</f>
        <v>0</v>
      </c>
      <c r="F33" s="70"/>
      <c r="G33" s="70" t="n">
        <f aca="false">G22+G31</f>
        <v>0</v>
      </c>
      <c r="H33" s="69"/>
      <c r="I33" s="70" t="n">
        <f aca="false">I22+I31</f>
        <v>0</v>
      </c>
      <c r="J33" s="70"/>
      <c r="K33" s="70" t="n">
        <f aca="false">K22+K31</f>
        <v>0</v>
      </c>
      <c r="L33" s="70"/>
      <c r="M33" s="70" t="n">
        <f aca="false">M22+M31</f>
        <v>0</v>
      </c>
      <c r="N33" s="21" t="n">
        <f aca="false">E33+G33+I33+K33+M33</f>
        <v>0</v>
      </c>
      <c r="O33" s="2"/>
      <c r="P33" s="2"/>
      <c r="Q33" s="2"/>
      <c r="R33" s="2"/>
      <c r="S33" s="2"/>
      <c r="T33" s="2"/>
      <c r="U33" s="2"/>
      <c r="V33" s="92"/>
      <c r="W33" s="92"/>
      <c r="X33" s="9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customFormat="false" ht="16" hidden="false" customHeight="false" outlineLevel="0" collapsed="false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customFormat="false" ht="16" hidden="false" customHeight="false" outlineLevel="0" collapsed="false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customFormat="false" ht="16" hidden="false" customHeight="false" outlineLevel="0" collapsed="false">
      <c r="A36" s="3" t="s">
        <v>59</v>
      </c>
      <c r="B36" s="2" t="s">
        <v>60</v>
      </c>
      <c r="C36" s="2"/>
      <c r="D36" s="2"/>
      <c r="E36" s="72" t="n">
        <v>0</v>
      </c>
      <c r="F36" s="72"/>
      <c r="G36" s="72" t="n">
        <v>0</v>
      </c>
      <c r="H36" s="72"/>
      <c r="I36" s="72" t="n">
        <v>0</v>
      </c>
      <c r="J36" s="72"/>
      <c r="K36" s="72" t="n">
        <v>0</v>
      </c>
      <c r="L36" s="72"/>
      <c r="M36" s="72" t="n">
        <v>0</v>
      </c>
      <c r="N36" s="21" t="n">
        <f aca="false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customFormat="false" ht="16" hidden="false" customHeight="false" outlineLevel="0" collapsed="false">
      <c r="A37" s="3"/>
      <c r="B37" s="2" t="s">
        <v>61</v>
      </c>
      <c r="C37" s="2"/>
      <c r="D37" s="2"/>
      <c r="E37" s="72" t="n">
        <v>0</v>
      </c>
      <c r="F37" s="72"/>
      <c r="G37" s="72" t="n">
        <v>0</v>
      </c>
      <c r="H37" s="72"/>
      <c r="I37" s="72" t="n">
        <v>0</v>
      </c>
      <c r="J37" s="72"/>
      <c r="K37" s="72" t="n">
        <v>0</v>
      </c>
      <c r="L37" s="72"/>
      <c r="M37" s="72" t="n">
        <v>0</v>
      </c>
      <c r="N37" s="21" t="n">
        <f aca="false">E37+G37+I37+K37+M37</f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customFormat="false" ht="16" hidden="false" customHeight="false" outlineLevel="0" collapsed="false">
      <c r="A38" s="3"/>
      <c r="B38" s="2" t="s">
        <v>62</v>
      </c>
      <c r="C38" s="2"/>
      <c r="D38" s="2"/>
      <c r="E38" s="72" t="n">
        <v>0</v>
      </c>
      <c r="F38" s="72"/>
      <c r="G38" s="72" t="n">
        <v>0</v>
      </c>
      <c r="H38" s="72"/>
      <c r="I38" s="72" t="n">
        <v>0</v>
      </c>
      <c r="J38" s="72"/>
      <c r="K38" s="72" t="n">
        <v>0</v>
      </c>
      <c r="L38" s="72"/>
      <c r="M38" s="72" t="n">
        <v>0</v>
      </c>
      <c r="N38" s="21" t="n">
        <f aca="false">E38+G38+I38+K38+M38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customFormat="false" ht="16" hidden="false" customHeight="false" outlineLevel="0" collapsed="false">
      <c r="A39" s="3"/>
      <c r="B39" s="2" t="s">
        <v>63</v>
      </c>
      <c r="C39" s="2"/>
      <c r="D39" s="2"/>
      <c r="E39" s="72" t="n">
        <v>0</v>
      </c>
      <c r="F39" s="72"/>
      <c r="G39" s="72" t="n">
        <v>0</v>
      </c>
      <c r="H39" s="72"/>
      <c r="I39" s="72" t="n">
        <v>0</v>
      </c>
      <c r="J39" s="72"/>
      <c r="K39" s="72" t="n">
        <v>0</v>
      </c>
      <c r="L39" s="72"/>
      <c r="M39" s="72" t="n">
        <v>0</v>
      </c>
      <c r="N39" s="21" t="n">
        <f aca="false">E39+G39+I39+K39+M39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customFormat="false" ht="16" hidden="false" customHeight="false" outlineLevel="0" collapsed="false">
      <c r="A40" s="3"/>
      <c r="B40" s="2" t="s">
        <v>64</v>
      </c>
      <c r="C40" s="45"/>
      <c r="D40" s="67"/>
      <c r="E40" s="73" t="n">
        <v>0</v>
      </c>
      <c r="F40" s="73"/>
      <c r="G40" s="73" t="n">
        <v>0</v>
      </c>
      <c r="H40" s="73"/>
      <c r="I40" s="73" t="n">
        <v>0</v>
      </c>
      <c r="J40" s="73"/>
      <c r="K40" s="73" t="n">
        <v>0</v>
      </c>
      <c r="L40" s="73"/>
      <c r="M40" s="73" t="n">
        <v>0</v>
      </c>
      <c r="N40" s="27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customFormat="false" ht="16" hidden="false" customHeight="false" outlineLevel="0" collapsed="false">
      <c r="A41" s="3"/>
      <c r="B41" s="2"/>
      <c r="C41" s="68" t="s">
        <v>65</v>
      </c>
      <c r="D41" s="69"/>
      <c r="E41" s="70" t="n">
        <f aca="false">SUM(E36:E40)</f>
        <v>0</v>
      </c>
      <c r="F41" s="69"/>
      <c r="G41" s="70" t="n">
        <f aca="false">SUM(G36:G40)</f>
        <v>0</v>
      </c>
      <c r="H41" s="69"/>
      <c r="I41" s="70" t="n">
        <f aca="false">SUM(I36:I40)</f>
        <v>0</v>
      </c>
      <c r="J41" s="69"/>
      <c r="K41" s="70" t="n">
        <f aca="false">SUM(K36:K40)</f>
        <v>0</v>
      </c>
      <c r="L41" s="69"/>
      <c r="M41" s="70" t="n">
        <f aca="false">SUM(M36:M40)</f>
        <v>0</v>
      </c>
      <c r="N41" s="21" t="n">
        <f aca="false">E41+G41+I41+K41+M41</f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customFormat="false" ht="16" hidden="false" customHeight="false" outlineLevel="0" collapsed="false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customFormat="false" ht="16" hidden="false" customHeight="false" outlineLevel="0" collapsed="false">
      <c r="A43" s="3" t="s">
        <v>66</v>
      </c>
      <c r="B43" s="2" t="s">
        <v>84</v>
      </c>
      <c r="C43" s="2"/>
      <c r="D43" s="2"/>
      <c r="E43" s="72" t="n">
        <v>0</v>
      </c>
      <c r="F43" s="72"/>
      <c r="G43" s="72" t="n">
        <v>0</v>
      </c>
      <c r="H43" s="72"/>
      <c r="I43" s="72" t="n">
        <v>0</v>
      </c>
      <c r="J43" s="72"/>
      <c r="K43" s="72" t="n">
        <v>0</v>
      </c>
      <c r="L43" s="72"/>
      <c r="M43" s="72" t="n">
        <v>0</v>
      </c>
      <c r="N43" s="21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customFormat="false" ht="16" hidden="false" customHeight="false" outlineLevel="0" collapsed="false">
      <c r="A44" s="3"/>
      <c r="B44" s="2" t="s">
        <v>68</v>
      </c>
      <c r="C44" s="2"/>
      <c r="D44" s="45"/>
      <c r="E44" s="51" t="n">
        <v>0</v>
      </c>
      <c r="F44" s="51"/>
      <c r="G44" s="51" t="n">
        <v>0</v>
      </c>
      <c r="H44" s="51"/>
      <c r="I44" s="51" t="n">
        <v>0</v>
      </c>
      <c r="J44" s="51"/>
      <c r="K44" s="51" t="n">
        <v>0</v>
      </c>
      <c r="L44" s="51"/>
      <c r="M44" s="51" t="n">
        <v>0</v>
      </c>
      <c r="N44" s="71" t="n">
        <f aca="false"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customFormat="false" ht="16" hidden="false" customHeight="false" outlineLevel="0" collapsed="false">
      <c r="A45" s="3"/>
      <c r="B45" s="2" t="s">
        <v>69</v>
      </c>
      <c r="C45" s="2"/>
      <c r="D45" s="2"/>
      <c r="E45" s="26" t="n">
        <v>0</v>
      </c>
      <c r="F45" s="26"/>
      <c r="G45" s="26" t="n">
        <v>0</v>
      </c>
      <c r="H45" s="26"/>
      <c r="I45" s="26" t="n">
        <v>0</v>
      </c>
      <c r="J45" s="26"/>
      <c r="K45" s="26" t="n">
        <v>0</v>
      </c>
      <c r="L45" s="26"/>
      <c r="M45" s="26" t="n">
        <v>0</v>
      </c>
      <c r="N45" s="27" t="n">
        <f aca="false"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customFormat="false" ht="16" hidden="false" customHeight="false" outlineLevel="0" collapsed="false">
      <c r="A46" s="3"/>
      <c r="B46" s="2"/>
      <c r="C46" s="68" t="s">
        <v>70</v>
      </c>
      <c r="D46" s="75"/>
      <c r="E46" s="70" t="n">
        <f aca="false">SUM(E43:E45)</f>
        <v>0</v>
      </c>
      <c r="F46" s="75"/>
      <c r="G46" s="70" t="n">
        <f aca="false">SUM(G43:G45)</f>
        <v>0</v>
      </c>
      <c r="H46" s="75"/>
      <c r="I46" s="70" t="n">
        <f aca="false">SUM(I43:I45)</f>
        <v>0</v>
      </c>
      <c r="J46" s="75"/>
      <c r="K46" s="70" t="n">
        <f aca="false">SUM(K43:K45)</f>
        <v>0</v>
      </c>
      <c r="L46" s="75"/>
      <c r="M46" s="70" t="n">
        <f aca="false">SUM(M43:M45)</f>
        <v>0</v>
      </c>
      <c r="N46" s="21" t="n">
        <f aca="false"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customFormat="false" ht="16" hidden="false" customHeight="false" outlineLevel="0" collapsed="false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customFormat="false" ht="16" hidden="false" customHeight="false" outlineLevel="0" collapsed="false">
      <c r="A48" s="69" t="s">
        <v>71</v>
      </c>
      <c r="B48" s="75"/>
      <c r="C48" s="68" t="s">
        <v>72</v>
      </c>
      <c r="D48" s="69"/>
      <c r="E48" s="70" t="n">
        <f aca="false">E33+E41+E46</f>
        <v>0</v>
      </c>
      <c r="F48" s="69"/>
      <c r="G48" s="70" t="n">
        <f aca="false">G33+G41+G46</f>
        <v>0</v>
      </c>
      <c r="H48" s="69"/>
      <c r="I48" s="70" t="n">
        <f aca="false">I33+I41+I46</f>
        <v>0</v>
      </c>
      <c r="J48" s="69"/>
      <c r="K48" s="70" t="n">
        <f aca="false">K33+K41+K46</f>
        <v>0</v>
      </c>
      <c r="L48" s="69"/>
      <c r="M48" s="70" t="n">
        <f aca="false">M33+M41+M46</f>
        <v>0</v>
      </c>
      <c r="N48" s="21" t="n">
        <f aca="false"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customFormat="false" ht="16" hidden="false" customHeight="false" outlineLevel="0" collapsed="false">
      <c r="A49" s="2"/>
      <c r="B49" s="2"/>
      <c r="C49" s="2"/>
      <c r="D49" s="2"/>
      <c r="E49" s="35"/>
      <c r="F49" s="3"/>
      <c r="G49" s="35"/>
      <c r="H49" s="3"/>
      <c r="I49" s="35"/>
      <c r="J49" s="3"/>
      <c r="K49" s="35"/>
      <c r="L49" s="3"/>
      <c r="M49" s="35"/>
      <c r="N49" s="2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customFormat="false" ht="16" hidden="false" customHeight="false" outlineLevel="0" collapsed="false">
      <c r="A50" s="76" t="s">
        <v>73</v>
      </c>
      <c r="B50" s="77"/>
      <c r="C50" s="78" t="s">
        <v>74</v>
      </c>
      <c r="D50" s="77"/>
      <c r="E50" s="79" t="n">
        <f aca="false">E48-E46</f>
        <v>0</v>
      </c>
      <c r="F50" s="76"/>
      <c r="G50" s="79" t="n">
        <f aca="false">G48-G46</f>
        <v>0</v>
      </c>
      <c r="H50" s="76"/>
      <c r="I50" s="79" t="n">
        <f aca="false">I48-I46</f>
        <v>0</v>
      </c>
      <c r="J50" s="76"/>
      <c r="K50" s="79" t="n">
        <f aca="false">K48-K46</f>
        <v>0</v>
      </c>
      <c r="L50" s="76"/>
      <c r="M50" s="79" t="n">
        <f aca="false">M48-M46</f>
        <v>0</v>
      </c>
      <c r="N50" s="21" t="n">
        <f aca="false"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customFormat="false" ht="16" hidden="false" customHeight="false" outlineLevel="0" collapsed="false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customFormat="false" ht="16" hidden="false" customHeight="false" outlineLevel="0" collapsed="false">
      <c r="A52" s="80" t="s">
        <v>75</v>
      </c>
      <c r="B52" s="81"/>
      <c r="C52" s="82" t="s">
        <v>76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customFormat="false" ht="16" hidden="false" customHeight="false" outlineLevel="0" collapsed="false">
      <c r="A53" s="2"/>
      <c r="B53" s="2"/>
      <c r="C53" s="83" t="n">
        <v>0.525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customFormat="false" ht="16" hidden="false" customHeight="false" outlineLevel="0" collapsed="false">
      <c r="A54" s="2"/>
      <c r="B54" s="2"/>
      <c r="C54" s="84" t="s">
        <v>77</v>
      </c>
      <c r="D54" s="81"/>
      <c r="E54" s="85" t="n">
        <f aca="false">E50*$C53</f>
        <v>0</v>
      </c>
      <c r="F54" s="81"/>
      <c r="G54" s="85" t="n">
        <f aca="false">G50*$C53</f>
        <v>0</v>
      </c>
      <c r="H54" s="81"/>
      <c r="I54" s="85" t="n">
        <f aca="false">I50*$C53</f>
        <v>0</v>
      </c>
      <c r="J54" s="81"/>
      <c r="K54" s="85" t="n">
        <f aca="false">K50*$C53</f>
        <v>0</v>
      </c>
      <c r="L54" s="81"/>
      <c r="M54" s="85" t="n">
        <f aca="false">M50*$C53</f>
        <v>0</v>
      </c>
      <c r="N54" s="21" t="n">
        <f aca="false"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customFormat="false" ht="16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customFormat="false" ht="16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customFormat="false" ht="16" hidden="false" customHeight="false" outlineLevel="0" collapsed="false">
      <c r="A57" s="9" t="s">
        <v>78</v>
      </c>
      <c r="B57" s="86"/>
      <c r="C57" s="86"/>
      <c r="D57" s="86"/>
      <c r="E57" s="21" t="n">
        <f aca="false">E48+E54</f>
        <v>0</v>
      </c>
      <c r="F57" s="86"/>
      <c r="G57" s="21" t="n">
        <f aca="false">G48+G54</f>
        <v>0</v>
      </c>
      <c r="H57" s="86"/>
      <c r="I57" s="21" t="n">
        <f aca="false">I48+I54</f>
        <v>0</v>
      </c>
      <c r="J57" s="86"/>
      <c r="K57" s="21" t="n">
        <f aca="false">K48+K54</f>
        <v>0</v>
      </c>
      <c r="L57" s="86"/>
      <c r="M57" s="21" t="n">
        <f aca="false">M48+M54</f>
        <v>0</v>
      </c>
      <c r="N57" s="21" t="n">
        <f aca="false"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F57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25" activeCellId="0" sqref="C25"/>
    </sheetView>
  </sheetViews>
  <sheetFormatPr defaultRowHeight="16"/>
  <cols>
    <col collapsed="false" hidden="false" max="1" min="1" style="0" width="31.5023255813953"/>
    <col collapsed="false" hidden="false" max="3" min="2" style="0" width="24.2418604651163"/>
    <col collapsed="false" hidden="false" max="13" min="4" style="0" width="12.9209302325581"/>
    <col collapsed="false" hidden="false" max="14" min="14" style="0" width="13.906976744186"/>
    <col collapsed="false" hidden="false" max="21" min="15" style="0" width="11.446511627907"/>
    <col collapsed="false" hidden="false" max="22" min="22" style="0" width="27.6883720930233"/>
    <col collapsed="false" hidden="false" max="23" min="23" style="0" width="11.446511627907"/>
    <col collapsed="false" hidden="false" max="24" min="24" style="0" width="11.3209302325581"/>
    <col collapsed="false" hidden="false" max="32" min="25" style="0" width="11.2"/>
    <col collapsed="false" hidden="false" max="1025" min="33" style="0" width="11.446511627907"/>
  </cols>
  <sheetData>
    <row r="1" customFormat="false" ht="16" hidden="false" customHeight="false" outlineLevel="0" collapsed="false">
      <c r="A1" s="3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customFormat="false" ht="16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customFormat="false" ht="16" hidden="false" customHeight="false" outlineLevel="0" collapsed="false">
      <c r="A3" s="3" t="s">
        <v>88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customFormat="false" ht="16" hidden="false" customHeight="false" outlineLevel="0" collapsed="false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customFormat="false" ht="21" hidden="false" customHeight="false" outlineLevel="0" collapsed="false">
      <c r="A5" s="3" t="s">
        <v>89</v>
      </c>
      <c r="B5" s="2"/>
      <c r="C5" s="2"/>
      <c r="D5" s="4" t="s">
        <v>16</v>
      </c>
      <c r="E5" s="4"/>
      <c r="F5" s="4" t="s">
        <v>17</v>
      </c>
      <c r="G5" s="4"/>
      <c r="H5" s="4" t="s">
        <v>18</v>
      </c>
      <c r="I5" s="4"/>
      <c r="J5" s="4" t="s">
        <v>6</v>
      </c>
      <c r="K5" s="4"/>
      <c r="L5" s="4" t="s">
        <v>7</v>
      </c>
      <c r="M5" s="4"/>
      <c r="N5" s="5" t="s">
        <v>8</v>
      </c>
      <c r="O5" s="2"/>
      <c r="P5" s="6" t="s">
        <v>9</v>
      </c>
      <c r="Q5" s="7"/>
      <c r="R5" s="7"/>
      <c r="S5" s="7"/>
      <c r="T5" s="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customFormat="false" ht="18" hidden="false" customHeight="false" outlineLevel="0" collapsed="false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O6" s="2"/>
      <c r="P6" s="10" t="s">
        <v>10</v>
      </c>
      <c r="Q6" s="11" t="s">
        <v>11</v>
      </c>
      <c r="R6" s="11" t="s">
        <v>12</v>
      </c>
      <c r="S6" s="11" t="s">
        <v>13</v>
      </c>
      <c r="T6" s="12" t="s">
        <v>14</v>
      </c>
      <c r="U6" s="2"/>
      <c r="V6" s="13" t="s">
        <v>15</v>
      </c>
      <c r="W6" s="14" t="s">
        <v>16</v>
      </c>
      <c r="X6" s="14"/>
      <c r="Y6" s="14" t="s">
        <v>17</v>
      </c>
      <c r="Z6" s="14"/>
      <c r="AA6" s="14" t="s">
        <v>18</v>
      </c>
      <c r="AB6" s="14"/>
      <c r="AC6" s="14" t="s">
        <v>6</v>
      </c>
      <c r="AD6" s="14"/>
      <c r="AE6" s="14" t="s">
        <v>7</v>
      </c>
      <c r="AF6" s="14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customFormat="false" ht="16" hidden="false" customHeight="false" outlineLevel="0" collapsed="false">
      <c r="A7" s="3" t="s">
        <v>19</v>
      </c>
      <c r="B7" s="2" t="s">
        <v>90</v>
      </c>
      <c r="C7" s="2"/>
      <c r="D7" s="3" t="s">
        <v>20</v>
      </c>
      <c r="E7" s="3" t="s">
        <v>21</v>
      </c>
      <c r="F7" s="3" t="s">
        <v>20</v>
      </c>
      <c r="G7" s="3" t="s">
        <v>21</v>
      </c>
      <c r="H7" s="3" t="s">
        <v>20</v>
      </c>
      <c r="I7" s="3" t="s">
        <v>21</v>
      </c>
      <c r="J7" s="3" t="s">
        <v>20</v>
      </c>
      <c r="K7" s="3" t="s">
        <v>21</v>
      </c>
      <c r="L7" s="3" t="s">
        <v>20</v>
      </c>
      <c r="M7" s="3" t="s">
        <v>21</v>
      </c>
      <c r="N7" s="9"/>
      <c r="O7" s="2"/>
      <c r="P7" s="15" t="n">
        <f aca="false">E11/V20*100</f>
        <v>0</v>
      </c>
      <c r="Q7" s="15" t="n">
        <f aca="false">G11/Y20*100</f>
        <v>0</v>
      </c>
      <c r="R7" s="15" t="n">
        <f aca="false">I11/AA20*100</f>
        <v>0</v>
      </c>
      <c r="S7" s="15" t="n">
        <f aca="false">K11/AC20*100</f>
        <v>0</v>
      </c>
      <c r="T7" s="15" t="n">
        <f aca="false">M11/AE20*100</f>
        <v>0</v>
      </c>
      <c r="U7" s="2"/>
      <c r="V7" s="13"/>
      <c r="W7" s="16" t="n">
        <f aca="false">V21</f>
        <v>55769.2307692308</v>
      </c>
      <c r="X7" s="13" t="n">
        <v>9</v>
      </c>
      <c r="Y7" s="16" t="n">
        <f aca="false">W7*1.03</f>
        <v>57442.3076923077</v>
      </c>
      <c r="Z7" s="13" t="n">
        <v>9</v>
      </c>
      <c r="AA7" s="16" t="n">
        <f aca="false">Y7*1.03</f>
        <v>59165.5769230769</v>
      </c>
      <c r="AB7" s="13" t="n">
        <v>9</v>
      </c>
      <c r="AC7" s="16" t="n">
        <f aca="false">AA7*1.03</f>
        <v>60940.5442307692</v>
      </c>
      <c r="AD7" s="13" t="n">
        <v>9</v>
      </c>
      <c r="AE7" s="16" t="n">
        <f aca="false">AC7*1.03</f>
        <v>62768.7605576923</v>
      </c>
      <c r="AF7" s="13" t="n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customFormat="false" ht="16" hidden="false" customHeight="false" outlineLevel="0" collapsed="false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9"/>
      <c r="O8" s="2"/>
      <c r="P8" s="17"/>
      <c r="Q8" s="17"/>
      <c r="R8" s="17"/>
      <c r="S8" s="17"/>
      <c r="T8" s="17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customFormat="false" ht="21" hidden="false" customHeight="false" outlineLevel="0" collapsed="false">
      <c r="A9" s="3"/>
      <c r="B9" s="2" t="s">
        <v>23</v>
      </c>
      <c r="C9" s="2"/>
      <c r="D9" s="41" t="n">
        <v>0</v>
      </c>
      <c r="E9" s="19" t="n">
        <f aca="false">W7*D9</f>
        <v>0</v>
      </c>
      <c r="F9" s="41" t="n">
        <v>0</v>
      </c>
      <c r="G9" s="19" t="n">
        <f aca="false">Y7*F9</f>
        <v>0</v>
      </c>
      <c r="H9" s="41" t="n">
        <v>0</v>
      </c>
      <c r="I9" s="19" t="n">
        <f aca="false">AA7*H9</f>
        <v>0</v>
      </c>
      <c r="J9" s="41" t="n">
        <v>0</v>
      </c>
      <c r="K9" s="19" t="n">
        <f aca="false">AC7*J9</f>
        <v>0</v>
      </c>
      <c r="L9" s="41" t="n">
        <v>0</v>
      </c>
      <c r="M9" s="19" t="n">
        <f aca="false">AE7*L9</f>
        <v>0</v>
      </c>
      <c r="N9" s="21" t="n">
        <f aca="false">E9+G9+I9+K9+M9</f>
        <v>0</v>
      </c>
      <c r="O9" s="2"/>
      <c r="P9" s="22" t="s">
        <v>24</v>
      </c>
      <c r="Q9" s="23"/>
      <c r="R9" s="23"/>
      <c r="S9" s="23"/>
      <c r="T9" s="24"/>
      <c r="U9" s="2"/>
      <c r="V9" s="13" t="s">
        <v>25</v>
      </c>
      <c r="W9" s="14" t="s">
        <v>16</v>
      </c>
      <c r="X9" s="14"/>
      <c r="Y9" s="14" t="s">
        <v>17</v>
      </c>
      <c r="Z9" s="14"/>
      <c r="AA9" s="14" t="s">
        <v>18</v>
      </c>
      <c r="AB9" s="14"/>
      <c r="AC9" s="14" t="s">
        <v>6</v>
      </c>
      <c r="AD9" s="14"/>
      <c r="AE9" s="14" t="s">
        <v>7</v>
      </c>
      <c r="AF9" s="1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customFormat="false" ht="18" hidden="false" customHeight="false" outlineLevel="0" collapsed="false">
      <c r="A10" s="3"/>
      <c r="B10" s="2"/>
      <c r="C10" s="2"/>
      <c r="D10" s="96" t="n">
        <v>0</v>
      </c>
      <c r="E10" s="26" t="n">
        <f aca="false">W7*D10</f>
        <v>0</v>
      </c>
      <c r="F10" s="96" t="n">
        <v>0</v>
      </c>
      <c r="G10" s="26" t="n">
        <f aca="false">Y7*F10</f>
        <v>0</v>
      </c>
      <c r="H10" s="96" t="n">
        <v>0</v>
      </c>
      <c r="I10" s="26" t="n">
        <f aca="false">AA7*H10</f>
        <v>0</v>
      </c>
      <c r="J10" s="96" t="n">
        <v>0</v>
      </c>
      <c r="K10" s="26" t="n">
        <f aca="false">AC7*J10</f>
        <v>0</v>
      </c>
      <c r="L10" s="96" t="n">
        <v>0</v>
      </c>
      <c r="M10" s="26" t="n">
        <f aca="false">AE7*L10</f>
        <v>0</v>
      </c>
      <c r="N10" s="27" t="n">
        <f aca="false">E10+G10+I10+K10+M10</f>
        <v>0</v>
      </c>
      <c r="O10" s="2"/>
      <c r="P10" s="28" t="s">
        <v>10</v>
      </c>
      <c r="Q10" s="29" t="s">
        <v>11</v>
      </c>
      <c r="R10" s="29" t="s">
        <v>12</v>
      </c>
      <c r="S10" s="29" t="s">
        <v>13</v>
      </c>
      <c r="T10" s="30" t="s">
        <v>14</v>
      </c>
      <c r="U10" s="2"/>
      <c r="V10" s="13" t="s">
        <v>26</v>
      </c>
      <c r="W10" s="31" t="n">
        <v>25000</v>
      </c>
      <c r="X10" s="32" t="n">
        <v>12</v>
      </c>
      <c r="Y10" s="31" t="n">
        <f aca="false">W10*1.03</f>
        <v>25750</v>
      </c>
      <c r="Z10" s="32" t="n">
        <v>12</v>
      </c>
      <c r="AA10" s="31" t="n">
        <f aca="false">Y10*1.03</f>
        <v>26522.5</v>
      </c>
      <c r="AB10" s="32" t="n">
        <v>12</v>
      </c>
      <c r="AC10" s="31" t="n">
        <f aca="false">AA10*1.03</f>
        <v>27318.175</v>
      </c>
      <c r="AD10" s="32" t="n">
        <v>12</v>
      </c>
      <c r="AE10" s="31" t="n">
        <f aca="false">AC10*1.03</f>
        <v>28137.72025</v>
      </c>
      <c r="AF10" s="32" t="n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customFormat="false" ht="16" hidden="false" customHeight="false" outlineLevel="0" collapsed="false">
      <c r="A11" s="3"/>
      <c r="B11" s="2"/>
      <c r="C11" s="33" t="s">
        <v>27</v>
      </c>
      <c r="D11" s="34" t="n">
        <f aca="false">SUM(D9:D10)</f>
        <v>0</v>
      </c>
      <c r="E11" s="35" t="n">
        <f aca="false">SUM(E9:E10)</f>
        <v>0</v>
      </c>
      <c r="F11" s="34" t="n">
        <f aca="false">SUM(F9:F10)</f>
        <v>0</v>
      </c>
      <c r="G11" s="35" t="n">
        <f aca="false">SUM(G9:G10)</f>
        <v>0</v>
      </c>
      <c r="H11" s="34" t="n">
        <f aca="false">SUM(H9:H10)</f>
        <v>0</v>
      </c>
      <c r="I11" s="35" t="n">
        <f aca="false">SUM(I9:I10)</f>
        <v>0</v>
      </c>
      <c r="J11" s="34" t="n">
        <f aca="false">SUM(J9:J10)</f>
        <v>0</v>
      </c>
      <c r="K11" s="35" t="n">
        <f aca="false">SUM(K9:K10)</f>
        <v>0</v>
      </c>
      <c r="L11" s="34" t="n">
        <f aca="false">SUM(L9:L10)</f>
        <v>0</v>
      </c>
      <c r="M11" s="35" t="n">
        <f aca="false">SUM(M9:M10)</f>
        <v>0</v>
      </c>
      <c r="N11" s="21" t="n">
        <f aca="false">E11+G11+I11+K11+M11</f>
        <v>0</v>
      </c>
      <c r="O11" s="2"/>
      <c r="P11" s="15" t="n">
        <f aca="false">E9/V19*100</f>
        <v>0</v>
      </c>
      <c r="Q11" s="15" t="n">
        <f aca="false">G9/Y19*100</f>
        <v>0</v>
      </c>
      <c r="R11" s="15" t="n">
        <f aca="false">I9/V19*100</f>
        <v>0</v>
      </c>
      <c r="S11" s="15" t="n">
        <f aca="false">K9/V19*100</f>
        <v>0</v>
      </c>
      <c r="T11" s="15" t="n">
        <f aca="false">M9/V19*100</f>
        <v>0</v>
      </c>
      <c r="U11" s="2"/>
      <c r="V11" s="13" t="s">
        <v>28</v>
      </c>
      <c r="W11" s="31" t="n">
        <v>48000</v>
      </c>
      <c r="X11" s="13" t="n">
        <v>12</v>
      </c>
      <c r="Y11" s="31" t="n">
        <f aca="false">W11*1.03</f>
        <v>49440</v>
      </c>
      <c r="Z11" s="13" t="n">
        <v>12</v>
      </c>
      <c r="AA11" s="31" t="n">
        <f aca="false">Y11*1.03</f>
        <v>50923.2</v>
      </c>
      <c r="AB11" s="13" t="n">
        <v>12</v>
      </c>
      <c r="AC11" s="31" t="n">
        <f aca="false">AA11*1.03</f>
        <v>52450.896</v>
      </c>
      <c r="AD11" s="13" t="n">
        <v>12</v>
      </c>
      <c r="AE11" s="31" t="n">
        <f aca="false">AC11*1.03</f>
        <v>54024.42288</v>
      </c>
      <c r="AF11" s="32" t="n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customFormat="false" ht="16" hidden="false" customHeight="false" outlineLevel="0" collapsed="false">
      <c r="A12" s="3"/>
      <c r="B12" s="2"/>
      <c r="C12" s="2"/>
      <c r="D12" s="20"/>
      <c r="E12" s="36"/>
      <c r="F12" s="20"/>
      <c r="G12" s="36"/>
      <c r="H12" s="20"/>
      <c r="I12" s="36"/>
      <c r="J12" s="20"/>
      <c r="K12" s="36"/>
      <c r="L12" s="20"/>
      <c r="M12" s="36"/>
      <c r="N12" s="21"/>
      <c r="O12" s="2"/>
      <c r="P12" s="17"/>
      <c r="Q12" s="17"/>
      <c r="R12" s="17"/>
      <c r="S12" s="17"/>
      <c r="T12" s="17"/>
      <c r="U12" s="2"/>
      <c r="V12" s="13" t="s">
        <v>29</v>
      </c>
      <c r="W12" s="31" t="n">
        <v>8000</v>
      </c>
      <c r="X12" s="13" t="n">
        <v>12</v>
      </c>
      <c r="Y12" s="31" t="n">
        <f aca="false">W12*1.03</f>
        <v>8240</v>
      </c>
      <c r="Z12" s="32" t="n">
        <v>12</v>
      </c>
      <c r="AA12" s="31" t="n">
        <f aca="false">Y12*1.03</f>
        <v>8487.2</v>
      </c>
      <c r="AB12" s="32" t="n">
        <v>12</v>
      </c>
      <c r="AC12" s="31" t="n">
        <f aca="false">AA12*1.03</f>
        <v>8741.816</v>
      </c>
      <c r="AD12" s="32" t="n">
        <v>12</v>
      </c>
      <c r="AE12" s="31" t="n">
        <f aca="false">AC12*1.03</f>
        <v>9004.07048</v>
      </c>
      <c r="AF12" s="32" t="n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customFormat="false" ht="21" hidden="false" customHeight="false" outlineLevel="0" collapsed="false">
      <c r="A13" s="3"/>
      <c r="B13" s="2"/>
      <c r="C13" s="37" t="s">
        <v>30</v>
      </c>
      <c r="D13" s="3" t="s">
        <v>20</v>
      </c>
      <c r="E13" s="3" t="s">
        <v>31</v>
      </c>
      <c r="F13" s="3" t="s">
        <v>20</v>
      </c>
      <c r="G13" s="3" t="s">
        <v>31</v>
      </c>
      <c r="H13" s="3" t="s">
        <v>20</v>
      </c>
      <c r="I13" s="3" t="s">
        <v>31</v>
      </c>
      <c r="J13" s="3" t="s">
        <v>20</v>
      </c>
      <c r="K13" s="3" t="s">
        <v>31</v>
      </c>
      <c r="L13" s="3" t="s">
        <v>20</v>
      </c>
      <c r="M13" s="3" t="s">
        <v>31</v>
      </c>
      <c r="N13" s="21"/>
      <c r="O13" s="2"/>
      <c r="P13" s="38" t="s">
        <v>32</v>
      </c>
      <c r="Q13" s="39"/>
      <c r="R13" s="39"/>
      <c r="S13" s="39"/>
      <c r="T13" s="40"/>
      <c r="U13" s="2"/>
      <c r="V13" s="13" t="s">
        <v>33</v>
      </c>
      <c r="W13" s="31" t="n">
        <v>10000</v>
      </c>
      <c r="X13" s="13" t="n">
        <v>12</v>
      </c>
      <c r="Y13" s="31" t="n">
        <f aca="false">W13*1.03</f>
        <v>10300</v>
      </c>
      <c r="Z13" s="13" t="n">
        <v>12</v>
      </c>
      <c r="AA13" s="31" t="n">
        <f aca="false">Y13*1.03</f>
        <v>10609</v>
      </c>
      <c r="AB13" s="13" t="n">
        <v>12</v>
      </c>
      <c r="AC13" s="31" t="n">
        <f aca="false">AA13*1.03</f>
        <v>10927.27</v>
      </c>
      <c r="AD13" s="13" t="n">
        <v>12</v>
      </c>
      <c r="AE13" s="31" t="n">
        <f aca="false">AC13*1.03</f>
        <v>11255.0881</v>
      </c>
      <c r="AF13" s="32" t="n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customFormat="false" ht="18" hidden="false" customHeight="false" outlineLevel="0" collapsed="false">
      <c r="A14" s="3" t="s">
        <v>34</v>
      </c>
      <c r="B14" s="2" t="s">
        <v>26</v>
      </c>
      <c r="C14" s="41" t="n">
        <v>1</v>
      </c>
      <c r="D14" s="41" t="n">
        <v>0</v>
      </c>
      <c r="E14" s="19" t="n">
        <f aca="false">W10/X10*D14*$C14</f>
        <v>0</v>
      </c>
      <c r="F14" s="41" t="n">
        <v>0</v>
      </c>
      <c r="G14" s="19" t="n">
        <f aca="false">Y10/Z10*F14*$C14</f>
        <v>0</v>
      </c>
      <c r="H14" s="41" t="n">
        <v>0</v>
      </c>
      <c r="I14" s="19" t="n">
        <f aca="false">AA10/AB10*H14*$C14</f>
        <v>0</v>
      </c>
      <c r="J14" s="41" t="n">
        <v>0</v>
      </c>
      <c r="K14" s="19" t="n">
        <f aca="false">AC10/AD10*J14*$C14</f>
        <v>0</v>
      </c>
      <c r="L14" s="41" t="n">
        <v>0</v>
      </c>
      <c r="M14" s="19" t="n">
        <f aca="false">AE10/AF10*L14*$C14</f>
        <v>0</v>
      </c>
      <c r="N14" s="21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3" t="s">
        <v>35</v>
      </c>
      <c r="W14" s="31" t="n">
        <v>10000</v>
      </c>
      <c r="X14" s="13" t="n">
        <v>12</v>
      </c>
      <c r="Y14" s="31" t="n">
        <f aca="false">W14*1.03</f>
        <v>10300</v>
      </c>
      <c r="Z14" s="32" t="n">
        <v>12</v>
      </c>
      <c r="AA14" s="31" t="n">
        <f aca="false">Y14*1.03</f>
        <v>10609</v>
      </c>
      <c r="AB14" s="32" t="n">
        <v>12</v>
      </c>
      <c r="AC14" s="31" t="n">
        <f aca="false">AA14*1.03</f>
        <v>10927.27</v>
      </c>
      <c r="AD14" s="32" t="n">
        <v>12</v>
      </c>
      <c r="AE14" s="31" t="n">
        <f aca="false">AC14*1.03</f>
        <v>11255.0881</v>
      </c>
      <c r="AF14" s="32" t="n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customFormat="false" ht="16" hidden="false" customHeight="false" outlineLevel="0" collapsed="false">
      <c r="A15" s="3"/>
      <c r="B15" s="2" t="s">
        <v>28</v>
      </c>
      <c r="C15" s="41" t="n">
        <v>1</v>
      </c>
      <c r="D15" s="41" t="n">
        <v>0</v>
      </c>
      <c r="E15" s="19" t="n">
        <f aca="false">W11/X11*D15*$C15</f>
        <v>0</v>
      </c>
      <c r="F15" s="41" t="n">
        <v>0</v>
      </c>
      <c r="G15" s="19" t="n">
        <f aca="false">Y11/Z11*F15*$C15</f>
        <v>0</v>
      </c>
      <c r="H15" s="41" t="n">
        <v>0</v>
      </c>
      <c r="I15" s="19" t="n">
        <f aca="false">AA11/AB11*H15*$C15</f>
        <v>0</v>
      </c>
      <c r="J15" s="41" t="n">
        <v>0</v>
      </c>
      <c r="K15" s="19" t="n">
        <f aca="false">AC11/AD11*J15*$C15</f>
        <v>0</v>
      </c>
      <c r="L15" s="41" t="n">
        <v>0</v>
      </c>
      <c r="M15" s="19" t="n">
        <f aca="false">AE11/AF11*L15*$C15</f>
        <v>0</v>
      </c>
      <c r="N15" s="21" t="n">
        <f aca="false">E15+G15+I15+K15+M15</f>
        <v>0</v>
      </c>
      <c r="O15" s="2"/>
      <c r="P15" s="15" t="e">
        <f aca="false">E10/V18*100</f>
        <v>#DIV/0!</v>
      </c>
      <c r="Q15" s="15" t="e">
        <f aca="false">G10/V18*100</f>
        <v>#DIV/0!</v>
      </c>
      <c r="R15" s="15" t="e">
        <f aca="false">I10/V18*100</f>
        <v>#DIV/0!</v>
      </c>
      <c r="S15" s="15" t="e">
        <f aca="false">K10/V18*100</f>
        <v>#DIV/0!</v>
      </c>
      <c r="T15" s="15" t="e">
        <f aca="false">M10/V18*100</f>
        <v>#DIV/0!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customFormat="false" ht="16" hidden="false" customHeight="false" outlineLevel="0" collapsed="false">
      <c r="A16" s="3"/>
      <c r="B16" s="2" t="s">
        <v>29</v>
      </c>
      <c r="C16" s="41" t="n">
        <v>1</v>
      </c>
      <c r="D16" s="41" t="n">
        <v>0</v>
      </c>
      <c r="E16" s="19" t="n">
        <f aca="false">W12/X12*D16*$C16</f>
        <v>0</v>
      </c>
      <c r="F16" s="41" t="n">
        <v>0</v>
      </c>
      <c r="G16" s="19" t="n">
        <f aca="false">Y12/Z12*F16*$C16</f>
        <v>0</v>
      </c>
      <c r="H16" s="41" t="n">
        <v>0</v>
      </c>
      <c r="I16" s="19" t="n">
        <f aca="false">AA12/AB12*H16*$C16</f>
        <v>0</v>
      </c>
      <c r="J16" s="41" t="n">
        <v>0</v>
      </c>
      <c r="K16" s="19" t="n">
        <f aca="false">AC12/AD12*J16*$C16</f>
        <v>0</v>
      </c>
      <c r="L16" s="41" t="n">
        <v>0</v>
      </c>
      <c r="M16" s="19" t="n">
        <f aca="false">AE12/AF12*L16*$C16</f>
        <v>0</v>
      </c>
      <c r="N16" s="21" t="n">
        <f aca="false">E16+G16+I16+K16+M16</f>
        <v>0</v>
      </c>
      <c r="O16" s="2"/>
      <c r="P16" s="17"/>
      <c r="Q16" s="17"/>
      <c r="R16" s="17"/>
      <c r="S16" s="17"/>
      <c r="T16" s="17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customFormat="false" ht="16" hidden="false" customHeight="false" outlineLevel="0" collapsed="false">
      <c r="A17" s="3"/>
      <c r="B17" s="2" t="s">
        <v>33</v>
      </c>
      <c r="C17" s="41" t="n">
        <v>1</v>
      </c>
      <c r="D17" s="41" t="n">
        <v>0</v>
      </c>
      <c r="E17" s="19" t="n">
        <f aca="false">W13/X13*D17*$C17</f>
        <v>0</v>
      </c>
      <c r="F17" s="41" t="n">
        <v>0</v>
      </c>
      <c r="G17" s="19" t="n">
        <f aca="false">Y13/Z13*F17*$C17</f>
        <v>0</v>
      </c>
      <c r="H17" s="41" t="n">
        <v>0</v>
      </c>
      <c r="I17" s="19" t="n">
        <f aca="false">AA13/AB13*H17*$C17</f>
        <v>0</v>
      </c>
      <c r="J17" s="41" t="n">
        <v>0</v>
      </c>
      <c r="K17" s="19" t="n">
        <f aca="false">AC13/AD13*J17*$C17</f>
        <v>0</v>
      </c>
      <c r="L17" s="41" t="n">
        <v>0</v>
      </c>
      <c r="M17" s="19" t="n">
        <f aca="false">AE13/AF13*L17*$C17</f>
        <v>0</v>
      </c>
      <c r="N17" s="21" t="n">
        <f aca="false">E17+G17+I17+K17+M17</f>
        <v>0</v>
      </c>
      <c r="O17" s="2"/>
      <c r="T17" s="2"/>
      <c r="U17" s="2"/>
      <c r="V17" s="45" t="s">
        <v>36</v>
      </c>
      <c r="W17" s="45"/>
      <c r="X17" s="45"/>
      <c r="Y17" s="45"/>
      <c r="Z17" s="4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customFormat="false" ht="16" hidden="false" customHeight="false" outlineLevel="0" collapsed="false">
      <c r="A18" s="3"/>
      <c r="B18" s="2" t="s">
        <v>35</v>
      </c>
      <c r="C18" s="46" t="n">
        <v>1</v>
      </c>
      <c r="D18" s="96" t="n">
        <v>0</v>
      </c>
      <c r="E18" s="26" t="n">
        <f aca="false">W14/X14*D18*$C18</f>
        <v>0</v>
      </c>
      <c r="F18" s="96" t="n">
        <v>0</v>
      </c>
      <c r="G18" s="26" t="n">
        <f aca="false">Y14/Z14*F18*$C18</f>
        <v>0</v>
      </c>
      <c r="H18" s="96" t="n">
        <v>0</v>
      </c>
      <c r="I18" s="26" t="n">
        <f aca="false">AA14/AB14*H18*$C18</f>
        <v>0</v>
      </c>
      <c r="J18" s="96" t="n">
        <v>0</v>
      </c>
      <c r="K18" s="26" t="n">
        <f aca="false">AC14/AD14*J18*$C18</f>
        <v>0</v>
      </c>
      <c r="L18" s="96" t="n">
        <v>0</v>
      </c>
      <c r="M18" s="26" t="n">
        <f aca="false">AE14/AF14*L18*$C18</f>
        <v>0</v>
      </c>
      <c r="N18" s="27" t="n">
        <f aca="false">E18+G18+I18+K18+M18</f>
        <v>0</v>
      </c>
      <c r="O18" s="2"/>
      <c r="P18" s="14" t="s">
        <v>37</v>
      </c>
      <c r="Q18" s="14"/>
      <c r="R18" s="14"/>
      <c r="S18" s="14"/>
      <c r="T18" s="2"/>
      <c r="U18" s="2"/>
      <c r="V18" s="47" t="n">
        <v>0</v>
      </c>
      <c r="W18" s="48" t="s">
        <v>38</v>
      </c>
      <c r="X18" s="48"/>
      <c r="Y18" s="49" t="n">
        <f aca="false">Y20-Y19</f>
        <v>174307.692307692</v>
      </c>
      <c r="Z18" s="48"/>
      <c r="AA18" s="49" t="n">
        <f aca="false">AA20-AA19</f>
        <v>179536.923076923</v>
      </c>
      <c r="AB18" s="48"/>
      <c r="AC18" s="49" t="n">
        <f aca="false">AC20-AC19</f>
        <v>184923.030769231</v>
      </c>
      <c r="AD18" s="48"/>
      <c r="AE18" s="49" t="n">
        <f aca="false">AE20-AE19</f>
        <v>190470.721692308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customFormat="false" ht="16" hidden="false" customHeight="false" outlineLevel="0" collapsed="false">
      <c r="A19" s="3"/>
      <c r="B19" s="2"/>
      <c r="C19" s="46"/>
      <c r="D19" s="50"/>
      <c r="E19" s="51"/>
      <c r="F19" s="50"/>
      <c r="G19" s="51"/>
      <c r="H19" s="50"/>
      <c r="I19" s="51"/>
      <c r="J19" s="50"/>
      <c r="K19" s="51"/>
      <c r="L19" s="50"/>
      <c r="M19" s="51"/>
      <c r="N19" s="21"/>
      <c r="O19" s="2"/>
      <c r="P19" s="13" t="s">
        <v>39</v>
      </c>
      <c r="Q19" s="13"/>
      <c r="R19" s="52" t="s">
        <v>40</v>
      </c>
      <c r="S19" s="52" t="s">
        <v>41</v>
      </c>
      <c r="T19" s="2"/>
      <c r="U19" s="2"/>
      <c r="V19" s="53" t="n">
        <v>500000</v>
      </c>
      <c r="W19" s="54" t="s">
        <v>42</v>
      </c>
      <c r="X19" s="54"/>
      <c r="Y19" s="55" t="n">
        <f aca="false">V19*1.03</f>
        <v>515000</v>
      </c>
      <c r="Z19" s="55"/>
      <c r="AA19" s="55" t="n">
        <f aca="false">Y19*1.03</f>
        <v>530450</v>
      </c>
      <c r="AB19" s="55"/>
      <c r="AC19" s="55" t="n">
        <f aca="false">AA19*1.03</f>
        <v>546363.5</v>
      </c>
      <c r="AD19" s="55"/>
      <c r="AE19" s="55" t="n">
        <f aca="false">AC19*1.03</f>
        <v>562754.405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customFormat="false" ht="16" hidden="false" customHeight="false" outlineLevel="0" collapsed="false">
      <c r="A20" s="3"/>
      <c r="B20" s="2"/>
      <c r="C20" s="33" t="s">
        <v>43</v>
      </c>
      <c r="D20" s="3"/>
      <c r="E20" s="35" t="n">
        <f aca="false">SUM(E14:E18)</f>
        <v>0</v>
      </c>
      <c r="F20" s="3"/>
      <c r="G20" s="35" t="n">
        <f aca="false">SUM(G14:G18)</f>
        <v>0</v>
      </c>
      <c r="H20" s="3"/>
      <c r="I20" s="35" t="n">
        <f aca="false">SUM(I14:I18)</f>
        <v>0</v>
      </c>
      <c r="J20" s="3"/>
      <c r="K20" s="35" t="n">
        <f aca="false">SUM(K14:K18)</f>
        <v>0</v>
      </c>
      <c r="L20" s="3"/>
      <c r="M20" s="35" t="n">
        <f aca="false">SUM(M14:M18)</f>
        <v>0</v>
      </c>
      <c r="N20" s="21" t="n">
        <f aca="false">E20+G20+I20+K20+M20</f>
        <v>0</v>
      </c>
      <c r="O20" s="2"/>
      <c r="P20" s="13" t="s">
        <v>44</v>
      </c>
      <c r="Q20" s="13"/>
      <c r="R20" s="56" t="n">
        <v>11307.45</v>
      </c>
      <c r="S20" s="56" t="n">
        <f aca="false">R20/12</f>
        <v>942.2875</v>
      </c>
      <c r="T20" s="2"/>
      <c r="U20" s="2"/>
      <c r="V20" s="57" t="n">
        <f aca="false">V19/1560*2088</f>
        <v>669230.769230769</v>
      </c>
      <c r="W20" s="58" t="s">
        <v>45</v>
      </c>
      <c r="X20" s="58"/>
      <c r="Y20" s="59" t="n">
        <f aca="false">V20*1.03</f>
        <v>689307.692307692</v>
      </c>
      <c r="Z20" s="59"/>
      <c r="AA20" s="59" t="n">
        <f aca="false">Y20*1.03</f>
        <v>709986.923076923</v>
      </c>
      <c r="AB20" s="59"/>
      <c r="AC20" s="59" t="n">
        <f aca="false">AA20*1.03</f>
        <v>731286.530769231</v>
      </c>
      <c r="AD20" s="59"/>
      <c r="AE20" s="59" t="n">
        <f aca="false">AC20*1.03</f>
        <v>753225.126692308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customFormat="false" ht="16" hidden="false" customHeight="false" outlineLevel="0" collapsed="false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1"/>
      <c r="O21" s="2"/>
      <c r="P21" s="13" t="s">
        <v>46</v>
      </c>
      <c r="Q21" s="13"/>
      <c r="R21" s="56" t="n">
        <f aca="false">R20*1.05</f>
        <v>11872.8225</v>
      </c>
      <c r="S21" s="56" t="n">
        <f aca="false">R21/12</f>
        <v>989.401875</v>
      </c>
      <c r="T21" s="2"/>
      <c r="U21" s="2"/>
      <c r="V21" s="60" t="n">
        <f aca="false">V20/12</f>
        <v>55769.2307692308</v>
      </c>
      <c r="W21" s="61" t="s">
        <v>47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customFormat="false" ht="16" hidden="false" customHeight="false" outlineLevel="0" collapsed="false">
      <c r="A22" s="3"/>
      <c r="B22" s="2"/>
      <c r="C22" s="33" t="s">
        <v>48</v>
      </c>
      <c r="D22" s="3"/>
      <c r="E22" s="35" t="n">
        <f aca="false">E20+E11</f>
        <v>0</v>
      </c>
      <c r="F22" s="35"/>
      <c r="G22" s="35" t="n">
        <f aca="false">G20+G11</f>
        <v>0</v>
      </c>
      <c r="H22" s="35"/>
      <c r="I22" s="35" t="n">
        <f aca="false">I20+I11</f>
        <v>0</v>
      </c>
      <c r="J22" s="35"/>
      <c r="K22" s="35" t="n">
        <f aca="false">K20+K11</f>
        <v>0</v>
      </c>
      <c r="L22" s="35"/>
      <c r="M22" s="35" t="n">
        <f aca="false">M20+M11</f>
        <v>0</v>
      </c>
      <c r="N22" s="21" t="n">
        <f aca="false">E22+G22+I22+K22+M22</f>
        <v>0</v>
      </c>
      <c r="O22" s="2"/>
      <c r="P22" s="13" t="s">
        <v>49</v>
      </c>
      <c r="Q22" s="13"/>
      <c r="R22" s="56" t="n">
        <f aca="false">R21*1.05</f>
        <v>12466.463625</v>
      </c>
      <c r="S22" s="56" t="n">
        <f aca="false">R22/12</f>
        <v>1038.87196875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customFormat="false" ht="16" hidden="false" customHeight="false" outlineLevel="0" collapsed="false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1"/>
      <c r="O23" s="2"/>
      <c r="P23" s="13" t="s">
        <v>50</v>
      </c>
      <c r="Q23" s="13"/>
      <c r="R23" s="56" t="n">
        <f aca="false">R22*1.05</f>
        <v>13089.78680625</v>
      </c>
      <c r="S23" s="56" t="n">
        <f aca="false">R23/12</f>
        <v>1090.8155671875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customFormat="false" ht="16" hidden="false" customHeight="false" outlineLevel="0" collapsed="false">
      <c r="A24" s="3"/>
      <c r="B24" s="2"/>
      <c r="C24" s="37" t="s">
        <v>51</v>
      </c>
      <c r="D24" s="2"/>
      <c r="E24" s="94" t="s">
        <v>52</v>
      </c>
      <c r="F24" s="2"/>
      <c r="G24" s="94" t="s">
        <v>52</v>
      </c>
      <c r="H24" s="2"/>
      <c r="I24" s="94" t="s">
        <v>52</v>
      </c>
      <c r="J24" s="2"/>
      <c r="K24" s="94" t="s">
        <v>52</v>
      </c>
      <c r="L24" s="2"/>
      <c r="M24" s="94" t="s">
        <v>52</v>
      </c>
      <c r="N24" s="63"/>
      <c r="O24" s="2"/>
      <c r="P24" s="13" t="s">
        <v>53</v>
      </c>
      <c r="Q24" s="13"/>
      <c r="R24" s="56" t="n">
        <f aca="false">R23*1.05</f>
        <v>13744.2761465625</v>
      </c>
      <c r="S24" s="56" t="n">
        <f aca="false">R24/12</f>
        <v>1145.35634554688</v>
      </c>
      <c r="T24" s="2"/>
      <c r="U24" s="2"/>
      <c r="V24" s="45"/>
      <c r="W24" s="45"/>
      <c r="X24" s="45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customFormat="false" ht="16" hidden="false" customHeight="false" outlineLevel="0" collapsed="false">
      <c r="A25" s="3" t="s">
        <v>54</v>
      </c>
      <c r="B25" s="2" t="s">
        <v>55</v>
      </c>
      <c r="C25" s="64" t="n">
        <v>0.274</v>
      </c>
      <c r="D25" s="2"/>
      <c r="E25" s="19" t="n">
        <f aca="false">E11*$C25</f>
        <v>0</v>
      </c>
      <c r="F25" s="2"/>
      <c r="G25" s="19" t="n">
        <f aca="false">G11*$C25</f>
        <v>0</v>
      </c>
      <c r="H25" s="2"/>
      <c r="I25" s="19" t="n">
        <f aca="false">I11*$C25</f>
        <v>0</v>
      </c>
      <c r="J25" s="2"/>
      <c r="K25" s="19" t="n">
        <f aca="false">K11*$C25</f>
        <v>0</v>
      </c>
      <c r="L25" s="2"/>
      <c r="M25" s="19" t="n">
        <f aca="false">M11*$C25</f>
        <v>0</v>
      </c>
      <c r="N25" s="21" t="n">
        <f aca="false">E25+G25+I25+K25+M25</f>
        <v>0</v>
      </c>
      <c r="O25" s="2"/>
      <c r="P25" s="13" t="s">
        <v>56</v>
      </c>
      <c r="Q25" s="13"/>
      <c r="R25" s="56" t="n">
        <f aca="false">R24*1.05</f>
        <v>14431.4899538906</v>
      </c>
      <c r="S25" s="56" t="n">
        <f aca="false">R25/12</f>
        <v>1202.62416282422</v>
      </c>
      <c r="T25" s="2"/>
      <c r="U25" s="2"/>
      <c r="V25" s="46"/>
      <c r="W25" s="46"/>
      <c r="X25" s="4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customFormat="false" ht="16" hidden="false" customHeight="false" outlineLevel="0" collapsed="false">
      <c r="A26" s="3"/>
      <c r="B26" s="2" t="s">
        <v>26</v>
      </c>
      <c r="C26" s="64" t="n">
        <v>0.102</v>
      </c>
      <c r="D26" s="2"/>
      <c r="E26" s="19" t="n">
        <f aca="false">E14*$C26</f>
        <v>0</v>
      </c>
      <c r="F26" s="2"/>
      <c r="G26" s="19" t="n">
        <f aca="false">G14*$C26</f>
        <v>0</v>
      </c>
      <c r="H26" s="2"/>
      <c r="I26" s="19" t="n">
        <f aca="false">I14*$C26</f>
        <v>0</v>
      </c>
      <c r="J26" s="2"/>
      <c r="K26" s="19" t="n">
        <f aca="false">K14*$C26</f>
        <v>0</v>
      </c>
      <c r="L26" s="2"/>
      <c r="M26" s="19" t="n">
        <f aca="false">M14*$C26</f>
        <v>0</v>
      </c>
      <c r="N26" s="21" t="n">
        <f aca="false">E26+G26+I26+K26+M26</f>
        <v>0</v>
      </c>
      <c r="O26" s="2"/>
      <c r="P26" s="2"/>
      <c r="Q26" s="2"/>
      <c r="R26" s="2"/>
      <c r="S26" s="2"/>
      <c r="T26" s="2"/>
      <c r="U26" s="2"/>
      <c r="V26" s="45"/>
      <c r="W26" s="65"/>
      <c r="X26" s="6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customFormat="false" ht="16" hidden="false" customHeight="false" outlineLevel="0" collapsed="false">
      <c r="A27" s="3"/>
      <c r="B27" s="2" t="s">
        <v>28</v>
      </c>
      <c r="C27" s="64" t="n">
        <v>0.102</v>
      </c>
      <c r="D27" s="2"/>
      <c r="E27" s="19" t="n">
        <f aca="false">E15*$C27</f>
        <v>0</v>
      </c>
      <c r="F27" s="2"/>
      <c r="G27" s="19" t="n">
        <f aca="false">G15*$C27</f>
        <v>0</v>
      </c>
      <c r="H27" s="2"/>
      <c r="I27" s="19" t="n">
        <f aca="false">I15*$C27</f>
        <v>0</v>
      </c>
      <c r="J27" s="2"/>
      <c r="K27" s="19" t="n">
        <f aca="false">K15*$C27</f>
        <v>0</v>
      </c>
      <c r="L27" s="2"/>
      <c r="M27" s="19" t="n">
        <f aca="false">M15*$C27</f>
        <v>0</v>
      </c>
      <c r="N27" s="21" t="n">
        <f aca="false">E27+G27+I27+K27+M27</f>
        <v>0</v>
      </c>
      <c r="O27" s="2"/>
      <c r="P27" s="2"/>
      <c r="Q27" s="2"/>
      <c r="R27" s="2"/>
      <c r="S27" s="2"/>
      <c r="T27" s="2"/>
      <c r="U27" s="2"/>
      <c r="V27" s="45"/>
      <c r="W27" s="66"/>
      <c r="X27" s="6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customFormat="false" ht="16" hidden="false" customHeight="false" outlineLevel="0" collapsed="false">
      <c r="A28" s="3"/>
      <c r="B28" s="2" t="s">
        <v>29</v>
      </c>
      <c r="C28" s="64" t="n">
        <v>0.006</v>
      </c>
      <c r="D28" s="2"/>
      <c r="E28" s="19" t="n">
        <f aca="false">E16*$C28</f>
        <v>0</v>
      </c>
      <c r="F28" s="2"/>
      <c r="G28" s="19" t="n">
        <f aca="false">G16*$C28</f>
        <v>0</v>
      </c>
      <c r="H28" s="2"/>
      <c r="I28" s="19" t="n">
        <f aca="false">I16*$C28</f>
        <v>0</v>
      </c>
      <c r="J28" s="2"/>
      <c r="K28" s="19" t="n">
        <f aca="false">K16*$C28</f>
        <v>0</v>
      </c>
      <c r="L28" s="2"/>
      <c r="M28" s="19" t="n">
        <f aca="false">M16*$C28</f>
        <v>0</v>
      </c>
      <c r="N28" s="21" t="n">
        <f aca="false">E28+G28+I28+K28+M28</f>
        <v>0</v>
      </c>
      <c r="O28" s="2"/>
      <c r="P28" s="2"/>
      <c r="Q28" s="2"/>
      <c r="R28" s="2"/>
      <c r="S28" s="2"/>
      <c r="T28" s="2"/>
      <c r="U28" s="2"/>
      <c r="V28" s="45"/>
      <c r="W28" s="66"/>
      <c r="X28" s="6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customFormat="false" ht="16" hidden="false" customHeight="false" outlineLevel="0" collapsed="false">
      <c r="A29" s="3"/>
      <c r="B29" s="2" t="s">
        <v>33</v>
      </c>
      <c r="C29" s="64" t="n">
        <v>0.358</v>
      </c>
      <c r="D29" s="2"/>
      <c r="E29" s="19" t="n">
        <f aca="false">E17*$C29</f>
        <v>0</v>
      </c>
      <c r="F29" s="2"/>
      <c r="G29" s="19" t="n">
        <f aca="false">G17*$C29</f>
        <v>0</v>
      </c>
      <c r="H29" s="2"/>
      <c r="I29" s="19" t="n">
        <f aca="false">I17*$C29</f>
        <v>0</v>
      </c>
      <c r="J29" s="2"/>
      <c r="K29" s="19" t="n">
        <f aca="false">K17*$C29</f>
        <v>0</v>
      </c>
      <c r="L29" s="2"/>
      <c r="M29" s="19" t="n">
        <f aca="false">M17*$C29</f>
        <v>0</v>
      </c>
      <c r="N29" s="21" t="n">
        <f aca="false">E29+G29+I29+K29+M29</f>
        <v>0</v>
      </c>
      <c r="O29" s="2"/>
      <c r="P29" s="2"/>
      <c r="Q29" s="2"/>
      <c r="R29" s="2"/>
      <c r="S29" s="2"/>
      <c r="T29" s="2"/>
      <c r="U29" s="2"/>
      <c r="V29" s="45"/>
      <c r="W29" s="66"/>
      <c r="X29" s="6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customFormat="false" ht="16" hidden="false" customHeight="false" outlineLevel="0" collapsed="false">
      <c r="A30" s="3"/>
      <c r="B30" s="2" t="s">
        <v>35</v>
      </c>
      <c r="C30" s="64" t="n">
        <v>0.452</v>
      </c>
      <c r="D30" s="67"/>
      <c r="E30" s="26" t="n">
        <f aca="false">E18*$C30</f>
        <v>0</v>
      </c>
      <c r="F30" s="67"/>
      <c r="G30" s="26" t="n">
        <f aca="false">G18*$C30</f>
        <v>0</v>
      </c>
      <c r="H30" s="67"/>
      <c r="I30" s="26" t="n">
        <f aca="false">I18*$C30</f>
        <v>0</v>
      </c>
      <c r="J30" s="67"/>
      <c r="K30" s="26" t="n">
        <f aca="false">K18*$C30</f>
        <v>0</v>
      </c>
      <c r="L30" s="67"/>
      <c r="M30" s="26" t="n">
        <f aca="false">M18*$C30</f>
        <v>0</v>
      </c>
      <c r="N30" s="27" t="n">
        <f aca="false">E30+G30+I30+K30+M30</f>
        <v>0</v>
      </c>
      <c r="O30" s="2"/>
      <c r="P30" s="2"/>
      <c r="Q30" s="2"/>
      <c r="R30" s="2"/>
      <c r="S30" s="2"/>
      <c r="T30" s="2"/>
      <c r="U30" s="2"/>
      <c r="V30" s="45"/>
      <c r="W30" s="66"/>
      <c r="X30" s="6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customFormat="false" ht="16" hidden="false" customHeight="false" outlineLevel="0" collapsed="false">
      <c r="A31" s="3"/>
      <c r="B31" s="2"/>
      <c r="C31" s="33" t="s">
        <v>57</v>
      </c>
      <c r="D31" s="3"/>
      <c r="E31" s="35" t="n">
        <f aca="false">SUM(E25:E30)</f>
        <v>0</v>
      </c>
      <c r="F31" s="3"/>
      <c r="G31" s="35" t="n">
        <f aca="false">SUM(G25:G30)</f>
        <v>0</v>
      </c>
      <c r="H31" s="3"/>
      <c r="I31" s="35" t="n">
        <f aca="false">SUM(I25:I30)</f>
        <v>0</v>
      </c>
      <c r="J31" s="3"/>
      <c r="K31" s="35" t="n">
        <f aca="false">SUM(K25:K30)</f>
        <v>0</v>
      </c>
      <c r="L31" s="3"/>
      <c r="M31" s="35" t="n">
        <f aca="false">SUM(M25:M30)</f>
        <v>0</v>
      </c>
      <c r="N31" s="21" t="n">
        <f aca="false">E31+G31+I31+K31+M31</f>
        <v>0</v>
      </c>
      <c r="O31" s="2"/>
      <c r="P31" s="2"/>
      <c r="Q31" s="2"/>
      <c r="R31" s="2"/>
      <c r="S31" s="2"/>
      <c r="T31" s="2"/>
      <c r="U31" s="2"/>
      <c r="V31" s="45"/>
      <c r="W31" s="66"/>
      <c r="X31" s="6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customFormat="false" ht="16" hidden="false" customHeight="false" outlineLevel="0" collapsed="false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1"/>
      <c r="O32" s="2"/>
      <c r="P32" s="2"/>
      <c r="Q32" s="2"/>
      <c r="R32" s="2"/>
      <c r="S32" s="2"/>
      <c r="T32" s="2"/>
      <c r="U32" s="2"/>
      <c r="V32" s="45"/>
      <c r="W32" s="66"/>
      <c r="X32" s="6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customFormat="false" ht="16" hidden="false" customHeight="false" outlineLevel="0" collapsed="false">
      <c r="A33" s="3"/>
      <c r="B33" s="2"/>
      <c r="C33" s="68" t="s">
        <v>58</v>
      </c>
      <c r="D33" s="69"/>
      <c r="E33" s="70" t="n">
        <f aca="false">E22+E31</f>
        <v>0</v>
      </c>
      <c r="F33" s="70"/>
      <c r="G33" s="70" t="n">
        <f aca="false">G22+G31</f>
        <v>0</v>
      </c>
      <c r="H33" s="69"/>
      <c r="I33" s="70" t="n">
        <f aca="false">I22+I31</f>
        <v>0</v>
      </c>
      <c r="J33" s="70"/>
      <c r="K33" s="70" t="n">
        <f aca="false">K22+K31</f>
        <v>0</v>
      </c>
      <c r="L33" s="70"/>
      <c r="M33" s="70" t="n">
        <f aca="false">M22+M31</f>
        <v>0</v>
      </c>
      <c r="N33" s="21" t="n">
        <f aca="false">E33+G33+I33+K33+M33</f>
        <v>0</v>
      </c>
      <c r="O33" s="2"/>
      <c r="P33" s="2"/>
      <c r="Q33" s="2"/>
      <c r="R33" s="2"/>
      <c r="S33" s="2"/>
      <c r="T33" s="2"/>
      <c r="U33" s="2"/>
      <c r="V33" s="92"/>
      <c r="W33" s="92"/>
      <c r="X33" s="9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customFormat="false" ht="16" hidden="false" customHeight="false" outlineLevel="0" collapsed="false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customFormat="false" ht="16" hidden="false" customHeight="false" outlineLevel="0" collapsed="false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customFormat="false" ht="16" hidden="false" customHeight="false" outlineLevel="0" collapsed="false">
      <c r="A36" s="3" t="s">
        <v>59</v>
      </c>
      <c r="B36" s="2" t="s">
        <v>60</v>
      </c>
      <c r="C36" s="2"/>
      <c r="D36" s="2"/>
      <c r="E36" s="72" t="n">
        <v>0</v>
      </c>
      <c r="F36" s="72"/>
      <c r="G36" s="72" t="n">
        <v>0</v>
      </c>
      <c r="H36" s="72"/>
      <c r="I36" s="72" t="n">
        <v>0</v>
      </c>
      <c r="J36" s="72"/>
      <c r="K36" s="72" t="n">
        <v>0</v>
      </c>
      <c r="L36" s="72"/>
      <c r="M36" s="72" t="n">
        <v>0</v>
      </c>
      <c r="N36" s="21" t="n">
        <f aca="false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customFormat="false" ht="16" hidden="false" customHeight="false" outlineLevel="0" collapsed="false">
      <c r="A37" s="3"/>
      <c r="B37" s="2" t="s">
        <v>61</v>
      </c>
      <c r="C37" s="2"/>
      <c r="D37" s="2"/>
      <c r="E37" s="72" t="n">
        <v>0</v>
      </c>
      <c r="F37" s="72"/>
      <c r="G37" s="72" t="n">
        <v>0</v>
      </c>
      <c r="H37" s="72"/>
      <c r="I37" s="72" t="n">
        <v>0</v>
      </c>
      <c r="J37" s="72"/>
      <c r="K37" s="72" t="n">
        <v>0</v>
      </c>
      <c r="L37" s="72"/>
      <c r="M37" s="72" t="n">
        <v>0</v>
      </c>
      <c r="N37" s="21" t="n">
        <f aca="false">E37+G37+I37+K37+M37</f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customFormat="false" ht="16" hidden="false" customHeight="false" outlineLevel="0" collapsed="false">
      <c r="A38" s="3"/>
      <c r="B38" s="2" t="s">
        <v>62</v>
      </c>
      <c r="C38" s="2"/>
      <c r="D38" s="2"/>
      <c r="E38" s="72" t="n">
        <v>0</v>
      </c>
      <c r="F38" s="72"/>
      <c r="G38" s="72" t="n">
        <v>0</v>
      </c>
      <c r="H38" s="72"/>
      <c r="I38" s="72" t="n">
        <v>0</v>
      </c>
      <c r="J38" s="72"/>
      <c r="K38" s="72" t="n">
        <v>0</v>
      </c>
      <c r="L38" s="72"/>
      <c r="M38" s="72" t="n">
        <v>0</v>
      </c>
      <c r="N38" s="21" t="n">
        <f aca="false">E38+G38+I38+K38+M38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customFormat="false" ht="16" hidden="false" customHeight="false" outlineLevel="0" collapsed="false">
      <c r="A39" s="3"/>
      <c r="B39" s="2" t="s">
        <v>63</v>
      </c>
      <c r="C39" s="2"/>
      <c r="D39" s="2"/>
      <c r="E39" s="72" t="n">
        <v>0</v>
      </c>
      <c r="F39" s="72"/>
      <c r="G39" s="72" t="n">
        <v>0</v>
      </c>
      <c r="H39" s="72"/>
      <c r="I39" s="72" t="n">
        <v>0</v>
      </c>
      <c r="J39" s="72"/>
      <c r="K39" s="72" t="n">
        <v>0</v>
      </c>
      <c r="L39" s="72"/>
      <c r="M39" s="72" t="n">
        <v>0</v>
      </c>
      <c r="N39" s="21" t="n">
        <f aca="false">E39+G39+I39+K39+M39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customFormat="false" ht="16" hidden="false" customHeight="false" outlineLevel="0" collapsed="false">
      <c r="A40" s="3"/>
      <c r="B40" s="2" t="s">
        <v>64</v>
      </c>
      <c r="C40" s="45"/>
      <c r="D40" s="67"/>
      <c r="E40" s="73" t="n">
        <v>0</v>
      </c>
      <c r="F40" s="73"/>
      <c r="G40" s="73" t="n">
        <v>0</v>
      </c>
      <c r="H40" s="73"/>
      <c r="I40" s="73" t="n">
        <v>0</v>
      </c>
      <c r="J40" s="73"/>
      <c r="K40" s="73" t="n">
        <v>0</v>
      </c>
      <c r="L40" s="73"/>
      <c r="M40" s="73" t="n">
        <v>0</v>
      </c>
      <c r="N40" s="27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customFormat="false" ht="16" hidden="false" customHeight="false" outlineLevel="0" collapsed="false">
      <c r="A41" s="3"/>
      <c r="B41" s="2"/>
      <c r="C41" s="68" t="s">
        <v>65</v>
      </c>
      <c r="D41" s="69"/>
      <c r="E41" s="70" t="n">
        <f aca="false">SUM(E36:E40)</f>
        <v>0</v>
      </c>
      <c r="F41" s="69"/>
      <c r="G41" s="70" t="n">
        <f aca="false">SUM(G36:G40)</f>
        <v>0</v>
      </c>
      <c r="H41" s="69"/>
      <c r="I41" s="70" t="n">
        <f aca="false">SUM(I36:I40)</f>
        <v>0</v>
      </c>
      <c r="J41" s="69"/>
      <c r="K41" s="70" t="n">
        <f aca="false">SUM(K36:K40)</f>
        <v>0</v>
      </c>
      <c r="L41" s="69"/>
      <c r="M41" s="70" t="n">
        <f aca="false">SUM(M36:M40)</f>
        <v>0</v>
      </c>
      <c r="N41" s="21" t="n">
        <f aca="false">E41+G41+I41+K41+M41</f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customFormat="false" ht="16" hidden="false" customHeight="false" outlineLevel="0" collapsed="false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customFormat="false" ht="16" hidden="false" customHeight="false" outlineLevel="0" collapsed="false">
      <c r="A43" s="3" t="s">
        <v>66</v>
      </c>
      <c r="B43" s="2" t="s">
        <v>84</v>
      </c>
      <c r="C43" s="2"/>
      <c r="D43" s="2"/>
      <c r="E43" s="72" t="n">
        <v>0</v>
      </c>
      <c r="F43" s="72"/>
      <c r="G43" s="72" t="n">
        <v>0</v>
      </c>
      <c r="H43" s="72"/>
      <c r="I43" s="72" t="n">
        <v>0</v>
      </c>
      <c r="J43" s="72"/>
      <c r="K43" s="72" t="n">
        <v>0</v>
      </c>
      <c r="L43" s="72"/>
      <c r="M43" s="72" t="n">
        <v>0</v>
      </c>
      <c r="N43" s="21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customFormat="false" ht="16" hidden="false" customHeight="false" outlineLevel="0" collapsed="false">
      <c r="A44" s="3"/>
      <c r="B44" s="2" t="s">
        <v>68</v>
      </c>
      <c r="C44" s="2"/>
      <c r="D44" s="45"/>
      <c r="E44" s="51" t="n">
        <v>0</v>
      </c>
      <c r="F44" s="51"/>
      <c r="G44" s="51" t="n">
        <v>0</v>
      </c>
      <c r="H44" s="51"/>
      <c r="I44" s="51" t="n">
        <v>0</v>
      </c>
      <c r="J44" s="51"/>
      <c r="K44" s="51" t="n">
        <v>0</v>
      </c>
      <c r="L44" s="51"/>
      <c r="M44" s="51" t="n">
        <v>0</v>
      </c>
      <c r="N44" s="71" t="n">
        <f aca="false"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customFormat="false" ht="16" hidden="false" customHeight="false" outlineLevel="0" collapsed="false">
      <c r="A45" s="3"/>
      <c r="B45" s="2" t="s">
        <v>69</v>
      </c>
      <c r="C45" s="2"/>
      <c r="D45" s="2"/>
      <c r="E45" s="26" t="n">
        <v>0</v>
      </c>
      <c r="F45" s="26"/>
      <c r="G45" s="26" t="n">
        <v>0</v>
      </c>
      <c r="H45" s="26"/>
      <c r="I45" s="26" t="n">
        <v>0</v>
      </c>
      <c r="J45" s="26"/>
      <c r="K45" s="26" t="n">
        <v>0</v>
      </c>
      <c r="L45" s="26"/>
      <c r="M45" s="26" t="n">
        <v>0</v>
      </c>
      <c r="N45" s="27" t="n">
        <f aca="false"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customFormat="false" ht="16" hidden="false" customHeight="false" outlineLevel="0" collapsed="false">
      <c r="A46" s="3"/>
      <c r="B46" s="2"/>
      <c r="C46" s="68" t="s">
        <v>70</v>
      </c>
      <c r="D46" s="75"/>
      <c r="E46" s="70" t="n">
        <f aca="false">SUM(E43:E45)</f>
        <v>0</v>
      </c>
      <c r="F46" s="75"/>
      <c r="G46" s="70" t="n">
        <f aca="false">SUM(G43:G45)</f>
        <v>0</v>
      </c>
      <c r="H46" s="75"/>
      <c r="I46" s="70" t="n">
        <f aca="false">SUM(I43:I45)</f>
        <v>0</v>
      </c>
      <c r="J46" s="75"/>
      <c r="K46" s="70" t="n">
        <f aca="false">SUM(K43:K45)</f>
        <v>0</v>
      </c>
      <c r="L46" s="75"/>
      <c r="M46" s="70" t="n">
        <f aca="false">SUM(M43:M45)</f>
        <v>0</v>
      </c>
      <c r="N46" s="21" t="n">
        <f aca="false"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customFormat="false" ht="16" hidden="false" customHeight="false" outlineLevel="0" collapsed="false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customFormat="false" ht="16" hidden="false" customHeight="false" outlineLevel="0" collapsed="false">
      <c r="A48" s="69" t="s">
        <v>71</v>
      </c>
      <c r="B48" s="75"/>
      <c r="C48" s="68" t="s">
        <v>72</v>
      </c>
      <c r="D48" s="69"/>
      <c r="E48" s="70" t="n">
        <f aca="false">E33+E41+E46</f>
        <v>0</v>
      </c>
      <c r="F48" s="69"/>
      <c r="G48" s="70" t="n">
        <f aca="false">G33+G41+G46</f>
        <v>0</v>
      </c>
      <c r="H48" s="69"/>
      <c r="I48" s="70" t="n">
        <f aca="false">I33+I41+I46</f>
        <v>0</v>
      </c>
      <c r="J48" s="69"/>
      <c r="K48" s="70" t="n">
        <f aca="false">K33+K41+K46</f>
        <v>0</v>
      </c>
      <c r="L48" s="69"/>
      <c r="M48" s="70" t="n">
        <f aca="false">M33+M41+M46</f>
        <v>0</v>
      </c>
      <c r="N48" s="21" t="n">
        <f aca="false"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customFormat="false" ht="16" hidden="false" customHeight="false" outlineLevel="0" collapsed="false">
      <c r="A49" s="2"/>
      <c r="B49" s="2"/>
      <c r="C49" s="2"/>
      <c r="D49" s="2"/>
      <c r="E49" s="35"/>
      <c r="F49" s="3"/>
      <c r="G49" s="35"/>
      <c r="H49" s="3"/>
      <c r="I49" s="35"/>
      <c r="J49" s="3"/>
      <c r="K49" s="35"/>
      <c r="L49" s="3"/>
      <c r="M49" s="35"/>
      <c r="N49" s="2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customFormat="false" ht="16" hidden="false" customHeight="false" outlineLevel="0" collapsed="false">
      <c r="A50" s="76" t="s">
        <v>73</v>
      </c>
      <c r="B50" s="77"/>
      <c r="C50" s="78" t="s">
        <v>74</v>
      </c>
      <c r="D50" s="77"/>
      <c r="E50" s="79" t="n">
        <f aca="false">E48-E46</f>
        <v>0</v>
      </c>
      <c r="F50" s="76"/>
      <c r="G50" s="79" t="n">
        <f aca="false">G48-G46</f>
        <v>0</v>
      </c>
      <c r="H50" s="76"/>
      <c r="I50" s="79" t="n">
        <f aca="false">I48-I46</f>
        <v>0</v>
      </c>
      <c r="J50" s="76"/>
      <c r="K50" s="79" t="n">
        <f aca="false">K48-K46</f>
        <v>0</v>
      </c>
      <c r="L50" s="76"/>
      <c r="M50" s="79" t="n">
        <f aca="false">M48-M46</f>
        <v>0</v>
      </c>
      <c r="N50" s="21" t="n">
        <f aca="false"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customFormat="false" ht="16" hidden="false" customHeight="false" outlineLevel="0" collapsed="false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customFormat="false" ht="16" hidden="false" customHeight="false" outlineLevel="0" collapsed="false">
      <c r="A52" s="80" t="s">
        <v>75</v>
      </c>
      <c r="B52" s="81"/>
      <c r="C52" s="82" t="s">
        <v>76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customFormat="false" ht="16" hidden="false" customHeight="false" outlineLevel="0" collapsed="false">
      <c r="A53" s="2"/>
      <c r="B53" s="2"/>
      <c r="C53" s="83" t="n">
        <v>0.525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customFormat="false" ht="16" hidden="false" customHeight="false" outlineLevel="0" collapsed="false">
      <c r="A54" s="2"/>
      <c r="B54" s="2"/>
      <c r="C54" s="84" t="s">
        <v>77</v>
      </c>
      <c r="D54" s="81"/>
      <c r="E54" s="85" t="n">
        <f aca="false">E50*$C53</f>
        <v>0</v>
      </c>
      <c r="F54" s="81"/>
      <c r="G54" s="85" t="n">
        <f aca="false">G50*$C53</f>
        <v>0</v>
      </c>
      <c r="H54" s="81"/>
      <c r="I54" s="85" t="n">
        <f aca="false">I50*$C53</f>
        <v>0</v>
      </c>
      <c r="J54" s="81"/>
      <c r="K54" s="85" t="n">
        <f aca="false">K50*$C53</f>
        <v>0</v>
      </c>
      <c r="L54" s="81"/>
      <c r="M54" s="85" t="n">
        <f aca="false">M50*$C53</f>
        <v>0</v>
      </c>
      <c r="N54" s="21" t="n">
        <f aca="false"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customFormat="false" ht="16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customFormat="false" ht="16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customFormat="false" ht="16" hidden="false" customHeight="false" outlineLevel="0" collapsed="false">
      <c r="A57" s="9" t="s">
        <v>78</v>
      </c>
      <c r="B57" s="86"/>
      <c r="C57" s="86"/>
      <c r="D57" s="86"/>
      <c r="E57" s="21" t="n">
        <f aca="false">E48+E54</f>
        <v>0</v>
      </c>
      <c r="F57" s="86"/>
      <c r="G57" s="21" t="n">
        <f aca="false">G48+G54</f>
        <v>0</v>
      </c>
      <c r="H57" s="86"/>
      <c r="I57" s="21" t="n">
        <f aca="false">I48+I54</f>
        <v>0</v>
      </c>
      <c r="J57" s="86"/>
      <c r="K57" s="21" t="n">
        <f aca="false">K48+K54</f>
        <v>0</v>
      </c>
      <c r="L57" s="86"/>
      <c r="M57" s="21" t="n">
        <f aca="false">M48+M54</f>
        <v>0</v>
      </c>
      <c r="N57" s="21" t="n">
        <f aca="false"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J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6"/>
  <cols>
    <col collapsed="false" hidden="false" max="1" min="1" style="0" width="34.4558139534884"/>
    <col collapsed="false" hidden="false" max="2" min="2" style="0" width="22.2744186046512"/>
    <col collapsed="false" hidden="false" max="3" min="3" style="0" width="30.7674418604651"/>
    <col collapsed="false" hidden="false" max="9" min="4" style="0" width="12.9209302325581"/>
    <col collapsed="false" hidden="true" max="13" min="10" style="0" width="0"/>
    <col collapsed="false" hidden="false" max="14" min="14" style="97" width="19.2"/>
    <col collapsed="false" hidden="false" max="20" min="15" style="0" width="11.446511627907"/>
    <col collapsed="false" hidden="false" max="21" min="21" style="0" width="25.7209302325581"/>
    <col collapsed="false" hidden="false" max="22" min="22" style="0" width="12.4279069767442"/>
    <col collapsed="false" hidden="false" max="1025" min="23" style="0" width="11.446511627907"/>
  </cols>
  <sheetData>
    <row r="1" customFormat="false" ht="32" hidden="false" customHeight="false" outlineLevel="0" collapsed="false">
      <c r="A1" s="1" t="s">
        <v>0</v>
      </c>
      <c r="B1" s="2"/>
      <c r="C1" s="2"/>
      <c r="D1" s="2"/>
      <c r="E1" s="2"/>
      <c r="F1" s="2" t="s">
        <v>91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customFormat="false" ht="16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customFormat="false" ht="16" hidden="false" customHeight="false" outlineLevel="0" collapsed="false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customFormat="false" ht="16" hidden="false" customHeight="false" outlineLevel="0" collapsed="false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customFormat="false" ht="42" hidden="false" customHeight="false" outlineLevel="0" collapsed="false">
      <c r="A5" s="3" t="s">
        <v>2</v>
      </c>
      <c r="B5" s="2"/>
      <c r="C5" s="2"/>
      <c r="D5" s="4" t="s">
        <v>3</v>
      </c>
      <c r="E5" s="4"/>
      <c r="F5" s="4" t="s">
        <v>4</v>
      </c>
      <c r="G5" s="4"/>
      <c r="H5" s="4" t="s">
        <v>5</v>
      </c>
      <c r="I5" s="4"/>
      <c r="J5" s="4" t="s">
        <v>6</v>
      </c>
      <c r="K5" s="4"/>
      <c r="L5" s="4" t="s">
        <v>7</v>
      </c>
      <c r="M5" s="4"/>
      <c r="N5" s="98" t="s">
        <v>92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customFormat="false" ht="16" hidden="false" customHeight="true" outlineLevel="0" collapsed="false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9"/>
      <c r="O6" s="2"/>
      <c r="P6" s="2"/>
      <c r="Q6" s="2"/>
      <c r="R6" s="2"/>
      <c r="S6" s="2"/>
      <c r="T6" s="2"/>
      <c r="U6" s="45"/>
      <c r="V6" s="46"/>
      <c r="W6" s="46"/>
      <c r="X6" s="46"/>
      <c r="Y6" s="46"/>
      <c r="Z6" s="46"/>
      <c r="AA6" s="46"/>
      <c r="AB6" s="46"/>
      <c r="AC6" s="46"/>
      <c r="AD6" s="46"/>
      <c r="AE6" s="4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customFormat="false" ht="16" hidden="false" customHeight="false" outlineLevel="0" collapsed="false">
      <c r="A7" s="3" t="s">
        <v>19</v>
      </c>
      <c r="B7" s="2"/>
      <c r="C7" s="2"/>
      <c r="D7" s="2" t="s">
        <v>20</v>
      </c>
      <c r="E7" s="2" t="s">
        <v>21</v>
      </c>
      <c r="F7" s="2" t="s">
        <v>20</v>
      </c>
      <c r="G7" s="2" t="s">
        <v>21</v>
      </c>
      <c r="H7" s="99" t="s">
        <v>20</v>
      </c>
      <c r="I7" s="2" t="s">
        <v>21</v>
      </c>
      <c r="J7" s="99" t="s">
        <v>20</v>
      </c>
      <c r="K7" s="2" t="s">
        <v>21</v>
      </c>
      <c r="L7" s="99" t="s">
        <v>20</v>
      </c>
      <c r="M7" s="2" t="s">
        <v>21</v>
      </c>
      <c r="N7" s="9"/>
      <c r="O7" s="2"/>
      <c r="P7" s="2"/>
      <c r="Q7" s="2"/>
      <c r="R7" s="2"/>
      <c r="S7" s="2"/>
      <c r="T7" s="2"/>
      <c r="U7" s="45"/>
      <c r="V7" s="51"/>
      <c r="W7" s="45"/>
      <c r="X7" s="51"/>
      <c r="Y7" s="45"/>
      <c r="Z7" s="51"/>
      <c r="AA7" s="45"/>
      <c r="AB7" s="51"/>
      <c r="AC7" s="45"/>
      <c r="AD7" s="51"/>
      <c r="AE7" s="45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customFormat="false" ht="16" hidden="false" customHeight="false" outlineLevel="0" collapsed="false">
      <c r="A8" s="3"/>
      <c r="B8" s="2"/>
      <c r="C8" s="2"/>
      <c r="D8" s="2"/>
      <c r="E8" s="2"/>
      <c r="F8" s="2"/>
      <c r="G8" s="2"/>
      <c r="H8" s="99"/>
      <c r="I8" s="2"/>
      <c r="J8" s="99"/>
      <c r="K8" s="2"/>
      <c r="L8" s="99"/>
      <c r="M8" s="2"/>
      <c r="N8" s="9"/>
      <c r="O8" s="2"/>
      <c r="P8" s="2"/>
      <c r="Q8" s="2"/>
      <c r="R8" s="2"/>
      <c r="S8" s="2"/>
      <c r="T8" s="2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customFormat="false" ht="16" hidden="false" customHeight="false" outlineLevel="0" collapsed="false">
      <c r="A9" s="3"/>
      <c r="B9" s="2" t="s">
        <v>23</v>
      </c>
      <c r="C9" s="2"/>
      <c r="D9" s="41" t="n">
        <v>0</v>
      </c>
      <c r="E9" s="19" t="n">
        <f aca="false">Casanova!E9+Jenshan!E9+Yoon!E9+'Co-PI3'!E9+'Co-PI4'!E9</f>
        <v>85921.7601461539</v>
      </c>
      <c r="F9" s="100" t="n">
        <v>0</v>
      </c>
      <c r="G9" s="19" t="n">
        <f aca="false">Casanova!G9+Jenshan!G9+Yoon!G9+'Co-PI3'!G9+'Co-PI4'!G9</f>
        <v>80749.7495569615</v>
      </c>
      <c r="H9" s="100" t="n">
        <v>0</v>
      </c>
      <c r="I9" s="19" t="n">
        <f aca="false">Casanova!I9+Jenshan!I9+Yoon!I9+'Co-PI3'!I9+'Co-PI4'!I9</f>
        <v>83172.2420436704</v>
      </c>
      <c r="J9" s="100" t="n">
        <v>0</v>
      </c>
      <c r="K9" s="19" t="n">
        <f aca="false">Casanova!K9+Jenshan!K9+Yoon!K9+'Co-PI3'!K9+'Co-PI4'!K9</f>
        <v>0</v>
      </c>
      <c r="L9" s="100" t="n">
        <v>0</v>
      </c>
      <c r="M9" s="19" t="n">
        <f aca="false">Casanova!M9+Jenshan!M9+Yoon!M9+'Co-PI3'!M9+'Co-PI4'!M9</f>
        <v>0</v>
      </c>
      <c r="N9" s="21" t="n">
        <f aca="false">E9+G9+I9+K9+M9</f>
        <v>249843.751746786</v>
      </c>
      <c r="O9" s="2"/>
      <c r="P9" s="2"/>
      <c r="Q9" s="2"/>
      <c r="R9" s="2"/>
      <c r="S9" s="2"/>
      <c r="T9" s="2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customFormat="false" ht="16" hidden="false" customHeight="false" outlineLevel="0" collapsed="false">
      <c r="A10" s="3"/>
      <c r="B10" s="2"/>
      <c r="C10" s="2"/>
      <c r="D10" s="96" t="n">
        <v>0</v>
      </c>
      <c r="E10" s="19" t="n">
        <f aca="false">Casanova!E10+Jenshan!E10+Yoon!E10+'Co-PI3'!E10+'Co-PI4'!E10</f>
        <v>0</v>
      </c>
      <c r="F10" s="101" t="n">
        <v>0</v>
      </c>
      <c r="G10" s="19" t="n">
        <f aca="false">Casanova!G10+Jenshan!G10+Yoon!G10+'Co-PI3'!G10+'Co-PI4'!G10</f>
        <v>0</v>
      </c>
      <c r="H10" s="101" t="n">
        <v>0</v>
      </c>
      <c r="I10" s="19" t="n">
        <f aca="false">Casanova!I10+Jenshan!I10+Yoon!I10+'Co-PI3'!I10+'Co-PI4'!I10</f>
        <v>0</v>
      </c>
      <c r="J10" s="101" t="n">
        <v>0</v>
      </c>
      <c r="K10" s="19" t="n">
        <f aca="false">Casanova!K10+Jenshan!K10+Yoon!K10+'Co-PI3'!K10+'Co-PI4'!K10</f>
        <v>0</v>
      </c>
      <c r="L10" s="101" t="n">
        <v>0</v>
      </c>
      <c r="M10" s="19" t="n">
        <f aca="false">Casanova!M10+Jenshan!M10+Yoon!M10+'Co-PI3'!M10+'Co-PI4'!M10</f>
        <v>0</v>
      </c>
      <c r="N10" s="27" t="n">
        <f aca="false">E10+G10+I10+K10+M10</f>
        <v>0</v>
      </c>
      <c r="O10" s="2"/>
      <c r="P10" s="2"/>
      <c r="Q10" s="2"/>
      <c r="R10" s="2"/>
      <c r="S10" s="2"/>
      <c r="T10" s="2"/>
      <c r="U10" s="45"/>
      <c r="V10" s="51"/>
      <c r="W10" s="102"/>
      <c r="X10" s="51"/>
      <c r="Y10" s="102"/>
      <c r="Z10" s="51"/>
      <c r="AA10" s="102"/>
      <c r="AB10" s="51"/>
      <c r="AC10" s="102"/>
      <c r="AD10" s="51"/>
      <c r="AE10" s="10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customFormat="false" ht="16" hidden="false" customHeight="false" outlineLevel="0" collapsed="false">
      <c r="A11" s="3"/>
      <c r="B11" s="2"/>
      <c r="C11" s="103" t="s">
        <v>27</v>
      </c>
      <c r="D11" s="104" t="n">
        <f aca="false">SUM(D9:D10)</f>
        <v>0</v>
      </c>
      <c r="E11" s="19" t="n">
        <f aca="false">Casanova!E11+Jenshan!E11+Yoon!E11+'Co-PI3'!E11+'Co-PI4'!E11</f>
        <v>85921.7601461539</v>
      </c>
      <c r="F11" s="100" t="n">
        <f aca="false">SUM(F9:F10)</f>
        <v>0</v>
      </c>
      <c r="G11" s="19" t="n">
        <f aca="false">Casanova!G11+Jenshan!G11+Yoon!G11+'Co-PI3'!G11+'Co-PI4'!G11</f>
        <v>80749.7495569615</v>
      </c>
      <c r="H11" s="100" t="n">
        <f aca="false">SUM(H9:H10)</f>
        <v>0</v>
      </c>
      <c r="I11" s="19" t="n">
        <f aca="false">Casanova!I11+Jenshan!I11+Yoon!I11+'Co-PI3'!I11+'Co-PI4'!I11</f>
        <v>83172.2420436704</v>
      </c>
      <c r="J11" s="100" t="n">
        <f aca="false">SUM(J9:J10)</f>
        <v>0</v>
      </c>
      <c r="K11" s="19" t="n">
        <f aca="false">Casanova!K11+Jenshan!K11+Yoon!K11+'Co-PI3'!K11+'Co-PI4'!K11</f>
        <v>0</v>
      </c>
      <c r="L11" s="100" t="n">
        <f aca="false">SUM(L9:L10)</f>
        <v>0</v>
      </c>
      <c r="M11" s="19" t="n">
        <f aca="false">Casanova!M11+Jenshan!M11+Yoon!M11+'Co-PI3'!M11+'Co-PI4'!M11</f>
        <v>0</v>
      </c>
      <c r="N11" s="21" t="n">
        <f aca="false">E11+G11+I11+K11+M11</f>
        <v>249843.751746786</v>
      </c>
      <c r="O11" s="2"/>
      <c r="P11" s="2"/>
      <c r="Q11" s="2"/>
      <c r="R11" s="2"/>
      <c r="S11" s="2"/>
      <c r="T11" s="2"/>
      <c r="U11" s="45"/>
      <c r="V11" s="51"/>
      <c r="W11" s="45"/>
      <c r="X11" s="51"/>
      <c r="Y11" s="45"/>
      <c r="Z11" s="51"/>
      <c r="AA11" s="45"/>
      <c r="AB11" s="51"/>
      <c r="AC11" s="45"/>
      <c r="AD11" s="51"/>
      <c r="AE11" s="10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customFormat="false" ht="16" hidden="false" customHeight="false" outlineLevel="0" collapsed="false">
      <c r="A12" s="3"/>
      <c r="B12" s="2"/>
      <c r="C12" s="2"/>
      <c r="D12" s="20"/>
      <c r="E12" s="36"/>
      <c r="F12" s="100"/>
      <c r="G12" s="36"/>
      <c r="H12" s="100"/>
      <c r="I12" s="36"/>
      <c r="J12" s="100"/>
      <c r="K12" s="36"/>
      <c r="L12" s="100"/>
      <c r="M12" s="36"/>
      <c r="N12" s="105"/>
      <c r="O12" s="2"/>
      <c r="P12" s="2"/>
      <c r="Q12" s="2"/>
      <c r="R12" s="2"/>
      <c r="S12" s="2"/>
      <c r="T12" s="2"/>
      <c r="U12" s="45"/>
      <c r="V12" s="51"/>
      <c r="W12" s="45"/>
      <c r="X12" s="51"/>
      <c r="Y12" s="102"/>
      <c r="Z12" s="51"/>
      <c r="AA12" s="102"/>
      <c r="AB12" s="51"/>
      <c r="AC12" s="102"/>
      <c r="AD12" s="51"/>
      <c r="AE12" s="10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customFormat="false" ht="16" hidden="false" customHeight="false" outlineLevel="0" collapsed="false">
      <c r="A13" s="3"/>
      <c r="B13" s="2"/>
      <c r="C13" s="96" t="s">
        <v>30</v>
      </c>
      <c r="D13" s="2" t="s">
        <v>20</v>
      </c>
      <c r="E13" s="2" t="s">
        <v>31</v>
      </c>
      <c r="F13" s="99" t="s">
        <v>20</v>
      </c>
      <c r="G13" s="2" t="s">
        <v>31</v>
      </c>
      <c r="H13" s="99" t="s">
        <v>20</v>
      </c>
      <c r="I13" s="2" t="s">
        <v>31</v>
      </c>
      <c r="J13" s="99" t="s">
        <v>20</v>
      </c>
      <c r="K13" s="2" t="s">
        <v>31</v>
      </c>
      <c r="L13" s="99" t="s">
        <v>20</v>
      </c>
      <c r="M13" s="2" t="s">
        <v>31</v>
      </c>
      <c r="N13" s="105"/>
      <c r="O13" s="2"/>
      <c r="P13" s="2"/>
      <c r="Q13" s="2"/>
      <c r="R13" s="2"/>
      <c r="S13" s="2"/>
      <c r="T13" s="2"/>
      <c r="U13" s="45"/>
      <c r="V13" s="51"/>
      <c r="W13" s="45"/>
      <c r="X13" s="51"/>
      <c r="Y13" s="45"/>
      <c r="Z13" s="51"/>
      <c r="AA13" s="45"/>
      <c r="AB13" s="51"/>
      <c r="AC13" s="45"/>
      <c r="AD13" s="51"/>
      <c r="AE13" s="10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customFormat="false" ht="16" hidden="false" customHeight="false" outlineLevel="0" collapsed="false">
      <c r="A14" s="3" t="s">
        <v>34</v>
      </c>
      <c r="B14" s="2" t="s">
        <v>93</v>
      </c>
      <c r="C14" s="41" t="n">
        <v>2</v>
      </c>
      <c r="D14" s="104" t="n">
        <v>0</v>
      </c>
      <c r="E14" s="19" t="n">
        <f aca="false">Casanova!E14+Jenshan!E14+Yoon!E14+'Co-PI3'!E14+'Co-PI4'!E14</f>
        <v>112500</v>
      </c>
      <c r="F14" s="100" t="n">
        <v>0</v>
      </c>
      <c r="G14" s="19" t="n">
        <f aca="false">Casanova!G14+Jenshan!G14+Yoon!G14+'Co-PI3'!G14+'Co-PI4'!G14</f>
        <v>77250</v>
      </c>
      <c r="H14" s="100" t="n">
        <v>0</v>
      </c>
      <c r="I14" s="19" t="n">
        <f aca="false">Casanova!I14+Jenshan!I14+Yoon!I14+'Co-PI3'!I14+'Co-PI4'!I14</f>
        <v>79567.5</v>
      </c>
      <c r="J14" s="100" t="n">
        <v>0</v>
      </c>
      <c r="K14" s="19" t="n">
        <f aca="false">Casanova!K14+Jenshan!K14+Yoon!K14+'Co-PI3'!K14+'Co-PI4'!K14</f>
        <v>0</v>
      </c>
      <c r="L14" s="100" t="n">
        <v>0</v>
      </c>
      <c r="M14" s="19" t="n">
        <f aca="false">Casanova!M14+Jenshan!M14+Yoon!M14+'Co-PI3'!M14+'Co-PI4'!M14</f>
        <v>0</v>
      </c>
      <c r="N14" s="21" t="n">
        <f aca="false">E14+G14+I14+K14+M14</f>
        <v>269317.5</v>
      </c>
      <c r="O14" s="2"/>
      <c r="P14" s="2"/>
      <c r="Q14" s="2"/>
      <c r="R14" s="2"/>
      <c r="S14" s="2"/>
      <c r="T14" s="2"/>
      <c r="U14" s="45"/>
      <c r="V14" s="51"/>
      <c r="W14" s="45"/>
      <c r="X14" s="51"/>
      <c r="Y14" s="102"/>
      <c r="Z14" s="51"/>
      <c r="AA14" s="102"/>
      <c r="AB14" s="51"/>
      <c r="AC14" s="102"/>
      <c r="AD14" s="51"/>
      <c r="AE14" s="10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customFormat="false" ht="16" hidden="false" customHeight="false" outlineLevel="0" collapsed="false">
      <c r="A15" s="3"/>
      <c r="B15" s="2" t="s">
        <v>28</v>
      </c>
      <c r="C15" s="41" t="n">
        <v>0</v>
      </c>
      <c r="D15" s="104" t="n">
        <v>0</v>
      </c>
      <c r="E15" s="19" t="n">
        <f aca="false">Casanova!E15+Jenshan!E15+Yoon!E15+'Co-PI3'!E15+'Co-PI4'!E15</f>
        <v>0</v>
      </c>
      <c r="F15" s="100" t="n">
        <v>0</v>
      </c>
      <c r="G15" s="19" t="n">
        <f aca="false">Casanova!G15+Jenshan!G15+Yoon!G15+'Co-PI3'!G15+'Co-PI4'!G15</f>
        <v>0</v>
      </c>
      <c r="H15" s="100" t="n">
        <v>0</v>
      </c>
      <c r="I15" s="19" t="n">
        <f aca="false">Casanova!I15+Jenshan!I15+Yoon!I15+'Co-PI3'!I15+'Co-PI4'!I15</f>
        <v>0</v>
      </c>
      <c r="J15" s="100" t="n">
        <v>0</v>
      </c>
      <c r="K15" s="19" t="n">
        <f aca="false">Casanova!K15+Jenshan!K15+Yoon!K15+'Co-PI3'!K15+'Co-PI4'!K15</f>
        <v>0</v>
      </c>
      <c r="L15" s="100" t="n">
        <v>0</v>
      </c>
      <c r="M15" s="19" t="n">
        <f aca="false">Casanova!M15+Jenshan!M15+Yoon!M15+'Co-PI3'!M15+'Co-PI4'!M15</f>
        <v>0</v>
      </c>
      <c r="N15" s="21" t="n">
        <f aca="false">E15+G15+I15+K15+M15</f>
        <v>0</v>
      </c>
      <c r="O15" s="2"/>
      <c r="P15" s="2"/>
      <c r="Q15" s="2"/>
      <c r="R15" s="2"/>
      <c r="S15" s="2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customFormat="false" ht="16" hidden="false" customHeight="false" outlineLevel="0" collapsed="false">
      <c r="A16" s="3"/>
      <c r="B16" s="2" t="s">
        <v>29</v>
      </c>
      <c r="C16" s="41" t="n">
        <v>0</v>
      </c>
      <c r="D16" s="104" t="n">
        <v>0</v>
      </c>
      <c r="E16" s="19" t="n">
        <f aca="false">Casanova!E16+Jenshan!E16+Yoon!E16+'Co-PI3'!E16+'Co-PI4'!E16</f>
        <v>27000</v>
      </c>
      <c r="F16" s="100" t="n">
        <v>0</v>
      </c>
      <c r="G16" s="19" t="n">
        <f aca="false">Casanova!G16+Jenshan!G16+Yoon!G16+'Co-PI3'!G16+'Co-PI4'!G16</f>
        <v>18540</v>
      </c>
      <c r="H16" s="100" t="n">
        <v>0</v>
      </c>
      <c r="I16" s="19" t="n">
        <f aca="false">Casanova!I16+Jenshan!I16+Yoon!I16+'Co-PI3'!I16+'Co-PI4'!I16</f>
        <v>19096.2</v>
      </c>
      <c r="J16" s="100" t="n">
        <v>0</v>
      </c>
      <c r="K16" s="19" t="n">
        <f aca="false">Casanova!K16+Jenshan!K16+Yoon!K16+'Co-PI3'!K16+'Co-PI4'!K16</f>
        <v>0</v>
      </c>
      <c r="L16" s="100" t="n">
        <v>0</v>
      </c>
      <c r="M16" s="19" t="n">
        <f aca="false">Casanova!M16+Jenshan!M16+Yoon!M16+'Co-PI3'!M16+'Co-PI4'!M16</f>
        <v>0</v>
      </c>
      <c r="N16" s="21" t="n">
        <f aca="false">E16+G16+I16+K16+M16</f>
        <v>64636.2</v>
      </c>
      <c r="O16" s="2"/>
      <c r="P16" s="2"/>
      <c r="Q16" s="2"/>
      <c r="R16" s="2"/>
      <c r="S16" s="2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customFormat="false" ht="16" hidden="false" customHeight="false" outlineLevel="0" collapsed="false">
      <c r="A17" s="3"/>
      <c r="B17" s="2" t="s">
        <v>33</v>
      </c>
      <c r="C17" s="41" t="n">
        <v>0</v>
      </c>
      <c r="D17" s="104" t="n">
        <v>0</v>
      </c>
      <c r="E17" s="19" t="n">
        <f aca="false">Casanova!E17+Jenshan!E17+Yoon!E17+'Co-PI3'!E17+'Co-PI4'!E17</f>
        <v>0</v>
      </c>
      <c r="F17" s="100" t="n">
        <v>0</v>
      </c>
      <c r="G17" s="19" t="n">
        <f aca="false">Casanova!G17+Jenshan!G17+Yoon!G17+'Co-PI3'!G17+'Co-PI4'!G17</f>
        <v>0</v>
      </c>
      <c r="H17" s="100" t="n">
        <v>0</v>
      </c>
      <c r="I17" s="19" t="n">
        <f aca="false">Casanova!I17+Jenshan!I17+Yoon!I17+'Co-PI3'!I17+'Co-PI4'!I17</f>
        <v>0</v>
      </c>
      <c r="J17" s="100" t="n">
        <v>0</v>
      </c>
      <c r="K17" s="19" t="n">
        <f aca="false">Casanova!K17+Jenshan!K17+Yoon!K17+'Co-PI3'!K17+'Co-PI4'!K17</f>
        <v>0</v>
      </c>
      <c r="L17" s="100" t="n">
        <v>0</v>
      </c>
      <c r="M17" s="19" t="n">
        <f aca="false">Casanova!M17+Jenshan!M17+Yoon!M17+'Co-PI3'!M17+'Co-PI4'!M17</f>
        <v>0</v>
      </c>
      <c r="N17" s="21" t="n">
        <f aca="false"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customFormat="false" ht="16" hidden="false" customHeight="false" outlineLevel="0" collapsed="false">
      <c r="A18" s="3"/>
      <c r="B18" s="2" t="s">
        <v>35</v>
      </c>
      <c r="C18" s="46" t="n">
        <v>0</v>
      </c>
      <c r="D18" s="106" t="n">
        <v>0</v>
      </c>
      <c r="E18" s="19" t="n">
        <f aca="false">Casanova!E18+Jenshan!E18+Yoon!E18+'Co-PI3'!E18+'Co-PI4'!E18</f>
        <v>0</v>
      </c>
      <c r="F18" s="101" t="n">
        <v>0</v>
      </c>
      <c r="G18" s="19" t="n">
        <f aca="false">Casanova!G18+Jenshan!G18+Yoon!G18+'Co-PI3'!G18+'Co-PI4'!G18</f>
        <v>0</v>
      </c>
      <c r="H18" s="101" t="n">
        <v>0</v>
      </c>
      <c r="I18" s="19" t="n">
        <f aca="false">Casanova!I18+Jenshan!I18+Yoon!I18+'Co-PI3'!I18+'Co-PI4'!I18</f>
        <v>0</v>
      </c>
      <c r="J18" s="101" t="n">
        <v>0</v>
      </c>
      <c r="K18" s="19" t="n">
        <f aca="false">Casanova!K18+Jenshan!K18+Yoon!K18+'Co-PI3'!K18+'Co-PI4'!K18</f>
        <v>0</v>
      </c>
      <c r="L18" s="101" t="n">
        <v>0</v>
      </c>
      <c r="M18" s="19" t="n">
        <f aca="false">Casanova!M18+Jenshan!M18+Yoon!M18+'Co-PI3'!M18+'Co-PI4'!M18</f>
        <v>0</v>
      </c>
      <c r="N18" s="27" t="n">
        <f aca="false">E18+G18+I18+K18+M18</f>
        <v>0</v>
      </c>
      <c r="O18" s="2"/>
      <c r="P18" s="2"/>
      <c r="Q18" s="2"/>
      <c r="R18" s="2"/>
      <c r="S18" s="2"/>
      <c r="T18" s="2"/>
      <c r="U18" s="45"/>
      <c r="V18" s="45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customFormat="false" ht="16" hidden="false" customHeight="false" outlineLevel="0" collapsed="false">
      <c r="A19" s="3"/>
      <c r="B19" s="2"/>
      <c r="C19" s="46"/>
      <c r="D19" s="50"/>
      <c r="E19" s="51"/>
      <c r="F19" s="107"/>
      <c r="G19" s="51"/>
      <c r="H19" s="107"/>
      <c r="I19" s="51"/>
      <c r="J19" s="107"/>
      <c r="K19" s="51"/>
      <c r="L19" s="107"/>
      <c r="M19" s="51"/>
      <c r="N19" s="21"/>
      <c r="O19" s="2"/>
      <c r="P19" s="2"/>
      <c r="Q19" s="2"/>
      <c r="R19" s="2"/>
      <c r="S19" s="2"/>
      <c r="T19" s="2"/>
      <c r="U19" s="108"/>
      <c r="V19" s="45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="97" customFormat="true" ht="16" hidden="false" customHeight="false" outlineLevel="0" collapsed="false">
      <c r="A20" s="3"/>
      <c r="B20" s="2"/>
      <c r="C20" s="103" t="s">
        <v>43</v>
      </c>
      <c r="D20" s="2"/>
      <c r="E20" s="19" t="n">
        <f aca="false">Casanova!E20+Jenshan!E20+Yoon!E20+'Co-PI3'!E20+'Co-PI4'!E20</f>
        <v>139500</v>
      </c>
      <c r="F20" s="19"/>
      <c r="G20" s="19" t="n">
        <f aca="false">Casanova!G20+Jenshan!G20+Yoon!G20+'Co-PI3'!G20+'Co-PI4'!G20</f>
        <v>95790</v>
      </c>
      <c r="H20" s="19"/>
      <c r="I20" s="19" t="n">
        <f aca="false">Casanova!I20+Jenshan!I20+Yoon!I20+'Co-PI3'!I20+'Co-PI4'!I20</f>
        <v>98663.7</v>
      </c>
      <c r="J20" s="19"/>
      <c r="K20" s="19" t="n">
        <f aca="false">Casanova!K20+Jenshan!K20+Yoon!K20+'Co-PI3'!K20+'Co-PI4'!K20</f>
        <v>0</v>
      </c>
      <c r="L20" s="19"/>
      <c r="M20" s="19" t="n">
        <f aca="false">Casanova!M20+Jenshan!M20+Yoon!M20+'Co-PI3'!M20+'Co-PI4'!M20</f>
        <v>0</v>
      </c>
      <c r="N20" s="21" t="n">
        <f aca="false">E20+G20+I20+K20+M20</f>
        <v>333953.7</v>
      </c>
      <c r="O20" s="2"/>
      <c r="P20" s="2"/>
      <c r="Q20" s="2"/>
      <c r="R20" s="2"/>
      <c r="S20" s="2"/>
      <c r="T20" s="2"/>
      <c r="U20" s="108"/>
      <c r="V20" s="4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customFormat="false" ht="16" hidden="false" customHeight="false" outlineLevel="0" collapsed="false">
      <c r="A21" s="3"/>
      <c r="B21" s="2"/>
      <c r="C21" s="2"/>
      <c r="D21" s="2"/>
      <c r="E21" s="19"/>
      <c r="F21" s="19"/>
      <c r="G21" s="19"/>
      <c r="H21" s="19"/>
      <c r="I21" s="19"/>
      <c r="J21" s="19"/>
      <c r="K21" s="19"/>
      <c r="L21" s="19"/>
      <c r="M21" s="19"/>
      <c r="N21" s="21"/>
      <c r="O21" s="2"/>
      <c r="P21" s="2"/>
      <c r="Q21" s="2"/>
      <c r="R21" s="2"/>
      <c r="S21" s="2"/>
      <c r="T21" s="2"/>
      <c r="U21" s="108"/>
      <c r="V21" s="45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="97" customFormat="true" ht="16" hidden="false" customHeight="false" outlineLevel="0" collapsed="false">
      <c r="A22" s="3"/>
      <c r="B22" s="2"/>
      <c r="C22" s="103" t="s">
        <v>48</v>
      </c>
      <c r="D22" s="2"/>
      <c r="E22" s="19" t="n">
        <f aca="false">Casanova!E22+Jenshan!E22+Yoon!E22+'Co-PI3'!E22+'Co-PI4'!E22</f>
        <v>225421.760146154</v>
      </c>
      <c r="F22" s="19"/>
      <c r="G22" s="19" t="n">
        <f aca="false">Casanova!G22+Jenshan!G22+Yoon!G22+'Co-PI3'!G22+'Co-PI4'!G22</f>
        <v>176539.749556962</v>
      </c>
      <c r="H22" s="19"/>
      <c r="I22" s="19" t="n">
        <f aca="false">Casanova!I22+Jenshan!I22+Yoon!I22+'Co-PI3'!I22+'Co-PI4'!I22</f>
        <v>181835.94204367</v>
      </c>
      <c r="J22" s="19"/>
      <c r="K22" s="19" t="n">
        <f aca="false">Casanova!K22+Jenshan!K22+Yoon!K22+'Co-PI3'!K22+'Co-PI4'!K22</f>
        <v>0</v>
      </c>
      <c r="L22" s="19"/>
      <c r="M22" s="19" t="n">
        <f aca="false">Casanova!M22+Jenshan!M22+Yoon!M22+'Co-PI3'!M22+'Co-PI4'!M22</f>
        <v>0</v>
      </c>
      <c r="N22" s="21" t="n">
        <f aca="false">E22+G22+I22+K22+M22</f>
        <v>583797.451746786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customFormat="false" ht="16" hidden="false" customHeight="false" outlineLevel="0" collapsed="false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0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customFormat="false" ht="16" hidden="false" customHeight="false" outlineLevel="0" collapsed="false">
      <c r="A24" s="3"/>
      <c r="B24" s="2"/>
      <c r="C24" s="96" t="s">
        <v>51</v>
      </c>
      <c r="D24" s="2"/>
      <c r="E24" s="67" t="s">
        <v>52</v>
      </c>
      <c r="F24" s="2"/>
      <c r="G24" s="67" t="s">
        <v>52</v>
      </c>
      <c r="H24" s="2"/>
      <c r="I24" s="67" t="s">
        <v>52</v>
      </c>
      <c r="J24" s="2"/>
      <c r="K24" s="67" t="s">
        <v>52</v>
      </c>
      <c r="L24" s="2"/>
      <c r="M24" s="67" t="s">
        <v>52</v>
      </c>
      <c r="N24" s="10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customFormat="false" ht="16" hidden="false" customHeight="false" outlineLevel="0" collapsed="false">
      <c r="A25" s="3" t="s">
        <v>54</v>
      </c>
      <c r="B25" s="2" t="s">
        <v>55</v>
      </c>
      <c r="C25" s="64" t="n">
        <v>0.274</v>
      </c>
      <c r="D25" s="2"/>
      <c r="E25" s="19" t="n">
        <f aca="false">Casanova!E25+Jenshan!E25+Yoon!E25+'Co-PI3'!E25+'Co-PI4'!E25</f>
        <v>23542.5622800462</v>
      </c>
      <c r="F25" s="19"/>
      <c r="G25" s="19" t="n">
        <f aca="false">Casanova!G25+Jenshan!G25+Yoon!G25+'Co-PI3'!G25+'Co-PI4'!G25</f>
        <v>22125.4313786075</v>
      </c>
      <c r="H25" s="19"/>
      <c r="I25" s="19" t="n">
        <f aca="false">Casanova!I25+Jenshan!I25+Yoon!I25+'Co-PI3'!I25+'Co-PI4'!I25</f>
        <v>22789.1943199657</v>
      </c>
      <c r="J25" s="19"/>
      <c r="K25" s="19" t="n">
        <f aca="false">Casanova!K25+Jenshan!K25+Yoon!K25+'Co-PI3'!K25+'Co-PI4'!K25</f>
        <v>0</v>
      </c>
      <c r="L25" s="19"/>
      <c r="M25" s="19" t="n">
        <f aca="false">Casanova!M25+Jenshan!M25+Yoon!M25+'Co-PI3'!M25+'Co-PI4'!M25</f>
        <v>0</v>
      </c>
      <c r="N25" s="21" t="n">
        <f aca="false">E25+G25+I25+K25+M25</f>
        <v>68457.1879786193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customFormat="false" ht="16" hidden="false" customHeight="false" outlineLevel="0" collapsed="false">
      <c r="A26" s="3"/>
      <c r="B26" s="2" t="s">
        <v>26</v>
      </c>
      <c r="C26" s="64" t="n">
        <v>0.102</v>
      </c>
      <c r="D26" s="2"/>
      <c r="E26" s="19" t="n">
        <f aca="false">Casanova!E26+Jenshan!E26+Yoon!E26+'Co-PI3'!E26+'Co-PI4'!E26</f>
        <v>11475</v>
      </c>
      <c r="F26" s="19"/>
      <c r="G26" s="19" t="n">
        <f aca="false">Casanova!G26+Jenshan!G26+Yoon!G26+'Co-PI3'!G26+'Co-PI4'!G26</f>
        <v>7879.5</v>
      </c>
      <c r="H26" s="19"/>
      <c r="I26" s="19" t="n">
        <f aca="false">Casanova!I26+Jenshan!I26+Yoon!I26+'Co-PI3'!I26+'Co-PI4'!I26</f>
        <v>8115.885</v>
      </c>
      <c r="J26" s="19"/>
      <c r="K26" s="19" t="n">
        <f aca="false">Casanova!K26+Jenshan!K26+Yoon!K26+'Co-PI3'!K26+'Co-PI4'!K26</f>
        <v>0</v>
      </c>
      <c r="L26" s="19"/>
      <c r="M26" s="19" t="n">
        <f aca="false">Casanova!M26+Jenshan!M26+Yoon!M26+'Co-PI3'!M26+'Co-PI4'!M26</f>
        <v>0</v>
      </c>
      <c r="N26" s="21" t="n">
        <f aca="false">E26+G26+I26+K26+M26</f>
        <v>27470.385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customFormat="false" ht="16" hidden="false" customHeight="false" outlineLevel="0" collapsed="false">
      <c r="A27" s="3"/>
      <c r="B27" s="2" t="s">
        <v>28</v>
      </c>
      <c r="C27" s="64" t="n">
        <v>0.102</v>
      </c>
      <c r="D27" s="2"/>
      <c r="E27" s="19" t="n">
        <f aca="false">Casanova!E27+Jenshan!E27+Yoon!E27+'Co-PI3'!E27+'Co-PI4'!E27</f>
        <v>0</v>
      </c>
      <c r="F27" s="19"/>
      <c r="G27" s="19" t="n">
        <f aca="false">Casanova!G27+Jenshan!G27+Yoon!G27+'Co-PI3'!G27+'Co-PI4'!G27</f>
        <v>0</v>
      </c>
      <c r="H27" s="19"/>
      <c r="I27" s="19" t="n">
        <f aca="false">Casanova!I27+Jenshan!I27+Yoon!I27+'Co-PI3'!I27+'Co-PI4'!I27</f>
        <v>0</v>
      </c>
      <c r="J27" s="19"/>
      <c r="K27" s="19" t="n">
        <f aca="false">Casanova!K27+Jenshan!K27+Yoon!K27+'Co-PI3'!K27+'Co-PI4'!K27</f>
        <v>0</v>
      </c>
      <c r="L27" s="19"/>
      <c r="M27" s="19" t="n">
        <f aca="false">Casanova!M27+Jenshan!M27+Yoon!M27+'Co-PI3'!M27+'Co-PI4'!M27</f>
        <v>0</v>
      </c>
      <c r="N27" s="21" t="n">
        <f aca="false">E27+G27+I27+K27+M27</f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customFormat="false" ht="16" hidden="false" customHeight="false" outlineLevel="0" collapsed="false">
      <c r="A28" s="3"/>
      <c r="B28" s="2" t="s">
        <v>29</v>
      </c>
      <c r="C28" s="64" t="n">
        <v>0.006</v>
      </c>
      <c r="D28" s="2"/>
      <c r="E28" s="19" t="n">
        <f aca="false">Casanova!E28+Jenshan!E28+Yoon!E28+'Co-PI3'!E28+'Co-PI4'!E28</f>
        <v>162</v>
      </c>
      <c r="F28" s="19"/>
      <c r="G28" s="19" t="n">
        <f aca="false">Casanova!G28+Jenshan!G28+Yoon!G28+'Co-PI3'!G28+'Co-PI4'!G28</f>
        <v>111.24</v>
      </c>
      <c r="H28" s="19"/>
      <c r="I28" s="19" t="n">
        <f aca="false">Casanova!I28+Jenshan!I28+Yoon!I28+'Co-PI3'!I28+'Co-PI4'!I28</f>
        <v>114.5772</v>
      </c>
      <c r="J28" s="19"/>
      <c r="K28" s="19" t="n">
        <f aca="false">Casanova!K28+Jenshan!K28+Yoon!K28+'Co-PI3'!K28+'Co-PI4'!K28</f>
        <v>0</v>
      </c>
      <c r="L28" s="19"/>
      <c r="M28" s="19" t="n">
        <f aca="false">Casanova!M28+Jenshan!M28+Yoon!M28+'Co-PI3'!M28+'Co-PI4'!M28</f>
        <v>0</v>
      </c>
      <c r="N28" s="21" t="n">
        <f aca="false">E28+G28+I28+K28+M28</f>
        <v>387.8172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customFormat="false" ht="16" hidden="false" customHeight="false" outlineLevel="0" collapsed="false">
      <c r="A29" s="3"/>
      <c r="B29" s="2" t="s">
        <v>33</v>
      </c>
      <c r="C29" s="64" t="n">
        <v>0.358</v>
      </c>
      <c r="D29" s="2"/>
      <c r="E29" s="19" t="n">
        <f aca="false">Casanova!E29+Jenshan!E29+Yoon!E29+'Co-PI3'!E29+'Co-PI4'!E29</f>
        <v>0</v>
      </c>
      <c r="F29" s="19"/>
      <c r="G29" s="19" t="n">
        <f aca="false">Casanova!G29+Jenshan!G29+Yoon!G29+'Co-PI3'!G29+'Co-PI4'!G29</f>
        <v>0</v>
      </c>
      <c r="H29" s="19"/>
      <c r="I29" s="19" t="n">
        <f aca="false">Casanova!I29+Jenshan!I29+Yoon!I29+'Co-PI3'!I29+'Co-PI4'!I29</f>
        <v>0</v>
      </c>
      <c r="J29" s="19"/>
      <c r="K29" s="19" t="n">
        <f aca="false">Casanova!K29+Jenshan!K29+Yoon!K29+'Co-PI3'!K29+'Co-PI4'!K29</f>
        <v>0</v>
      </c>
      <c r="L29" s="19"/>
      <c r="M29" s="19" t="n">
        <f aca="false">Casanova!M29+Jenshan!M29+Yoon!M29+'Co-PI3'!M29+'Co-PI4'!M29</f>
        <v>0</v>
      </c>
      <c r="N29" s="21" t="n">
        <f aca="false">E29+G29+I29+K29+M29</f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customFormat="false" ht="16" hidden="false" customHeight="false" outlineLevel="0" collapsed="false">
      <c r="A30" s="3"/>
      <c r="B30" s="2" t="s">
        <v>35</v>
      </c>
      <c r="C30" s="64" t="n">
        <v>0.452</v>
      </c>
      <c r="D30" s="2"/>
      <c r="E30" s="19" t="n">
        <f aca="false">Casanova!E30+Jenshan!E30+Yoon!E30+'Co-PI3'!E30+'Co-PI4'!E30</f>
        <v>0</v>
      </c>
      <c r="F30" s="26"/>
      <c r="G30" s="19" t="n">
        <f aca="false">Casanova!G30+Jenshan!G30+Yoon!G30+'Co-PI3'!G30+'Co-PI4'!G30</f>
        <v>0</v>
      </c>
      <c r="H30" s="26"/>
      <c r="I30" s="19" t="n">
        <f aca="false">Casanova!I30+Jenshan!I30+Yoon!I30+'Co-PI3'!I30+'Co-PI4'!I30</f>
        <v>0</v>
      </c>
      <c r="J30" s="26"/>
      <c r="K30" s="19" t="n">
        <f aca="false">Casanova!K30+Jenshan!K30+Yoon!K30+'Co-PI3'!K30+'Co-PI4'!K30</f>
        <v>0</v>
      </c>
      <c r="L30" s="26"/>
      <c r="M30" s="19" t="n">
        <f aca="false">Casanova!M30+Jenshan!M30+Yoon!M30+'Co-PI3'!M30+'Co-PI4'!M30</f>
        <v>0</v>
      </c>
      <c r="N30" s="27" t="n">
        <f aca="false">E30+G30+I30+K30+M30</f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customFormat="false" ht="16" hidden="false" customHeight="false" outlineLevel="0" collapsed="false">
      <c r="A31" s="3"/>
      <c r="B31" s="2"/>
      <c r="C31" s="103" t="s">
        <v>57</v>
      </c>
      <c r="D31" s="2"/>
      <c r="E31" s="19" t="n">
        <f aca="false">Casanova!E31+Jenshan!E31+Yoon!E31+'Co-PI3'!E31+'Co-PI4'!E31</f>
        <v>35179.5622800462</v>
      </c>
      <c r="F31" s="19"/>
      <c r="G31" s="19" t="n">
        <f aca="false">Casanova!G31+Jenshan!G31+Yoon!G31+'Co-PI3'!G31+'Co-PI4'!G31</f>
        <v>30116.1713786075</v>
      </c>
      <c r="H31" s="19"/>
      <c r="I31" s="19" t="n">
        <f aca="false">Casanova!I31+Jenshan!I31+Yoon!I31+'Co-PI3'!I31+'Co-PI4'!I31</f>
        <v>31019.6565199657</v>
      </c>
      <c r="J31" s="19"/>
      <c r="K31" s="19" t="n">
        <f aca="false">Casanova!K31+Jenshan!K31+Yoon!K31+'Co-PI3'!K31+'Co-PI4'!K31</f>
        <v>0</v>
      </c>
      <c r="L31" s="19"/>
      <c r="M31" s="19" t="n">
        <f aca="false">Casanova!M31+Jenshan!M31+Yoon!M31+'Co-PI3'!M31+'Co-PI4'!M31</f>
        <v>0</v>
      </c>
      <c r="N31" s="21" t="n">
        <f aca="false">E31+G31+I31+K31+M31</f>
        <v>96315.3901786193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customFormat="false" ht="16" hidden="false" customHeight="false" outlineLevel="0" collapsed="false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0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="97" customFormat="true" ht="16" hidden="false" customHeight="false" outlineLevel="0" collapsed="false">
      <c r="A33" s="3"/>
      <c r="B33" s="2"/>
      <c r="C33" s="110" t="s">
        <v>58</v>
      </c>
      <c r="D33" s="75"/>
      <c r="E33" s="111" t="n">
        <f aca="false">Casanova!E33+Jenshan!E33+Yoon!E33+'Co-PI3'!E33+'Co-PI4'!E33</f>
        <v>260601.3224262</v>
      </c>
      <c r="F33" s="111"/>
      <c r="G33" s="111" t="n">
        <f aca="false">Casanova!G33+Jenshan!G33+Yoon!G33+'Co-PI3'!G33+'Co-PI4'!G33</f>
        <v>206655.920935569</v>
      </c>
      <c r="H33" s="111"/>
      <c r="I33" s="111" t="n">
        <f aca="false">Casanova!I33+Jenshan!I33+Yoon!I33+'Co-PI3'!I33+'Co-PI4'!I33</f>
        <v>212855.598563636</v>
      </c>
      <c r="J33" s="111"/>
      <c r="K33" s="111" t="n">
        <f aca="false">Casanova!K33+Jenshan!K33+Yoon!K33+'Co-PI3'!K33+'Co-PI4'!K33</f>
        <v>0</v>
      </c>
      <c r="L33" s="111"/>
      <c r="M33" s="111" t="n">
        <f aca="false">Casanova!M33+Jenshan!M33+Yoon!M33+'Co-PI3'!M33+'Co-PI4'!M33</f>
        <v>0</v>
      </c>
      <c r="N33" s="21" t="n">
        <f aca="false">E33+G33+I33+K33+M33</f>
        <v>680112.841925405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customFormat="false" ht="16" hidden="false" customHeight="false" outlineLevel="0" collapsed="false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0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customFormat="false" ht="16" hidden="false" customHeight="false" outlineLevel="0" collapsed="false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1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customFormat="false" ht="16" hidden="false" customHeight="false" outlineLevel="0" collapsed="false">
      <c r="A36" s="3" t="s">
        <v>59</v>
      </c>
      <c r="B36" s="2" t="s">
        <v>60</v>
      </c>
      <c r="C36" s="2"/>
      <c r="D36" s="2"/>
      <c r="E36" s="19" t="n">
        <f aca="false">Casanova!E36+Jenshan!E36+Yoon!E36+'Co-PI3'!E36+'Co-PI4'!E36</f>
        <v>16000</v>
      </c>
      <c r="F36" s="19"/>
      <c r="G36" s="19" t="n">
        <f aca="false">Casanova!G36+Jenshan!G36+Yoon!G36+'Co-PI3'!G36+'Co-PI4'!G36</f>
        <v>12000</v>
      </c>
      <c r="H36" s="19"/>
      <c r="I36" s="19" t="n">
        <f aca="false">Casanova!I36+Jenshan!I36+Yoon!I36+'Co-PI3'!I36+'Co-PI4'!I36</f>
        <v>12000</v>
      </c>
      <c r="J36" s="19"/>
      <c r="K36" s="19" t="n">
        <f aca="false">Casanova!K36+Jenshan!K36+Yoon!K36+'Co-PI3'!K36+'Co-PI4'!K36</f>
        <v>0</v>
      </c>
      <c r="L36" s="19"/>
      <c r="M36" s="19" t="n">
        <f aca="false">Casanova!M36+Jenshan!M36+Yoon!M36+'Co-PI3'!M36+'Co-PI4'!M36</f>
        <v>0</v>
      </c>
      <c r="N36" s="21" t="n">
        <f aca="false">E36+G36+I36+K36+M36</f>
        <v>40000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customFormat="false" ht="16" hidden="false" customHeight="false" outlineLevel="0" collapsed="false">
      <c r="A37" s="3"/>
      <c r="B37" s="2" t="s">
        <v>61</v>
      </c>
      <c r="C37" s="2"/>
      <c r="D37" s="2"/>
      <c r="E37" s="19" t="n">
        <f aca="false">Casanova!E37+Jenshan!E37+Yoon!E37+'Co-PI3'!E37+'Co-PI4'!E37</f>
        <v>2000</v>
      </c>
      <c r="F37" s="19"/>
      <c r="G37" s="19" t="n">
        <f aca="false">Casanova!G37+Jenshan!G37+Yoon!G37+'Co-PI3'!G37+'Co-PI4'!G37</f>
        <v>2000</v>
      </c>
      <c r="H37" s="19"/>
      <c r="I37" s="19" t="n">
        <f aca="false">Casanova!I37+Jenshan!I37+Yoon!I37+'Co-PI3'!I37+'Co-PI4'!I37</f>
        <v>2000</v>
      </c>
      <c r="J37" s="19"/>
      <c r="K37" s="19" t="n">
        <f aca="false">Casanova!K37+Jenshan!K37+Yoon!K37+'Co-PI3'!K37+'Co-PI4'!K37</f>
        <v>0</v>
      </c>
      <c r="L37" s="19"/>
      <c r="M37" s="19" t="n">
        <f aca="false">Casanova!M37+Jenshan!M37+Yoon!M37+'Co-PI3'!M37+'Co-PI4'!M37</f>
        <v>0</v>
      </c>
      <c r="N37" s="21" t="n">
        <f aca="false">E37+G37+I37+K37+M37</f>
        <v>6000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customFormat="false" ht="16" hidden="false" customHeight="false" outlineLevel="0" collapsed="false">
      <c r="A38" s="3"/>
      <c r="B38" s="2" t="s">
        <v>62</v>
      </c>
      <c r="C38" s="2"/>
      <c r="D38" s="2"/>
      <c r="E38" s="19" t="n">
        <f aca="false">Casanova!E38+Jenshan!E38+Yoon!E38+'Co-PI3'!E38+'Co-PI4'!E38</f>
        <v>20000</v>
      </c>
      <c r="F38" s="19"/>
      <c r="G38" s="19" t="n">
        <f aca="false">Casanova!G38+Jenshan!G38+Yoon!G38+'Co-PI3'!G38+'Co-PI4'!G38</f>
        <v>20000</v>
      </c>
      <c r="H38" s="19"/>
      <c r="I38" s="19" t="n">
        <f aca="false">Casanova!I38+Jenshan!I38+Yoon!I38+'Co-PI3'!I38+'Co-PI4'!I38</f>
        <v>20000</v>
      </c>
      <c r="J38" s="19"/>
      <c r="K38" s="19" t="n">
        <f aca="false">Casanova!K38+Jenshan!K38+Yoon!K38+'Co-PI3'!K38+'Co-PI4'!K38</f>
        <v>0</v>
      </c>
      <c r="L38" s="19"/>
      <c r="M38" s="19" t="n">
        <f aca="false">Casanova!M38+Jenshan!M38+Yoon!M38+'Co-PI3'!M38+'Co-PI4'!M38</f>
        <v>0</v>
      </c>
      <c r="N38" s="21" t="n">
        <f aca="false">E38+G38+I38+K38+M38</f>
        <v>60000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customFormat="false" ht="16" hidden="false" customHeight="false" outlineLevel="0" collapsed="false">
      <c r="A39" s="3"/>
      <c r="B39" s="2" t="s">
        <v>63</v>
      </c>
      <c r="C39" s="2"/>
      <c r="D39" s="2"/>
      <c r="E39" s="19" t="n">
        <f aca="false">Casanova!E39+Jenshan!E39+Yoon!E39+'Co-PI3'!E39+'Co-PI4'!E39</f>
        <v>15000</v>
      </c>
      <c r="F39" s="19"/>
      <c r="G39" s="19" t="n">
        <f aca="false">Casanova!G39+Jenshan!G39+Yoon!G39+'Co-PI3'!G39+'Co-PI4'!G39</f>
        <v>12000</v>
      </c>
      <c r="H39" s="19"/>
      <c r="I39" s="19" t="n">
        <f aca="false">Casanova!I39+Jenshan!I39+Yoon!I39+'Co-PI3'!I39+'Co-PI4'!I39</f>
        <v>12000</v>
      </c>
      <c r="J39" s="19"/>
      <c r="K39" s="19" t="n">
        <f aca="false">Casanova!K39+Jenshan!K39+Yoon!K39+'Co-PI3'!K39+'Co-PI4'!K39</f>
        <v>0</v>
      </c>
      <c r="L39" s="19"/>
      <c r="M39" s="19" t="n">
        <f aca="false">Casanova!M39+Jenshan!M39+Yoon!M39+'Co-PI3'!M39+'Co-PI4'!M39</f>
        <v>0</v>
      </c>
      <c r="N39" s="21" t="n">
        <f aca="false">E39+G39+I39+K39+M39</f>
        <v>39000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customFormat="false" ht="16" hidden="false" customHeight="false" outlineLevel="0" collapsed="false">
      <c r="A40" s="3"/>
      <c r="B40" s="2" t="s">
        <v>64</v>
      </c>
      <c r="C40" s="2"/>
      <c r="D40" s="2"/>
      <c r="E40" s="19" t="n">
        <f aca="false">Casanova!E40+Jenshan!E40+Yoon!E40+'Co-PI3'!E40+'Co-PI4'!E40</f>
        <v>0</v>
      </c>
      <c r="F40" s="26"/>
      <c r="G40" s="19" t="n">
        <f aca="false">Casanova!G40+Jenshan!G40+Yoon!G40+'Co-PI3'!G40+'Co-PI4'!G40</f>
        <v>0</v>
      </c>
      <c r="H40" s="26"/>
      <c r="I40" s="19" t="n">
        <f aca="false">Casanova!I40+Jenshan!I40+Yoon!I40+'Co-PI3'!I40+'Co-PI4'!I40</f>
        <v>0</v>
      </c>
      <c r="J40" s="26"/>
      <c r="K40" s="19" t="n">
        <f aca="false">Casanova!K40+Jenshan!K40+Yoon!K40+'Co-PI3'!K40+'Co-PI4'!K40</f>
        <v>0</v>
      </c>
      <c r="L40" s="26"/>
      <c r="M40" s="19" t="n">
        <f aca="false">Casanova!M40+Jenshan!M40+Yoon!M40+'Co-PI3'!M40+'Co-PI4'!M40</f>
        <v>0</v>
      </c>
      <c r="N40" s="27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="97" customFormat="true" ht="16" hidden="false" customHeight="false" outlineLevel="0" collapsed="false">
      <c r="A41" s="3"/>
      <c r="B41" s="2"/>
      <c r="C41" s="110" t="s">
        <v>65</v>
      </c>
      <c r="D41" s="75"/>
      <c r="E41" s="111" t="n">
        <f aca="false">Casanova!E41+Jenshan!E41+Yoon!E41+'Co-PI3'!E41+'Co-PI4'!E41</f>
        <v>53000</v>
      </c>
      <c r="F41" s="111"/>
      <c r="G41" s="111" t="n">
        <f aca="false">Casanova!G41+Jenshan!G41+Yoon!G41+'Co-PI3'!G41+'Co-PI4'!G41</f>
        <v>46000</v>
      </c>
      <c r="H41" s="111"/>
      <c r="I41" s="111" t="n">
        <f aca="false">Casanova!I41+Jenshan!I41+Yoon!I41+'Co-PI3'!I41+'Co-PI4'!I41</f>
        <v>46000</v>
      </c>
      <c r="J41" s="111"/>
      <c r="K41" s="111" t="n">
        <f aca="false">Casanova!K41+Jenshan!K41+Yoon!K41+'Co-PI3'!K41+'Co-PI4'!K41</f>
        <v>0</v>
      </c>
      <c r="L41" s="111"/>
      <c r="M41" s="111" t="n">
        <f aca="false">Casanova!M41+Jenshan!M41+Yoon!M41+'Co-PI3'!M41+'Co-PI4'!M41</f>
        <v>0</v>
      </c>
      <c r="N41" s="21" t="n">
        <f aca="false">E41+G41+I41+K41+M41</f>
        <v>145000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customFormat="false" ht="16" hidden="false" customHeight="false" outlineLevel="0" collapsed="false">
      <c r="A42" s="3"/>
      <c r="B42" s="2"/>
      <c r="C42" s="2"/>
      <c r="D42" s="2"/>
      <c r="E42" s="19"/>
      <c r="F42" s="19"/>
      <c r="G42" s="19"/>
      <c r="H42" s="19"/>
      <c r="I42" s="19"/>
      <c r="J42" s="19"/>
      <c r="K42" s="19"/>
      <c r="L42" s="19"/>
      <c r="M42" s="19"/>
      <c r="N42" s="2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customFormat="false" ht="16" hidden="false" customHeight="false" outlineLevel="0" collapsed="false">
      <c r="A43" s="3" t="s">
        <v>66</v>
      </c>
      <c r="B43" s="2" t="s">
        <v>84</v>
      </c>
      <c r="C43" s="2"/>
      <c r="D43" s="2"/>
      <c r="E43" s="19" t="n">
        <f aca="false">Casanova!E43+Jenshan!E43+Yoon!E43+'Co-PI3'!E43+'Co-PI4'!E43</f>
        <v>0</v>
      </c>
      <c r="F43" s="19"/>
      <c r="G43" s="19" t="n">
        <f aca="false">Casanova!G43+Jenshan!G43+Yoon!G43+'Co-PI3'!G43+'Co-PI4'!G43</f>
        <v>0</v>
      </c>
      <c r="H43" s="19"/>
      <c r="I43" s="19" t="n">
        <f aca="false">Casanova!I43+Jenshan!I43+Yoon!I43+'Co-PI3'!I43+'Co-PI4'!I43</f>
        <v>0</v>
      </c>
      <c r="J43" s="19"/>
      <c r="K43" s="19" t="n">
        <f aca="false">Casanova!K43+Jenshan!K43+Yoon!K43+'Co-PI3'!K43+'Co-PI4'!K43</f>
        <v>0</v>
      </c>
      <c r="L43" s="19"/>
      <c r="M43" s="19" t="n">
        <f aca="false">Casanova!M43+Jenshan!M43+Yoon!M43+'Co-PI3'!M43+'Co-PI4'!M43</f>
        <v>0</v>
      </c>
      <c r="N43" s="21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customFormat="false" ht="16" hidden="false" customHeight="false" outlineLevel="0" collapsed="false">
      <c r="A44" s="2"/>
      <c r="B44" s="2" t="s">
        <v>68</v>
      </c>
      <c r="C44" s="2"/>
      <c r="D44" s="2"/>
      <c r="E44" s="19" t="n">
        <f aca="false">Casanova!E44+Jenshan!E44+Yoon!E44+'Co-PI3'!E44+'Co-PI4'!E44</f>
        <v>50883.525</v>
      </c>
      <c r="F44" s="51"/>
      <c r="G44" s="19" t="n">
        <f aca="false">Casanova!G44+Jenshan!G44+Yoon!G44+'Co-PI3'!G44+'Co-PI4'!G44</f>
        <v>35618.4675</v>
      </c>
      <c r="H44" s="51"/>
      <c r="I44" s="19" t="n">
        <f aca="false">Casanova!I44+Jenshan!I44+Yoon!I44+'Co-PI3'!I44+'Co-PI4'!I44</f>
        <v>37399.390875</v>
      </c>
      <c r="J44" s="51"/>
      <c r="K44" s="19" t="n">
        <f aca="false">Casanova!K44+Jenshan!K44+Yoon!K44+'Co-PI3'!K44+'Co-PI4'!K44</f>
        <v>0</v>
      </c>
      <c r="L44" s="51"/>
      <c r="M44" s="19" t="n">
        <f aca="false">Casanova!M44+Jenshan!M44+Yoon!M44+'Co-PI3'!M44+'Co-PI4'!M44</f>
        <v>0</v>
      </c>
      <c r="N44" s="71" t="n">
        <f aca="false">E44+G44+I44+K44+M44</f>
        <v>123901.383375</v>
      </c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customFormat="false" ht="16" hidden="false" customHeight="false" outlineLevel="0" collapsed="false">
      <c r="A45" s="2"/>
      <c r="B45" s="2" t="s">
        <v>69</v>
      </c>
      <c r="C45" s="2"/>
      <c r="D45" s="2"/>
      <c r="E45" s="19" t="n">
        <f aca="false">Casanova!E45+Jenshan!E45+Yoon!E45+'Co-PI3'!E45+'Co-PI4'!E45</f>
        <v>187660</v>
      </c>
      <c r="F45" s="26"/>
      <c r="G45" s="19" t="n">
        <f aca="false">Casanova!G45+Jenshan!G45+Yoon!G45+'Co-PI3'!G45+'Co-PI4'!G45</f>
        <v>161607</v>
      </c>
      <c r="H45" s="26"/>
      <c r="I45" s="19" t="n">
        <f aca="false">Casanova!I45+Jenshan!I45+Yoon!I45+'Co-PI3'!I45+'Co-PI4'!I45</f>
        <v>166917</v>
      </c>
      <c r="J45" s="26"/>
      <c r="K45" s="19" t="n">
        <f aca="false">Casanova!K45+Jenshan!K45+Yoon!K45+'Co-PI3'!K45+'Co-PI4'!K45</f>
        <v>0</v>
      </c>
      <c r="L45" s="26"/>
      <c r="M45" s="19" t="n">
        <f aca="false">Casanova!M45+Jenshan!M45+Yoon!M45+'Co-PI3'!M45+'Co-PI4'!M45</f>
        <v>0</v>
      </c>
      <c r="N45" s="27" t="n">
        <f aca="false">E45+G45+I45+K45+M45</f>
        <v>516184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="97" customFormat="true" ht="16" hidden="false" customHeight="false" outlineLevel="0" collapsed="false">
      <c r="A46" s="2"/>
      <c r="B46" s="2"/>
      <c r="C46" s="110" t="s">
        <v>70</v>
      </c>
      <c r="D46" s="75"/>
      <c r="E46" s="111" t="n">
        <f aca="false">Casanova!E46+Jenshan!E46+Yoon!E46+'Co-PI3'!E46+'Co-PI4'!E46</f>
        <v>238543.525</v>
      </c>
      <c r="F46" s="111"/>
      <c r="G46" s="111" t="n">
        <f aca="false">Casanova!G46+Jenshan!G46+Yoon!G46+'Co-PI3'!G46+'Co-PI4'!G46</f>
        <v>197225.4675</v>
      </c>
      <c r="H46" s="111"/>
      <c r="I46" s="111" t="n">
        <f aca="false">Casanova!I46+Jenshan!I46+Yoon!I46+'Co-PI3'!I46+'Co-PI4'!I46</f>
        <v>204316.390875</v>
      </c>
      <c r="J46" s="111"/>
      <c r="K46" s="111" t="n">
        <f aca="false">Casanova!K46+Jenshan!K46+Yoon!K46+'Co-PI3'!K46+'Co-PI4'!K46</f>
        <v>0</v>
      </c>
      <c r="L46" s="111"/>
      <c r="M46" s="111" t="n">
        <f aca="false">Casanova!M46+Jenshan!M46+Yoon!M46+'Co-PI3'!M46+'Co-PI4'!M46</f>
        <v>0</v>
      </c>
      <c r="N46" s="21" t="n">
        <f aca="false">E46+G46+I46+K46+M46</f>
        <v>640085.383375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customFormat="false" ht="16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0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="97" customFormat="true" ht="16" hidden="false" customHeight="false" outlineLevel="0" collapsed="false">
      <c r="A48" s="69" t="s">
        <v>71</v>
      </c>
      <c r="B48" s="75"/>
      <c r="C48" s="68" t="s">
        <v>72</v>
      </c>
      <c r="D48" s="69"/>
      <c r="E48" s="111" t="n">
        <f aca="false">Casanova!E48+Jenshan!E48+Yoon!E48+'Co-PI3'!E48+'Co-PI4'!E48</f>
        <v>552144.8474262</v>
      </c>
      <c r="F48" s="70"/>
      <c r="G48" s="111" t="n">
        <f aca="false">Casanova!G48+Jenshan!G48+Yoon!G48+'Co-PI3'!G48+'Co-PI4'!G48</f>
        <v>449881.388435569</v>
      </c>
      <c r="H48" s="70"/>
      <c r="I48" s="111" t="n">
        <f aca="false">Casanova!I48+Jenshan!I48+Yoon!I48+'Co-PI3'!I48+'Co-PI4'!I48</f>
        <v>463171.989438636</v>
      </c>
      <c r="J48" s="70"/>
      <c r="K48" s="111" t="n">
        <f aca="false">Casanova!K48+Jenshan!K48+Yoon!K48+'Co-PI3'!K48+'Co-PI4'!K48</f>
        <v>0</v>
      </c>
      <c r="L48" s="70"/>
      <c r="M48" s="111" t="n">
        <f aca="false">Casanova!M48+Jenshan!M48+Yoon!M48+'Co-PI3'!M48+'Co-PI4'!M48</f>
        <v>0</v>
      </c>
      <c r="N48" s="21" t="n">
        <f aca="false">E48+G48+I48+K48+M48</f>
        <v>1465198.22530041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customFormat="false" ht="16" hidden="false" customHeight="false" outlineLevel="0" collapsed="false">
      <c r="A49" s="2"/>
      <c r="B49" s="2"/>
      <c r="C49" s="2"/>
      <c r="D49" s="2"/>
      <c r="E49" s="19"/>
      <c r="F49" s="19"/>
      <c r="G49" s="19"/>
      <c r="H49" s="19"/>
      <c r="I49" s="19"/>
      <c r="J49" s="19"/>
      <c r="K49" s="19"/>
      <c r="L49" s="19"/>
      <c r="M49" s="19"/>
      <c r="N49" s="2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customFormat="false" ht="16" hidden="false" customHeight="false" outlineLevel="0" collapsed="false">
      <c r="A50" s="76" t="s">
        <v>73</v>
      </c>
      <c r="B50" s="77"/>
      <c r="C50" s="78" t="s">
        <v>74</v>
      </c>
      <c r="D50" s="77"/>
      <c r="E50" s="113" t="n">
        <f aca="false">Casanova!E50+Jenshan!E50+Yoon!E50+'Co-PI3'!E50+'Co-PI4'!E50</f>
        <v>338601.3224262</v>
      </c>
      <c r="F50" s="79"/>
      <c r="G50" s="113" t="n">
        <f aca="false">Casanova!G50+Jenshan!G50+Yoon!G50+'Co-PI3'!G50+'Co-PI4'!G50</f>
        <v>252655.920935569</v>
      </c>
      <c r="H50" s="79"/>
      <c r="I50" s="113" t="n">
        <f aca="false">Casanova!I50+Jenshan!I50+Yoon!I50+'Co-PI3'!I50+'Co-PI4'!I50</f>
        <v>258855.598563636</v>
      </c>
      <c r="J50" s="79"/>
      <c r="K50" s="113" t="n">
        <f aca="false">Casanova!K50+Jenshan!K50+Yoon!K50+'Co-PI3'!K50+'Co-PI4'!K50</f>
        <v>0</v>
      </c>
      <c r="L50" s="79"/>
      <c r="M50" s="113" t="n">
        <f aca="false">Casanova!M50+Jenshan!M50+Yoon!M50+'Co-PI3'!M50+'Co-PI4'!M50</f>
        <v>0</v>
      </c>
      <c r="N50" s="21" t="n">
        <f aca="false">E50+G50+I50+K50+M50</f>
        <v>850112.841925405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customFormat="false" ht="16" hidden="false" customHeight="false" outlineLevel="0" collapsed="false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0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customFormat="false" ht="16" hidden="false" customHeight="false" outlineLevel="0" collapsed="false">
      <c r="A52" s="114" t="s">
        <v>75</v>
      </c>
      <c r="B52" s="115"/>
      <c r="C52" s="116" t="s">
        <v>76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10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customFormat="false" ht="16" hidden="false" customHeight="false" outlineLevel="0" collapsed="false">
      <c r="A53" s="2"/>
      <c r="B53" s="2"/>
      <c r="C53" s="83" t="n">
        <v>0.545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10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="97" customFormat="true" ht="16" hidden="false" customHeight="false" outlineLevel="0" collapsed="false">
      <c r="A54" s="2"/>
      <c r="B54" s="2"/>
      <c r="C54" s="117" t="s">
        <v>77</v>
      </c>
      <c r="D54" s="115"/>
      <c r="E54" s="118" t="n">
        <f aca="false">Casanova!E54+Jenshan!E54+Yoon!E54+'Co-PI3'!E54+'Co-PI4'!E54</f>
        <v>184537.720722279</v>
      </c>
      <c r="F54" s="119"/>
      <c r="G54" s="120" t="n">
        <f aca="false">Casanova!G54+Jenshan!G54+Yoon!G54+'Co-PI3'!G54+'Co-PI4'!G54</f>
        <v>137697.476909885</v>
      </c>
      <c r="H54" s="119"/>
      <c r="I54" s="120" t="n">
        <f aca="false">Casanova!I54+Jenshan!I54+Yoon!I54+'Co-PI3'!I54+'Co-PI4'!I54</f>
        <v>141076.301217182</v>
      </c>
      <c r="J54" s="119"/>
      <c r="K54" s="120" t="n">
        <f aca="false">Casanova!K54+Jenshan!K54+Yoon!K54+'Co-PI3'!K54+'Co-PI4'!K54</f>
        <v>0</v>
      </c>
      <c r="L54" s="119"/>
      <c r="M54" s="120" t="n">
        <f aca="false">Casanova!M54+Jenshan!M54+Yoon!M54+'Co-PI3'!M54+'Co-PI4'!M54</f>
        <v>0</v>
      </c>
      <c r="N54" s="21" t="n">
        <f aca="false">E54+G54+I54+K54+M54</f>
        <v>463311.498849346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customFormat="false" ht="16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0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customFormat="false" ht="16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0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="97" customFormat="true" ht="18" hidden="false" customHeight="false" outlineLevel="0" collapsed="false">
      <c r="A57" s="121"/>
      <c r="B57" s="121"/>
      <c r="C57" s="122" t="s">
        <v>94</v>
      </c>
      <c r="D57" s="9"/>
      <c r="E57" s="123" t="n">
        <f aca="false">Casanova!E57+Jenshan!E57+Yoon!E57+'Co-PI3'!E57+'Co-PI4'!E57</f>
        <v>736682.568148479</v>
      </c>
      <c r="F57" s="21"/>
      <c r="G57" s="123" t="n">
        <f aca="false">Casanova!G57+Jenshan!G57+Yoon!G57+'Co-PI3'!G57+'Co-PI4'!G57</f>
        <v>587578.865345454</v>
      </c>
      <c r="H57" s="21"/>
      <c r="I57" s="123" t="n">
        <f aca="false">Casanova!I57+Jenshan!I57+Yoon!I57+'Co-PI3'!I57+'Co-PI4'!I57</f>
        <v>604248.290655818</v>
      </c>
      <c r="J57" s="21"/>
      <c r="K57" s="123" t="n">
        <f aca="false">Casanova!K57+Jenshan!K57+Yoon!K57+'Co-PI3'!K57+'Co-PI4'!K57</f>
        <v>0</v>
      </c>
      <c r="L57" s="21"/>
      <c r="M57" s="123" t="n">
        <f aca="false">Casanova!M57+Jenshan!M57+Yoon!M57+'Co-PI3'!M57+'Co-PI4'!M57</f>
        <v>0</v>
      </c>
      <c r="N57" s="21" t="n">
        <f aca="false">E57+G57+I57+K57+M57</f>
        <v>1928509.72414975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</sheetData>
  <mergeCells count="15">
    <mergeCell ref="D5:E5"/>
    <mergeCell ref="F5:G5"/>
    <mergeCell ref="H5:I5"/>
    <mergeCell ref="J5:K5"/>
    <mergeCell ref="L5:M5"/>
    <mergeCell ref="V6:W6"/>
    <mergeCell ref="X6:Y6"/>
    <mergeCell ref="Z6:AA6"/>
    <mergeCell ref="AB6:AC6"/>
    <mergeCell ref="AD6:AE6"/>
    <mergeCell ref="V9:W9"/>
    <mergeCell ref="X9:Y9"/>
    <mergeCell ref="Z9:AA9"/>
    <mergeCell ref="AB9:AC9"/>
    <mergeCell ref="AD9:AE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27.9906976744186"/>
    <col collapsed="false" hidden="false" max="4" min="2" style="0" width="10.5023255813953"/>
    <col collapsed="false" hidden="false" max="5" min="5" style="0" width="27.9906976744186"/>
    <col collapsed="false" hidden="false" max="1025" min="6" style="0" width="10.5023255813953"/>
  </cols>
  <sheetData>
    <row r="1" customFormat="false" ht="15" hidden="false" customHeight="false" outlineLevel="0" collapsed="false">
      <c r="A1" s="0" t="s">
        <v>95</v>
      </c>
      <c r="E1" s="0" t="s">
        <v>95</v>
      </c>
    </row>
    <row r="2" customFormat="false" ht="15" hidden="false" customHeight="false" outlineLevel="0" collapsed="false">
      <c r="B2" s="124" t="s">
        <v>96</v>
      </c>
      <c r="C2" s="124"/>
      <c r="D2" s="124"/>
      <c r="F2" s="124" t="s">
        <v>97</v>
      </c>
      <c r="G2" s="124"/>
      <c r="H2" s="124"/>
      <c r="I2" s="124" t="s">
        <v>98</v>
      </c>
      <c r="J2" s="124"/>
      <c r="K2" s="124"/>
    </row>
    <row r="3" customFormat="false" ht="15" hidden="false" customHeight="false" outlineLevel="0" collapsed="false">
      <c r="B3" s="0" t="s">
        <v>99</v>
      </c>
      <c r="C3" s="0" t="s">
        <v>100</v>
      </c>
      <c r="D3" s="0" t="s">
        <v>101</v>
      </c>
      <c r="F3" s="0" t="s">
        <v>99</v>
      </c>
      <c r="G3" s="0" t="s">
        <v>100</v>
      </c>
      <c r="H3" s="0" t="s">
        <v>101</v>
      </c>
      <c r="I3" s="0" t="s">
        <v>99</v>
      </c>
      <c r="J3" s="0" t="s">
        <v>100</v>
      </c>
      <c r="K3" s="0" t="s">
        <v>101</v>
      </c>
    </row>
    <row r="4" customFormat="false" ht="15" hidden="false" customHeight="false" outlineLevel="0" collapsed="false">
      <c r="A4" s="0" t="s">
        <v>102</v>
      </c>
      <c r="B4" s="0" t="n">
        <f aca="false">Jenshan!E36+Casanova!E36</f>
        <v>10000</v>
      </c>
      <c r="C4" s="0" t="n">
        <f aca="false">Jenshan!G36+Casanova!G36</f>
        <v>6000</v>
      </c>
      <c r="D4" s="0" t="n">
        <f aca="false">Jenshan!I36+Casanova!I36</f>
        <v>6000</v>
      </c>
      <c r="E4" s="0" t="s">
        <v>102</v>
      </c>
      <c r="F4" s="125" t="n">
        <f aca="false">Yoon!E36</f>
        <v>6000</v>
      </c>
      <c r="G4" s="125" t="n">
        <f aca="false">Yoon!G36</f>
        <v>6000</v>
      </c>
      <c r="H4" s="125" t="n">
        <f aca="false">Yoon!I36</f>
        <v>6000</v>
      </c>
    </row>
    <row r="5" customFormat="false" ht="15" hidden="false" customHeight="false" outlineLevel="0" collapsed="false">
      <c r="A5" s="126" t="s">
        <v>103</v>
      </c>
      <c r="B5" s="127" t="n">
        <v>4000</v>
      </c>
      <c r="E5" s="126"/>
    </row>
    <row r="6" customFormat="false" ht="15" hidden="false" customHeight="false" outlineLevel="0" collapsed="false">
      <c r="A6" s="126" t="s">
        <v>104</v>
      </c>
      <c r="B6" s="127" t="n">
        <v>5000</v>
      </c>
      <c r="E6" s="126"/>
    </row>
    <row r="7" customFormat="false" ht="15" hidden="false" customHeight="false" outlineLevel="0" collapsed="false">
      <c r="A7" s="126" t="s">
        <v>105</v>
      </c>
      <c r="B7" s="0" t="n">
        <v>1000</v>
      </c>
      <c r="E7" s="126"/>
    </row>
    <row r="8" customFormat="false" ht="15" hidden="false" customHeight="false" outlineLevel="0" collapsed="false">
      <c r="A8" s="0" t="s">
        <v>62</v>
      </c>
      <c r="B8" s="0" t="n">
        <f aca="false">Jenshan!E38+Casanova!E38</f>
        <v>0</v>
      </c>
      <c r="C8" s="0" t="n">
        <f aca="false">Jenshan!G38+Casanova!G38</f>
        <v>0</v>
      </c>
      <c r="D8" s="0" t="n">
        <f aca="false">Jenshan!I38+Casanova!I38</f>
        <v>0</v>
      </c>
      <c r="E8" s="0" t="s">
        <v>62</v>
      </c>
      <c r="F8" s="125" t="n">
        <f aca="false">Yoon!E38</f>
        <v>20000</v>
      </c>
      <c r="G8" s="125" t="n">
        <f aca="false">Yoon!G38</f>
        <v>20000</v>
      </c>
      <c r="H8" s="125" t="n">
        <f aca="false">Yoon!I38</f>
        <v>20000</v>
      </c>
    </row>
  </sheetData>
  <mergeCells count="3">
    <mergeCell ref="B2:D2"/>
    <mergeCell ref="F2:H2"/>
    <mergeCell ref="I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6"/>
  <cols>
    <col collapsed="false" hidden="false" max="1025" min="1" style="0" width="11.320930232558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2014-09-25T15:44:03Z</dcterms:created>
  <dc:creator>Sally Helgeson</dc:creator>
  <dc:description/>
  <dc:language>en-US</dc:language>
  <cp:lastModifiedBy/>
  <dcterms:modified xsi:type="dcterms:W3CDTF">2017-05-23T13:31:25Z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