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-50140" yWindow="180" windowWidth="33280" windowHeight="26480" tabRatio="500"/>
  </bookViews>
  <sheets>
    <sheet name="Jenshan" sheetId="3" r:id="rId1"/>
    <sheet name="Casanova" sheetId="1" r:id="rId2"/>
    <sheet name="Yoon" sheetId="4" r:id="rId3"/>
    <sheet name="Co-PI3" sheetId="6" state="hidden" r:id="rId4"/>
    <sheet name="Co-PI4" sheetId="8" state="hidden" r:id="rId5"/>
    <sheet name="TOTAL" sheetId="7" r:id="rId6"/>
    <sheet name="Sheet1" sheetId="9" state="hidden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5" i="3" l="1"/>
  <c r="E46" i="3"/>
  <c r="E48" i="3"/>
  <c r="E50" i="3"/>
  <c r="G44" i="4"/>
  <c r="E44" i="4"/>
  <c r="G44" i="1"/>
  <c r="I44" i="4"/>
  <c r="E44" i="1"/>
  <c r="I44" i="1"/>
  <c r="G44" i="3"/>
  <c r="I44" i="3"/>
  <c r="R21" i="3"/>
  <c r="S21" i="3"/>
  <c r="V20" i="3"/>
  <c r="V21" i="3"/>
  <c r="W7" i="3"/>
  <c r="E9" i="3"/>
  <c r="E10" i="3"/>
  <c r="E11" i="3"/>
  <c r="E17" i="3"/>
  <c r="E14" i="3"/>
  <c r="E15" i="3"/>
  <c r="E16" i="3"/>
  <c r="E18" i="3"/>
  <c r="E20" i="3"/>
  <c r="E22" i="3"/>
  <c r="E25" i="3"/>
  <c r="E29" i="3"/>
  <c r="E26" i="3"/>
  <c r="E27" i="3"/>
  <c r="E28" i="3"/>
  <c r="E30" i="3"/>
  <c r="E31" i="3"/>
  <c r="E33" i="3"/>
  <c r="E41" i="3"/>
  <c r="S20" i="3"/>
  <c r="E44" i="3"/>
  <c r="E54" i="3"/>
  <c r="E57" i="3"/>
  <c r="Y7" i="3"/>
  <c r="G9" i="3"/>
  <c r="G10" i="3"/>
  <c r="G11" i="3"/>
  <c r="Y10" i="3"/>
  <c r="G14" i="3"/>
  <c r="Y13" i="3"/>
  <c r="G17" i="3"/>
  <c r="Y11" i="3"/>
  <c r="G15" i="3"/>
  <c r="Y12" i="3"/>
  <c r="G16" i="3"/>
  <c r="Y14" i="3"/>
  <c r="G18" i="3"/>
  <c r="G20" i="3"/>
  <c r="G22" i="3"/>
  <c r="G25" i="3"/>
  <c r="G26" i="3"/>
  <c r="G29" i="3"/>
  <c r="G27" i="3"/>
  <c r="G28" i="3"/>
  <c r="G30" i="3"/>
  <c r="G31" i="3"/>
  <c r="G33" i="3"/>
  <c r="G41" i="3"/>
  <c r="G46" i="3"/>
  <c r="G48" i="3"/>
  <c r="G50" i="3"/>
  <c r="G54" i="3"/>
  <c r="G57" i="3"/>
  <c r="AA7" i="3"/>
  <c r="I9" i="3"/>
  <c r="I10" i="3"/>
  <c r="I11" i="3"/>
  <c r="AA13" i="3"/>
  <c r="I17" i="3"/>
  <c r="AA10" i="3"/>
  <c r="I14" i="3"/>
  <c r="AA11" i="3"/>
  <c r="I15" i="3"/>
  <c r="AA12" i="3"/>
  <c r="I16" i="3"/>
  <c r="AA14" i="3"/>
  <c r="I18" i="3"/>
  <c r="I20" i="3"/>
  <c r="I22" i="3"/>
  <c r="I25" i="3"/>
  <c r="I29" i="3"/>
  <c r="I26" i="3"/>
  <c r="I27" i="3"/>
  <c r="I28" i="3"/>
  <c r="I30" i="3"/>
  <c r="I31" i="3"/>
  <c r="I33" i="3"/>
  <c r="I41" i="3"/>
  <c r="I46" i="3"/>
  <c r="I48" i="3"/>
  <c r="I50" i="3"/>
  <c r="I54" i="3"/>
  <c r="I57" i="3"/>
  <c r="AC7" i="3"/>
  <c r="K9" i="3"/>
  <c r="K10" i="3"/>
  <c r="K11" i="3"/>
  <c r="AC13" i="3"/>
  <c r="K17" i="3"/>
  <c r="AC10" i="3"/>
  <c r="K14" i="3"/>
  <c r="AC11" i="3"/>
  <c r="K15" i="3"/>
  <c r="AC12" i="3"/>
  <c r="K16" i="3"/>
  <c r="AC14" i="3"/>
  <c r="K18" i="3"/>
  <c r="K20" i="3"/>
  <c r="K22" i="3"/>
  <c r="K25" i="3"/>
  <c r="K29" i="3"/>
  <c r="K26" i="3"/>
  <c r="K27" i="3"/>
  <c r="K28" i="3"/>
  <c r="K30" i="3"/>
  <c r="K31" i="3"/>
  <c r="K33" i="3"/>
  <c r="K41" i="3"/>
  <c r="K46" i="3"/>
  <c r="K48" i="3"/>
  <c r="K50" i="3"/>
  <c r="K54" i="3"/>
  <c r="K57" i="3"/>
  <c r="AE7" i="3"/>
  <c r="M9" i="3"/>
  <c r="M10" i="3"/>
  <c r="M11" i="3"/>
  <c r="AE13" i="3"/>
  <c r="M17" i="3"/>
  <c r="AE10" i="3"/>
  <c r="M14" i="3"/>
  <c r="AE11" i="3"/>
  <c r="M15" i="3"/>
  <c r="AE12" i="3"/>
  <c r="M16" i="3"/>
  <c r="AE14" i="3"/>
  <c r="M18" i="3"/>
  <c r="M20" i="3"/>
  <c r="M22" i="3"/>
  <c r="M25" i="3"/>
  <c r="M29" i="3"/>
  <c r="M26" i="3"/>
  <c r="M27" i="3"/>
  <c r="M28" i="3"/>
  <c r="M30" i="3"/>
  <c r="M31" i="3"/>
  <c r="M33" i="3"/>
  <c r="M41" i="3"/>
  <c r="M46" i="3"/>
  <c r="M48" i="3"/>
  <c r="M50" i="3"/>
  <c r="M54" i="3"/>
  <c r="M57" i="3"/>
  <c r="N57" i="3"/>
  <c r="S20" i="4"/>
  <c r="V20" i="1"/>
  <c r="V21" i="1"/>
  <c r="W7" i="1"/>
  <c r="Y7" i="1"/>
  <c r="AA7" i="1"/>
  <c r="I9" i="1"/>
  <c r="I10" i="1"/>
  <c r="I11" i="1"/>
  <c r="Y11" i="1"/>
  <c r="AA11" i="1"/>
  <c r="I15" i="1"/>
  <c r="Y10" i="1"/>
  <c r="AA10" i="1"/>
  <c r="I14" i="1"/>
  <c r="Y12" i="1"/>
  <c r="AA12" i="1"/>
  <c r="I16" i="1"/>
  <c r="Y13" i="1"/>
  <c r="AA13" i="1"/>
  <c r="I17" i="1"/>
  <c r="Y14" i="1"/>
  <c r="AA14" i="1"/>
  <c r="I18" i="1"/>
  <c r="I20" i="1"/>
  <c r="I22" i="1"/>
  <c r="I25" i="1"/>
  <c r="I26" i="1"/>
  <c r="I27" i="1"/>
  <c r="I28" i="1"/>
  <c r="I29" i="1"/>
  <c r="I30" i="1"/>
  <c r="I31" i="1"/>
  <c r="I33" i="1"/>
  <c r="I46" i="1"/>
  <c r="I41" i="1"/>
  <c r="I48" i="1"/>
  <c r="I50" i="1"/>
  <c r="I54" i="1"/>
  <c r="I57" i="1"/>
  <c r="G9" i="1"/>
  <c r="G10" i="1"/>
  <c r="G11" i="1"/>
  <c r="G15" i="1"/>
  <c r="G14" i="1"/>
  <c r="G16" i="1"/>
  <c r="G17" i="1"/>
  <c r="G18" i="1"/>
  <c r="G20" i="1"/>
  <c r="G22" i="1"/>
  <c r="G25" i="1"/>
  <c r="G26" i="1"/>
  <c r="G27" i="1"/>
  <c r="G28" i="1"/>
  <c r="G29" i="1"/>
  <c r="G30" i="1"/>
  <c r="G31" i="1"/>
  <c r="G33" i="1"/>
  <c r="S20" i="1"/>
  <c r="G46" i="1"/>
  <c r="G41" i="1"/>
  <c r="G48" i="1"/>
  <c r="G50" i="1"/>
  <c r="G54" i="1"/>
  <c r="G57" i="1"/>
  <c r="E9" i="1"/>
  <c r="E10" i="1"/>
  <c r="E11" i="1"/>
  <c r="E15" i="1"/>
  <c r="E14" i="1"/>
  <c r="E16" i="1"/>
  <c r="E17" i="1"/>
  <c r="E18" i="1"/>
  <c r="E20" i="1"/>
  <c r="E22" i="1"/>
  <c r="E25" i="1"/>
  <c r="E26" i="1"/>
  <c r="E27" i="1"/>
  <c r="E28" i="1"/>
  <c r="E29" i="1"/>
  <c r="E30" i="1"/>
  <c r="E31" i="1"/>
  <c r="E33" i="1"/>
  <c r="E46" i="1"/>
  <c r="E41" i="1"/>
  <c r="E48" i="1"/>
  <c r="E50" i="1"/>
  <c r="E54" i="1"/>
  <c r="E57" i="1"/>
  <c r="V20" i="8"/>
  <c r="V21" i="8"/>
  <c r="W7" i="8"/>
  <c r="Y7" i="8"/>
  <c r="AA7" i="8"/>
  <c r="AC7" i="8"/>
  <c r="AE7" i="8"/>
  <c r="M9" i="8"/>
  <c r="M10" i="8"/>
  <c r="M11" i="8"/>
  <c r="Y10" i="8"/>
  <c r="AA10" i="8"/>
  <c r="AC10" i="8"/>
  <c r="AE10" i="8"/>
  <c r="M14" i="8"/>
  <c r="Y11" i="8"/>
  <c r="AA11" i="8"/>
  <c r="AC11" i="8"/>
  <c r="AE11" i="8"/>
  <c r="M15" i="8"/>
  <c r="Y12" i="8"/>
  <c r="AA12" i="8"/>
  <c r="AC12" i="8"/>
  <c r="AE12" i="8"/>
  <c r="M16" i="8"/>
  <c r="Y13" i="8"/>
  <c r="AA13" i="8"/>
  <c r="AC13" i="8"/>
  <c r="AE13" i="8"/>
  <c r="M17" i="8"/>
  <c r="Y14" i="8"/>
  <c r="AA14" i="8"/>
  <c r="AC14" i="8"/>
  <c r="AE14" i="8"/>
  <c r="M18" i="8"/>
  <c r="M20" i="8"/>
  <c r="M22" i="8"/>
  <c r="AC10" i="1"/>
  <c r="AE10" i="1"/>
  <c r="M14" i="1"/>
  <c r="AC11" i="1"/>
  <c r="AE11" i="1"/>
  <c r="M15" i="1"/>
  <c r="AC12" i="1"/>
  <c r="AE12" i="1"/>
  <c r="M16" i="1"/>
  <c r="AC13" i="1"/>
  <c r="AE13" i="1"/>
  <c r="M17" i="1"/>
  <c r="AC14" i="1"/>
  <c r="AE14" i="1"/>
  <c r="M18" i="1"/>
  <c r="M20" i="1"/>
  <c r="AC7" i="1"/>
  <c r="AE7" i="1"/>
  <c r="M9" i="1"/>
  <c r="M10" i="1"/>
  <c r="M11" i="1"/>
  <c r="M22" i="1"/>
  <c r="Y11" i="4"/>
  <c r="AA11" i="4"/>
  <c r="AC11" i="4"/>
  <c r="AE11" i="4"/>
  <c r="M15" i="4"/>
  <c r="Y10" i="4"/>
  <c r="AA10" i="4"/>
  <c r="AC10" i="4"/>
  <c r="AE10" i="4"/>
  <c r="M14" i="4"/>
  <c r="Y12" i="4"/>
  <c r="AA12" i="4"/>
  <c r="AC12" i="4"/>
  <c r="AE12" i="4"/>
  <c r="M16" i="4"/>
  <c r="Y13" i="4"/>
  <c r="AA13" i="4"/>
  <c r="AC13" i="4"/>
  <c r="AE13" i="4"/>
  <c r="M17" i="4"/>
  <c r="Y14" i="4"/>
  <c r="AA14" i="4"/>
  <c r="AC14" i="4"/>
  <c r="AE14" i="4"/>
  <c r="M18" i="4"/>
  <c r="M20" i="4"/>
  <c r="V20" i="4"/>
  <c r="V21" i="4"/>
  <c r="W7" i="4"/>
  <c r="Y7" i="4"/>
  <c r="AA7" i="4"/>
  <c r="AC7" i="4"/>
  <c r="AE7" i="4"/>
  <c r="M9" i="4"/>
  <c r="M10" i="4"/>
  <c r="M11" i="4"/>
  <c r="M22" i="4"/>
  <c r="Y11" i="6"/>
  <c r="AA11" i="6"/>
  <c r="AC11" i="6"/>
  <c r="AE11" i="6"/>
  <c r="M15" i="6"/>
  <c r="Y10" i="6"/>
  <c r="AA10" i="6"/>
  <c r="AC10" i="6"/>
  <c r="AE10" i="6"/>
  <c r="M14" i="6"/>
  <c r="Y12" i="6"/>
  <c r="AA12" i="6"/>
  <c r="AC12" i="6"/>
  <c r="AE12" i="6"/>
  <c r="M16" i="6"/>
  <c r="Y13" i="6"/>
  <c r="AA13" i="6"/>
  <c r="AC13" i="6"/>
  <c r="AE13" i="6"/>
  <c r="M17" i="6"/>
  <c r="Y14" i="6"/>
  <c r="AA14" i="6"/>
  <c r="AC14" i="6"/>
  <c r="AE14" i="6"/>
  <c r="M18" i="6"/>
  <c r="M20" i="6"/>
  <c r="V20" i="6"/>
  <c r="V21" i="6"/>
  <c r="W7" i="6"/>
  <c r="Y7" i="6"/>
  <c r="AA7" i="6"/>
  <c r="AC7" i="6"/>
  <c r="AE7" i="6"/>
  <c r="M9" i="6"/>
  <c r="M10" i="6"/>
  <c r="M11" i="6"/>
  <c r="M22" i="6"/>
  <c r="M22" i="7"/>
  <c r="K14" i="1"/>
  <c r="K15" i="1"/>
  <c r="K16" i="1"/>
  <c r="K17" i="1"/>
  <c r="K18" i="1"/>
  <c r="K20" i="1"/>
  <c r="K9" i="1"/>
  <c r="K10" i="1"/>
  <c r="K11" i="1"/>
  <c r="K22" i="1"/>
  <c r="K15" i="4"/>
  <c r="K14" i="4"/>
  <c r="K16" i="4"/>
  <c r="K17" i="4"/>
  <c r="K18" i="4"/>
  <c r="K20" i="4"/>
  <c r="K9" i="4"/>
  <c r="K10" i="4"/>
  <c r="K11" i="4"/>
  <c r="K22" i="4"/>
  <c r="K15" i="6"/>
  <c r="K14" i="6"/>
  <c r="K16" i="6"/>
  <c r="K17" i="6"/>
  <c r="K18" i="6"/>
  <c r="K20" i="6"/>
  <c r="K9" i="6"/>
  <c r="K10" i="6"/>
  <c r="K11" i="6"/>
  <c r="K22" i="6"/>
  <c r="K15" i="8"/>
  <c r="K14" i="8"/>
  <c r="K16" i="8"/>
  <c r="K17" i="8"/>
  <c r="K18" i="8"/>
  <c r="K20" i="8"/>
  <c r="K9" i="8"/>
  <c r="K10" i="8"/>
  <c r="K11" i="8"/>
  <c r="K22" i="8"/>
  <c r="K22" i="7"/>
  <c r="I15" i="4"/>
  <c r="I14" i="4"/>
  <c r="I16" i="4"/>
  <c r="I17" i="4"/>
  <c r="I18" i="4"/>
  <c r="I20" i="4"/>
  <c r="I9" i="4"/>
  <c r="I10" i="4"/>
  <c r="I11" i="4"/>
  <c r="I22" i="4"/>
  <c r="I15" i="6"/>
  <c r="I14" i="6"/>
  <c r="I16" i="6"/>
  <c r="I17" i="6"/>
  <c r="I18" i="6"/>
  <c r="I20" i="6"/>
  <c r="I9" i="6"/>
  <c r="I10" i="6"/>
  <c r="I11" i="6"/>
  <c r="I22" i="6"/>
  <c r="I15" i="8"/>
  <c r="I14" i="8"/>
  <c r="I16" i="8"/>
  <c r="I17" i="8"/>
  <c r="I18" i="8"/>
  <c r="I20" i="8"/>
  <c r="I9" i="8"/>
  <c r="I10" i="8"/>
  <c r="I11" i="8"/>
  <c r="I22" i="8"/>
  <c r="I22" i="7"/>
  <c r="G15" i="4"/>
  <c r="G14" i="4"/>
  <c r="G16" i="4"/>
  <c r="G17" i="4"/>
  <c r="G18" i="4"/>
  <c r="G20" i="4"/>
  <c r="G9" i="4"/>
  <c r="G10" i="4"/>
  <c r="G11" i="4"/>
  <c r="G22" i="4"/>
  <c r="G15" i="6"/>
  <c r="G14" i="6"/>
  <c r="G16" i="6"/>
  <c r="G17" i="6"/>
  <c r="G18" i="6"/>
  <c r="G20" i="6"/>
  <c r="G9" i="6"/>
  <c r="G10" i="6"/>
  <c r="G11" i="6"/>
  <c r="G22" i="6"/>
  <c r="G15" i="8"/>
  <c r="G14" i="8"/>
  <c r="G16" i="8"/>
  <c r="G17" i="8"/>
  <c r="G18" i="8"/>
  <c r="G20" i="8"/>
  <c r="G9" i="8"/>
  <c r="G10" i="8"/>
  <c r="G11" i="8"/>
  <c r="G22" i="8"/>
  <c r="G22" i="7"/>
  <c r="E15" i="4"/>
  <c r="E14" i="4"/>
  <c r="E16" i="4"/>
  <c r="E17" i="4"/>
  <c r="E18" i="4"/>
  <c r="E20" i="4"/>
  <c r="E9" i="4"/>
  <c r="E10" i="4"/>
  <c r="E11" i="4"/>
  <c r="E22" i="4"/>
  <c r="E15" i="6"/>
  <c r="E14" i="6"/>
  <c r="E16" i="6"/>
  <c r="E17" i="6"/>
  <c r="E18" i="6"/>
  <c r="E20" i="6"/>
  <c r="E9" i="6"/>
  <c r="E10" i="6"/>
  <c r="E11" i="6"/>
  <c r="E22" i="6"/>
  <c r="E15" i="8"/>
  <c r="E14" i="8"/>
  <c r="E16" i="8"/>
  <c r="E17" i="8"/>
  <c r="E18" i="8"/>
  <c r="E20" i="8"/>
  <c r="E9" i="8"/>
  <c r="E10" i="8"/>
  <c r="E11" i="8"/>
  <c r="E22" i="8"/>
  <c r="E22" i="7"/>
  <c r="M25" i="8"/>
  <c r="M26" i="8"/>
  <c r="M27" i="8"/>
  <c r="M28" i="8"/>
  <c r="M29" i="8"/>
  <c r="M30" i="8"/>
  <c r="M31" i="8"/>
  <c r="M33" i="8"/>
  <c r="M41" i="8"/>
  <c r="M46" i="8"/>
  <c r="M48" i="8"/>
  <c r="M50" i="8"/>
  <c r="M54" i="8"/>
  <c r="M57" i="8"/>
  <c r="M26" i="1"/>
  <c r="M25" i="1"/>
  <c r="M27" i="1"/>
  <c r="M28" i="1"/>
  <c r="M29" i="1"/>
  <c r="M30" i="1"/>
  <c r="M31" i="1"/>
  <c r="M33" i="1"/>
  <c r="M41" i="1"/>
  <c r="M46" i="1"/>
  <c r="M48" i="1"/>
  <c r="M50" i="1"/>
  <c r="M54" i="1"/>
  <c r="M57" i="1"/>
  <c r="M25" i="4"/>
  <c r="M26" i="4"/>
  <c r="M27" i="4"/>
  <c r="M28" i="4"/>
  <c r="M29" i="4"/>
  <c r="M30" i="4"/>
  <c r="M31" i="4"/>
  <c r="M33" i="4"/>
  <c r="M41" i="4"/>
  <c r="M46" i="4"/>
  <c r="M48" i="4"/>
  <c r="M50" i="4"/>
  <c r="M54" i="4"/>
  <c r="M57" i="4"/>
  <c r="M25" i="6"/>
  <c r="M26" i="6"/>
  <c r="M27" i="6"/>
  <c r="M28" i="6"/>
  <c r="M29" i="6"/>
  <c r="M30" i="6"/>
  <c r="M31" i="6"/>
  <c r="M33" i="6"/>
  <c r="M41" i="6"/>
  <c r="M46" i="6"/>
  <c r="M48" i="6"/>
  <c r="M50" i="6"/>
  <c r="M54" i="6"/>
  <c r="M57" i="6"/>
  <c r="M57" i="7"/>
  <c r="K25" i="8"/>
  <c r="K26" i="8"/>
  <c r="K27" i="8"/>
  <c r="K28" i="8"/>
  <c r="K29" i="8"/>
  <c r="K30" i="8"/>
  <c r="K31" i="8"/>
  <c r="K33" i="8"/>
  <c r="K41" i="8"/>
  <c r="K46" i="8"/>
  <c r="K48" i="8"/>
  <c r="K50" i="8"/>
  <c r="K54" i="8"/>
  <c r="K57" i="8"/>
  <c r="K26" i="1"/>
  <c r="K25" i="1"/>
  <c r="K27" i="1"/>
  <c r="K28" i="1"/>
  <c r="K29" i="1"/>
  <c r="K30" i="1"/>
  <c r="K31" i="1"/>
  <c r="K33" i="1"/>
  <c r="K41" i="1"/>
  <c r="K46" i="1"/>
  <c r="K48" i="1"/>
  <c r="K50" i="1"/>
  <c r="K54" i="1"/>
  <c r="K57" i="1"/>
  <c r="K25" i="4"/>
  <c r="K26" i="4"/>
  <c r="K27" i="4"/>
  <c r="K28" i="4"/>
  <c r="K29" i="4"/>
  <c r="K30" i="4"/>
  <c r="K31" i="4"/>
  <c r="K33" i="4"/>
  <c r="K41" i="4"/>
  <c r="K46" i="4"/>
  <c r="K48" i="4"/>
  <c r="K50" i="4"/>
  <c r="K54" i="4"/>
  <c r="K57" i="4"/>
  <c r="K25" i="6"/>
  <c r="K26" i="6"/>
  <c r="K27" i="6"/>
  <c r="K28" i="6"/>
  <c r="K29" i="6"/>
  <c r="K30" i="6"/>
  <c r="K31" i="6"/>
  <c r="K33" i="6"/>
  <c r="K41" i="6"/>
  <c r="K46" i="6"/>
  <c r="K48" i="6"/>
  <c r="K50" i="6"/>
  <c r="K54" i="6"/>
  <c r="K57" i="6"/>
  <c r="K57" i="7"/>
  <c r="I25" i="8"/>
  <c r="I26" i="8"/>
  <c r="I27" i="8"/>
  <c r="I28" i="8"/>
  <c r="I29" i="8"/>
  <c r="I30" i="8"/>
  <c r="I31" i="8"/>
  <c r="I33" i="8"/>
  <c r="I41" i="8"/>
  <c r="I46" i="8"/>
  <c r="I48" i="8"/>
  <c r="I50" i="8"/>
  <c r="I54" i="8"/>
  <c r="I57" i="8"/>
  <c r="I25" i="4"/>
  <c r="I26" i="4"/>
  <c r="I27" i="4"/>
  <c r="I28" i="4"/>
  <c r="I29" i="4"/>
  <c r="I30" i="4"/>
  <c r="I31" i="4"/>
  <c r="I33" i="4"/>
  <c r="I41" i="4"/>
  <c r="I46" i="4"/>
  <c r="I48" i="4"/>
  <c r="I50" i="4"/>
  <c r="I54" i="4"/>
  <c r="I57" i="4"/>
  <c r="I25" i="6"/>
  <c r="I26" i="6"/>
  <c r="I27" i="6"/>
  <c r="I28" i="6"/>
  <c r="I29" i="6"/>
  <c r="I30" i="6"/>
  <c r="I31" i="6"/>
  <c r="I33" i="6"/>
  <c r="I41" i="6"/>
  <c r="I46" i="6"/>
  <c r="I48" i="6"/>
  <c r="I50" i="6"/>
  <c r="I54" i="6"/>
  <c r="I57" i="6"/>
  <c r="I57" i="7"/>
  <c r="G25" i="8"/>
  <c r="G26" i="8"/>
  <c r="G27" i="8"/>
  <c r="G28" i="8"/>
  <c r="G29" i="8"/>
  <c r="G30" i="8"/>
  <c r="G31" i="8"/>
  <c r="G33" i="8"/>
  <c r="G41" i="8"/>
  <c r="G46" i="8"/>
  <c r="G48" i="8"/>
  <c r="G50" i="8"/>
  <c r="G54" i="8"/>
  <c r="G57" i="8"/>
  <c r="G25" i="4"/>
  <c r="G26" i="4"/>
  <c r="G27" i="4"/>
  <c r="G28" i="4"/>
  <c r="G29" i="4"/>
  <c r="G30" i="4"/>
  <c r="G31" i="4"/>
  <c r="G33" i="4"/>
  <c r="G46" i="4"/>
  <c r="G41" i="4"/>
  <c r="G48" i="4"/>
  <c r="G50" i="4"/>
  <c r="G54" i="4"/>
  <c r="G57" i="4"/>
  <c r="G25" i="6"/>
  <c r="G26" i="6"/>
  <c r="G27" i="6"/>
  <c r="G28" i="6"/>
  <c r="G29" i="6"/>
  <c r="G30" i="6"/>
  <c r="G31" i="6"/>
  <c r="G33" i="6"/>
  <c r="G41" i="6"/>
  <c r="G46" i="6"/>
  <c r="G48" i="6"/>
  <c r="G50" i="6"/>
  <c r="G54" i="6"/>
  <c r="G57" i="6"/>
  <c r="G57" i="7"/>
  <c r="E25" i="8"/>
  <c r="E26" i="8"/>
  <c r="E27" i="8"/>
  <c r="E28" i="8"/>
  <c r="E29" i="8"/>
  <c r="E30" i="8"/>
  <c r="E31" i="8"/>
  <c r="E33" i="8"/>
  <c r="E41" i="8"/>
  <c r="E46" i="8"/>
  <c r="E48" i="8"/>
  <c r="E50" i="8"/>
  <c r="E54" i="8"/>
  <c r="E57" i="8"/>
  <c r="E25" i="4"/>
  <c r="E26" i="4"/>
  <c r="E27" i="4"/>
  <c r="E28" i="4"/>
  <c r="E29" i="4"/>
  <c r="E30" i="4"/>
  <c r="E31" i="4"/>
  <c r="E33" i="4"/>
  <c r="E46" i="4"/>
  <c r="E41" i="4"/>
  <c r="E48" i="4"/>
  <c r="E50" i="4"/>
  <c r="E54" i="4"/>
  <c r="E57" i="4"/>
  <c r="E25" i="6"/>
  <c r="E26" i="6"/>
  <c r="E27" i="6"/>
  <c r="E28" i="6"/>
  <c r="E29" i="6"/>
  <c r="E30" i="6"/>
  <c r="E31" i="6"/>
  <c r="E33" i="6"/>
  <c r="E41" i="6"/>
  <c r="E46" i="6"/>
  <c r="E48" i="6"/>
  <c r="E50" i="6"/>
  <c r="E54" i="6"/>
  <c r="E57" i="6"/>
  <c r="E57" i="7"/>
  <c r="M54" i="7"/>
  <c r="K54" i="7"/>
  <c r="I54" i="7"/>
  <c r="G54" i="7"/>
  <c r="E54" i="7"/>
  <c r="M50" i="7"/>
  <c r="K50" i="7"/>
  <c r="I50" i="7"/>
  <c r="G50" i="7"/>
  <c r="E50" i="7"/>
  <c r="M48" i="7"/>
  <c r="K48" i="7"/>
  <c r="I48" i="7"/>
  <c r="G48" i="7"/>
  <c r="E48" i="7"/>
  <c r="M46" i="7"/>
  <c r="M45" i="7"/>
  <c r="M44" i="7"/>
  <c r="M43" i="7"/>
  <c r="K46" i="7"/>
  <c r="K45" i="7"/>
  <c r="K44" i="7"/>
  <c r="K43" i="7"/>
  <c r="I46" i="7"/>
  <c r="I45" i="7"/>
  <c r="I44" i="7"/>
  <c r="I43" i="7"/>
  <c r="G46" i="7"/>
  <c r="G45" i="7"/>
  <c r="G44" i="7"/>
  <c r="G43" i="7"/>
  <c r="E46" i="7"/>
  <c r="E45" i="7"/>
  <c r="E44" i="7"/>
  <c r="E43" i="7"/>
  <c r="M41" i="7"/>
  <c r="M40" i="7"/>
  <c r="M39" i="7"/>
  <c r="M38" i="7"/>
  <c r="M37" i="7"/>
  <c r="M36" i="7"/>
  <c r="K41" i="7"/>
  <c r="K40" i="7"/>
  <c r="K39" i="7"/>
  <c r="K38" i="7"/>
  <c r="K37" i="7"/>
  <c r="K36" i="7"/>
  <c r="I41" i="7"/>
  <c r="I40" i="7"/>
  <c r="I39" i="7"/>
  <c r="I38" i="7"/>
  <c r="I37" i="7"/>
  <c r="I36" i="7"/>
  <c r="G41" i="7"/>
  <c r="G40" i="7"/>
  <c r="G39" i="7"/>
  <c r="G38" i="7"/>
  <c r="G37" i="7"/>
  <c r="G36" i="7"/>
  <c r="E41" i="7"/>
  <c r="E40" i="7"/>
  <c r="E39" i="7"/>
  <c r="E38" i="7"/>
  <c r="E37" i="7"/>
  <c r="E36" i="7"/>
  <c r="M33" i="7"/>
  <c r="K33" i="7"/>
  <c r="I33" i="7"/>
  <c r="G33" i="7"/>
  <c r="E33" i="7"/>
  <c r="M31" i="7"/>
  <c r="M30" i="7"/>
  <c r="M29" i="7"/>
  <c r="M28" i="7"/>
  <c r="M27" i="7"/>
  <c r="M26" i="7"/>
  <c r="M25" i="7"/>
  <c r="K31" i="7"/>
  <c r="K30" i="7"/>
  <c r="K29" i="7"/>
  <c r="K28" i="7"/>
  <c r="K27" i="7"/>
  <c r="K26" i="7"/>
  <c r="K25" i="7"/>
  <c r="I31" i="7"/>
  <c r="I30" i="7"/>
  <c r="I29" i="7"/>
  <c r="I28" i="7"/>
  <c r="I27" i="7"/>
  <c r="I26" i="7"/>
  <c r="I25" i="7"/>
  <c r="G31" i="7"/>
  <c r="G30" i="7"/>
  <c r="G29" i="7"/>
  <c r="G28" i="7"/>
  <c r="G27" i="7"/>
  <c r="G26" i="7"/>
  <c r="G25" i="7"/>
  <c r="E31" i="7"/>
  <c r="E30" i="7"/>
  <c r="E29" i="7"/>
  <c r="E28" i="7"/>
  <c r="E27" i="7"/>
  <c r="E26" i="7"/>
  <c r="E25" i="7"/>
  <c r="M20" i="7"/>
  <c r="M18" i="7"/>
  <c r="M17" i="7"/>
  <c r="M16" i="7"/>
  <c r="M15" i="7"/>
  <c r="M14" i="7"/>
  <c r="K20" i="7"/>
  <c r="K18" i="7"/>
  <c r="K17" i="7"/>
  <c r="K16" i="7"/>
  <c r="K15" i="7"/>
  <c r="K14" i="7"/>
  <c r="M11" i="7"/>
  <c r="M10" i="7"/>
  <c r="M9" i="7"/>
  <c r="K11" i="7"/>
  <c r="K10" i="7"/>
  <c r="K9" i="7"/>
  <c r="I20" i="7"/>
  <c r="G20" i="7"/>
  <c r="I18" i="7"/>
  <c r="I17" i="7"/>
  <c r="I16" i="7"/>
  <c r="I15" i="7"/>
  <c r="I14" i="7"/>
  <c r="G18" i="7"/>
  <c r="G17" i="7"/>
  <c r="G16" i="7"/>
  <c r="G15" i="7"/>
  <c r="G14" i="7"/>
  <c r="E9" i="7"/>
  <c r="G9" i="7"/>
  <c r="I9" i="7"/>
  <c r="N9" i="7"/>
  <c r="E10" i="7"/>
  <c r="G10" i="7"/>
  <c r="I10" i="7"/>
  <c r="N10" i="7"/>
  <c r="E11" i="7"/>
  <c r="G11" i="7"/>
  <c r="I11" i="7"/>
  <c r="N11" i="7"/>
  <c r="E14" i="7"/>
  <c r="N14" i="7"/>
  <c r="E15" i="7"/>
  <c r="N15" i="7"/>
  <c r="E16" i="7"/>
  <c r="N16" i="7"/>
  <c r="E17" i="7"/>
  <c r="N17" i="7"/>
  <c r="E18" i="7"/>
  <c r="N18" i="7"/>
  <c r="E20" i="7"/>
  <c r="N20" i="7"/>
  <c r="N57" i="8"/>
  <c r="N54" i="8"/>
  <c r="N50" i="8"/>
  <c r="N48" i="8"/>
  <c r="N46" i="8"/>
  <c r="N45" i="8"/>
  <c r="N44" i="8"/>
  <c r="N43" i="8"/>
  <c r="N41" i="8"/>
  <c r="N40" i="8"/>
  <c r="N39" i="8"/>
  <c r="N38" i="8"/>
  <c r="N37" i="8"/>
  <c r="N36" i="8"/>
  <c r="N33" i="8"/>
  <c r="N31" i="8"/>
  <c r="N30" i="8"/>
  <c r="N29" i="8"/>
  <c r="N28" i="8"/>
  <c r="N27" i="8"/>
  <c r="N26" i="8"/>
  <c r="R21" i="8"/>
  <c r="R22" i="8"/>
  <c r="R23" i="8"/>
  <c r="R24" i="8"/>
  <c r="R25" i="8"/>
  <c r="S25" i="8"/>
  <c r="N25" i="8"/>
  <c r="S24" i="8"/>
  <c r="S23" i="8"/>
  <c r="S22" i="8"/>
  <c r="N22" i="8"/>
  <c r="S21" i="8"/>
  <c r="Y20" i="8"/>
  <c r="AA20" i="8"/>
  <c r="AC20" i="8"/>
  <c r="AE20" i="8"/>
  <c r="S20" i="8"/>
  <c r="N20" i="8"/>
  <c r="Y19" i="8"/>
  <c r="AA19" i="8"/>
  <c r="AC19" i="8"/>
  <c r="AE19" i="8"/>
  <c r="AE18" i="8"/>
  <c r="AC18" i="8"/>
  <c r="AA18" i="8"/>
  <c r="Y18" i="8"/>
  <c r="N18" i="8"/>
  <c r="N17" i="8"/>
  <c r="N16" i="8"/>
  <c r="T15" i="8"/>
  <c r="S15" i="8"/>
  <c r="R15" i="8"/>
  <c r="Q15" i="8"/>
  <c r="P15" i="8"/>
  <c r="N15" i="8"/>
  <c r="N14" i="8"/>
  <c r="T11" i="8"/>
  <c r="S11" i="8"/>
  <c r="R11" i="8"/>
  <c r="Q11" i="8"/>
  <c r="P11" i="8"/>
  <c r="N11" i="8"/>
  <c r="L11" i="8"/>
  <c r="J11" i="8"/>
  <c r="H11" i="8"/>
  <c r="F11" i="8"/>
  <c r="D11" i="8"/>
  <c r="N10" i="8"/>
  <c r="N9" i="8"/>
  <c r="T7" i="8"/>
  <c r="S7" i="8"/>
  <c r="R7" i="8"/>
  <c r="Q7" i="8"/>
  <c r="P7" i="8"/>
  <c r="P7" i="4"/>
  <c r="R21" i="6"/>
  <c r="R22" i="6"/>
  <c r="R23" i="6"/>
  <c r="R24" i="6"/>
  <c r="R25" i="6"/>
  <c r="S25" i="6"/>
  <c r="S24" i="6"/>
  <c r="S23" i="6"/>
  <c r="S22" i="6"/>
  <c r="S21" i="6"/>
  <c r="S20" i="6"/>
  <c r="R21" i="4"/>
  <c r="R22" i="4"/>
  <c r="R23" i="4"/>
  <c r="R24" i="4"/>
  <c r="R25" i="4"/>
  <c r="S25" i="4"/>
  <c r="S24" i="4"/>
  <c r="S23" i="4"/>
  <c r="S22" i="4"/>
  <c r="S21" i="4"/>
  <c r="R22" i="3"/>
  <c r="R23" i="3"/>
  <c r="R24" i="3"/>
  <c r="R25" i="3"/>
  <c r="S25" i="3"/>
  <c r="S24" i="3"/>
  <c r="S23" i="3"/>
  <c r="S22" i="3"/>
  <c r="N17" i="3"/>
  <c r="N18" i="3"/>
  <c r="V18" i="3"/>
  <c r="Y20" i="3"/>
  <c r="Y19" i="3"/>
  <c r="Y18" i="3"/>
  <c r="AA20" i="3"/>
  <c r="AA19" i="3"/>
  <c r="AA18" i="3"/>
  <c r="AC20" i="3"/>
  <c r="AC19" i="3"/>
  <c r="AC18" i="3"/>
  <c r="AE20" i="3"/>
  <c r="AE19" i="3"/>
  <c r="AE18" i="3"/>
  <c r="N20" i="3"/>
  <c r="N22" i="3"/>
  <c r="N17" i="4"/>
  <c r="N18" i="4"/>
  <c r="V18" i="4"/>
  <c r="Y20" i="4"/>
  <c r="Y19" i="4"/>
  <c r="Y18" i="4"/>
  <c r="AA20" i="4"/>
  <c r="AA19" i="4"/>
  <c r="AA18" i="4"/>
  <c r="AC20" i="4"/>
  <c r="AC19" i="4"/>
  <c r="AC18" i="4"/>
  <c r="AE20" i="4"/>
  <c r="AE19" i="4"/>
  <c r="AE18" i="4"/>
  <c r="N20" i="4"/>
  <c r="N22" i="4"/>
  <c r="T15" i="6"/>
  <c r="S15" i="6"/>
  <c r="R15" i="6"/>
  <c r="Q15" i="6"/>
  <c r="P15" i="6"/>
  <c r="T11" i="6"/>
  <c r="S11" i="6"/>
  <c r="R11" i="6"/>
  <c r="Y19" i="6"/>
  <c r="Q11" i="6"/>
  <c r="P11" i="6"/>
  <c r="Y20" i="6"/>
  <c r="AA20" i="6"/>
  <c r="AC20" i="6"/>
  <c r="AE20" i="6"/>
  <c r="T7" i="6"/>
  <c r="S7" i="6"/>
  <c r="R7" i="6"/>
  <c r="Q7" i="6"/>
  <c r="P7" i="6"/>
  <c r="T15" i="4"/>
  <c r="S15" i="4"/>
  <c r="R15" i="4"/>
  <c r="Q15" i="4"/>
  <c r="P15" i="4"/>
  <c r="T11" i="4"/>
  <c r="S11" i="4"/>
  <c r="R11" i="4"/>
  <c r="Q11" i="4"/>
  <c r="P11" i="4"/>
  <c r="T7" i="4"/>
  <c r="S7" i="4"/>
  <c r="R7" i="4"/>
  <c r="Q7" i="4"/>
  <c r="T15" i="3"/>
  <c r="S15" i="3"/>
  <c r="R15" i="3"/>
  <c r="Q15" i="3"/>
  <c r="P15" i="3"/>
  <c r="T11" i="3"/>
  <c r="S11" i="3"/>
  <c r="R11" i="3"/>
  <c r="Q11" i="3"/>
  <c r="P11" i="3"/>
  <c r="T7" i="3"/>
  <c r="S7" i="3"/>
  <c r="R7" i="3"/>
  <c r="Q7" i="3"/>
  <c r="P7" i="3"/>
  <c r="V18" i="1"/>
  <c r="P15" i="1"/>
  <c r="S11" i="1"/>
  <c r="R11" i="1"/>
  <c r="Y19" i="1"/>
  <c r="Q11" i="1"/>
  <c r="P11" i="1"/>
  <c r="T11" i="1"/>
  <c r="T15" i="1"/>
  <c r="S15" i="1"/>
  <c r="R15" i="1"/>
  <c r="Q15" i="1"/>
  <c r="R21" i="1"/>
  <c r="S21" i="1"/>
  <c r="R22" i="1"/>
  <c r="S22" i="1"/>
  <c r="R23" i="1"/>
  <c r="S23" i="1"/>
  <c r="R24" i="1"/>
  <c r="S24" i="1"/>
  <c r="R25" i="1"/>
  <c r="S25" i="1"/>
  <c r="N27" i="3"/>
  <c r="N28" i="3"/>
  <c r="N29" i="3"/>
  <c r="N30" i="3"/>
  <c r="N31" i="3"/>
  <c r="N33" i="3"/>
  <c r="Y20" i="1"/>
  <c r="AA20" i="1"/>
  <c r="AC20" i="1"/>
  <c r="AE20" i="1"/>
  <c r="AA19" i="1"/>
  <c r="AC19" i="1"/>
  <c r="AE19" i="1"/>
  <c r="AE18" i="1"/>
  <c r="AC18" i="1"/>
  <c r="AA18" i="1"/>
  <c r="Y18" i="1"/>
  <c r="AA19" i="6"/>
  <c r="AC19" i="6"/>
  <c r="AE19" i="6"/>
  <c r="AE18" i="6"/>
  <c r="AC18" i="6"/>
  <c r="AA18" i="6"/>
  <c r="Y18" i="6"/>
  <c r="T7" i="1"/>
  <c r="S7" i="1"/>
  <c r="Q7" i="1"/>
  <c r="R7" i="1"/>
  <c r="P7" i="1"/>
  <c r="N50" i="7"/>
  <c r="N57" i="6"/>
  <c r="N54" i="6"/>
  <c r="N50" i="6"/>
  <c r="N57" i="4"/>
  <c r="N54" i="4"/>
  <c r="N50" i="4"/>
  <c r="N50" i="3"/>
  <c r="N50" i="1"/>
  <c r="N57" i="7"/>
  <c r="N54" i="7"/>
  <c r="N48" i="7"/>
  <c r="N46" i="7"/>
  <c r="N45" i="7"/>
  <c r="N44" i="7"/>
  <c r="N43" i="7"/>
  <c r="N41" i="7"/>
  <c r="N40" i="7"/>
  <c r="N39" i="7"/>
  <c r="N38" i="7"/>
  <c r="N37" i="7"/>
  <c r="N36" i="7"/>
  <c r="N33" i="7"/>
  <c r="N31" i="7"/>
  <c r="N30" i="7"/>
  <c r="N29" i="7"/>
  <c r="N28" i="7"/>
  <c r="N27" i="7"/>
  <c r="N26" i="7"/>
  <c r="N25" i="7"/>
  <c r="N22" i="7"/>
  <c r="N48" i="6"/>
  <c r="N46" i="6"/>
  <c r="N45" i="6"/>
  <c r="N44" i="6"/>
  <c r="N43" i="6"/>
  <c r="N41" i="6"/>
  <c r="N40" i="6"/>
  <c r="N39" i="6"/>
  <c r="N38" i="6"/>
  <c r="N37" i="6"/>
  <c r="N36" i="6"/>
  <c r="N33" i="6"/>
  <c r="N31" i="6"/>
  <c r="N30" i="6"/>
  <c r="N29" i="6"/>
  <c r="N28" i="6"/>
  <c r="N27" i="6"/>
  <c r="N26" i="6"/>
  <c r="N25" i="6"/>
  <c r="N22" i="6"/>
  <c r="N20" i="6"/>
  <c r="N18" i="6"/>
  <c r="N17" i="6"/>
  <c r="N16" i="6"/>
  <c r="N15" i="6"/>
  <c r="N14" i="6"/>
  <c r="N11" i="6"/>
  <c r="N10" i="6"/>
  <c r="N9" i="6"/>
  <c r="N48" i="4"/>
  <c r="N46" i="4"/>
  <c r="N45" i="4"/>
  <c r="N44" i="4"/>
  <c r="N43" i="4"/>
  <c r="N41" i="4"/>
  <c r="N40" i="4"/>
  <c r="N39" i="4"/>
  <c r="N38" i="4"/>
  <c r="N37" i="4"/>
  <c r="N36" i="4"/>
  <c r="N33" i="4"/>
  <c r="N31" i="4"/>
  <c r="N30" i="4"/>
  <c r="N29" i="4"/>
  <c r="N28" i="4"/>
  <c r="N27" i="4"/>
  <c r="N26" i="4"/>
  <c r="N25" i="4"/>
  <c r="N16" i="4"/>
  <c r="N15" i="4"/>
  <c r="N14" i="4"/>
  <c r="N11" i="4"/>
  <c r="N10" i="4"/>
  <c r="N9" i="4"/>
  <c r="N54" i="3"/>
  <c r="N48" i="3"/>
  <c r="N46" i="3"/>
  <c r="N44" i="3"/>
  <c r="N43" i="3"/>
  <c r="N41" i="3"/>
  <c r="N40" i="3"/>
  <c r="N39" i="3"/>
  <c r="N38" i="3"/>
  <c r="N37" i="3"/>
  <c r="N36" i="3"/>
  <c r="N26" i="3"/>
  <c r="N25" i="3"/>
  <c r="N16" i="3"/>
  <c r="N15" i="3"/>
  <c r="N14" i="3"/>
  <c r="N11" i="3"/>
  <c r="N10" i="3"/>
  <c r="N9" i="3"/>
  <c r="N10" i="1"/>
  <c r="N11" i="1"/>
  <c r="N14" i="1"/>
  <c r="N15" i="1"/>
  <c r="N16" i="1"/>
  <c r="N17" i="1"/>
  <c r="N18" i="1"/>
  <c r="N20" i="1"/>
  <c r="N22" i="1"/>
  <c r="N25" i="1"/>
  <c r="N26" i="1"/>
  <c r="N27" i="1"/>
  <c r="N28" i="1"/>
  <c r="N29" i="1"/>
  <c r="N30" i="1"/>
  <c r="N31" i="1"/>
  <c r="N33" i="1"/>
  <c r="N36" i="1"/>
  <c r="N37" i="1"/>
  <c r="N38" i="1"/>
  <c r="N39" i="1"/>
  <c r="N40" i="1"/>
  <c r="N41" i="1"/>
  <c r="N43" i="1"/>
  <c r="N44" i="1"/>
  <c r="N45" i="1"/>
  <c r="N46" i="1"/>
  <c r="N48" i="1"/>
  <c r="N54" i="1"/>
  <c r="N57" i="1"/>
  <c r="N9" i="1"/>
  <c r="L11" i="7"/>
  <c r="J11" i="7"/>
  <c r="H11" i="7"/>
  <c r="F11" i="7"/>
  <c r="D11" i="7"/>
  <c r="L11" i="6"/>
  <c r="J11" i="6"/>
  <c r="H11" i="6"/>
  <c r="F11" i="6"/>
  <c r="D11" i="6"/>
  <c r="L11" i="4"/>
  <c r="J11" i="4"/>
  <c r="H11" i="4"/>
  <c r="F11" i="4"/>
  <c r="D11" i="4"/>
  <c r="L11" i="3"/>
  <c r="J11" i="3"/>
  <c r="H11" i="3"/>
  <c r="F11" i="3"/>
  <c r="D11" i="3"/>
  <c r="L11" i="1"/>
  <c r="J11" i="1"/>
  <c r="H11" i="1"/>
  <c r="F11" i="1"/>
  <c r="D11" i="1"/>
</calcChain>
</file>

<file path=xl/sharedStrings.xml><?xml version="1.0" encoding="utf-8"?>
<sst xmlns="http://schemas.openxmlformats.org/spreadsheetml/2006/main" count="713" uniqueCount="92">
  <si>
    <t>Salary</t>
  </si>
  <si>
    <t>Total Salary</t>
  </si>
  <si>
    <t>Months</t>
  </si>
  <si>
    <t>Year One</t>
  </si>
  <si>
    <t>Year Two</t>
  </si>
  <si>
    <t>Year Three</t>
  </si>
  <si>
    <t>Year Four</t>
  </si>
  <si>
    <t>Year Five</t>
  </si>
  <si>
    <t>OPS:</t>
  </si>
  <si>
    <t>Grad Student</t>
  </si>
  <si>
    <t>Post Doc</t>
  </si>
  <si>
    <t>Undergrad Student</t>
  </si>
  <si>
    <t>Teams Exempt</t>
  </si>
  <si>
    <t>Teams Non-Exempt</t>
  </si>
  <si>
    <t>Total OPS</t>
  </si>
  <si>
    <t>Total Wages</t>
  </si>
  <si>
    <t># of OPS</t>
  </si>
  <si>
    <t>Wages</t>
  </si>
  <si>
    <t>OPS Wages Info</t>
  </si>
  <si>
    <t xml:space="preserve">Faculty </t>
  </si>
  <si>
    <t>Fringe Rate</t>
  </si>
  <si>
    <t>Fringe Amt</t>
  </si>
  <si>
    <t>Total Fringe</t>
  </si>
  <si>
    <t>Total Wages &amp; Fringe</t>
  </si>
  <si>
    <t>Materials &amp; Supplies</t>
  </si>
  <si>
    <t>Publications</t>
  </si>
  <si>
    <t>Fabrication</t>
  </si>
  <si>
    <t>Domestic Travel</t>
  </si>
  <si>
    <t>Foreign Travel</t>
  </si>
  <si>
    <t>Total Expenses</t>
  </si>
  <si>
    <t>Tuition</t>
  </si>
  <si>
    <t>Equipment</t>
  </si>
  <si>
    <t>Subcontract</t>
  </si>
  <si>
    <t>Total Other</t>
  </si>
  <si>
    <t>IDC Rate</t>
  </si>
  <si>
    <t>Total IDC</t>
  </si>
  <si>
    <t>TOTAL COSTS:</t>
  </si>
  <si>
    <t>Effective Period</t>
  </si>
  <si>
    <t>8/16/16 - 8/15/17</t>
  </si>
  <si>
    <t>8/16/17 - 8/15/18</t>
  </si>
  <si>
    <t>8/16/18 - 8/15/19</t>
  </si>
  <si>
    <t>8/16/19 - 8/15/20</t>
  </si>
  <si>
    <t xml:space="preserve">Grad Student </t>
  </si>
  <si>
    <t>TOTAL</t>
  </si>
  <si>
    <t xml:space="preserve">            </t>
  </si>
  <si>
    <t>CUMULATIVE TOTAL</t>
  </si>
  <si>
    <t>CUMULATIVE TOTAL COSTS</t>
  </si>
  <si>
    <t>Annually</t>
  </si>
  <si>
    <t>INDIRECT COSTS:</t>
  </si>
  <si>
    <t>SALARY:</t>
  </si>
  <si>
    <t>FRINGES:</t>
  </si>
  <si>
    <t>EXPENSES:</t>
  </si>
  <si>
    <t>OTHER EXPENSES:</t>
  </si>
  <si>
    <t>Faculty Monthly Salary Info</t>
  </si>
  <si>
    <t>Monthly</t>
  </si>
  <si>
    <t>(Annual 9-mo)</t>
  </si>
  <si>
    <t>(12-mo equiv)</t>
  </si>
  <si>
    <t>(Mo. Salary)</t>
  </si>
  <si>
    <t xml:space="preserve"> </t>
  </si>
  <si>
    <t>Faculty 9-mo salary to 12-mo conversion (Enter the 9-Mo. annual in cell below)</t>
  </si>
  <si>
    <t>TUITION TABLE</t>
  </si>
  <si>
    <t>TOTAL DIRECT COST:</t>
  </si>
  <si>
    <t>TDC</t>
  </si>
  <si>
    <t>MODIFIED TOTAL DIRECT COST:</t>
  </si>
  <si>
    <t>MTDC</t>
  </si>
  <si>
    <t>Y1</t>
  </si>
  <si>
    <t>Y2</t>
  </si>
  <si>
    <t>Y3</t>
  </si>
  <si>
    <t>Y4</t>
  </si>
  <si>
    <t>Y5</t>
  </si>
  <si>
    <t>EFFORT (based on 9mth - 12mth conversion:</t>
  </si>
  <si>
    <t>EFFORT (based on 9mth):</t>
  </si>
  <si>
    <t>(3 month summer)</t>
  </si>
  <si>
    <t>Faculty 9-mo salary to 12-mo conversion (Enter the 9-Mo. annual in yellow cell below)</t>
  </si>
  <si>
    <t>8/16/20 - 8/15/21</t>
  </si>
  <si>
    <t>EFFORT (based on 3mth):</t>
  </si>
  <si>
    <t>MTDC Base</t>
  </si>
  <si>
    <t>8/16/21 - 8/15/22</t>
  </si>
  <si>
    <t xml:space="preserve">TITLE:  </t>
  </si>
  <si>
    <t xml:space="preserve">AGENCY:  </t>
  </si>
  <si>
    <t xml:space="preserve">DATES:  </t>
  </si>
  <si>
    <t>Faculty Name</t>
  </si>
  <si>
    <t>Faculty Calendar</t>
  </si>
  <si>
    <t>EFFORT (12mth conversion):</t>
  </si>
  <si>
    <t>OPS Student</t>
  </si>
  <si>
    <t>Equipment (computers)</t>
  </si>
  <si>
    <t>AGENCY:  DARPA</t>
  </si>
  <si>
    <t>DATES:10/01/2017 - 3/31/2021</t>
  </si>
  <si>
    <t>Jenshan Lin</t>
  </si>
  <si>
    <t>Dr. Casanova</t>
  </si>
  <si>
    <t>Y.K. Yoon</t>
  </si>
  <si>
    <t>Title: Biomimetic Microfabricated Magnetic Gradiometer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</si>
</sst>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&quot;$&quot;* #,##0.00_-;\-&quot;$&quot;* #,##0.00_-;_-&quot;$&quot;* &quot;-&quot;??_-;_-@_-"/>
    <numFmt numFmtId="165" formatCode="&quot;$&quot;#,##0.00"/>
    <numFmt numFmtId="166" formatCode="&quot;$&quot;#,##0"/>
    <numFmt numFmtId="167" formatCode="0.0"/>
    <numFmt numFmtId="168" formatCode="0.0%"/>
    <numFmt numFmtId="169" formatCode="&quot;$&quot;#,##0.00;[Red]&quot;$&quot;#,##0.00"/>
    <numFmt numFmtId="170" formatCode="&quot;$&quot;#,##0;[Red]&quot;$&quot;#,##0"/>
    <numFmt numFmtId="171" formatCode="0.000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harter Roman"/>
    </font>
    <font>
      <b/>
      <sz val="12"/>
      <color theme="1"/>
      <name val="Charter Roman"/>
    </font>
    <font>
      <b/>
      <sz val="16"/>
      <color theme="1"/>
      <name val="Charter Roman"/>
    </font>
    <font>
      <sz val="12"/>
      <color theme="1"/>
      <name val="Helvetica Neue"/>
    </font>
    <font>
      <b/>
      <u/>
      <sz val="12"/>
      <color theme="1"/>
      <name val="Charter Roman"/>
    </font>
    <font>
      <b/>
      <sz val="14"/>
      <color theme="1"/>
      <name val="Charter Roman"/>
    </font>
    <font>
      <sz val="14"/>
      <color theme="1"/>
      <name val="Charter Roman"/>
    </font>
    <font>
      <sz val="16"/>
      <color theme="1"/>
      <name val="Charter Roman"/>
    </font>
    <font>
      <sz val="12"/>
      <color rgb="FF000000"/>
      <name val="Charter Roman"/>
    </font>
    <font>
      <b/>
      <sz val="12"/>
      <color rgb="FF000000"/>
      <name val="Charter Roman"/>
    </font>
    <font>
      <sz val="12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6F79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92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864"/>
        <bgColor indexed="64"/>
      </patternFill>
    </fill>
    <fill>
      <patternFill patternType="solid">
        <fgColor rgb="FFF6F796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9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2" fillId="0" borderId="0" xfId="0" applyFont="1"/>
    <xf numFmtId="0" fontId="6" fillId="0" borderId="0" xfId="0" applyFont="1"/>
    <xf numFmtId="0" fontId="7" fillId="0" borderId="0" xfId="0" applyFont="1"/>
    <xf numFmtId="0" fontId="7" fillId="3" borderId="0" xfId="0" applyFont="1" applyFill="1"/>
    <xf numFmtId="0" fontId="6" fillId="0" borderId="1" xfId="0" applyFont="1" applyBorder="1"/>
    <xf numFmtId="166" fontId="6" fillId="0" borderId="1" xfId="0" applyNumberFormat="1" applyFont="1" applyBorder="1"/>
    <xf numFmtId="0" fontId="6" fillId="0" borderId="0" xfId="0" applyNumberFormat="1" applyFont="1"/>
    <xf numFmtId="0" fontId="6" fillId="0" borderId="0" xfId="0" applyFont="1" applyAlignment="1">
      <alignment horizontal="center"/>
    </xf>
    <xf numFmtId="166" fontId="6" fillId="0" borderId="0" xfId="0" applyNumberFormat="1" applyFont="1"/>
    <xf numFmtId="0" fontId="6" fillId="0" borderId="0" xfId="0" applyNumberFormat="1" applyFont="1" applyAlignment="1">
      <alignment horizontal="center"/>
    </xf>
    <xf numFmtId="166" fontId="7" fillId="3" borderId="0" xfId="0" applyNumberFormat="1" applyFont="1" applyFill="1"/>
    <xf numFmtId="0" fontId="6" fillId="0" borderId="2" xfId="0" applyFont="1" applyBorder="1" applyAlignment="1">
      <alignment horizontal="center"/>
    </xf>
    <xf numFmtId="166" fontId="6" fillId="0" borderId="2" xfId="0" applyNumberFormat="1" applyFont="1" applyBorder="1"/>
    <xf numFmtId="0" fontId="6" fillId="0" borderId="2" xfId="0" applyNumberFormat="1" applyFont="1" applyBorder="1" applyAlignment="1">
      <alignment horizontal="center"/>
    </xf>
    <xf numFmtId="166" fontId="7" fillId="3" borderId="2" xfId="0" applyNumberFormat="1" applyFont="1" applyFill="1" applyBorder="1"/>
    <xf numFmtId="3" fontId="6" fillId="0" borderId="1" xfId="0" applyNumberFormat="1" applyFont="1" applyBorder="1"/>
    <xf numFmtId="0" fontId="7" fillId="0" borderId="0" xfId="0" applyFont="1" applyAlignment="1">
      <alignment horizontal="right"/>
    </xf>
    <xf numFmtId="166" fontId="7" fillId="0" borderId="0" xfId="0" applyNumberFormat="1" applyFont="1"/>
    <xf numFmtId="167" fontId="6" fillId="0" borderId="0" xfId="0" applyNumberFormat="1" applyFont="1" applyAlignment="1">
      <alignment horizontal="center"/>
    </xf>
    <xf numFmtId="165" fontId="6" fillId="0" borderId="0" xfId="0" applyNumberFormat="1" applyFont="1"/>
    <xf numFmtId="0" fontId="7" fillId="0" borderId="2" xfId="0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1" fontId="6" fillId="0" borderId="2" xfId="0" applyNumberFormat="1" applyFon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166" fontId="6" fillId="0" borderId="0" xfId="0" applyNumberFormat="1" applyFont="1" applyBorder="1"/>
    <xf numFmtId="166" fontId="6" fillId="0" borderId="0" xfId="0" applyNumberFormat="1" applyFont="1" applyBorder="1" applyAlignment="1">
      <alignment horizontal="center"/>
    </xf>
    <xf numFmtId="0" fontId="7" fillId="0" borderId="2" xfId="0" applyFont="1" applyBorder="1"/>
    <xf numFmtId="0" fontId="7" fillId="2" borderId="0" xfId="0" applyFont="1" applyFill="1" applyAlignment="1">
      <alignment horizontal="right"/>
    </xf>
    <xf numFmtId="0" fontId="7" fillId="2" borderId="0" xfId="0" applyFont="1" applyFill="1"/>
    <xf numFmtId="166" fontId="7" fillId="2" borderId="0" xfId="0" applyNumberFormat="1" applyFont="1" applyFill="1"/>
    <xf numFmtId="166" fontId="7" fillId="3" borderId="0" xfId="0" applyNumberFormat="1" applyFont="1" applyFill="1" applyBorder="1"/>
    <xf numFmtId="0" fontId="6" fillId="3" borderId="0" xfId="0" applyFont="1" applyFill="1"/>
    <xf numFmtId="0" fontId="6" fillId="0" borderId="0" xfId="0" applyFont="1" applyAlignment="1">
      <alignment horizontal="right"/>
    </xf>
    <xf numFmtId="0" fontId="6" fillId="0" borderId="2" xfId="0" applyFont="1" applyBorder="1"/>
    <xf numFmtId="0" fontId="6" fillId="2" borderId="0" xfId="0" applyFont="1" applyFill="1" applyAlignment="1">
      <alignment horizontal="right"/>
    </xf>
    <xf numFmtId="0" fontId="6" fillId="2" borderId="0" xfId="0" applyFont="1" applyFill="1"/>
    <xf numFmtId="166" fontId="6" fillId="2" borderId="0" xfId="0" applyNumberFormat="1" applyFont="1" applyFill="1"/>
    <xf numFmtId="0" fontId="9" fillId="0" borderId="0" xfId="0" applyFont="1"/>
    <xf numFmtId="0" fontId="8" fillId="3" borderId="0" xfId="0" applyFont="1" applyFill="1" applyAlignment="1">
      <alignment horizontal="center"/>
    </xf>
    <xf numFmtId="167" fontId="7" fillId="0" borderId="0" xfId="0" applyNumberFormat="1" applyFont="1" applyAlignment="1">
      <alignment horizontal="center"/>
    </xf>
    <xf numFmtId="166" fontId="7" fillId="3" borderId="0" xfId="0" applyNumberFormat="1" applyFont="1" applyFill="1" applyBorder="1" applyAlignment="1">
      <alignment horizontal="center"/>
    </xf>
    <xf numFmtId="166" fontId="6" fillId="0" borderId="0" xfId="0" applyNumberFormat="1" applyFont="1" applyAlignment="1">
      <alignment horizontal="right"/>
    </xf>
    <xf numFmtId="166" fontId="6" fillId="0" borderId="2" xfId="0" applyNumberFormat="1" applyFont="1" applyBorder="1" applyAlignment="1">
      <alignment horizontal="right"/>
    </xf>
    <xf numFmtId="167" fontId="6" fillId="0" borderId="2" xfId="0" applyNumberFormat="1" applyFont="1" applyBorder="1" applyAlignment="1">
      <alignment horizontal="center"/>
    </xf>
    <xf numFmtId="166" fontId="7" fillId="3" borderId="2" xfId="0" applyNumberFormat="1" applyFont="1" applyFill="1" applyBorder="1" applyAlignment="1">
      <alignment horizontal="center"/>
    </xf>
    <xf numFmtId="0" fontId="10" fillId="0" borderId="0" xfId="0" applyFont="1"/>
    <xf numFmtId="166" fontId="6" fillId="0" borderId="0" xfId="0" applyNumberFormat="1" applyFont="1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7" fillId="0" borderId="0" xfId="0" applyFont="1" applyFill="1"/>
    <xf numFmtId="0" fontId="11" fillId="3" borderId="0" xfId="0" applyFont="1" applyFill="1" applyAlignment="1">
      <alignment horizontal="right"/>
    </xf>
    <xf numFmtId="0" fontId="8" fillId="3" borderId="0" xfId="0" applyFont="1" applyFill="1" applyAlignment="1">
      <alignment horizontal="center" wrapText="1"/>
    </xf>
    <xf numFmtId="165" fontId="7" fillId="3" borderId="0" xfId="0" applyNumberFormat="1" applyFont="1" applyFill="1"/>
    <xf numFmtId="165" fontId="7" fillId="3" borderId="2" xfId="0" applyNumberFormat="1" applyFont="1" applyFill="1" applyBorder="1" applyAlignment="1">
      <alignment horizontal="center"/>
    </xf>
    <xf numFmtId="165" fontId="7" fillId="3" borderId="0" xfId="0" applyNumberFormat="1" applyFont="1" applyFill="1" applyBorder="1"/>
    <xf numFmtId="0" fontId="7" fillId="4" borderId="0" xfId="0" applyFont="1" applyFill="1"/>
    <xf numFmtId="0" fontId="6" fillId="4" borderId="0" xfId="0" applyFont="1" applyFill="1"/>
    <xf numFmtId="166" fontId="7" fillId="4" borderId="0" xfId="0" applyNumberFormat="1" applyFont="1" applyFill="1"/>
    <xf numFmtId="0" fontId="7" fillId="5" borderId="0" xfId="0" applyFont="1" applyFill="1" applyAlignment="1">
      <alignment horizontal="right"/>
    </xf>
    <xf numFmtId="0" fontId="6" fillId="5" borderId="0" xfId="0" applyFont="1" applyFill="1"/>
    <xf numFmtId="166" fontId="7" fillId="5" borderId="0" xfId="0" applyNumberFormat="1" applyFont="1" applyFill="1"/>
    <xf numFmtId="0" fontId="7" fillId="5" borderId="0" xfId="0" applyFont="1" applyFill="1"/>
    <xf numFmtId="0" fontId="7" fillId="5" borderId="2" xfId="0" applyFont="1" applyFill="1" applyBorder="1" applyAlignment="1">
      <alignment horizontal="center"/>
    </xf>
    <xf numFmtId="0" fontId="7" fillId="4" borderId="0" xfId="0" applyFont="1" applyFill="1" applyAlignment="1">
      <alignment horizontal="right"/>
    </xf>
    <xf numFmtId="0" fontId="6" fillId="0" borderId="1" xfId="0" applyFont="1" applyBorder="1" applyAlignment="1">
      <alignment horizontal="left"/>
    </xf>
    <xf numFmtId="165" fontId="6" fillId="0" borderId="1" xfId="0" applyNumberFormat="1" applyFont="1" applyBorder="1" applyAlignment="1">
      <alignment horizontal="left"/>
    </xf>
    <xf numFmtId="169" fontId="6" fillId="7" borderId="1" xfId="0" applyNumberFormat="1" applyFont="1" applyFill="1" applyBorder="1"/>
    <xf numFmtId="0" fontId="7" fillId="7" borderId="1" xfId="0" applyFont="1" applyFill="1" applyBorder="1"/>
    <xf numFmtId="166" fontId="6" fillId="7" borderId="1" xfId="0" applyNumberFormat="1" applyFont="1" applyFill="1" applyBorder="1"/>
    <xf numFmtId="169" fontId="6" fillId="0" borderId="0" xfId="0" applyNumberFormat="1" applyFont="1" applyBorder="1"/>
    <xf numFmtId="2" fontId="6" fillId="0" borderId="9" xfId="0" applyNumberFormat="1" applyFont="1" applyBorder="1"/>
    <xf numFmtId="0" fontId="6" fillId="0" borderId="10" xfId="0" applyFont="1" applyBorder="1"/>
    <xf numFmtId="0" fontId="13" fillId="8" borderId="6" xfId="0" applyFont="1" applyFill="1" applyBorder="1"/>
    <xf numFmtId="0" fontId="6" fillId="8" borderId="7" xfId="0" applyFont="1" applyFill="1" applyBorder="1"/>
    <xf numFmtId="0" fontId="6" fillId="8" borderId="8" xfId="0" applyFont="1" applyFill="1" applyBorder="1"/>
    <xf numFmtId="0" fontId="12" fillId="8" borderId="6" xfId="0" applyFont="1" applyFill="1" applyBorder="1"/>
    <xf numFmtId="0" fontId="12" fillId="8" borderId="7" xfId="0" applyFont="1" applyFill="1" applyBorder="1"/>
    <xf numFmtId="0" fontId="12" fillId="8" borderId="8" xfId="0" applyFont="1" applyFill="1" applyBorder="1"/>
    <xf numFmtId="0" fontId="12" fillId="9" borderId="11" xfId="0" applyFont="1" applyFill="1" applyBorder="1"/>
    <xf numFmtId="0" fontId="12" fillId="9" borderId="0" xfId="0" applyFont="1" applyFill="1" applyBorder="1"/>
    <xf numFmtId="0" fontId="12" fillId="9" borderId="12" xfId="0" applyFont="1" applyFill="1" applyBorder="1"/>
    <xf numFmtId="0" fontId="13" fillId="9" borderId="6" xfId="0" applyFont="1" applyFill="1" applyBorder="1"/>
    <xf numFmtId="0" fontId="6" fillId="9" borderId="7" xfId="0" applyFont="1" applyFill="1" applyBorder="1"/>
    <xf numFmtId="0" fontId="6" fillId="9" borderId="8" xfId="0" applyFont="1" applyFill="1" applyBorder="1"/>
    <xf numFmtId="170" fontId="6" fillId="0" borderId="13" xfId="0" applyNumberFormat="1" applyFont="1" applyFill="1" applyBorder="1"/>
    <xf numFmtId="170" fontId="6" fillId="0" borderId="10" xfId="0" applyNumberFormat="1" applyFont="1" applyFill="1" applyBorder="1"/>
    <xf numFmtId="170" fontId="6" fillId="0" borderId="1" xfId="0" applyNumberFormat="1" applyFont="1" applyFill="1" applyBorder="1"/>
    <xf numFmtId="169" fontId="6" fillId="0" borderId="1" xfId="0" applyNumberFormat="1" applyFont="1" applyFill="1" applyBorder="1"/>
    <xf numFmtId="0" fontId="6" fillId="0" borderId="1" xfId="0" applyFont="1" applyFill="1" applyBorder="1"/>
    <xf numFmtId="169" fontId="6" fillId="0" borderId="10" xfId="0" applyNumberFormat="1" applyFont="1" applyFill="1" applyBorder="1"/>
    <xf numFmtId="0" fontId="6" fillId="0" borderId="10" xfId="0" applyFont="1" applyFill="1" applyBorder="1"/>
    <xf numFmtId="169" fontId="6" fillId="6" borderId="13" xfId="0" applyNumberFormat="1" applyFont="1" applyFill="1" applyBorder="1"/>
    <xf numFmtId="0" fontId="6" fillId="6" borderId="13" xfId="0" applyFont="1" applyFill="1" applyBorder="1"/>
    <xf numFmtId="3" fontId="6" fillId="0" borderId="0" xfId="0" applyNumberFormat="1" applyFont="1" applyBorder="1"/>
    <xf numFmtId="0" fontId="6" fillId="0" borderId="0" xfId="0" applyFont="1" applyBorder="1" applyAlignment="1">
      <alignment horizontal="left"/>
    </xf>
    <xf numFmtId="165" fontId="6" fillId="0" borderId="0" xfId="0" applyNumberFormat="1" applyFont="1" applyBorder="1" applyAlignment="1">
      <alignment horizontal="left"/>
    </xf>
    <xf numFmtId="0" fontId="9" fillId="0" borderId="0" xfId="0" applyFont="1" applyBorder="1"/>
    <xf numFmtId="0" fontId="13" fillId="10" borderId="6" xfId="0" applyFont="1" applyFill="1" applyBorder="1"/>
    <xf numFmtId="0" fontId="6" fillId="10" borderId="7" xfId="0" applyFont="1" applyFill="1" applyBorder="1"/>
    <xf numFmtId="0" fontId="6" fillId="10" borderId="8" xfId="0" applyFont="1" applyFill="1" applyBorder="1"/>
    <xf numFmtId="0" fontId="12" fillId="10" borderId="6" xfId="0" applyFont="1" applyFill="1" applyBorder="1"/>
    <xf numFmtId="0" fontId="12" fillId="10" borderId="7" xfId="0" applyFont="1" applyFill="1" applyBorder="1"/>
    <xf numFmtId="0" fontId="12" fillId="10" borderId="8" xfId="0" applyFont="1" applyFill="1" applyBorder="1"/>
    <xf numFmtId="4" fontId="0" fillId="6" borderId="0" xfId="0" applyNumberFormat="1" applyFill="1"/>
    <xf numFmtId="169" fontId="14" fillId="11" borderId="13" xfId="0" applyNumberFormat="1" applyFont="1" applyFill="1" applyBorder="1"/>
    <xf numFmtId="2" fontId="7" fillId="0" borderId="0" xfId="0" applyNumberFormat="1" applyFont="1" applyAlignment="1">
      <alignment horizontal="center"/>
    </xf>
    <xf numFmtId="164" fontId="6" fillId="0" borderId="0" xfId="251" applyFont="1"/>
    <xf numFmtId="0" fontId="6" fillId="0" borderId="0" xfId="0" applyFont="1" applyBorder="1" applyAlignment="1">
      <alignment horizontal="center"/>
    </xf>
    <xf numFmtId="166" fontId="6" fillId="6" borderId="0" xfId="0" applyNumberFormat="1" applyFont="1" applyFill="1"/>
    <xf numFmtId="166" fontId="6" fillId="12" borderId="0" xfId="0" applyNumberFormat="1" applyFont="1" applyFill="1"/>
    <xf numFmtId="166" fontId="7" fillId="6" borderId="0" xfId="0" applyNumberFormat="1" applyFont="1" applyFill="1"/>
    <xf numFmtId="166" fontId="6" fillId="3" borderId="0" xfId="0" applyNumberFormat="1" applyFont="1" applyFill="1"/>
    <xf numFmtId="166" fontId="6" fillId="4" borderId="0" xfId="0" applyNumberFormat="1" applyFont="1" applyFill="1"/>
    <xf numFmtId="0" fontId="7" fillId="6" borderId="0" xfId="0" applyFont="1" applyFill="1"/>
    <xf numFmtId="0" fontId="6" fillId="6" borderId="0" xfId="0" applyFont="1" applyFill="1"/>
    <xf numFmtId="0" fontId="7" fillId="6" borderId="2" xfId="0" applyFont="1" applyFill="1" applyBorder="1" applyAlignment="1">
      <alignment horizontal="center"/>
    </xf>
    <xf numFmtId="0" fontId="7" fillId="6" borderId="0" xfId="0" applyFont="1" applyFill="1" applyAlignment="1">
      <alignment horizontal="right"/>
    </xf>
    <xf numFmtId="168" fontId="15" fillId="13" borderId="0" xfId="0" applyNumberFormat="1" applyFont="1" applyFill="1" applyAlignment="1">
      <alignment horizontal="center"/>
    </xf>
    <xf numFmtId="0" fontId="7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0" fontId="15" fillId="0" borderId="0" xfId="0" applyFont="1"/>
    <xf numFmtId="10" fontId="1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3" xfId="0" applyBorder="1" applyAlignment="1"/>
    <xf numFmtId="0" fontId="14" fillId="0" borderId="0" xfId="0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171" fontId="6" fillId="0" borderId="0" xfId="0" applyNumberFormat="1" applyFont="1" applyAlignment="1">
      <alignment horizontal="center"/>
    </xf>
  </cellXfs>
  <cellStyles count="294">
    <cellStyle name="Currency" xfId="251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G309"/>
  <sheetViews>
    <sheetView tabSelected="1" workbookViewId="0">
      <selection activeCell="Q29" sqref="Q29"/>
    </sheetView>
  </sheetViews>
  <sheetFormatPr baseColWidth="10" defaultColWidth="11.1640625" defaultRowHeight="15" x14ac:dyDescent="0"/>
  <cols>
    <col min="1" max="1" width="41.6640625" customWidth="1"/>
    <col min="2" max="3" width="23.6640625" customWidth="1"/>
    <col min="4" max="9" width="12.6640625" customWidth="1"/>
    <col min="10" max="13" width="12.6640625" hidden="1" customWidth="1"/>
    <col min="14" max="14" width="14.1640625" customWidth="1"/>
    <col min="22" max="22" width="26.83203125" customWidth="1"/>
    <col min="23" max="23" width="11.1640625" bestFit="1" customWidth="1"/>
    <col min="24" max="24" width="11" bestFit="1" customWidth="1"/>
    <col min="25" max="32" width="10.83203125" customWidth="1"/>
  </cols>
  <sheetData>
    <row r="1" spans="1:33" s="2" customFormat="1" ht="39" customHeight="1">
      <c r="A1" s="122" t="s">
        <v>91</v>
      </c>
      <c r="B1" s="121"/>
      <c r="C1" s="121"/>
    </row>
    <row r="2" spans="1:33" s="2" customFormat="1" ht="16">
      <c r="A2" s="123"/>
    </row>
    <row r="3" spans="1:33" s="2" customFormat="1" ht="16">
      <c r="A3" s="123" t="s">
        <v>86</v>
      </c>
    </row>
    <row r="4" spans="1:33" s="2" customFormat="1" ht="16">
      <c r="A4" s="123"/>
    </row>
    <row r="5" spans="1:33" s="2" customFormat="1" ht="21">
      <c r="A5" s="123" t="s">
        <v>87</v>
      </c>
      <c r="D5" s="125" t="s">
        <v>3</v>
      </c>
      <c r="E5" s="125"/>
      <c r="F5" s="125" t="s">
        <v>4</v>
      </c>
      <c r="G5" s="125"/>
      <c r="H5" s="125" t="s">
        <v>5</v>
      </c>
      <c r="I5" s="125"/>
      <c r="J5" s="125" t="s">
        <v>6</v>
      </c>
      <c r="K5" s="125"/>
      <c r="L5" s="125" t="s">
        <v>7</v>
      </c>
      <c r="M5" s="125"/>
      <c r="N5" s="41" t="s">
        <v>43</v>
      </c>
      <c r="P5" s="84" t="s">
        <v>70</v>
      </c>
      <c r="Q5" s="85"/>
      <c r="R5" s="85"/>
      <c r="S5" s="85"/>
      <c r="T5" s="86"/>
    </row>
    <row r="6" spans="1:33" s="2" customFormat="1" ht="18">
      <c r="A6" s="3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P6" s="81" t="s">
        <v>65</v>
      </c>
      <c r="Q6" s="82" t="s">
        <v>66</v>
      </c>
      <c r="R6" s="82" t="s">
        <v>67</v>
      </c>
      <c r="S6" s="82" t="s">
        <v>68</v>
      </c>
      <c r="T6" s="83" t="s">
        <v>69</v>
      </c>
      <c r="V6" s="5" t="s">
        <v>53</v>
      </c>
      <c r="W6" s="127" t="s">
        <v>3</v>
      </c>
      <c r="X6" s="127"/>
      <c r="Y6" s="127" t="s">
        <v>4</v>
      </c>
      <c r="Z6" s="127"/>
      <c r="AA6" s="127" t="s">
        <v>5</v>
      </c>
      <c r="AB6" s="127"/>
      <c r="AC6" s="127" t="s">
        <v>6</v>
      </c>
      <c r="AD6" s="127"/>
      <c r="AE6" s="127" t="s">
        <v>7</v>
      </c>
      <c r="AF6" s="127"/>
    </row>
    <row r="7" spans="1:33" s="2" customFormat="1" ht="16">
      <c r="A7" s="3" t="s">
        <v>49</v>
      </c>
      <c r="D7" s="3" t="s">
        <v>2</v>
      </c>
      <c r="E7" s="3" t="s">
        <v>0</v>
      </c>
      <c r="F7" s="3" t="s">
        <v>2</v>
      </c>
      <c r="G7" s="3" t="s">
        <v>0</v>
      </c>
      <c r="H7" s="3" t="s">
        <v>2</v>
      </c>
      <c r="I7" s="3" t="s">
        <v>0</v>
      </c>
      <c r="J7" s="3" t="s">
        <v>2</v>
      </c>
      <c r="K7" s="3" t="s">
        <v>0</v>
      </c>
      <c r="L7" s="3" t="s">
        <v>2</v>
      </c>
      <c r="M7" s="3" t="s">
        <v>0</v>
      </c>
      <c r="N7" s="4"/>
      <c r="P7" s="73">
        <f>E11/V20*100</f>
        <v>8.3333333333333339</v>
      </c>
      <c r="Q7" s="73">
        <f>G11/Y20*100</f>
        <v>19.583333333333336</v>
      </c>
      <c r="R7" s="73">
        <f>I11/AA20*100</f>
        <v>19.583333333333332</v>
      </c>
      <c r="S7" s="73">
        <f>K11/AC20*100</f>
        <v>0</v>
      </c>
      <c r="T7" s="73">
        <f>M11/AE20*100</f>
        <v>0</v>
      </c>
      <c r="V7" s="5"/>
      <c r="W7" s="71">
        <f>V21</f>
        <v>15210.698538461538</v>
      </c>
      <c r="X7" s="5">
        <v>9</v>
      </c>
      <c r="Y7" s="71">
        <f>W7*1.03</f>
        <v>15667.019494615384</v>
      </c>
      <c r="Z7" s="5">
        <v>9</v>
      </c>
      <c r="AA7" s="71">
        <f>Y7*1.03</f>
        <v>16137.030079453847</v>
      </c>
      <c r="AB7" s="5">
        <v>9</v>
      </c>
      <c r="AC7" s="71">
        <f>AA7*1.03</f>
        <v>16621.140981837463</v>
      </c>
      <c r="AD7" s="5">
        <v>9</v>
      </c>
      <c r="AE7" s="71">
        <f>AC7*1.03</f>
        <v>17119.775211292588</v>
      </c>
      <c r="AF7" s="5">
        <v>9</v>
      </c>
    </row>
    <row r="8" spans="1:33" s="2" customFormat="1" ht="16">
      <c r="A8" s="3"/>
      <c r="B8" s="2" t="s">
        <v>88</v>
      </c>
      <c r="N8" s="4"/>
      <c r="P8" s="74"/>
      <c r="Q8" s="74"/>
      <c r="R8" s="74"/>
      <c r="S8" s="74"/>
      <c r="T8" s="74"/>
    </row>
    <row r="9" spans="1:33" s="2" customFormat="1" ht="21">
      <c r="A9" s="3"/>
      <c r="B9" s="2" t="s">
        <v>82</v>
      </c>
      <c r="D9" s="132">
        <v>1</v>
      </c>
      <c r="E9" s="9">
        <f>W7*D9</f>
        <v>15210.698538461538</v>
      </c>
      <c r="F9" s="132">
        <v>2.35</v>
      </c>
      <c r="G9" s="9">
        <f>Y7*F9</f>
        <v>36817.495812346155</v>
      </c>
      <c r="H9" s="132">
        <v>2.35</v>
      </c>
      <c r="I9" s="9">
        <f>AA7*H9</f>
        <v>37922.02068671654</v>
      </c>
      <c r="J9" s="19">
        <v>0</v>
      </c>
      <c r="K9" s="9">
        <f>AC7*J9</f>
        <v>0</v>
      </c>
      <c r="L9" s="19">
        <v>0</v>
      </c>
      <c r="M9" s="9">
        <f>AE7*L9</f>
        <v>0</v>
      </c>
      <c r="N9" s="11">
        <f>E9+G9+I9+K9+M9</f>
        <v>89950.215037524235</v>
      </c>
      <c r="P9" s="75" t="s">
        <v>71</v>
      </c>
      <c r="Q9" s="76"/>
      <c r="R9" s="76"/>
      <c r="S9" s="76"/>
      <c r="T9" s="77"/>
      <c r="V9" s="5" t="s">
        <v>18</v>
      </c>
      <c r="W9" s="127" t="s">
        <v>3</v>
      </c>
      <c r="X9" s="127"/>
      <c r="Y9" s="127" t="s">
        <v>4</v>
      </c>
      <c r="Z9" s="127"/>
      <c r="AA9" s="127" t="s">
        <v>5</v>
      </c>
      <c r="AB9" s="127"/>
      <c r="AC9" s="127" t="s">
        <v>6</v>
      </c>
      <c r="AD9" s="127"/>
      <c r="AE9" s="127" t="s">
        <v>7</v>
      </c>
      <c r="AF9" s="127"/>
    </row>
    <row r="10" spans="1:33" s="2" customFormat="1" ht="18">
      <c r="A10" s="3"/>
      <c r="D10" s="46">
        <v>0</v>
      </c>
      <c r="E10" s="13">
        <f>W7*D10</f>
        <v>0</v>
      </c>
      <c r="F10" s="46">
        <v>0</v>
      </c>
      <c r="G10" s="13">
        <f>Y7*F10</f>
        <v>0</v>
      </c>
      <c r="H10" s="46">
        <v>0</v>
      </c>
      <c r="I10" s="13">
        <f>AA7*H10</f>
        <v>0</v>
      </c>
      <c r="J10" s="46">
        <v>0</v>
      </c>
      <c r="K10" s="13">
        <f>AC7*J10</f>
        <v>0</v>
      </c>
      <c r="L10" s="46">
        <v>0</v>
      </c>
      <c r="M10" s="13">
        <f>AE7*L10</f>
        <v>0</v>
      </c>
      <c r="N10" s="15">
        <f>E10+G10+I10+K10+M10</f>
        <v>0</v>
      </c>
      <c r="P10" s="78" t="s">
        <v>65</v>
      </c>
      <c r="Q10" s="79" t="s">
        <v>66</v>
      </c>
      <c r="R10" s="79" t="s">
        <v>67</v>
      </c>
      <c r="S10" s="79" t="s">
        <v>68</v>
      </c>
      <c r="T10" s="80" t="s">
        <v>69</v>
      </c>
      <c r="V10" s="5" t="s">
        <v>9</v>
      </c>
      <c r="W10" s="6">
        <v>25000</v>
      </c>
      <c r="X10" s="16">
        <v>12</v>
      </c>
      <c r="Y10" s="6">
        <f>W10*1.03</f>
        <v>25750</v>
      </c>
      <c r="Z10" s="16">
        <v>12</v>
      </c>
      <c r="AA10" s="6">
        <f>Y10*1.03</f>
        <v>26522.5</v>
      </c>
      <c r="AB10" s="16">
        <v>12</v>
      </c>
      <c r="AC10" s="6">
        <f>AA10*1.03</f>
        <v>27318.174999999999</v>
      </c>
      <c r="AD10" s="16">
        <v>12</v>
      </c>
      <c r="AE10" s="6">
        <f>AC10*1.03</f>
        <v>28137.720249999998</v>
      </c>
      <c r="AF10" s="16">
        <v>12</v>
      </c>
    </row>
    <row r="11" spans="1:33" s="2" customFormat="1" ht="16">
      <c r="A11" s="3"/>
      <c r="C11" s="17" t="s">
        <v>1</v>
      </c>
      <c r="D11" s="42">
        <f t="shared" ref="D11:M11" si="0">SUM(D9:D10)</f>
        <v>1</v>
      </c>
      <c r="E11" s="18">
        <f t="shared" si="0"/>
        <v>15210.698538461538</v>
      </c>
      <c r="F11" s="42">
        <f t="shared" si="0"/>
        <v>2.35</v>
      </c>
      <c r="G11" s="18">
        <f t="shared" si="0"/>
        <v>36817.495812346155</v>
      </c>
      <c r="H11" s="42">
        <f t="shared" si="0"/>
        <v>2.35</v>
      </c>
      <c r="I11" s="18">
        <f t="shared" si="0"/>
        <v>37922.02068671654</v>
      </c>
      <c r="J11" s="42">
        <f t="shared" si="0"/>
        <v>0</v>
      </c>
      <c r="K11" s="18">
        <f t="shared" si="0"/>
        <v>0</v>
      </c>
      <c r="L11" s="42">
        <f t="shared" si="0"/>
        <v>0</v>
      </c>
      <c r="M11" s="18">
        <f t="shared" si="0"/>
        <v>0</v>
      </c>
      <c r="N11" s="11">
        <f>E11+G11+I11+K11+M11</f>
        <v>89950.215037524235</v>
      </c>
      <c r="P11" s="73">
        <f>E9/V19*100</f>
        <v>11.153846153846153</v>
      </c>
      <c r="Q11" s="73">
        <f>G9/Y19*100</f>
        <v>26.21153846153846</v>
      </c>
      <c r="R11" s="73">
        <f>I9/V19*100</f>
        <v>27.807821153846156</v>
      </c>
      <c r="S11" s="73">
        <f>K9/V19*100</f>
        <v>0</v>
      </c>
      <c r="T11" s="73">
        <f>M9/V19*100</f>
        <v>0</v>
      </c>
      <c r="V11" s="5" t="s">
        <v>10</v>
      </c>
      <c r="W11" s="6">
        <v>48000</v>
      </c>
      <c r="X11" s="5">
        <v>12</v>
      </c>
      <c r="Y11" s="6">
        <f>W11*1.03</f>
        <v>49440</v>
      </c>
      <c r="Z11" s="5">
        <v>12</v>
      </c>
      <c r="AA11" s="6">
        <f>Y11*1.03</f>
        <v>50923.200000000004</v>
      </c>
      <c r="AB11" s="5">
        <v>12</v>
      </c>
      <c r="AC11" s="6">
        <f>AA11*1.03</f>
        <v>52450.896000000008</v>
      </c>
      <c r="AD11" s="5">
        <v>12</v>
      </c>
      <c r="AE11" s="6">
        <f>AC11*1.03</f>
        <v>54024.422880000013</v>
      </c>
      <c r="AF11" s="16">
        <v>12</v>
      </c>
    </row>
    <row r="12" spans="1:33" s="2" customFormat="1" ht="16">
      <c r="A12" s="3"/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1"/>
      <c r="P12" s="74"/>
      <c r="Q12" s="74"/>
      <c r="R12" s="74"/>
      <c r="S12" s="74"/>
      <c r="T12" s="74"/>
      <c r="V12" s="5" t="s">
        <v>11</v>
      </c>
      <c r="W12" s="6">
        <v>8000</v>
      </c>
      <c r="X12" s="5">
        <v>12</v>
      </c>
      <c r="Y12" s="6">
        <f t="shared" ref="Y12:Y14" si="1">W12*1.03</f>
        <v>8240</v>
      </c>
      <c r="Z12" s="16">
        <v>12</v>
      </c>
      <c r="AA12" s="6">
        <f t="shared" ref="AA12:AA14" si="2">Y12*1.03</f>
        <v>8487.2000000000007</v>
      </c>
      <c r="AB12" s="16">
        <v>12</v>
      </c>
      <c r="AC12" s="6">
        <f t="shared" ref="AC12:AC14" si="3">AA12*1.03</f>
        <v>8741.8160000000007</v>
      </c>
      <c r="AD12" s="16">
        <v>12</v>
      </c>
      <c r="AE12" s="6">
        <f t="shared" ref="AE12:AE14" si="4">AC12*1.03</f>
        <v>9004.0704800000003</v>
      </c>
      <c r="AF12" s="16">
        <v>12</v>
      </c>
    </row>
    <row r="13" spans="1:33" s="2" customFormat="1" ht="21">
      <c r="A13" s="3"/>
      <c r="C13" s="21" t="s">
        <v>16</v>
      </c>
      <c r="D13" s="3" t="s">
        <v>2</v>
      </c>
      <c r="E13" s="3" t="s">
        <v>17</v>
      </c>
      <c r="F13" s="3" t="s">
        <v>2</v>
      </c>
      <c r="G13" s="3" t="s">
        <v>17</v>
      </c>
      <c r="H13" s="3" t="s">
        <v>2</v>
      </c>
      <c r="I13" s="3" t="s">
        <v>17</v>
      </c>
      <c r="J13" s="3" t="s">
        <v>2</v>
      </c>
      <c r="K13" s="3" t="s">
        <v>17</v>
      </c>
      <c r="L13" s="3" t="s">
        <v>2</v>
      </c>
      <c r="M13" s="3" t="s">
        <v>17</v>
      </c>
      <c r="N13" s="11"/>
      <c r="P13" s="100" t="s">
        <v>75</v>
      </c>
      <c r="Q13" s="101"/>
      <c r="R13" s="101"/>
      <c r="S13" s="101"/>
      <c r="T13" s="102"/>
      <c r="V13" s="5" t="s">
        <v>12</v>
      </c>
      <c r="W13" s="6">
        <v>79480</v>
      </c>
      <c r="X13" s="5">
        <v>12</v>
      </c>
      <c r="Y13" s="6">
        <f t="shared" si="1"/>
        <v>81864.400000000009</v>
      </c>
      <c r="Z13" s="5">
        <v>12</v>
      </c>
      <c r="AA13" s="6">
        <f t="shared" si="2"/>
        <v>84320.332000000009</v>
      </c>
      <c r="AB13" s="5">
        <v>12</v>
      </c>
      <c r="AC13" s="6">
        <f t="shared" si="3"/>
        <v>86849.941960000011</v>
      </c>
      <c r="AD13" s="5">
        <v>12</v>
      </c>
      <c r="AE13" s="6">
        <f t="shared" si="4"/>
        <v>89455.440218800009</v>
      </c>
      <c r="AF13" s="16">
        <v>12</v>
      </c>
    </row>
    <row r="14" spans="1:33" s="2" customFormat="1" ht="18">
      <c r="A14" s="3" t="s">
        <v>8</v>
      </c>
      <c r="B14" s="2" t="s">
        <v>9</v>
      </c>
      <c r="C14" s="8">
        <v>1</v>
      </c>
      <c r="D14" s="19">
        <v>18</v>
      </c>
      <c r="E14" s="9">
        <f>W10/X10*D14*$C14</f>
        <v>37500</v>
      </c>
      <c r="F14" s="19">
        <v>12</v>
      </c>
      <c r="G14" s="9">
        <f>Y10/Z10*F14*$C14</f>
        <v>25750</v>
      </c>
      <c r="H14" s="19">
        <v>12</v>
      </c>
      <c r="I14" s="9">
        <f>AA10/AB10*H14*$C14</f>
        <v>26522.5</v>
      </c>
      <c r="J14" s="19">
        <v>0</v>
      </c>
      <c r="K14" s="9">
        <f>AC10/AD10*J14*$C14</f>
        <v>0</v>
      </c>
      <c r="L14" s="19">
        <v>0</v>
      </c>
      <c r="M14" s="9">
        <f>AE10/AF10*L14*$C14</f>
        <v>0</v>
      </c>
      <c r="N14" s="11">
        <f>E14+G14+I14+K14+M14</f>
        <v>89772.5</v>
      </c>
      <c r="P14" s="103" t="s">
        <v>65</v>
      </c>
      <c r="Q14" s="104" t="s">
        <v>66</v>
      </c>
      <c r="R14" s="104" t="s">
        <v>67</v>
      </c>
      <c r="S14" s="104" t="s">
        <v>68</v>
      </c>
      <c r="T14" s="105" t="s">
        <v>69</v>
      </c>
      <c r="V14" s="5" t="s">
        <v>13</v>
      </c>
      <c r="W14" s="6">
        <v>10000</v>
      </c>
      <c r="X14" s="5">
        <v>12</v>
      </c>
      <c r="Y14" s="6">
        <f t="shared" si="1"/>
        <v>10300</v>
      </c>
      <c r="Z14" s="16">
        <v>12</v>
      </c>
      <c r="AA14" s="6">
        <f t="shared" si="2"/>
        <v>10609</v>
      </c>
      <c r="AB14" s="16">
        <v>12</v>
      </c>
      <c r="AC14" s="6">
        <f t="shared" si="3"/>
        <v>10927.27</v>
      </c>
      <c r="AD14" s="16">
        <v>12</v>
      </c>
      <c r="AE14" s="6">
        <f t="shared" si="4"/>
        <v>11255.088100000001</v>
      </c>
      <c r="AF14" s="16">
        <v>12</v>
      </c>
    </row>
    <row r="15" spans="1:33" s="2" customFormat="1" ht="16">
      <c r="A15" s="3"/>
      <c r="B15" s="2" t="s">
        <v>10</v>
      </c>
      <c r="C15" s="8">
        <v>0</v>
      </c>
      <c r="D15" s="19">
        <v>0</v>
      </c>
      <c r="E15" s="9">
        <f>W11/X11*D15*$C15</f>
        <v>0</v>
      </c>
      <c r="F15" s="19">
        <v>0</v>
      </c>
      <c r="G15" s="9">
        <f>Y11/Z11*F15*$C15</f>
        <v>0</v>
      </c>
      <c r="H15" s="19">
        <v>0</v>
      </c>
      <c r="I15" s="9">
        <f>AA11/AB11*H15*$C15</f>
        <v>0</v>
      </c>
      <c r="J15" s="19">
        <v>0</v>
      </c>
      <c r="K15" s="9">
        <f>AC11/AD11*J15*$C15</f>
        <v>0</v>
      </c>
      <c r="L15" s="19">
        <v>0</v>
      </c>
      <c r="M15" s="9">
        <f>AE11/AF11*L15*$C15</f>
        <v>0</v>
      </c>
      <c r="N15" s="11">
        <f>E15+G15+I15+K15+M15</f>
        <v>0</v>
      </c>
      <c r="P15" s="73">
        <f>E10/V18*100</f>
        <v>0</v>
      </c>
      <c r="Q15" s="73">
        <f>G10/V18*100</f>
        <v>0</v>
      </c>
      <c r="R15" s="73">
        <f>I10/V18*100</f>
        <v>0</v>
      </c>
      <c r="S15" s="73">
        <f>K10/V18*100</f>
        <v>0</v>
      </c>
      <c r="T15" s="73">
        <f>M10/V18*100</f>
        <v>0</v>
      </c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</row>
    <row r="16" spans="1:33" s="2" customFormat="1" ht="16">
      <c r="A16" s="3"/>
      <c r="B16" s="2" t="s">
        <v>11</v>
      </c>
      <c r="C16" s="8">
        <v>0</v>
      </c>
      <c r="D16" s="19">
        <v>0</v>
      </c>
      <c r="E16" s="9">
        <f>W12/X12*D16*$C16</f>
        <v>0</v>
      </c>
      <c r="F16" s="19">
        <v>0</v>
      </c>
      <c r="G16" s="9">
        <f>Y12/Z12*F16*$C16</f>
        <v>0</v>
      </c>
      <c r="H16" s="19">
        <v>0</v>
      </c>
      <c r="I16" s="9">
        <f>AA12/AB12*H16*$C16</f>
        <v>0</v>
      </c>
      <c r="J16" s="19">
        <v>0</v>
      </c>
      <c r="K16" s="9">
        <f>AC12/AD12*J16*$C16</f>
        <v>0</v>
      </c>
      <c r="L16" s="19">
        <v>0</v>
      </c>
      <c r="M16" s="9">
        <f>AE12/AF12*L16*$C16</f>
        <v>0</v>
      </c>
      <c r="N16" s="11">
        <f>E16+G16+I16+K16+M16</f>
        <v>0</v>
      </c>
      <c r="P16" s="74"/>
      <c r="Q16" s="74"/>
      <c r="R16" s="74"/>
      <c r="S16" s="74"/>
      <c r="T16" s="74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</row>
    <row r="17" spans="1:31" s="2" customFormat="1" ht="15" customHeight="1">
      <c r="A17" s="3"/>
      <c r="B17" s="2" t="s">
        <v>12</v>
      </c>
      <c r="C17" s="8">
        <v>0</v>
      </c>
      <c r="D17" s="19">
        <v>0</v>
      </c>
      <c r="E17" s="9">
        <f>W13/X13*D17*$C17</f>
        <v>0</v>
      </c>
      <c r="F17" s="19">
        <v>0</v>
      </c>
      <c r="G17" s="9">
        <f>Y13/Z13*F17*$C17</f>
        <v>0</v>
      </c>
      <c r="H17" s="19">
        <v>0</v>
      </c>
      <c r="I17" s="9">
        <f>AA13/AB13*H17*$C17</f>
        <v>0</v>
      </c>
      <c r="J17" s="19">
        <v>0</v>
      </c>
      <c r="K17" s="9">
        <f>AC13/AD13*J17*$C17</f>
        <v>0</v>
      </c>
      <c r="L17" s="19">
        <v>0</v>
      </c>
      <c r="M17" s="9">
        <f>AE13/AF13*L17*$C17</f>
        <v>0</v>
      </c>
      <c r="N17" s="11">
        <f>E17+G17+I17+K17+M17</f>
        <v>0</v>
      </c>
      <c r="V17" s="23" t="s">
        <v>59</v>
      </c>
      <c r="W17" s="23"/>
      <c r="X17" s="23"/>
      <c r="Y17" s="23"/>
      <c r="Z17" s="23"/>
    </row>
    <row r="18" spans="1:31" s="2" customFormat="1" ht="16">
      <c r="A18" s="3"/>
      <c r="B18" s="2" t="s">
        <v>13</v>
      </c>
      <c r="C18" s="24">
        <v>0</v>
      </c>
      <c r="D18" s="46">
        <v>0</v>
      </c>
      <c r="E18" s="13">
        <f>W14/X14*D18*$C18</f>
        <v>0</v>
      </c>
      <c r="F18" s="46">
        <v>0</v>
      </c>
      <c r="G18" s="13">
        <f>Y14/Z14*F18*$C18</f>
        <v>0</v>
      </c>
      <c r="H18" s="46">
        <v>0</v>
      </c>
      <c r="I18" s="13">
        <f>AA14/AB14*H18*$C18</f>
        <v>0</v>
      </c>
      <c r="J18" s="46">
        <v>0</v>
      </c>
      <c r="K18" s="13">
        <f>AC14/AD14*J18*$C18</f>
        <v>0</v>
      </c>
      <c r="L18" s="46">
        <v>0</v>
      </c>
      <c r="M18" s="13">
        <f>AE14/AF14*L18*$C18</f>
        <v>0</v>
      </c>
      <c r="N18" s="15">
        <f>E18+G18+I18+K18+M18</f>
        <v>0</v>
      </c>
      <c r="P18" s="128" t="s">
        <v>60</v>
      </c>
      <c r="Q18" s="129"/>
      <c r="R18" s="129"/>
      <c r="S18" s="130"/>
      <c r="V18" s="90">
        <f>V20-V19</f>
        <v>46156.602461538452</v>
      </c>
      <c r="W18" s="91" t="s">
        <v>72</v>
      </c>
      <c r="X18" s="91"/>
      <c r="Y18" s="89">
        <f>Y20-Y19</f>
        <v>47541.300535384595</v>
      </c>
      <c r="Z18" s="91"/>
      <c r="AA18" s="89">
        <f>AA20-AA19</f>
        <v>48967.539551446156</v>
      </c>
      <c r="AB18" s="91"/>
      <c r="AC18" s="89">
        <f>AC20-AC19</f>
        <v>50436.565737989527</v>
      </c>
      <c r="AD18" s="91"/>
      <c r="AE18" s="89">
        <f>AE20-AE19</f>
        <v>51949.662710129196</v>
      </c>
    </row>
    <row r="19" spans="1:31" s="2" customFormat="1" ht="16">
      <c r="A19" s="3"/>
      <c r="C19" s="24"/>
      <c r="D19" s="26"/>
      <c r="E19" s="27"/>
      <c r="F19" s="26"/>
      <c r="G19" s="27"/>
      <c r="H19" s="26"/>
      <c r="I19" s="27"/>
      <c r="J19" s="26"/>
      <c r="K19" s="27"/>
      <c r="L19" s="26"/>
      <c r="M19" s="27"/>
      <c r="N19" s="11"/>
      <c r="P19" s="5" t="s">
        <v>37</v>
      </c>
      <c r="Q19" s="5"/>
      <c r="R19" s="67" t="s">
        <v>47</v>
      </c>
      <c r="S19" s="67" t="s">
        <v>54</v>
      </c>
      <c r="V19" s="107">
        <v>136371.78</v>
      </c>
      <c r="W19" s="95" t="s">
        <v>55</v>
      </c>
      <c r="X19" s="95"/>
      <c r="Y19" s="87">
        <f>V19*1.03</f>
        <v>140462.93340000001</v>
      </c>
      <c r="Z19" s="87"/>
      <c r="AA19" s="87">
        <f>Y19*1.03</f>
        <v>144676.821402</v>
      </c>
      <c r="AB19" s="87"/>
      <c r="AC19" s="87">
        <f>AA19*1.03</f>
        <v>149017.12604406002</v>
      </c>
      <c r="AD19" s="87"/>
      <c r="AE19" s="87">
        <f>AC19*1.03</f>
        <v>153487.63982538183</v>
      </c>
    </row>
    <row r="20" spans="1:31" s="2" customFormat="1" ht="16">
      <c r="A20" s="3"/>
      <c r="C20" s="17" t="s">
        <v>14</v>
      </c>
      <c r="D20" s="3"/>
      <c r="E20" s="18">
        <f>SUM(E14:E18)</f>
        <v>37500</v>
      </c>
      <c r="F20" s="3"/>
      <c r="G20" s="18">
        <f>SUM(G14:G18)</f>
        <v>25750</v>
      </c>
      <c r="H20" s="3"/>
      <c r="I20" s="18">
        <f>SUM(I14:I18)</f>
        <v>26522.5</v>
      </c>
      <c r="J20" s="3"/>
      <c r="K20" s="18">
        <f>SUM(K14:K18)</f>
        <v>0</v>
      </c>
      <c r="L20" s="3"/>
      <c r="M20" s="18">
        <f>SUM(M14:M18)</f>
        <v>0</v>
      </c>
      <c r="N20" s="11">
        <f>E20+G20+I20+K20+M20</f>
        <v>89772.5</v>
      </c>
      <c r="P20" s="5" t="s">
        <v>38</v>
      </c>
      <c r="Q20" s="5"/>
      <c r="R20" s="68">
        <v>11307.45</v>
      </c>
      <c r="S20" s="68">
        <f>R20/12</f>
        <v>942.28750000000002</v>
      </c>
      <c r="V20" s="92">
        <f>V19/1560*2088</f>
        <v>182528.38246153845</v>
      </c>
      <c r="W20" s="93" t="s">
        <v>56</v>
      </c>
      <c r="X20" s="93"/>
      <c r="Y20" s="88">
        <f>V20*1.03</f>
        <v>188004.2339353846</v>
      </c>
      <c r="Z20" s="88"/>
      <c r="AA20" s="88">
        <f>Y20*1.03</f>
        <v>193644.36095344616</v>
      </c>
      <c r="AB20" s="88"/>
      <c r="AC20" s="88">
        <f>AA20*1.03</f>
        <v>199453.69178204954</v>
      </c>
      <c r="AD20" s="88"/>
      <c r="AE20" s="88">
        <f>AC20*1.03</f>
        <v>205437.30253551103</v>
      </c>
    </row>
    <row r="21" spans="1:31" s="2" customFormat="1" ht="16">
      <c r="A21" s="3"/>
      <c r="N21" s="11"/>
      <c r="P21" s="5" t="s">
        <v>39</v>
      </c>
      <c r="Q21" s="5"/>
      <c r="R21" s="68">
        <f>R20*1.05</f>
        <v>11872.822500000002</v>
      </c>
      <c r="S21" s="68">
        <f t="shared" ref="S21:S25" si="5">R21/12</f>
        <v>989.40187500000013</v>
      </c>
      <c r="V21" s="69">
        <f>V20/12</f>
        <v>15210.698538461538</v>
      </c>
      <c r="W21" s="70" t="s">
        <v>57</v>
      </c>
    </row>
    <row r="22" spans="1:31" s="2" customFormat="1" ht="16">
      <c r="A22" s="3"/>
      <c r="C22" s="17" t="s">
        <v>15</v>
      </c>
      <c r="D22" s="3"/>
      <c r="E22" s="18">
        <f>E20+E11</f>
        <v>52710.69853846154</v>
      </c>
      <c r="F22" s="18"/>
      <c r="G22" s="18">
        <f>G20+G11</f>
        <v>62567.495812346155</v>
      </c>
      <c r="H22" s="18"/>
      <c r="I22" s="18">
        <f>I20+I11</f>
        <v>64444.52068671654</v>
      </c>
      <c r="J22" s="18"/>
      <c r="K22" s="18">
        <f>K20+K11</f>
        <v>0</v>
      </c>
      <c r="L22" s="18"/>
      <c r="M22" s="18">
        <f>M20+M11</f>
        <v>0</v>
      </c>
      <c r="N22" s="11">
        <f>E22+G22+I22+K22+M22</f>
        <v>179722.71503752423</v>
      </c>
      <c r="P22" s="5" t="s">
        <v>40</v>
      </c>
      <c r="Q22" s="5"/>
      <c r="R22" s="68">
        <f t="shared" ref="R22:R25" si="6">R21*1.05</f>
        <v>12466.463625000002</v>
      </c>
      <c r="S22" s="68">
        <f t="shared" si="5"/>
        <v>1038.8719687500002</v>
      </c>
    </row>
    <row r="23" spans="1:31" s="2" customFormat="1" ht="16">
      <c r="A23" s="3"/>
      <c r="N23" s="11"/>
      <c r="P23" s="5" t="s">
        <v>41</v>
      </c>
      <c r="Q23" s="5"/>
      <c r="R23" s="68">
        <f t="shared" si="6"/>
        <v>13089.786806250002</v>
      </c>
      <c r="S23" s="68">
        <f t="shared" si="5"/>
        <v>1090.8155671875002</v>
      </c>
    </row>
    <row r="24" spans="1:31" s="2" customFormat="1" ht="16">
      <c r="A24" s="3"/>
      <c r="C24" s="21" t="s">
        <v>20</v>
      </c>
      <c r="E24" s="48" t="s">
        <v>21</v>
      </c>
      <c r="G24" s="48" t="s">
        <v>21</v>
      </c>
      <c r="I24" s="48" t="s">
        <v>21</v>
      </c>
      <c r="K24" s="48" t="s">
        <v>21</v>
      </c>
      <c r="M24" s="48" t="s">
        <v>21</v>
      </c>
      <c r="N24" s="43"/>
      <c r="P24" s="5" t="s">
        <v>74</v>
      </c>
      <c r="Q24" s="5"/>
      <c r="R24" s="68">
        <f t="shared" si="6"/>
        <v>13744.276146562503</v>
      </c>
      <c r="S24" s="68">
        <f t="shared" si="5"/>
        <v>1145.3563455468752</v>
      </c>
    </row>
    <row r="25" spans="1:31" s="2" customFormat="1" ht="16">
      <c r="A25" s="3" t="s">
        <v>50</v>
      </c>
      <c r="B25" s="2" t="s">
        <v>19</v>
      </c>
      <c r="C25" s="124">
        <v>0.27400000000000002</v>
      </c>
      <c r="E25" s="9">
        <f>E11*$C25</f>
        <v>4167.731399538462</v>
      </c>
      <c r="G25" s="9">
        <f>G11*$C25</f>
        <v>10087.993852582847</v>
      </c>
      <c r="I25" s="9">
        <f>I11*$C25</f>
        <v>10390.633668160333</v>
      </c>
      <c r="K25" s="9">
        <f>K11*$C25</f>
        <v>0</v>
      </c>
      <c r="M25" s="9">
        <f>M11*$C25</f>
        <v>0</v>
      </c>
      <c r="N25" s="11">
        <f t="shared" ref="N25:N31" si="7">E25+G25+I25+K25+M25</f>
        <v>24646.358920281644</v>
      </c>
      <c r="P25" s="5" t="s">
        <v>77</v>
      </c>
      <c r="Q25" s="5"/>
      <c r="R25" s="68">
        <f t="shared" si="6"/>
        <v>14431.489953890628</v>
      </c>
      <c r="S25" s="68">
        <f t="shared" si="5"/>
        <v>1202.624162824219</v>
      </c>
      <c r="V25" s="131"/>
      <c r="W25" s="131"/>
      <c r="X25" s="131"/>
      <c r="Y25" s="23"/>
    </row>
    <row r="26" spans="1:31" s="2" customFormat="1" ht="16">
      <c r="A26" s="3"/>
      <c r="B26" s="2" t="s">
        <v>9</v>
      </c>
      <c r="C26" s="124">
        <v>0.10199999999999999</v>
      </c>
      <c r="E26" s="9">
        <f>E14*$C26</f>
        <v>3824.9999999999995</v>
      </c>
      <c r="G26" s="9">
        <f>G14*$C26</f>
        <v>2626.5</v>
      </c>
      <c r="I26" s="9">
        <f>I14*$C26</f>
        <v>2705.2949999999996</v>
      </c>
      <c r="K26" s="9">
        <f>K14*$C26</f>
        <v>0</v>
      </c>
      <c r="M26" s="9">
        <f>M14*$C26</f>
        <v>0</v>
      </c>
      <c r="N26" s="11">
        <f t="shared" si="7"/>
        <v>9156.7950000000001</v>
      </c>
      <c r="V26" s="126"/>
      <c r="W26" s="126"/>
      <c r="X26" s="126"/>
      <c r="Y26" s="126"/>
    </row>
    <row r="27" spans="1:31" s="2" customFormat="1" ht="16">
      <c r="A27" s="3"/>
      <c r="B27" s="2" t="s">
        <v>10</v>
      </c>
      <c r="C27" s="124">
        <v>0.10199999999999999</v>
      </c>
      <c r="E27" s="9">
        <f>E15*$C27</f>
        <v>0</v>
      </c>
      <c r="G27" s="9">
        <f>G15*$C27</f>
        <v>0</v>
      </c>
      <c r="I27" s="9">
        <f>I15*$C27</f>
        <v>0</v>
      </c>
      <c r="K27" s="9">
        <f>K15*$C27</f>
        <v>0</v>
      </c>
      <c r="M27" s="9">
        <f>M15*$C27</f>
        <v>0</v>
      </c>
      <c r="N27" s="11">
        <f t="shared" si="7"/>
        <v>0</v>
      </c>
      <c r="V27" s="23"/>
      <c r="W27" s="23"/>
      <c r="X27" s="97"/>
      <c r="Y27" s="97"/>
    </row>
    <row r="28" spans="1:31" s="2" customFormat="1" ht="16">
      <c r="A28" s="3"/>
      <c r="B28" s="2" t="s">
        <v>11</v>
      </c>
      <c r="C28" s="124">
        <v>6.0000000000000001E-3</v>
      </c>
      <c r="E28" s="9">
        <f>E16*$C28</f>
        <v>0</v>
      </c>
      <c r="G28" s="9">
        <f>G16*$C28</f>
        <v>0</v>
      </c>
      <c r="I28" s="9">
        <f>I16*$C28</f>
        <v>0</v>
      </c>
      <c r="K28" s="9">
        <f>K16*$C28</f>
        <v>0</v>
      </c>
      <c r="M28" s="9">
        <f>M16*$C28</f>
        <v>0</v>
      </c>
      <c r="N28" s="11">
        <f t="shared" si="7"/>
        <v>0</v>
      </c>
      <c r="V28" s="23"/>
      <c r="W28" s="23"/>
      <c r="X28" s="98"/>
      <c r="Y28" s="98"/>
    </row>
    <row r="29" spans="1:31" s="2" customFormat="1" ht="16">
      <c r="A29" s="3"/>
      <c r="B29" s="2" t="s">
        <v>12</v>
      </c>
      <c r="C29" s="124">
        <v>0.35799999999999998</v>
      </c>
      <c r="E29" s="9">
        <f>E17*$C29</f>
        <v>0</v>
      </c>
      <c r="G29" s="9">
        <f>G17*$C29</f>
        <v>0</v>
      </c>
      <c r="I29" s="9">
        <f>I17*$C29</f>
        <v>0</v>
      </c>
      <c r="K29" s="9">
        <f>K17*$C29</f>
        <v>0</v>
      </c>
      <c r="M29" s="9">
        <f>M17*$C29</f>
        <v>0</v>
      </c>
      <c r="N29" s="11">
        <f t="shared" si="7"/>
        <v>0</v>
      </c>
      <c r="V29" s="23"/>
      <c r="W29" s="23"/>
      <c r="X29" s="98"/>
      <c r="Y29" s="98"/>
    </row>
    <row r="30" spans="1:31" s="2" customFormat="1" ht="16">
      <c r="A30" s="3"/>
      <c r="B30" s="2" t="s">
        <v>13</v>
      </c>
      <c r="C30" s="124">
        <v>0.45200000000000001</v>
      </c>
      <c r="D30" s="36"/>
      <c r="E30" s="13">
        <f>E18*$C30</f>
        <v>0</v>
      </c>
      <c r="F30" s="36"/>
      <c r="G30" s="13">
        <f>G18*$C30</f>
        <v>0</v>
      </c>
      <c r="H30" s="36"/>
      <c r="I30" s="13">
        <f>I18*$C30</f>
        <v>0</v>
      </c>
      <c r="J30" s="36"/>
      <c r="K30" s="13">
        <f>K18*$C30</f>
        <v>0</v>
      </c>
      <c r="L30" s="36"/>
      <c r="M30" s="13">
        <f>M18*$C30</f>
        <v>0</v>
      </c>
      <c r="N30" s="15">
        <f t="shared" si="7"/>
        <v>0</v>
      </c>
      <c r="V30" s="23"/>
      <c r="W30" s="23"/>
      <c r="X30" s="98"/>
      <c r="Y30" s="98"/>
    </row>
    <row r="31" spans="1:31" s="2" customFormat="1" ht="16">
      <c r="A31" s="3"/>
      <c r="C31" s="17" t="s">
        <v>22</v>
      </c>
      <c r="D31" s="3"/>
      <c r="E31" s="18">
        <f>SUM(E25:E30)</f>
        <v>7992.7313995384611</v>
      </c>
      <c r="F31" s="3"/>
      <c r="G31" s="18">
        <f>SUM(G25:G30)</f>
        <v>12714.493852582847</v>
      </c>
      <c r="H31" s="3"/>
      <c r="I31" s="18">
        <f>SUM(I25:I30)</f>
        <v>13095.928668160333</v>
      </c>
      <c r="J31" s="3"/>
      <c r="K31" s="18">
        <f>SUM(K25:K30)</f>
        <v>0</v>
      </c>
      <c r="L31" s="3"/>
      <c r="M31" s="18">
        <f>SUM(M25:M30)</f>
        <v>0</v>
      </c>
      <c r="N31" s="11">
        <f t="shared" si="7"/>
        <v>33803.153920281642</v>
      </c>
      <c r="V31" s="23"/>
      <c r="W31" s="23"/>
      <c r="X31" s="98"/>
      <c r="Y31" s="98"/>
    </row>
    <row r="32" spans="1:31" s="2" customFormat="1" ht="16">
      <c r="A32" s="3"/>
      <c r="N32" s="11"/>
      <c r="V32" s="23"/>
      <c r="W32" s="23"/>
      <c r="X32" s="98"/>
      <c r="Y32" s="98"/>
    </row>
    <row r="33" spans="1:25" s="2" customFormat="1" ht="16">
      <c r="A33" s="3"/>
      <c r="C33" s="30" t="s">
        <v>23</v>
      </c>
      <c r="D33" s="31"/>
      <c r="E33" s="32">
        <f>E22+E31</f>
        <v>60703.429938000001</v>
      </c>
      <c r="F33" s="32"/>
      <c r="G33" s="32">
        <f>G22+G31</f>
        <v>75281.989664929002</v>
      </c>
      <c r="H33" s="31"/>
      <c r="I33" s="32">
        <f>I22+I31</f>
        <v>77540.449354876881</v>
      </c>
      <c r="J33" s="32"/>
      <c r="K33" s="32">
        <f>K22+K31</f>
        <v>0</v>
      </c>
      <c r="L33" s="32"/>
      <c r="M33" s="32">
        <f>M22+M31</f>
        <v>0</v>
      </c>
      <c r="N33" s="11">
        <f>E33+G33+I33+K33+M33</f>
        <v>213525.86895780588</v>
      </c>
      <c r="V33" s="23"/>
      <c r="W33" s="23"/>
      <c r="X33" s="98"/>
      <c r="Y33" s="98"/>
    </row>
    <row r="34" spans="1:25" s="2" customFormat="1" ht="16">
      <c r="A34" s="3"/>
      <c r="N34" s="11"/>
      <c r="V34" s="23"/>
      <c r="W34" s="23"/>
      <c r="X34" s="23"/>
      <c r="Y34" s="23"/>
    </row>
    <row r="35" spans="1:25" s="2" customFormat="1" ht="16">
      <c r="A35" s="3"/>
      <c r="N35" s="33"/>
    </row>
    <row r="36" spans="1:25" s="2" customFormat="1" ht="16">
      <c r="A36" s="3" t="s">
        <v>51</v>
      </c>
      <c r="B36" s="2" t="s">
        <v>24</v>
      </c>
      <c r="E36" s="44">
        <v>5000</v>
      </c>
      <c r="F36" s="44"/>
      <c r="G36" s="44">
        <v>6000</v>
      </c>
      <c r="H36" s="44"/>
      <c r="I36" s="44">
        <v>6000</v>
      </c>
      <c r="J36" s="44"/>
      <c r="K36" s="44">
        <v>0</v>
      </c>
      <c r="L36" s="44"/>
      <c r="M36" s="44">
        <v>0</v>
      </c>
      <c r="N36" s="11">
        <f t="shared" ref="N36:N41" si="8">E36+G36+I36+K36+M36</f>
        <v>17000</v>
      </c>
    </row>
    <row r="37" spans="1:25" s="2" customFormat="1" ht="16">
      <c r="A37" s="3"/>
      <c r="B37" s="2" t="s">
        <v>25</v>
      </c>
      <c r="E37" s="44">
        <v>2000</v>
      </c>
      <c r="F37" s="44"/>
      <c r="G37" s="44">
        <v>2000</v>
      </c>
      <c r="H37" s="44"/>
      <c r="I37" s="44">
        <v>2000</v>
      </c>
      <c r="J37" s="44"/>
      <c r="K37" s="44">
        <v>0</v>
      </c>
      <c r="L37" s="44"/>
      <c r="M37" s="44">
        <v>0</v>
      </c>
      <c r="N37" s="11">
        <f t="shared" si="8"/>
        <v>6000</v>
      </c>
    </row>
    <row r="38" spans="1:25" s="2" customFormat="1" ht="16">
      <c r="A38" s="3"/>
      <c r="B38" s="2" t="s">
        <v>26</v>
      </c>
      <c r="E38" s="44">
        <v>0</v>
      </c>
      <c r="F38" s="44"/>
      <c r="G38" s="44">
        <v>0</v>
      </c>
      <c r="H38" s="44"/>
      <c r="I38" s="44">
        <v>0</v>
      </c>
      <c r="J38" s="44"/>
      <c r="K38" s="44">
        <v>0</v>
      </c>
      <c r="L38" s="44"/>
      <c r="M38" s="44">
        <v>0</v>
      </c>
      <c r="N38" s="11">
        <f t="shared" si="8"/>
        <v>0</v>
      </c>
    </row>
    <row r="39" spans="1:25" s="2" customFormat="1" ht="16">
      <c r="A39" s="3"/>
      <c r="B39" s="2" t="s">
        <v>27</v>
      </c>
      <c r="E39" s="44">
        <v>2000</v>
      </c>
      <c r="F39" s="44"/>
      <c r="G39" s="44">
        <v>1000</v>
      </c>
      <c r="H39" s="44"/>
      <c r="I39" s="44">
        <v>1000</v>
      </c>
      <c r="J39" s="44"/>
      <c r="K39" s="44">
        <v>0</v>
      </c>
      <c r="L39" s="44"/>
      <c r="M39" s="44">
        <v>0</v>
      </c>
      <c r="N39" s="11">
        <f t="shared" si="8"/>
        <v>4000</v>
      </c>
    </row>
    <row r="40" spans="1:25" s="2" customFormat="1" ht="16">
      <c r="A40" s="3"/>
      <c r="B40" s="2" t="s">
        <v>28</v>
      </c>
      <c r="D40" s="36"/>
      <c r="E40" s="45">
        <v>0</v>
      </c>
      <c r="F40" s="45"/>
      <c r="G40" s="45">
        <v>0</v>
      </c>
      <c r="H40" s="45"/>
      <c r="I40" s="45">
        <v>0</v>
      </c>
      <c r="J40" s="45"/>
      <c r="K40" s="45">
        <v>0</v>
      </c>
      <c r="L40" s="45"/>
      <c r="M40" s="45">
        <v>0</v>
      </c>
      <c r="N40" s="15">
        <f t="shared" si="8"/>
        <v>0</v>
      </c>
    </row>
    <row r="41" spans="1:25" s="2" customFormat="1" ht="16">
      <c r="A41" s="3"/>
      <c r="C41" s="30" t="s">
        <v>29</v>
      </c>
      <c r="D41" s="31"/>
      <c r="E41" s="32">
        <f>SUM(E36:E40)</f>
        <v>9000</v>
      </c>
      <c r="F41" s="31"/>
      <c r="G41" s="32">
        <f>SUM(G36:G40)</f>
        <v>9000</v>
      </c>
      <c r="H41" s="31"/>
      <c r="I41" s="32">
        <f>SUM(I36:I40)</f>
        <v>9000</v>
      </c>
      <c r="J41" s="31"/>
      <c r="K41" s="32">
        <f>SUM(K36:K40)</f>
        <v>0</v>
      </c>
      <c r="L41" s="31"/>
      <c r="M41" s="32">
        <f>SUM(M36:M40)</f>
        <v>0</v>
      </c>
      <c r="N41" s="11">
        <f t="shared" si="8"/>
        <v>27000</v>
      </c>
    </row>
    <row r="42" spans="1:25" s="2" customFormat="1" ht="16">
      <c r="A42" s="3"/>
      <c r="N42" s="11"/>
    </row>
    <row r="43" spans="1:25" s="2" customFormat="1" ht="16">
      <c r="A43" s="3" t="s">
        <v>52</v>
      </c>
      <c r="B43" s="2" t="s">
        <v>85</v>
      </c>
      <c r="E43" s="49">
        <v>0</v>
      </c>
      <c r="G43" s="49">
        <v>0</v>
      </c>
      <c r="I43" s="49">
        <v>0</v>
      </c>
      <c r="K43" s="49">
        <v>0</v>
      </c>
      <c r="M43" s="49">
        <v>0</v>
      </c>
      <c r="N43" s="11">
        <f>E43+G43+I43+K43+M43</f>
        <v>0</v>
      </c>
    </row>
    <row r="44" spans="1:25" s="2" customFormat="1" ht="16">
      <c r="A44" s="3"/>
      <c r="B44" s="2" t="s">
        <v>30</v>
      </c>
      <c r="D44" s="23"/>
      <c r="E44" s="27">
        <f>S20*D14*C14</f>
        <v>16961.174999999999</v>
      </c>
      <c r="F44" s="27"/>
      <c r="G44" s="27">
        <f>S21*F14*C14</f>
        <v>11872.822500000002</v>
      </c>
      <c r="H44" s="27"/>
      <c r="I44" s="27">
        <f>G44*1.05</f>
        <v>12466.463625000002</v>
      </c>
      <c r="J44" s="27"/>
      <c r="K44" s="27">
        <v>0</v>
      </c>
      <c r="L44" s="27"/>
      <c r="M44" s="27">
        <v>0</v>
      </c>
      <c r="N44" s="33">
        <f>E44+G44+I44+K44+M44</f>
        <v>41300.461125000002</v>
      </c>
      <c r="O44" s="23"/>
    </row>
    <row r="45" spans="1:25" s="2" customFormat="1" ht="16">
      <c r="A45" s="3"/>
      <c r="B45" s="2" t="s">
        <v>32</v>
      </c>
      <c r="E45" s="13">
        <v>187660</v>
      </c>
      <c r="F45" s="13"/>
      <c r="G45" s="13">
        <v>161607</v>
      </c>
      <c r="H45" s="13"/>
      <c r="I45" s="13">
        <v>166917</v>
      </c>
      <c r="J45" s="13"/>
      <c r="K45" s="13">
        <v>0</v>
      </c>
      <c r="L45" s="13"/>
      <c r="M45" s="13">
        <v>0</v>
      </c>
      <c r="N45" s="15">
        <f>E45+G45+I45+K45+M45+1</f>
        <v>516185</v>
      </c>
      <c r="O45" s="13"/>
    </row>
    <row r="46" spans="1:25" s="2" customFormat="1" ht="16">
      <c r="A46" s="3"/>
      <c r="C46" s="30" t="s">
        <v>33</v>
      </c>
      <c r="D46" s="38"/>
      <c r="E46" s="32">
        <f>SUM(E43:E45)</f>
        <v>204621.17499999999</v>
      </c>
      <c r="F46" s="38"/>
      <c r="G46" s="32">
        <f>SUM(G43:G45)</f>
        <v>173479.82250000001</v>
      </c>
      <c r="H46" s="38"/>
      <c r="I46" s="32">
        <f>SUM(I43:I45)</f>
        <v>179383.463625</v>
      </c>
      <c r="J46" s="38"/>
      <c r="K46" s="32">
        <f>SUM(K43:K45)</f>
        <v>0</v>
      </c>
      <c r="L46" s="38"/>
      <c r="M46" s="32">
        <f>SUM(M43:M45)</f>
        <v>0</v>
      </c>
      <c r="N46" s="11">
        <f>E46+G46+I46+K46+M46</f>
        <v>557484.46112500003</v>
      </c>
    </row>
    <row r="47" spans="1:25" s="2" customFormat="1" ht="16">
      <c r="A47" s="3"/>
      <c r="N47" s="11"/>
    </row>
    <row r="48" spans="1:25" s="2" customFormat="1" ht="16">
      <c r="A48" s="31" t="s">
        <v>61</v>
      </c>
      <c r="B48" s="38"/>
      <c r="C48" s="30" t="s">
        <v>62</v>
      </c>
      <c r="D48" s="31"/>
      <c r="E48" s="32">
        <f>E33+E41+E46</f>
        <v>274324.60493799997</v>
      </c>
      <c r="F48" s="31"/>
      <c r="G48" s="32">
        <f>G33+G41+G46</f>
        <v>257761.812164929</v>
      </c>
      <c r="H48" s="31"/>
      <c r="I48" s="32">
        <f>I33+I41+I46</f>
        <v>265923.91297987686</v>
      </c>
      <c r="J48" s="31"/>
      <c r="K48" s="32">
        <f>K33+K41+K46</f>
        <v>0</v>
      </c>
      <c r="L48" s="31"/>
      <c r="M48" s="32">
        <f>M33+M41+M46</f>
        <v>0</v>
      </c>
      <c r="N48" s="11">
        <f>E48+G48+I48+K48+M48</f>
        <v>798010.33008280583</v>
      </c>
    </row>
    <row r="49" spans="1:14" s="2" customFormat="1" ht="16">
      <c r="D49" s="3"/>
      <c r="E49" s="18"/>
      <c r="F49" s="3"/>
      <c r="G49" s="18"/>
      <c r="H49" s="3"/>
      <c r="I49" s="18"/>
      <c r="J49" s="3"/>
      <c r="K49" s="18"/>
      <c r="L49" s="3"/>
      <c r="M49" s="18"/>
      <c r="N49" s="11"/>
    </row>
    <row r="50" spans="1:14" s="2" customFormat="1" ht="16">
      <c r="A50" s="58" t="s">
        <v>63</v>
      </c>
      <c r="B50" s="59"/>
      <c r="C50" s="66" t="s">
        <v>64</v>
      </c>
      <c r="D50" s="58"/>
      <c r="E50" s="60">
        <f>E48-E46+25000</f>
        <v>94703.429937999987</v>
      </c>
      <c r="F50" s="58"/>
      <c r="G50" s="60">
        <f>G48-G46</f>
        <v>84281.989664928988</v>
      </c>
      <c r="H50" s="58"/>
      <c r="I50" s="60">
        <f>I48-I46</f>
        <v>86540.449354876851</v>
      </c>
      <c r="J50" s="58"/>
      <c r="K50" s="60">
        <f>K48-K46</f>
        <v>0</v>
      </c>
      <c r="L50" s="58"/>
      <c r="M50" s="60">
        <f>M48-M46</f>
        <v>0</v>
      </c>
      <c r="N50" s="11">
        <f>E50+G50+I50+K50+M50</f>
        <v>265525.8689578058</v>
      </c>
    </row>
    <row r="51" spans="1:14" s="2" customFormat="1" ht="16">
      <c r="A51" s="3"/>
      <c r="C51" s="3"/>
      <c r="N51" s="11"/>
    </row>
    <row r="52" spans="1:14" s="2" customFormat="1" ht="16">
      <c r="A52" s="64" t="s">
        <v>48</v>
      </c>
      <c r="B52" s="62"/>
      <c r="C52" s="65" t="s">
        <v>34</v>
      </c>
      <c r="N52" s="11"/>
    </row>
    <row r="53" spans="1:14" s="2" customFormat="1" ht="16">
      <c r="C53" s="120">
        <v>0.54500000000000004</v>
      </c>
      <c r="N53" s="11"/>
    </row>
    <row r="54" spans="1:14" s="2" customFormat="1" ht="16">
      <c r="C54" s="61" t="s">
        <v>35</v>
      </c>
      <c r="D54" s="62"/>
      <c r="E54" s="63">
        <f>E50*$C53</f>
        <v>51613.369316209995</v>
      </c>
      <c r="F54" s="62"/>
      <c r="G54" s="63">
        <f>G50*$C53</f>
        <v>45933.684367386304</v>
      </c>
      <c r="H54" s="62"/>
      <c r="I54" s="63">
        <f>I50*$C53</f>
        <v>47164.54489840789</v>
      </c>
      <c r="J54" s="62"/>
      <c r="K54" s="63">
        <f>K50*$C53</f>
        <v>0</v>
      </c>
      <c r="L54" s="62"/>
      <c r="M54" s="63">
        <f>M50*$C53</f>
        <v>0</v>
      </c>
      <c r="N54" s="11">
        <f>E54+G54+I54+K54+M54</f>
        <v>144711.5985820042</v>
      </c>
    </row>
    <row r="55" spans="1:14" s="2" customFormat="1" ht="16">
      <c r="N55" s="11"/>
    </row>
    <row r="56" spans="1:14" s="2" customFormat="1" ht="16">
      <c r="N56" s="11"/>
    </row>
    <row r="57" spans="1:14" s="2" customFormat="1" ht="16">
      <c r="A57" s="4" t="s">
        <v>36</v>
      </c>
      <c r="B57" s="34"/>
      <c r="C57" s="34"/>
      <c r="D57" s="34"/>
      <c r="E57" s="11">
        <f>E48+E54</f>
        <v>325937.97425420996</v>
      </c>
      <c r="F57" s="34"/>
      <c r="G57" s="11">
        <f>G48+G54</f>
        <v>303695.49653231527</v>
      </c>
      <c r="H57" s="34"/>
      <c r="I57" s="11">
        <f>I48+I54</f>
        <v>313088.45787828474</v>
      </c>
      <c r="J57" s="34"/>
      <c r="K57" s="11">
        <f>K48+K54</f>
        <v>0</v>
      </c>
      <c r="L57" s="34"/>
      <c r="M57" s="11">
        <f>M48+M54</f>
        <v>0</v>
      </c>
      <c r="N57" s="11">
        <f>E57+G57+I57+K57+M57</f>
        <v>942721.92866480991</v>
      </c>
    </row>
    <row r="58" spans="1:14" s="2" customFormat="1" ht="16"/>
    <row r="59" spans="1:14" s="2" customFormat="1" ht="16">
      <c r="G59" s="9"/>
      <c r="I59" s="9"/>
      <c r="N59" s="9"/>
    </row>
    <row r="60" spans="1:14" s="2" customFormat="1" ht="16">
      <c r="E60" s="9"/>
    </row>
    <row r="61" spans="1:14" s="2" customFormat="1" ht="16"/>
    <row r="62" spans="1:14" s="2" customFormat="1" ht="16">
      <c r="A62" s="126"/>
      <c r="B62" s="126"/>
      <c r="C62" s="126"/>
    </row>
    <row r="63" spans="1:14" s="2" customFormat="1" ht="16">
      <c r="A63" s="23"/>
      <c r="B63" s="97"/>
      <c r="C63" s="97"/>
    </row>
    <row r="64" spans="1:14" s="2" customFormat="1" ht="16">
      <c r="A64" s="23"/>
      <c r="B64" s="98"/>
      <c r="C64" s="98"/>
    </row>
    <row r="65" spans="1:32" s="2" customFormat="1" ht="16">
      <c r="A65" s="23"/>
      <c r="B65" s="98"/>
      <c r="C65" s="98"/>
    </row>
    <row r="66" spans="1:32" s="2" customFormat="1" ht="16">
      <c r="A66" s="23"/>
      <c r="B66" s="98"/>
      <c r="C66" s="98"/>
    </row>
    <row r="67" spans="1:32" s="2" customFormat="1" ht="16">
      <c r="A67" s="23"/>
      <c r="B67" s="98"/>
      <c r="C67" s="98"/>
    </row>
    <row r="68" spans="1:32" s="2" customFormat="1" ht="16">
      <c r="A68" s="23"/>
      <c r="B68" s="98"/>
      <c r="C68" s="98"/>
    </row>
    <row r="69" spans="1:32" s="2" customFormat="1" ht="16">
      <c r="A69" s="23"/>
      <c r="B69" s="98"/>
      <c r="C69" s="98"/>
    </row>
    <row r="70" spans="1:32" ht="16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2"/>
      <c r="Q70" s="2"/>
      <c r="R70" s="2"/>
      <c r="S70" s="2"/>
      <c r="T70" s="2"/>
      <c r="U70" s="40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40"/>
    </row>
    <row r="71" spans="1:32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</row>
    <row r="72" spans="1:32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</row>
    <row r="73" spans="1:32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</row>
    <row r="74" spans="1:32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</row>
    <row r="75" spans="1:32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</row>
    <row r="76" spans="1:32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</row>
    <row r="77" spans="1:32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</row>
    <row r="78" spans="1:32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</row>
    <row r="79" spans="1:32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</row>
    <row r="80" spans="1:32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</row>
    <row r="81" spans="1:32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</row>
    <row r="82" spans="1:3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</row>
    <row r="83" spans="1:32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</row>
    <row r="84" spans="1:32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</row>
    <row r="85" spans="1:32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</row>
    <row r="86" spans="1:32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</row>
    <row r="87" spans="1:32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</row>
    <row r="88" spans="1:32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</row>
    <row r="89" spans="1:32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</row>
    <row r="90" spans="1:32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</row>
    <row r="91" spans="1:32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</row>
    <row r="92" spans="1:3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</row>
    <row r="93" spans="1:32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</row>
    <row r="94" spans="1:32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</row>
    <row r="95" spans="1:32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</row>
    <row r="96" spans="1:32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</row>
    <row r="97" spans="1:32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</row>
    <row r="98" spans="1:32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</row>
    <row r="99" spans="1:32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</row>
    <row r="100" spans="1:32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</row>
    <row r="101" spans="1:32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</row>
    <row r="102" spans="1:3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</row>
    <row r="103" spans="1:32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</row>
    <row r="104" spans="1:32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</row>
    <row r="105" spans="1:32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</row>
    <row r="106" spans="1:32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</row>
    <row r="107" spans="1:32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</row>
    <row r="108" spans="1:32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</row>
    <row r="109" spans="1:32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</row>
    <row r="110" spans="1:32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</row>
    <row r="111" spans="1:32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</row>
    <row r="112" spans="1:3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</row>
    <row r="113" spans="1:32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</row>
    <row r="114" spans="1:32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</row>
    <row r="115" spans="1:32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</row>
    <row r="116" spans="1:32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</row>
    <row r="117" spans="1:32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</row>
    <row r="118" spans="1:32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</row>
    <row r="119" spans="1:32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</row>
    <row r="120" spans="1:32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</row>
    <row r="121" spans="1:32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</row>
    <row r="122" spans="1:3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</row>
    <row r="123" spans="1:32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</row>
    <row r="124" spans="1:32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</row>
    <row r="125" spans="1:32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</row>
    <row r="126" spans="1:32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</row>
    <row r="127" spans="1:32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</row>
    <row r="128" spans="1:32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</row>
    <row r="129" spans="1:32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</row>
    <row r="130" spans="1:32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</row>
    <row r="131" spans="1:32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</row>
    <row r="132" spans="1:3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</row>
    <row r="133" spans="1:32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</row>
    <row r="134" spans="1:32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</row>
    <row r="135" spans="1:32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</row>
    <row r="136" spans="1:32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</row>
    <row r="137" spans="1:32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</row>
    <row r="138" spans="1:32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</row>
    <row r="139" spans="1:32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</row>
    <row r="140" spans="1:32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</row>
    <row r="141" spans="1:32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</row>
    <row r="142" spans="1:3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</row>
    <row r="143" spans="1:32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</row>
    <row r="144" spans="1:32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</row>
    <row r="145" spans="1:32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</row>
    <row r="146" spans="1:32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</row>
    <row r="147" spans="1:32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</row>
    <row r="148" spans="1:32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</row>
    <row r="149" spans="1:32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</row>
    <row r="150" spans="1:32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</row>
    <row r="151" spans="1:32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</row>
    <row r="152" spans="1:3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</row>
    <row r="153" spans="1:32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</row>
    <row r="154" spans="1:32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</row>
    <row r="155" spans="1:32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</row>
    <row r="156" spans="1:32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</row>
    <row r="157" spans="1:32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</row>
    <row r="158" spans="1:32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</row>
    <row r="159" spans="1:32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</row>
    <row r="160" spans="1:32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</row>
    <row r="161" spans="1:32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</row>
    <row r="162" spans="1:3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</row>
    <row r="163" spans="1:32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</row>
    <row r="164" spans="1:32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</row>
    <row r="165" spans="1:32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</row>
    <row r="166" spans="1:32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</row>
    <row r="167" spans="1:32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</row>
    <row r="168" spans="1:32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</row>
    <row r="169" spans="1:32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</row>
    <row r="170" spans="1:32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</row>
    <row r="171" spans="1:32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</row>
    <row r="172" spans="1:3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</row>
    <row r="173" spans="1:32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</row>
    <row r="174" spans="1:32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</row>
    <row r="175" spans="1:32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</row>
    <row r="176" spans="1:32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</row>
    <row r="177" spans="1:32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</row>
    <row r="178" spans="1:32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</row>
    <row r="179" spans="1:32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</row>
    <row r="180" spans="1:32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</row>
    <row r="181" spans="1:32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</row>
    <row r="182" spans="1:3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</row>
    <row r="183" spans="1:32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</row>
    <row r="184" spans="1:32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</row>
    <row r="185" spans="1:32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</row>
    <row r="186" spans="1:32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</row>
    <row r="187" spans="1:32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</row>
    <row r="188" spans="1:32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</row>
    <row r="189" spans="1:32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</row>
    <row r="190" spans="1:32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</row>
    <row r="191" spans="1:32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</row>
    <row r="192" spans="1:3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</row>
    <row r="193" spans="1:32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</row>
    <row r="194" spans="1:32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</row>
    <row r="195" spans="1:32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</row>
    <row r="196" spans="1:32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</row>
    <row r="197" spans="1:32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</row>
    <row r="198" spans="1:32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</row>
    <row r="199" spans="1:32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</row>
    <row r="200" spans="1:32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</row>
    <row r="201" spans="1:32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</row>
    <row r="202" spans="1:3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</row>
    <row r="203" spans="1:32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</row>
    <row r="204" spans="1:32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</row>
    <row r="205" spans="1:32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</row>
    <row r="206" spans="1:32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</row>
    <row r="207" spans="1:32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</row>
    <row r="208" spans="1:32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</row>
    <row r="209" spans="1:32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</row>
    <row r="210" spans="1:32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</row>
    <row r="211" spans="1:32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</row>
    <row r="212" spans="1:3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</row>
    <row r="213" spans="1:32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</row>
    <row r="214" spans="1:32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</row>
    <row r="215" spans="1:32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</row>
    <row r="216" spans="1:32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</row>
    <row r="217" spans="1:32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</row>
    <row r="218" spans="1:32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</row>
    <row r="219" spans="1:32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</row>
    <row r="220" spans="1:32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</row>
    <row r="221" spans="1:32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</row>
    <row r="222" spans="1:3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</row>
    <row r="223" spans="1:32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</row>
    <row r="224" spans="1:32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</row>
    <row r="225" spans="1:32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</row>
    <row r="226" spans="1:32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</row>
    <row r="227" spans="1:32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</row>
    <row r="228" spans="1:32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</row>
    <row r="229" spans="1:32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</row>
    <row r="230" spans="1:32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</row>
    <row r="231" spans="1:32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</row>
    <row r="232" spans="1:3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</row>
    <row r="233" spans="1:32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</row>
    <row r="234" spans="1:32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</row>
    <row r="235" spans="1:32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</row>
    <row r="236" spans="1:32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</row>
    <row r="237" spans="1:32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</row>
    <row r="238" spans="1:32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</row>
    <row r="239" spans="1:32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</row>
    <row r="240" spans="1:32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</row>
    <row r="241" spans="1:15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</row>
    <row r="242" spans="1:15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</row>
    <row r="243" spans="1:15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</row>
    <row r="244" spans="1:15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</row>
    <row r="245" spans="1:1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</row>
    <row r="246" spans="1:15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</row>
    <row r="247" spans="1:15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</row>
    <row r="248" spans="1:15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</row>
    <row r="249" spans="1:15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</row>
    <row r="250" spans="1:15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</row>
    <row r="251" spans="1:15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</row>
    <row r="252" spans="1:15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</row>
    <row r="253" spans="1:15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</row>
    <row r="254" spans="1:15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</row>
    <row r="255" spans="1:1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</row>
    <row r="256" spans="1:15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</row>
    <row r="257" spans="1:15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</row>
    <row r="258" spans="1:15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</row>
    <row r="259" spans="1:15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</row>
    <row r="260" spans="1:15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</row>
    <row r="261" spans="1:15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</row>
    <row r="262" spans="1:15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</row>
    <row r="263" spans="1:15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</row>
    <row r="264" spans="1:15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</row>
    <row r="265" spans="1:1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</row>
    <row r="266" spans="1:15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</row>
    <row r="267" spans="1:15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</row>
    <row r="268" spans="1:15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</row>
    <row r="269" spans="1:15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</row>
    <row r="270" spans="1:15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</row>
    <row r="271" spans="1:15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</row>
    <row r="272" spans="1:15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</row>
    <row r="273" spans="1:15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</row>
    <row r="274" spans="1:15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</row>
    <row r="275" spans="1:1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</row>
    <row r="276" spans="1:15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</row>
    <row r="277" spans="1:15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</row>
    <row r="278" spans="1:15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</row>
    <row r="279" spans="1:15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</row>
    <row r="280" spans="1:15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</row>
    <row r="281" spans="1:15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</row>
    <row r="282" spans="1:15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</row>
    <row r="283" spans="1:15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</row>
    <row r="284" spans="1:15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</row>
    <row r="285" spans="1:15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</row>
    <row r="286" spans="1:15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</row>
    <row r="287" spans="1:15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</row>
    <row r="288" spans="1:15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</row>
    <row r="289" spans="1:15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</row>
    <row r="290" spans="1:15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</row>
    <row r="291" spans="1:15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</row>
    <row r="292" spans="1:15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</row>
    <row r="293" spans="1:15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</row>
    <row r="294" spans="1:15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</row>
    <row r="295" spans="1:1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</row>
    <row r="296" spans="1:15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</row>
    <row r="297" spans="1:15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</row>
    <row r="298" spans="1:15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</row>
    <row r="299" spans="1:15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</row>
    <row r="300" spans="1:15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</row>
    <row r="301" spans="1:15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</row>
    <row r="302" spans="1:15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</row>
    <row r="303" spans="1:15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</row>
    <row r="304" spans="1:15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</row>
    <row r="305" spans="1:15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</row>
    <row r="306" spans="1:15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</row>
    <row r="307" spans="1:15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</row>
    <row r="308" spans="1:15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</row>
    <row r="309" spans="1:15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</row>
  </sheetData>
  <mergeCells count="19">
    <mergeCell ref="AE6:AF6"/>
    <mergeCell ref="W6:X6"/>
    <mergeCell ref="AE9:AF9"/>
    <mergeCell ref="V25:X25"/>
    <mergeCell ref="W9:X9"/>
    <mergeCell ref="Y9:Z9"/>
    <mergeCell ref="AA9:AB9"/>
    <mergeCell ref="AC9:AD9"/>
    <mergeCell ref="A62:C62"/>
    <mergeCell ref="Y6:Z6"/>
    <mergeCell ref="AA6:AB6"/>
    <mergeCell ref="AC6:AD6"/>
    <mergeCell ref="V26:Y26"/>
    <mergeCell ref="P18:S18"/>
    <mergeCell ref="D5:E5"/>
    <mergeCell ref="F5:G5"/>
    <mergeCell ref="H5:I5"/>
    <mergeCell ref="J5:K5"/>
    <mergeCell ref="L5:M5"/>
  </mergeCells>
  <phoneticPr fontId="5" type="noConversion"/>
  <pageMargins left="0.75" right="0.75" top="1" bottom="1" header="0.5" footer="0.5"/>
  <pageSetup scale="4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238"/>
  <sheetViews>
    <sheetView workbookViewId="0">
      <selection activeCell="N39" sqref="N39"/>
    </sheetView>
  </sheetViews>
  <sheetFormatPr baseColWidth="10" defaultColWidth="11.1640625" defaultRowHeight="15" x14ac:dyDescent="0"/>
  <cols>
    <col min="1" max="1" width="31.6640625" bestFit="1" customWidth="1"/>
    <col min="2" max="3" width="23.6640625" customWidth="1"/>
    <col min="4" max="9" width="12.6640625" customWidth="1"/>
    <col min="10" max="12" width="12.6640625" hidden="1" customWidth="1"/>
    <col min="13" max="13" width="14.33203125" hidden="1" customWidth="1"/>
    <col min="14" max="14" width="12" customWidth="1"/>
    <col min="17" max="17" width="9.1640625" customWidth="1"/>
    <col min="18" max="18" width="11.1640625" bestFit="1" customWidth="1"/>
    <col min="22" max="22" width="26.83203125" customWidth="1"/>
    <col min="25" max="32" width="10.83203125" customWidth="1"/>
  </cols>
  <sheetData>
    <row r="1" spans="1:33" s="2" customFormat="1" ht="32">
      <c r="A1" s="122" t="s">
        <v>91</v>
      </c>
    </row>
    <row r="2" spans="1:33" s="2" customFormat="1" ht="16">
      <c r="A2" s="123"/>
    </row>
    <row r="3" spans="1:33" s="2" customFormat="1" ht="16">
      <c r="A3" s="123" t="s">
        <v>86</v>
      </c>
    </row>
    <row r="4" spans="1:33" s="2" customFormat="1" ht="16">
      <c r="A4" s="123"/>
    </row>
    <row r="5" spans="1:33" s="2" customFormat="1" ht="21">
      <c r="A5" s="123" t="s">
        <v>87</v>
      </c>
      <c r="D5" s="125" t="s">
        <v>3</v>
      </c>
      <c r="E5" s="125"/>
      <c r="F5" s="125" t="s">
        <v>4</v>
      </c>
      <c r="G5" s="125"/>
      <c r="H5" s="125" t="s">
        <v>5</v>
      </c>
      <c r="I5" s="125"/>
      <c r="J5" s="125" t="s">
        <v>6</v>
      </c>
      <c r="K5" s="125"/>
      <c r="L5" s="125" t="s">
        <v>7</v>
      </c>
      <c r="M5" s="125"/>
      <c r="N5" s="41" t="s">
        <v>43</v>
      </c>
      <c r="P5" s="84" t="s">
        <v>83</v>
      </c>
      <c r="Q5" s="85"/>
      <c r="R5" s="85"/>
      <c r="S5" s="85"/>
      <c r="T5" s="86"/>
    </row>
    <row r="6" spans="1:33" s="2" customFormat="1" ht="18">
      <c r="A6" s="3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P6" s="81" t="s">
        <v>65</v>
      </c>
      <c r="Q6" s="82" t="s">
        <v>66</v>
      </c>
      <c r="R6" s="82" t="s">
        <v>67</v>
      </c>
      <c r="S6" s="82" t="s">
        <v>68</v>
      </c>
      <c r="T6" s="83" t="s">
        <v>69</v>
      </c>
      <c r="V6" s="5" t="s">
        <v>53</v>
      </c>
      <c r="W6" s="127" t="s">
        <v>3</v>
      </c>
      <c r="X6" s="127"/>
      <c r="Y6" s="127" t="s">
        <v>4</v>
      </c>
      <c r="Z6" s="127"/>
      <c r="AA6" s="127" t="s">
        <v>5</v>
      </c>
      <c r="AB6" s="127"/>
      <c r="AC6" s="127" t="s">
        <v>6</v>
      </c>
      <c r="AD6" s="127"/>
      <c r="AE6" s="127" t="s">
        <v>7</v>
      </c>
      <c r="AF6" s="127"/>
    </row>
    <row r="7" spans="1:33" s="2" customFormat="1" ht="16">
      <c r="A7" s="3" t="s">
        <v>49</v>
      </c>
      <c r="D7" s="3" t="s">
        <v>2</v>
      </c>
      <c r="E7" s="3" t="s">
        <v>0</v>
      </c>
      <c r="F7" s="3" t="s">
        <v>2</v>
      </c>
      <c r="G7" s="3" t="s">
        <v>0</v>
      </c>
      <c r="H7" s="3" t="s">
        <v>2</v>
      </c>
      <c r="I7" s="3" t="s">
        <v>0</v>
      </c>
      <c r="J7" s="3" t="s">
        <v>2</v>
      </c>
      <c r="K7" s="3" t="s">
        <v>0</v>
      </c>
      <c r="L7" s="3" t="s">
        <v>2</v>
      </c>
      <c r="M7" s="3" t="s">
        <v>0</v>
      </c>
      <c r="N7" s="4"/>
      <c r="P7" s="73">
        <f>E11/V20*100</f>
        <v>75</v>
      </c>
      <c r="Q7" s="73">
        <f>G11/Y20*100</f>
        <v>50</v>
      </c>
      <c r="R7" s="73">
        <f>I11/AA20*100</f>
        <v>50</v>
      </c>
      <c r="S7" s="73">
        <f>K11/AC20*100</f>
        <v>0</v>
      </c>
      <c r="T7" s="73">
        <f>M11/AE20*100</f>
        <v>0</v>
      </c>
      <c r="V7" s="5"/>
      <c r="W7" s="71">
        <f>V21</f>
        <v>6792.6923076923085</v>
      </c>
      <c r="X7" s="5">
        <v>9</v>
      </c>
      <c r="Y7" s="71">
        <f>W7*1.03</f>
        <v>6996.4730769230782</v>
      </c>
      <c r="Z7" s="5">
        <v>9</v>
      </c>
      <c r="AA7" s="71">
        <f>Y7*1.03</f>
        <v>7206.3672692307709</v>
      </c>
      <c r="AB7" s="5">
        <v>9</v>
      </c>
      <c r="AC7" s="71">
        <f>AA7*1.03</f>
        <v>7422.5582873076946</v>
      </c>
      <c r="AD7" s="5">
        <v>9</v>
      </c>
      <c r="AE7" s="71">
        <f>AC7*1.03</f>
        <v>7645.2350359269258</v>
      </c>
      <c r="AF7" s="5">
        <v>9</v>
      </c>
    </row>
    <row r="8" spans="1:33" s="2" customFormat="1" ht="16">
      <c r="A8" s="3"/>
      <c r="B8" s="2" t="s">
        <v>89</v>
      </c>
      <c r="N8" s="4"/>
      <c r="P8" s="74"/>
      <c r="Q8" s="74"/>
      <c r="R8" s="74"/>
      <c r="S8" s="74"/>
      <c r="T8" s="74"/>
    </row>
    <row r="9" spans="1:33" s="2" customFormat="1" ht="21">
      <c r="A9" s="3"/>
      <c r="B9" s="2" t="s">
        <v>82</v>
      </c>
      <c r="D9" s="19">
        <v>9</v>
      </c>
      <c r="E9" s="9">
        <f>W7*D9</f>
        <v>61134.23076923078</v>
      </c>
      <c r="F9" s="19">
        <v>6</v>
      </c>
      <c r="G9" s="9">
        <f>Y7*F9</f>
        <v>41978.838461538471</v>
      </c>
      <c r="H9" s="19">
        <v>6</v>
      </c>
      <c r="I9" s="9">
        <f>AA7*H9</f>
        <v>43238.203615384627</v>
      </c>
      <c r="J9" s="19">
        <v>0</v>
      </c>
      <c r="K9" s="9">
        <f>AC7*J9</f>
        <v>0</v>
      </c>
      <c r="L9" s="19">
        <v>0</v>
      </c>
      <c r="M9" s="9">
        <f>AE7*L9</f>
        <v>0</v>
      </c>
      <c r="N9" s="11">
        <f>E9+G9+I9+K9+M9</f>
        <v>146351.27284615388</v>
      </c>
      <c r="P9" s="75" t="s">
        <v>71</v>
      </c>
      <c r="Q9" s="76"/>
      <c r="R9" s="76"/>
      <c r="S9" s="76"/>
      <c r="T9" s="77"/>
      <c r="V9" s="5" t="s">
        <v>18</v>
      </c>
      <c r="W9" s="127" t="s">
        <v>3</v>
      </c>
      <c r="X9" s="127"/>
      <c r="Y9" s="127" t="s">
        <v>4</v>
      </c>
      <c r="Z9" s="127"/>
      <c r="AA9" s="127" t="s">
        <v>5</v>
      </c>
      <c r="AB9" s="127"/>
      <c r="AC9" s="127" t="s">
        <v>6</v>
      </c>
      <c r="AD9" s="127"/>
      <c r="AE9" s="127" t="s">
        <v>7</v>
      </c>
      <c r="AF9" s="127"/>
    </row>
    <row r="10" spans="1:33" s="2" customFormat="1" ht="18">
      <c r="A10" s="3"/>
      <c r="D10" s="46">
        <v>0</v>
      </c>
      <c r="E10" s="13">
        <f>W7*D10</f>
        <v>0</v>
      </c>
      <c r="F10" s="46">
        <v>0</v>
      </c>
      <c r="G10" s="13">
        <f>Y7*F10</f>
        <v>0</v>
      </c>
      <c r="H10" s="46">
        <v>0</v>
      </c>
      <c r="I10" s="13">
        <f>AA7*H10</f>
        <v>0</v>
      </c>
      <c r="J10" s="46">
        <v>0</v>
      </c>
      <c r="K10" s="13">
        <f>AC7*J10</f>
        <v>0</v>
      </c>
      <c r="L10" s="46">
        <v>0</v>
      </c>
      <c r="M10" s="13">
        <f>AE7*L10</f>
        <v>0</v>
      </c>
      <c r="N10" s="15">
        <f>E10+G10+I10+K10+M10</f>
        <v>0</v>
      </c>
      <c r="P10" s="78" t="s">
        <v>65</v>
      </c>
      <c r="Q10" s="79" t="s">
        <v>66</v>
      </c>
      <c r="R10" s="79" t="s">
        <v>67</v>
      </c>
      <c r="S10" s="79" t="s">
        <v>68</v>
      </c>
      <c r="T10" s="80" t="s">
        <v>69</v>
      </c>
      <c r="V10" s="5" t="s">
        <v>9</v>
      </c>
      <c r="W10" s="6">
        <v>25000</v>
      </c>
      <c r="X10" s="16">
        <v>12</v>
      </c>
      <c r="Y10" s="6">
        <f>W10*1.03</f>
        <v>25750</v>
      </c>
      <c r="Z10" s="16">
        <v>12</v>
      </c>
      <c r="AA10" s="6">
        <f>Y10*1.03</f>
        <v>26522.5</v>
      </c>
      <c r="AB10" s="16">
        <v>12</v>
      </c>
      <c r="AC10" s="6">
        <f>AA10*1.03</f>
        <v>27318.174999999999</v>
      </c>
      <c r="AD10" s="16">
        <v>12</v>
      </c>
      <c r="AE10" s="6">
        <f>AC10*1.03</f>
        <v>28137.720249999998</v>
      </c>
      <c r="AF10" s="16">
        <v>12</v>
      </c>
    </row>
    <row r="11" spans="1:33" s="2" customFormat="1" ht="16">
      <c r="A11" s="3"/>
      <c r="C11" s="17" t="s">
        <v>1</v>
      </c>
      <c r="D11" s="108">
        <f t="shared" ref="D11:M11" si="0">SUM(D9:D10)</f>
        <v>9</v>
      </c>
      <c r="E11" s="18">
        <f t="shared" si="0"/>
        <v>61134.23076923078</v>
      </c>
      <c r="F11" s="42">
        <f t="shared" si="0"/>
        <v>6</v>
      </c>
      <c r="G11" s="18">
        <f t="shared" si="0"/>
        <v>41978.838461538471</v>
      </c>
      <c r="H11" s="42">
        <f t="shared" si="0"/>
        <v>6</v>
      </c>
      <c r="I11" s="18">
        <f t="shared" si="0"/>
        <v>43238.203615384627</v>
      </c>
      <c r="J11" s="42">
        <f t="shared" si="0"/>
        <v>0</v>
      </c>
      <c r="K11" s="18">
        <f t="shared" si="0"/>
        <v>0</v>
      </c>
      <c r="L11" s="42">
        <f t="shared" si="0"/>
        <v>0</v>
      </c>
      <c r="M11" s="18">
        <f t="shared" si="0"/>
        <v>0</v>
      </c>
      <c r="N11" s="11">
        <f>E11+G11+I11+K11+M11</f>
        <v>146351.27284615388</v>
      </c>
      <c r="P11" s="73">
        <f>E9/V19*100</f>
        <v>100.3846153846154</v>
      </c>
      <c r="Q11" s="73">
        <f>G9/Y19*100</f>
        <v>66.923076923076934</v>
      </c>
      <c r="R11" s="73">
        <f>I9/V19*100</f>
        <v>70.998692307692323</v>
      </c>
      <c r="S11" s="73">
        <f>K9/V19*100</f>
        <v>0</v>
      </c>
      <c r="T11" s="73">
        <f>M9/V19*100</f>
        <v>0</v>
      </c>
      <c r="V11" s="5" t="s">
        <v>10</v>
      </c>
      <c r="W11" s="6">
        <v>48000</v>
      </c>
      <c r="X11" s="5">
        <v>12</v>
      </c>
      <c r="Y11" s="6">
        <f>W11*1.03</f>
        <v>49440</v>
      </c>
      <c r="Z11" s="5">
        <v>12</v>
      </c>
      <c r="AA11" s="6">
        <f>Y11*1.03</f>
        <v>50923.200000000004</v>
      </c>
      <c r="AB11" s="5">
        <v>12</v>
      </c>
      <c r="AC11" s="6">
        <f>AA11*1.03</f>
        <v>52450.896000000008</v>
      </c>
      <c r="AD11" s="5">
        <v>12</v>
      </c>
      <c r="AE11" s="6">
        <f>AC11*1.03</f>
        <v>54024.422880000013</v>
      </c>
      <c r="AF11" s="16">
        <v>12</v>
      </c>
    </row>
    <row r="12" spans="1:33" s="2" customFormat="1" ht="16">
      <c r="A12" s="3"/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1"/>
      <c r="P12" s="74"/>
      <c r="Q12" s="74"/>
      <c r="R12" s="74"/>
      <c r="S12" s="74"/>
      <c r="T12" s="74"/>
      <c r="V12" s="5" t="s">
        <v>84</v>
      </c>
      <c r="W12" s="6">
        <v>18000</v>
      </c>
      <c r="X12" s="5">
        <v>12</v>
      </c>
      <c r="Y12" s="6">
        <f t="shared" ref="Y12:Y14" si="1">W12*1.03</f>
        <v>18540</v>
      </c>
      <c r="Z12" s="16">
        <v>12</v>
      </c>
      <c r="AA12" s="6">
        <f t="shared" ref="AA12:AA14" si="2">Y12*1.03</f>
        <v>19096.2</v>
      </c>
      <c r="AB12" s="16">
        <v>12</v>
      </c>
      <c r="AC12" s="6">
        <f t="shared" ref="AC12:AC14" si="3">AA12*1.03</f>
        <v>19669.086000000003</v>
      </c>
      <c r="AD12" s="16">
        <v>12</v>
      </c>
      <c r="AE12" s="6">
        <f t="shared" ref="AE12:AE14" si="4">AC12*1.03</f>
        <v>20259.158580000003</v>
      </c>
      <c r="AF12" s="16">
        <v>12</v>
      </c>
    </row>
    <row r="13" spans="1:33" s="2" customFormat="1" ht="21">
      <c r="A13" s="3"/>
      <c r="C13" s="50" t="s">
        <v>16</v>
      </c>
      <c r="D13" s="3" t="s">
        <v>2</v>
      </c>
      <c r="E13" s="3" t="s">
        <v>17</v>
      </c>
      <c r="F13" s="3" t="s">
        <v>2</v>
      </c>
      <c r="G13" s="3" t="s">
        <v>17</v>
      </c>
      <c r="H13" s="3" t="s">
        <v>2</v>
      </c>
      <c r="I13" s="3" t="s">
        <v>17</v>
      </c>
      <c r="J13" s="3" t="s">
        <v>2</v>
      </c>
      <c r="K13" s="3" t="s">
        <v>17</v>
      </c>
      <c r="L13" s="3" t="s">
        <v>2</v>
      </c>
      <c r="M13" s="3" t="s">
        <v>17</v>
      </c>
      <c r="N13" s="11"/>
      <c r="P13" s="100" t="s">
        <v>75</v>
      </c>
      <c r="Q13" s="101"/>
      <c r="R13" s="101"/>
      <c r="S13" s="101"/>
      <c r="T13" s="102"/>
      <c r="V13" s="5" t="s">
        <v>12</v>
      </c>
      <c r="W13" s="6">
        <v>10000</v>
      </c>
      <c r="X13" s="5">
        <v>12</v>
      </c>
      <c r="Y13" s="6">
        <f t="shared" si="1"/>
        <v>10300</v>
      </c>
      <c r="Z13" s="5">
        <v>12</v>
      </c>
      <c r="AA13" s="6">
        <f t="shared" si="2"/>
        <v>10609</v>
      </c>
      <c r="AB13" s="5">
        <v>12</v>
      </c>
      <c r="AC13" s="6">
        <f t="shared" si="3"/>
        <v>10927.27</v>
      </c>
      <c r="AD13" s="5">
        <v>12</v>
      </c>
      <c r="AE13" s="6">
        <f t="shared" si="4"/>
        <v>11255.088100000001</v>
      </c>
      <c r="AF13" s="16">
        <v>12</v>
      </c>
    </row>
    <row r="14" spans="1:33" s="2" customFormat="1" ht="18">
      <c r="A14" s="3" t="s">
        <v>8</v>
      </c>
      <c r="B14" s="2" t="s">
        <v>9</v>
      </c>
      <c r="C14" s="8">
        <v>1</v>
      </c>
      <c r="D14" s="19">
        <v>18</v>
      </c>
      <c r="E14" s="9">
        <f>W10/X10*D14*$C14</f>
        <v>37500</v>
      </c>
      <c r="F14" s="19">
        <v>12</v>
      </c>
      <c r="G14" s="9">
        <f>Y10/Z10*F14*$C14</f>
        <v>25750</v>
      </c>
      <c r="H14" s="19">
        <v>12</v>
      </c>
      <c r="I14" s="9">
        <f>AA10/AB10*H14*$C14</f>
        <v>26522.5</v>
      </c>
      <c r="J14" s="19">
        <v>0</v>
      </c>
      <c r="K14" s="9">
        <f>AC10/AD10*J14*$C14</f>
        <v>0</v>
      </c>
      <c r="L14" s="19">
        <v>0</v>
      </c>
      <c r="M14" s="9">
        <f>AE10/AF10*L14*$C14</f>
        <v>0</v>
      </c>
      <c r="N14" s="11">
        <f>E14+G14+I14+K14+M14</f>
        <v>89772.5</v>
      </c>
      <c r="P14" s="103" t="s">
        <v>65</v>
      </c>
      <c r="Q14" s="104" t="s">
        <v>66</v>
      </c>
      <c r="R14" s="104" t="s">
        <v>67</v>
      </c>
      <c r="S14" s="104" t="s">
        <v>68</v>
      </c>
      <c r="T14" s="105" t="s">
        <v>69</v>
      </c>
      <c r="V14" s="5" t="s">
        <v>13</v>
      </c>
      <c r="W14" s="6">
        <v>10000</v>
      </c>
      <c r="X14" s="5">
        <v>12</v>
      </c>
      <c r="Y14" s="6">
        <f t="shared" si="1"/>
        <v>10300</v>
      </c>
      <c r="Z14" s="16">
        <v>12</v>
      </c>
      <c r="AA14" s="6">
        <f t="shared" si="2"/>
        <v>10609</v>
      </c>
      <c r="AB14" s="16">
        <v>12</v>
      </c>
      <c r="AC14" s="6">
        <f t="shared" si="3"/>
        <v>10927.27</v>
      </c>
      <c r="AD14" s="16">
        <v>12</v>
      </c>
      <c r="AE14" s="6">
        <f t="shared" si="4"/>
        <v>11255.088100000001</v>
      </c>
      <c r="AF14" s="16">
        <v>12</v>
      </c>
    </row>
    <row r="15" spans="1:33" s="2" customFormat="1" ht="16">
      <c r="A15" s="3"/>
      <c r="B15" s="2" t="s">
        <v>10</v>
      </c>
      <c r="C15" s="8">
        <v>0</v>
      </c>
      <c r="D15" s="19">
        <v>0</v>
      </c>
      <c r="E15" s="9">
        <f>W11/X11*D15*$C15</f>
        <v>0</v>
      </c>
      <c r="F15" s="19">
        <v>0</v>
      </c>
      <c r="G15" s="9">
        <f>Y11/Z11*F15*$C15</f>
        <v>0</v>
      </c>
      <c r="H15" s="19">
        <v>0</v>
      </c>
      <c r="I15" s="9">
        <f>AA11/AB11*H15*$C15</f>
        <v>0</v>
      </c>
      <c r="J15" s="19">
        <v>0</v>
      </c>
      <c r="K15" s="9">
        <f>AC11/AD11*J15*$C15</f>
        <v>0</v>
      </c>
      <c r="L15" s="19">
        <v>0</v>
      </c>
      <c r="M15" s="9">
        <f>AE11/AF11*L15*$C15</f>
        <v>0</v>
      </c>
      <c r="N15" s="11">
        <f>E15+G15+I15+K15+M15</f>
        <v>0</v>
      </c>
      <c r="P15" s="73">
        <f>E10/V18*100</f>
        <v>0</v>
      </c>
      <c r="Q15" s="73">
        <f>G10/V18*100</f>
        <v>0</v>
      </c>
      <c r="R15" s="73">
        <f>I10/V18*100</f>
        <v>0</v>
      </c>
      <c r="S15" s="73">
        <f>K10/V18*100</f>
        <v>0</v>
      </c>
      <c r="T15" s="73">
        <f>M10/V18*100</f>
        <v>0</v>
      </c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</row>
    <row r="16" spans="1:33" s="2" customFormat="1" ht="16">
      <c r="A16" s="3"/>
      <c r="B16" s="2" t="s">
        <v>11</v>
      </c>
      <c r="C16" s="8">
        <v>1</v>
      </c>
      <c r="D16" s="19">
        <v>18</v>
      </c>
      <c r="E16" s="9">
        <f>W12/X12*D16*$C16</f>
        <v>27000</v>
      </c>
      <c r="F16" s="19">
        <v>12</v>
      </c>
      <c r="G16" s="9">
        <f>Y12/Z12*F16*$C16</f>
        <v>18540</v>
      </c>
      <c r="H16" s="19">
        <v>12</v>
      </c>
      <c r="I16" s="9">
        <f>AA12/AB12*H16*$C16</f>
        <v>19096.2</v>
      </c>
      <c r="J16" s="19">
        <v>0</v>
      </c>
      <c r="K16" s="9">
        <f>AC12/AD12*J16*$C16</f>
        <v>0</v>
      </c>
      <c r="L16" s="19">
        <v>0</v>
      </c>
      <c r="M16" s="9">
        <f>AE12/AF12*L16*$C16</f>
        <v>0</v>
      </c>
      <c r="N16" s="11">
        <f>E16+G16+I16+K16+M16</f>
        <v>64636.2</v>
      </c>
      <c r="P16" s="74"/>
      <c r="Q16" s="74"/>
      <c r="R16" s="74"/>
      <c r="S16" s="74"/>
      <c r="T16" s="74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</row>
    <row r="17" spans="1:31" s="2" customFormat="1" ht="16">
      <c r="A17" s="3"/>
      <c r="B17" s="2" t="s">
        <v>12</v>
      </c>
      <c r="C17" s="8">
        <v>0</v>
      </c>
      <c r="D17" s="19">
        <v>0</v>
      </c>
      <c r="E17" s="9">
        <f>W13/X13*D17*$C17</f>
        <v>0</v>
      </c>
      <c r="F17" s="19">
        <v>0</v>
      </c>
      <c r="G17" s="9">
        <f>Y13/Z13*F17*$C17</f>
        <v>0</v>
      </c>
      <c r="H17" s="19">
        <v>0</v>
      </c>
      <c r="I17" s="9">
        <f>AA13/AB13*H17*$C17</f>
        <v>0</v>
      </c>
      <c r="J17" s="19">
        <v>0</v>
      </c>
      <c r="K17" s="9">
        <f>AC13/AD13*J17*$C17</f>
        <v>0</v>
      </c>
      <c r="L17" s="19">
        <v>0</v>
      </c>
      <c r="M17" s="9">
        <f>AE13/AF13*L17*$C17</f>
        <v>0</v>
      </c>
      <c r="N17" s="11">
        <f>E17+G17+I17+K17+M17</f>
        <v>0</v>
      </c>
      <c r="V17" s="23" t="s">
        <v>73</v>
      </c>
      <c r="W17" s="23"/>
      <c r="X17" s="23"/>
      <c r="Y17" s="23"/>
      <c r="Z17" s="23"/>
    </row>
    <row r="18" spans="1:31" s="2" customFormat="1" ht="16">
      <c r="A18" s="3"/>
      <c r="B18" s="2" t="s">
        <v>13</v>
      </c>
      <c r="C18" s="24">
        <v>0</v>
      </c>
      <c r="D18" s="46">
        <v>0</v>
      </c>
      <c r="E18" s="13">
        <f>W14/X14*D18*$C18</f>
        <v>0</v>
      </c>
      <c r="F18" s="46">
        <v>0</v>
      </c>
      <c r="G18" s="13">
        <f>Y14/Z14*F18*$C18</f>
        <v>0</v>
      </c>
      <c r="H18" s="46">
        <v>0</v>
      </c>
      <c r="I18" s="13">
        <f>AA14/AB14*H18*$C18</f>
        <v>0</v>
      </c>
      <c r="J18" s="46">
        <v>0</v>
      </c>
      <c r="K18" s="13">
        <f>AC14/AD14*J18*$C18</f>
        <v>0</v>
      </c>
      <c r="L18" s="46">
        <v>0</v>
      </c>
      <c r="M18" s="13">
        <f>AE14/AF14*L18*$C18</f>
        <v>0</v>
      </c>
      <c r="N18" s="15">
        <f>E18+G18+I18+K18+M18</f>
        <v>0</v>
      </c>
      <c r="P18" s="128" t="s">
        <v>60</v>
      </c>
      <c r="Q18" s="129"/>
      <c r="R18" s="129"/>
      <c r="S18" s="130"/>
      <c r="V18" s="90">
        <f>V20-V19</f>
        <v>20612.307692307702</v>
      </c>
      <c r="W18" s="91" t="s">
        <v>72</v>
      </c>
      <c r="X18" s="91"/>
      <c r="Y18" s="89">
        <f>Y20-Y19</f>
        <v>21230.676923076942</v>
      </c>
      <c r="Z18" s="91"/>
      <c r="AA18" s="89">
        <f>AA20-AA19</f>
        <v>21867.59723076925</v>
      </c>
      <c r="AB18" s="91"/>
      <c r="AC18" s="89">
        <f>AC20-AC19</f>
        <v>22523.625147692321</v>
      </c>
      <c r="AD18" s="91"/>
      <c r="AE18" s="89">
        <f>AE20-AE19</f>
        <v>23199.333902123079</v>
      </c>
    </row>
    <row r="19" spans="1:31" s="2" customFormat="1" ht="16">
      <c r="A19" s="3"/>
      <c r="C19" s="24"/>
      <c r="D19" s="26"/>
      <c r="E19" s="27"/>
      <c r="F19" s="26"/>
      <c r="G19" s="27"/>
      <c r="H19" s="26"/>
      <c r="I19" s="27"/>
      <c r="J19" s="26"/>
      <c r="K19" s="27"/>
      <c r="L19" s="26"/>
      <c r="M19" s="27"/>
      <c r="N19" s="11"/>
      <c r="P19" s="5" t="s">
        <v>37</v>
      </c>
      <c r="Q19" s="5"/>
      <c r="R19" s="67" t="s">
        <v>47</v>
      </c>
      <c r="S19" s="67" t="s">
        <v>54</v>
      </c>
      <c r="V19" s="106">
        <v>60900</v>
      </c>
      <c r="W19" s="95" t="s">
        <v>55</v>
      </c>
      <c r="X19" s="95"/>
      <c r="Y19" s="87">
        <f>V19*1.03</f>
        <v>62727</v>
      </c>
      <c r="Z19" s="87"/>
      <c r="AA19" s="87">
        <f>Y19*1.03</f>
        <v>64608.810000000005</v>
      </c>
      <c r="AB19" s="87"/>
      <c r="AC19" s="87">
        <f>AA19*1.03</f>
        <v>66547.074300000007</v>
      </c>
      <c r="AD19" s="87"/>
      <c r="AE19" s="87">
        <f>AC19*1.03</f>
        <v>68543.486529000016</v>
      </c>
    </row>
    <row r="20" spans="1:31" s="2" customFormat="1" ht="16">
      <c r="A20" s="3"/>
      <c r="C20" s="17" t="s">
        <v>14</v>
      </c>
      <c r="D20" s="3"/>
      <c r="E20" s="18">
        <f>SUM(E14:E18)</f>
        <v>64500</v>
      </c>
      <c r="F20" s="3"/>
      <c r="G20" s="18">
        <f>SUM(G14:G18)</f>
        <v>44290</v>
      </c>
      <c r="H20" s="3"/>
      <c r="I20" s="18">
        <f>SUM(I14:I18)</f>
        <v>45618.7</v>
      </c>
      <c r="J20" s="3"/>
      <c r="K20" s="18">
        <f>SUM(K14:K18)</f>
        <v>0</v>
      </c>
      <c r="L20" s="3"/>
      <c r="M20" s="18">
        <f>SUM(M14:M18)</f>
        <v>0</v>
      </c>
      <c r="N20" s="11">
        <f>E20+G20+I20+K20+M20</f>
        <v>154408.70000000001</v>
      </c>
      <c r="P20" s="5" t="s">
        <v>38</v>
      </c>
      <c r="Q20" s="5"/>
      <c r="R20" s="68">
        <v>11307.45</v>
      </c>
      <c r="S20" s="68">
        <f>R20/12</f>
        <v>942.28750000000002</v>
      </c>
      <c r="V20" s="92">
        <f>V19/1560*2088</f>
        <v>81512.307692307702</v>
      </c>
      <c r="W20" s="93" t="s">
        <v>56</v>
      </c>
      <c r="X20" s="93"/>
      <c r="Y20" s="88">
        <f>V20*1.03</f>
        <v>83957.676923076942</v>
      </c>
      <c r="Z20" s="88"/>
      <c r="AA20" s="88">
        <f>Y20*1.03</f>
        <v>86476.407230769255</v>
      </c>
      <c r="AB20" s="88"/>
      <c r="AC20" s="88">
        <f>AA20*1.03</f>
        <v>89070.699447692328</v>
      </c>
      <c r="AD20" s="88"/>
      <c r="AE20" s="88">
        <f>AC20*1.03</f>
        <v>91742.820431123095</v>
      </c>
    </row>
    <row r="21" spans="1:31" s="2" customFormat="1" ht="16">
      <c r="A21" s="3"/>
      <c r="N21" s="11"/>
      <c r="P21" s="5" t="s">
        <v>39</v>
      </c>
      <c r="Q21" s="5"/>
      <c r="R21" s="68">
        <f>R20*1.05</f>
        <v>11872.822500000002</v>
      </c>
      <c r="S21" s="68">
        <f t="shared" ref="S21:S25" si="5">R21/12</f>
        <v>989.40187500000013</v>
      </c>
      <c r="V21" s="69">
        <f>V20/12</f>
        <v>6792.6923076923085</v>
      </c>
      <c r="W21" s="70" t="s">
        <v>57</v>
      </c>
      <c r="X21" s="2" t="s">
        <v>58</v>
      </c>
    </row>
    <row r="22" spans="1:31" s="2" customFormat="1" ht="16">
      <c r="A22" s="3"/>
      <c r="C22" s="17" t="s">
        <v>15</v>
      </c>
      <c r="D22" s="3"/>
      <c r="E22" s="18">
        <f>E20+E11</f>
        <v>125634.23076923078</v>
      </c>
      <c r="F22" s="18"/>
      <c r="G22" s="18">
        <f>G20+G11</f>
        <v>86268.838461538471</v>
      </c>
      <c r="H22" s="18"/>
      <c r="I22" s="18">
        <f>I20+I11</f>
        <v>88856.903615384625</v>
      </c>
      <c r="J22" s="18"/>
      <c r="K22" s="18">
        <f>K20+K11</f>
        <v>0</v>
      </c>
      <c r="L22" s="18"/>
      <c r="M22" s="18">
        <f>M20+M11</f>
        <v>0</v>
      </c>
      <c r="N22" s="11">
        <f>E22+G22+I22+K22+M22</f>
        <v>300759.97284615389</v>
      </c>
      <c r="P22" s="5" t="s">
        <v>40</v>
      </c>
      <c r="Q22" s="5"/>
      <c r="R22" s="68">
        <f t="shared" ref="R22:R25" si="6">R21*1.05</f>
        <v>12466.463625000002</v>
      </c>
      <c r="S22" s="68">
        <f t="shared" si="5"/>
        <v>1038.8719687500002</v>
      </c>
    </row>
    <row r="23" spans="1:31" s="2" customFormat="1" ht="16">
      <c r="A23" s="3"/>
      <c r="N23" s="11"/>
      <c r="P23" s="5" t="s">
        <v>41</v>
      </c>
      <c r="Q23" s="5"/>
      <c r="R23" s="68">
        <f t="shared" si="6"/>
        <v>13089.786806250002</v>
      </c>
      <c r="S23" s="68">
        <f t="shared" si="5"/>
        <v>1090.8155671875002</v>
      </c>
    </row>
    <row r="24" spans="1:31" s="2" customFormat="1" ht="16">
      <c r="A24" s="3"/>
      <c r="C24" s="21" t="s">
        <v>20</v>
      </c>
      <c r="E24" s="51" t="s">
        <v>21</v>
      </c>
      <c r="G24" s="48" t="s">
        <v>21</v>
      </c>
      <c r="I24" s="48" t="s">
        <v>21</v>
      </c>
      <c r="K24" s="48" t="s">
        <v>21</v>
      </c>
      <c r="M24" s="48" t="s">
        <v>21</v>
      </c>
      <c r="N24" s="43"/>
      <c r="P24" s="5" t="s">
        <v>74</v>
      </c>
      <c r="Q24" s="5"/>
      <c r="R24" s="68">
        <f t="shared" si="6"/>
        <v>13744.276146562503</v>
      </c>
      <c r="S24" s="68">
        <f t="shared" si="5"/>
        <v>1145.3563455468752</v>
      </c>
      <c r="V24" s="109"/>
    </row>
    <row r="25" spans="1:31" s="2" customFormat="1" ht="16">
      <c r="A25" s="3" t="s">
        <v>50</v>
      </c>
      <c r="B25" s="2" t="s">
        <v>19</v>
      </c>
      <c r="C25" s="124">
        <v>0.27400000000000002</v>
      </c>
      <c r="E25" s="9">
        <f>E11*$C25</f>
        <v>16750.779230769236</v>
      </c>
      <c r="G25" s="9">
        <f>G11*$C25</f>
        <v>11502.201738461543</v>
      </c>
      <c r="I25" s="9">
        <f>I11*$C25</f>
        <v>11847.267790615389</v>
      </c>
      <c r="K25" s="9">
        <f>K11*$C25</f>
        <v>0</v>
      </c>
      <c r="M25" s="9">
        <f>M11*$C25</f>
        <v>0</v>
      </c>
      <c r="N25" s="11">
        <f t="shared" ref="N25:N31" si="7">E25+G25+I25+K25+M25</f>
        <v>40100.248759846167</v>
      </c>
      <c r="P25" s="5" t="s">
        <v>77</v>
      </c>
      <c r="Q25" s="5"/>
      <c r="R25" s="68">
        <f t="shared" si="6"/>
        <v>14431.489953890628</v>
      </c>
      <c r="S25" s="68">
        <f t="shared" si="5"/>
        <v>1202.624162824219</v>
      </c>
      <c r="V25" s="109"/>
    </row>
    <row r="26" spans="1:31" s="2" customFormat="1" ht="16">
      <c r="A26" s="3"/>
      <c r="B26" s="2" t="s">
        <v>9</v>
      </c>
      <c r="C26" s="124">
        <v>0.10199999999999999</v>
      </c>
      <c r="E26" s="9">
        <f>E14*$C26</f>
        <v>3824.9999999999995</v>
      </c>
      <c r="G26" s="9">
        <f>G14*$C26</f>
        <v>2626.5</v>
      </c>
      <c r="I26" s="9">
        <f>I14*$C26</f>
        <v>2705.2949999999996</v>
      </c>
      <c r="K26" s="9">
        <f>K14*$C26</f>
        <v>0</v>
      </c>
      <c r="M26" s="9">
        <f>M14*$C26</f>
        <v>0</v>
      </c>
      <c r="N26" s="11">
        <f t="shared" si="7"/>
        <v>9156.7950000000001</v>
      </c>
    </row>
    <row r="27" spans="1:31" s="2" customFormat="1" ht="16">
      <c r="A27" s="3"/>
      <c r="B27" s="2" t="s">
        <v>10</v>
      </c>
      <c r="C27" s="124">
        <v>0.10199999999999999</v>
      </c>
      <c r="E27" s="9">
        <f>E15*$C27</f>
        <v>0</v>
      </c>
      <c r="G27" s="9">
        <f>G15*$C27</f>
        <v>0</v>
      </c>
      <c r="I27" s="9">
        <f>I15*$C27</f>
        <v>0</v>
      </c>
      <c r="K27" s="9">
        <f>K15*$C27</f>
        <v>0</v>
      </c>
      <c r="M27" s="9">
        <f>M15*$C27</f>
        <v>0</v>
      </c>
      <c r="N27" s="11">
        <f t="shared" si="7"/>
        <v>0</v>
      </c>
    </row>
    <row r="28" spans="1:31" s="2" customFormat="1" ht="16">
      <c r="A28" s="3"/>
      <c r="B28" s="2" t="s">
        <v>11</v>
      </c>
      <c r="C28" s="124">
        <v>6.0000000000000001E-3</v>
      </c>
      <c r="E28" s="9">
        <f>E16*$C28</f>
        <v>162</v>
      </c>
      <c r="G28" s="9">
        <f>G16*$C28</f>
        <v>111.24000000000001</v>
      </c>
      <c r="I28" s="9">
        <f>I16*$C28</f>
        <v>114.5772</v>
      </c>
      <c r="K28" s="9">
        <f>K16*$C28</f>
        <v>0</v>
      </c>
      <c r="M28" s="9">
        <f>M16*$C28</f>
        <v>0</v>
      </c>
      <c r="N28" s="11">
        <f t="shared" si="7"/>
        <v>387.81720000000001</v>
      </c>
    </row>
    <row r="29" spans="1:31" s="2" customFormat="1" ht="16">
      <c r="A29" s="3"/>
      <c r="B29" s="2" t="s">
        <v>12</v>
      </c>
      <c r="C29" s="124">
        <v>0.35799999999999998</v>
      </c>
      <c r="E29" s="9">
        <f>E17*$C29</f>
        <v>0</v>
      </c>
      <c r="G29" s="9">
        <f>G17*$C29</f>
        <v>0</v>
      </c>
      <c r="I29" s="9">
        <f>I17*$C29</f>
        <v>0</v>
      </c>
      <c r="K29" s="9">
        <f>K17*$C29</f>
        <v>0</v>
      </c>
      <c r="M29" s="9">
        <f>M17*$C29</f>
        <v>0</v>
      </c>
      <c r="N29" s="11">
        <f t="shared" si="7"/>
        <v>0</v>
      </c>
    </row>
    <row r="30" spans="1:31" s="2" customFormat="1" ht="16">
      <c r="A30" s="3"/>
      <c r="B30" s="2" t="s">
        <v>13</v>
      </c>
      <c r="C30" s="124">
        <v>0.45200000000000001</v>
      </c>
      <c r="D30" s="36"/>
      <c r="E30" s="13">
        <f>E18*$C30</f>
        <v>0</v>
      </c>
      <c r="F30" s="36"/>
      <c r="G30" s="13">
        <f>G18*$C30</f>
        <v>0</v>
      </c>
      <c r="H30" s="36"/>
      <c r="I30" s="13">
        <f>I18*$C30</f>
        <v>0</v>
      </c>
      <c r="J30" s="36"/>
      <c r="K30" s="13">
        <f>K18*$C30</f>
        <v>0</v>
      </c>
      <c r="L30" s="36"/>
      <c r="M30" s="13">
        <f>M18*$C30</f>
        <v>0</v>
      </c>
      <c r="N30" s="15">
        <f t="shared" si="7"/>
        <v>0</v>
      </c>
    </row>
    <row r="31" spans="1:31" s="2" customFormat="1" ht="16">
      <c r="A31" s="3"/>
      <c r="C31" s="17" t="s">
        <v>22</v>
      </c>
      <c r="D31" s="3"/>
      <c r="E31" s="18">
        <f>SUM(E25:E30)</f>
        <v>20737.779230769236</v>
      </c>
      <c r="F31" s="3"/>
      <c r="G31" s="18">
        <f>SUM(G25:G30)</f>
        <v>14239.941738461543</v>
      </c>
      <c r="H31" s="3"/>
      <c r="I31" s="18">
        <f>SUM(I25:I30)</f>
        <v>14667.139990615389</v>
      </c>
      <c r="J31" s="3"/>
      <c r="K31" s="18">
        <f>SUM(K25:K30)</f>
        <v>0</v>
      </c>
      <c r="L31" s="3"/>
      <c r="M31" s="18">
        <f>SUM(M25:M30)</f>
        <v>0</v>
      </c>
      <c r="N31" s="11">
        <f t="shared" si="7"/>
        <v>49644.86095984617</v>
      </c>
    </row>
    <row r="32" spans="1:31" s="2" customFormat="1" ht="16">
      <c r="A32" s="3"/>
      <c r="N32" s="11"/>
    </row>
    <row r="33" spans="1:24" s="2" customFormat="1" ht="16">
      <c r="A33" s="3"/>
      <c r="C33" s="30" t="s">
        <v>23</v>
      </c>
      <c r="D33" s="31"/>
      <c r="E33" s="32">
        <f>E22+E31</f>
        <v>146372.01</v>
      </c>
      <c r="F33" s="32"/>
      <c r="G33" s="32">
        <f>G22+G31</f>
        <v>100508.78020000001</v>
      </c>
      <c r="H33" s="31"/>
      <c r="I33" s="32">
        <f>I22+I31</f>
        <v>103524.04360600002</v>
      </c>
      <c r="J33" s="32"/>
      <c r="K33" s="32">
        <f>K22+K31</f>
        <v>0</v>
      </c>
      <c r="L33" s="32"/>
      <c r="M33" s="32">
        <f>M22+M31</f>
        <v>0</v>
      </c>
      <c r="N33" s="11">
        <f>E33+G33+I33+K33+M33</f>
        <v>350404.83380600007</v>
      </c>
      <c r="V33" s="40"/>
      <c r="W33" s="40"/>
      <c r="X33" s="40"/>
    </row>
    <row r="34" spans="1:24" s="2" customFormat="1" ht="16">
      <c r="A34" s="3"/>
      <c r="N34" s="11"/>
    </row>
    <row r="35" spans="1:24" s="2" customFormat="1" ht="16">
      <c r="A35" s="3"/>
      <c r="N35" s="33"/>
    </row>
    <row r="36" spans="1:24" s="2" customFormat="1" ht="16">
      <c r="A36" s="3" t="s">
        <v>51</v>
      </c>
      <c r="B36" s="2" t="s">
        <v>24</v>
      </c>
      <c r="E36" s="9">
        <v>5000</v>
      </c>
      <c r="G36" s="9">
        <v>6000</v>
      </c>
      <c r="I36" s="9">
        <v>6000</v>
      </c>
      <c r="K36" s="9">
        <v>0</v>
      </c>
      <c r="M36" s="9">
        <v>0</v>
      </c>
      <c r="N36" s="11">
        <f t="shared" ref="N36:N41" si="8">E36+G36+I36+K36+M36</f>
        <v>17000</v>
      </c>
    </row>
    <row r="37" spans="1:24" s="2" customFormat="1" ht="16">
      <c r="A37" s="3"/>
      <c r="B37" s="2" t="s">
        <v>25</v>
      </c>
      <c r="E37" s="9">
        <v>0</v>
      </c>
      <c r="G37" s="9">
        <v>0</v>
      </c>
      <c r="I37" s="9">
        <v>0</v>
      </c>
      <c r="K37" s="9">
        <v>0</v>
      </c>
      <c r="M37" s="9">
        <v>0</v>
      </c>
      <c r="N37" s="11">
        <f t="shared" si="8"/>
        <v>0</v>
      </c>
    </row>
    <row r="38" spans="1:24" s="2" customFormat="1" ht="16">
      <c r="A38" s="3"/>
      <c r="B38" s="2" t="s">
        <v>26</v>
      </c>
      <c r="E38" s="9">
        <v>0</v>
      </c>
      <c r="G38" s="9">
        <v>0</v>
      </c>
      <c r="I38" s="9">
        <v>0</v>
      </c>
      <c r="K38" s="9">
        <v>0</v>
      </c>
      <c r="M38" s="9">
        <v>0</v>
      </c>
      <c r="N38" s="11">
        <f t="shared" si="8"/>
        <v>0</v>
      </c>
    </row>
    <row r="39" spans="1:24" s="2" customFormat="1" ht="16">
      <c r="A39" s="3"/>
      <c r="B39" s="2" t="s">
        <v>27</v>
      </c>
      <c r="E39" s="9">
        <v>2000</v>
      </c>
      <c r="G39" s="9">
        <v>1000</v>
      </c>
      <c r="I39" s="9">
        <v>1000</v>
      </c>
      <c r="K39" s="9">
        <v>0</v>
      </c>
      <c r="M39" s="9">
        <v>0</v>
      </c>
      <c r="N39" s="11">
        <f t="shared" si="8"/>
        <v>4000</v>
      </c>
    </row>
    <row r="40" spans="1:24" s="2" customFormat="1" ht="16">
      <c r="A40" s="3"/>
      <c r="B40" s="2" t="s">
        <v>28</v>
      </c>
      <c r="D40" s="36"/>
      <c r="E40" s="13">
        <v>0</v>
      </c>
      <c r="F40" s="36"/>
      <c r="G40" s="13">
        <v>0</v>
      </c>
      <c r="H40" s="36"/>
      <c r="I40" s="13">
        <v>0</v>
      </c>
      <c r="J40" s="36"/>
      <c r="K40" s="13">
        <v>0</v>
      </c>
      <c r="L40" s="36"/>
      <c r="M40" s="13">
        <v>0</v>
      </c>
      <c r="N40" s="15">
        <f t="shared" si="8"/>
        <v>0</v>
      </c>
    </row>
    <row r="41" spans="1:24" s="2" customFormat="1" ht="16">
      <c r="A41" s="3"/>
      <c r="C41" s="30" t="s">
        <v>29</v>
      </c>
      <c r="D41" s="31"/>
      <c r="E41" s="32">
        <f>SUM(E36:E40)</f>
        <v>7000</v>
      </c>
      <c r="F41" s="31"/>
      <c r="G41" s="32">
        <f>SUM(G36:G40)</f>
        <v>7000</v>
      </c>
      <c r="H41" s="31"/>
      <c r="I41" s="32">
        <f>SUM(I36:I40)</f>
        <v>7000</v>
      </c>
      <c r="J41" s="31"/>
      <c r="K41" s="32">
        <f>SUM(K36:K40)</f>
        <v>0</v>
      </c>
      <c r="L41" s="31"/>
      <c r="M41" s="32">
        <f>SUM(M36:M40)</f>
        <v>0</v>
      </c>
      <c r="N41" s="11">
        <f t="shared" si="8"/>
        <v>21000</v>
      </c>
    </row>
    <row r="42" spans="1:24" s="2" customFormat="1" ht="16">
      <c r="A42" s="3"/>
      <c r="N42" s="11"/>
    </row>
    <row r="43" spans="1:24" s="2" customFormat="1" ht="16">
      <c r="A43" s="3" t="s">
        <v>52</v>
      </c>
      <c r="B43" s="2" t="s">
        <v>31</v>
      </c>
      <c r="E43" s="49">
        <v>0</v>
      </c>
      <c r="G43" s="49">
        <v>0</v>
      </c>
      <c r="I43" s="49">
        <v>0</v>
      </c>
      <c r="K43" s="49">
        <v>0</v>
      </c>
      <c r="M43" s="49">
        <v>0</v>
      </c>
      <c r="N43" s="11">
        <f>E43+G43+I43+K43+M43</f>
        <v>0</v>
      </c>
    </row>
    <row r="44" spans="1:24" s="2" customFormat="1" ht="16">
      <c r="A44" s="3"/>
      <c r="B44" s="2" t="s">
        <v>30</v>
      </c>
      <c r="D44" s="23"/>
      <c r="E44" s="27">
        <f>S20*D14*C14</f>
        <v>16961.174999999999</v>
      </c>
      <c r="F44" s="27"/>
      <c r="G44" s="27">
        <f>S21*F14*C14</f>
        <v>11872.822500000002</v>
      </c>
      <c r="H44" s="27"/>
      <c r="I44" s="27">
        <f>G44*1.05</f>
        <v>12466.463625000002</v>
      </c>
      <c r="J44" s="27"/>
      <c r="K44" s="27">
        <v>0</v>
      </c>
      <c r="L44" s="27"/>
      <c r="M44" s="27">
        <v>0</v>
      </c>
      <c r="N44" s="33">
        <f>E44+G44+I44+K44+M44</f>
        <v>41300.461125000002</v>
      </c>
    </row>
    <row r="45" spans="1:24" s="2" customFormat="1" ht="16">
      <c r="A45" s="3"/>
      <c r="B45" s="2" t="s">
        <v>32</v>
      </c>
      <c r="E45" s="13">
        <v>0</v>
      </c>
      <c r="F45" s="13"/>
      <c r="G45" s="13">
        <v>0</v>
      </c>
      <c r="H45" s="13"/>
      <c r="I45" s="13">
        <v>0</v>
      </c>
      <c r="J45" s="13"/>
      <c r="K45" s="13">
        <v>0</v>
      </c>
      <c r="L45" s="13"/>
      <c r="M45" s="13">
        <v>0</v>
      </c>
      <c r="N45" s="15">
        <f>E45+G45+I45+K45+M45</f>
        <v>0</v>
      </c>
    </row>
    <row r="46" spans="1:24" s="2" customFormat="1" ht="16">
      <c r="A46" s="3"/>
      <c r="C46" s="30" t="s">
        <v>33</v>
      </c>
      <c r="D46" s="38"/>
      <c r="E46" s="32">
        <f>SUM(E43:E45)</f>
        <v>16961.174999999999</v>
      </c>
      <c r="F46" s="38"/>
      <c r="G46" s="32">
        <f>SUM(G43:G45)</f>
        <v>11872.822500000002</v>
      </c>
      <c r="H46" s="38"/>
      <c r="I46" s="32">
        <f>SUM(I43:I45)</f>
        <v>12466.463625000002</v>
      </c>
      <c r="J46" s="38"/>
      <c r="K46" s="32">
        <f>SUM(K43:K45)</f>
        <v>0</v>
      </c>
      <c r="L46" s="38"/>
      <c r="M46" s="32">
        <f>SUM(M43:M45)</f>
        <v>0</v>
      </c>
      <c r="N46" s="11">
        <f>E46+G46+I46+K46+M46</f>
        <v>41300.461125000002</v>
      </c>
    </row>
    <row r="47" spans="1:24" s="2" customFormat="1" ht="16">
      <c r="A47" s="3"/>
      <c r="N47" s="11"/>
    </row>
    <row r="48" spans="1:24" s="2" customFormat="1" ht="16">
      <c r="A48" s="31" t="s">
        <v>61</v>
      </c>
      <c r="B48" s="38"/>
      <c r="C48" s="30" t="s">
        <v>62</v>
      </c>
      <c r="D48" s="31"/>
      <c r="E48" s="32">
        <f>E33+E41+E46</f>
        <v>170333.185</v>
      </c>
      <c r="F48" s="31"/>
      <c r="G48" s="32">
        <f>G33+G41+G46</f>
        <v>119381.60270000002</v>
      </c>
      <c r="H48" s="31"/>
      <c r="I48" s="32">
        <f>I33+I41+I46</f>
        <v>122990.50723100003</v>
      </c>
      <c r="J48" s="31"/>
      <c r="K48" s="32">
        <f>K33+K41+K46</f>
        <v>0</v>
      </c>
      <c r="L48" s="31"/>
      <c r="M48" s="32">
        <f>M33+M41+M46</f>
        <v>0</v>
      </c>
      <c r="N48" s="11">
        <f>E48+G48+I48+K48+M48</f>
        <v>412705.29493099998</v>
      </c>
    </row>
    <row r="49" spans="1:14" s="2" customFormat="1" ht="16">
      <c r="N49" s="11"/>
    </row>
    <row r="50" spans="1:14" s="2" customFormat="1" ht="16">
      <c r="A50" s="58" t="s">
        <v>63</v>
      </c>
      <c r="B50" s="59"/>
      <c r="C50" s="66" t="s">
        <v>76</v>
      </c>
      <c r="D50" s="59"/>
      <c r="E50" s="60">
        <f>E48-E46</f>
        <v>153372.01</v>
      </c>
      <c r="F50" s="59"/>
      <c r="G50" s="60">
        <f>G48-G46</f>
        <v>107508.78020000001</v>
      </c>
      <c r="H50" s="59"/>
      <c r="I50" s="60">
        <f>I48-I46</f>
        <v>110524.04360600002</v>
      </c>
      <c r="J50" s="59"/>
      <c r="K50" s="60">
        <f>K48-K46</f>
        <v>0</v>
      </c>
      <c r="L50" s="59"/>
      <c r="M50" s="60">
        <f>M48-M46</f>
        <v>0</v>
      </c>
      <c r="N50" s="11">
        <f>E50+G50+I50+K50+M50</f>
        <v>371404.83380600007</v>
      </c>
    </row>
    <row r="51" spans="1:14" s="2" customFormat="1" ht="16">
      <c r="A51" s="3"/>
      <c r="C51" s="3"/>
      <c r="E51" s="18"/>
      <c r="N51" s="11"/>
    </row>
    <row r="52" spans="1:14" s="2" customFormat="1" ht="16">
      <c r="A52" s="64" t="s">
        <v>48</v>
      </c>
      <c r="B52" s="62"/>
      <c r="C52" s="65" t="s">
        <v>34</v>
      </c>
      <c r="N52" s="11"/>
    </row>
    <row r="53" spans="1:14" s="2" customFormat="1" ht="16">
      <c r="C53" s="120">
        <v>0.54500000000000004</v>
      </c>
      <c r="N53" s="11"/>
    </row>
    <row r="54" spans="1:14" s="2" customFormat="1" ht="16">
      <c r="C54" s="61" t="s">
        <v>35</v>
      </c>
      <c r="D54" s="62"/>
      <c r="E54" s="63">
        <f>E50*$C53</f>
        <v>83587.745450000017</v>
      </c>
      <c r="F54" s="62"/>
      <c r="G54" s="63">
        <f>G50*$C53</f>
        <v>58592.285209000009</v>
      </c>
      <c r="H54" s="62"/>
      <c r="I54" s="63">
        <f>I50*$C53</f>
        <v>60235.603765270018</v>
      </c>
      <c r="J54" s="62"/>
      <c r="K54" s="63">
        <f>K50*$C53</f>
        <v>0</v>
      </c>
      <c r="L54" s="62"/>
      <c r="M54" s="63">
        <f>M50*$C53</f>
        <v>0</v>
      </c>
      <c r="N54" s="11">
        <f>E54+G54+I54+K54+M54</f>
        <v>202415.63442427007</v>
      </c>
    </row>
    <row r="55" spans="1:14" s="2" customFormat="1" ht="16">
      <c r="N55" s="11"/>
    </row>
    <row r="56" spans="1:14" s="2" customFormat="1" ht="16">
      <c r="N56" s="11"/>
    </row>
    <row r="57" spans="1:14" s="2" customFormat="1" ht="16">
      <c r="A57" s="4" t="s">
        <v>36</v>
      </c>
      <c r="B57" s="34"/>
      <c r="C57" s="34"/>
      <c r="D57" s="34"/>
      <c r="E57" s="11">
        <f>E48+E54</f>
        <v>253920.93045000001</v>
      </c>
      <c r="F57" s="34"/>
      <c r="G57" s="11">
        <f>G48+G54</f>
        <v>177973.88790900004</v>
      </c>
      <c r="H57" s="34"/>
      <c r="I57" s="11">
        <f>I48+I54</f>
        <v>183226.11099627003</v>
      </c>
      <c r="J57" s="34"/>
      <c r="K57" s="11">
        <f>K48+K54</f>
        <v>0</v>
      </c>
      <c r="L57" s="34"/>
      <c r="M57" s="11">
        <f>M48+M54</f>
        <v>0</v>
      </c>
      <c r="N57" s="11">
        <f>E57+G57+I57+K57+M57</f>
        <v>615120.92935527</v>
      </c>
    </row>
    <row r="58" spans="1:14" s="2" customFormat="1" ht="16"/>
    <row r="59" spans="1:14" s="2" customFormat="1" ht="16">
      <c r="E59" s="9"/>
      <c r="F59" s="9"/>
      <c r="I59" s="9"/>
    </row>
    <row r="60" spans="1:14" s="2" customFormat="1" ht="16"/>
    <row r="61" spans="1:14" s="2" customFormat="1" ht="16"/>
    <row r="62" spans="1:14" s="2" customFormat="1" ht="16"/>
    <row r="63" spans="1:14" s="2" customFormat="1" ht="16"/>
    <row r="64" spans="1:14" s="2" customFormat="1" ht="16"/>
    <row r="65" spans="1:34" s="2" customFormat="1" ht="16"/>
    <row r="66" spans="1:34" s="2" customFormat="1" ht="16"/>
    <row r="67" spans="1:34" s="2" customFormat="1" ht="16"/>
    <row r="68" spans="1:34" s="2" customFormat="1" ht="16"/>
    <row r="69" spans="1:34" s="2" customFormat="1" ht="16"/>
    <row r="70" spans="1:34" ht="16"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2"/>
      <c r="Q70" s="2"/>
      <c r="R70" s="2"/>
      <c r="S70" s="2"/>
      <c r="T70" s="2"/>
      <c r="U70" s="40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40"/>
      <c r="AG70" s="40"/>
      <c r="AH70" s="40"/>
    </row>
    <row r="71" spans="1:34" ht="16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2"/>
      <c r="Q71" s="2"/>
      <c r="R71" s="2"/>
      <c r="S71" s="2"/>
      <c r="T71" s="2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</row>
    <row r="72" spans="1:34" ht="16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2"/>
      <c r="Q72" s="2"/>
      <c r="R72" s="2"/>
      <c r="S72" s="2"/>
      <c r="T72" s="2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</row>
    <row r="73" spans="1:34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</row>
    <row r="74" spans="1:34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</row>
    <row r="75" spans="1:34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</row>
    <row r="76" spans="1:34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</row>
    <row r="77" spans="1:34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</row>
    <row r="78" spans="1:34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</row>
    <row r="79" spans="1:34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</row>
    <row r="80" spans="1:34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</row>
    <row r="81" spans="1:34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</row>
    <row r="82" spans="1:34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</row>
    <row r="83" spans="1:34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</row>
    <row r="84" spans="1:3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</row>
    <row r="85" spans="1:34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</row>
    <row r="86" spans="1:34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</row>
    <row r="87" spans="1:34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</row>
    <row r="88" spans="1:34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</row>
    <row r="89" spans="1:34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</row>
    <row r="90" spans="1:34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</row>
    <row r="91" spans="1:34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</row>
    <row r="92" spans="1:34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</row>
    <row r="93" spans="1:34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</row>
    <row r="94" spans="1:34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</row>
    <row r="95" spans="1:34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</row>
    <row r="96" spans="1:34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</row>
    <row r="97" spans="1:34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</row>
    <row r="98" spans="1:34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</row>
    <row r="99" spans="1:34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</row>
    <row r="100" spans="1:34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</row>
    <row r="101" spans="1:34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</row>
    <row r="102" spans="1:34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</row>
    <row r="103" spans="1:34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</row>
    <row r="104" spans="1:34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</row>
    <row r="105" spans="1:34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</row>
    <row r="106" spans="1:34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</row>
    <row r="107" spans="1:34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</row>
    <row r="108" spans="1:34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</row>
    <row r="109" spans="1:34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</row>
    <row r="110" spans="1:34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</row>
    <row r="111" spans="1:34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</row>
    <row r="112" spans="1:34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</row>
    <row r="113" spans="1:34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</row>
    <row r="114" spans="1:34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</row>
    <row r="115" spans="1:34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</row>
    <row r="116" spans="1:34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</row>
    <row r="117" spans="1:34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</row>
    <row r="118" spans="1:34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</row>
    <row r="119" spans="1:34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</row>
    <row r="120" spans="1:34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</row>
    <row r="121" spans="1:34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</row>
    <row r="122" spans="1:34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</row>
    <row r="123" spans="1:34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</row>
    <row r="124" spans="1:34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</row>
    <row r="125" spans="1:34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</row>
    <row r="126" spans="1:34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</row>
    <row r="127" spans="1:34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</row>
    <row r="128" spans="1:34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</row>
    <row r="129" spans="1:34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</row>
    <row r="130" spans="1:34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</row>
    <row r="131" spans="1:34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</row>
    <row r="132" spans="1:34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</row>
    <row r="133" spans="1:34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</row>
    <row r="134" spans="1:34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</row>
    <row r="135" spans="1:34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</row>
    <row r="136" spans="1:34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</row>
    <row r="137" spans="1:34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</row>
    <row r="138" spans="1:34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</row>
    <row r="139" spans="1:34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</row>
    <row r="140" spans="1:34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</row>
    <row r="141" spans="1:34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</row>
    <row r="142" spans="1:34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</row>
    <row r="143" spans="1:34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</row>
    <row r="144" spans="1:34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</row>
    <row r="145" spans="1:34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</row>
    <row r="146" spans="1:34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</row>
    <row r="147" spans="1:34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</row>
    <row r="148" spans="1:34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</row>
    <row r="149" spans="1:34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</row>
    <row r="150" spans="1:34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</row>
    <row r="151" spans="1:34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</row>
    <row r="152" spans="1:34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</row>
    <row r="153" spans="1:34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</row>
    <row r="154" spans="1:34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</row>
    <row r="155" spans="1:34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</row>
    <row r="156" spans="1:34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</row>
    <row r="157" spans="1:34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</row>
    <row r="158" spans="1:34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</row>
    <row r="159" spans="1:34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</row>
    <row r="160" spans="1:34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</row>
    <row r="161" spans="1:34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</row>
    <row r="162" spans="1:34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</row>
    <row r="163" spans="1:34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</row>
    <row r="164" spans="1:34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</row>
    <row r="165" spans="1:34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</row>
    <row r="166" spans="1:34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</row>
    <row r="167" spans="1:34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</row>
    <row r="168" spans="1:34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</row>
    <row r="169" spans="1:34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</row>
    <row r="170" spans="1:34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</row>
    <row r="171" spans="1:34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</row>
    <row r="172" spans="1:34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</row>
    <row r="173" spans="1:34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</row>
    <row r="174" spans="1:34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</row>
    <row r="175" spans="1:34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</row>
    <row r="176" spans="1:34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</row>
    <row r="177" spans="1:34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</row>
    <row r="178" spans="1:34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</row>
    <row r="179" spans="1:34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</row>
    <row r="180" spans="1:34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</row>
    <row r="181" spans="1:34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</row>
    <row r="182" spans="1:34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</row>
    <row r="183" spans="1:34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</row>
    <row r="184" spans="1:34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</row>
    <row r="185" spans="1:34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</row>
    <row r="186" spans="1:34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</row>
    <row r="187" spans="1:34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</row>
    <row r="188" spans="1:34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</row>
    <row r="189" spans="1:34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</row>
    <row r="190" spans="1:34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</row>
    <row r="191" spans="1:34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</row>
    <row r="192" spans="1:34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</row>
    <row r="193" spans="1:34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</row>
    <row r="194" spans="1:34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</row>
    <row r="195" spans="1:34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</row>
    <row r="196" spans="1:34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</row>
    <row r="197" spans="1:34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</row>
    <row r="198" spans="1:34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</row>
    <row r="199" spans="1:34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</row>
    <row r="200" spans="1:34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</row>
    <row r="201" spans="1:34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</row>
    <row r="202" spans="1:34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</row>
    <row r="203" spans="1:34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</row>
    <row r="204" spans="1:34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</row>
    <row r="205" spans="1:34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</row>
    <row r="206" spans="1:34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</row>
    <row r="207" spans="1:34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</row>
    <row r="208" spans="1:34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</row>
    <row r="209" spans="1:34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</row>
    <row r="210" spans="1:34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</row>
    <row r="211" spans="1:34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</row>
    <row r="212" spans="1:34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</row>
    <row r="213" spans="1:34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</row>
    <row r="214" spans="1:34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</row>
    <row r="215" spans="1:34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</row>
    <row r="216" spans="1:34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</row>
    <row r="217" spans="1:34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</row>
    <row r="218" spans="1:34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</row>
    <row r="219" spans="1:34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</row>
    <row r="220" spans="1:34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</row>
    <row r="221" spans="1:34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</row>
    <row r="222" spans="1:34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</row>
    <row r="223" spans="1:34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</row>
    <row r="224" spans="1:34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</row>
    <row r="225" spans="1:34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</row>
    <row r="226" spans="1:34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</row>
    <row r="227" spans="1:34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</row>
    <row r="228" spans="1:34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</row>
    <row r="229" spans="1:34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</row>
    <row r="230" spans="1:34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</row>
    <row r="231" spans="1:34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</row>
    <row r="232" spans="1:34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</row>
    <row r="233" spans="1:34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</row>
    <row r="234" spans="1:34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</row>
    <row r="235" spans="1:34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</row>
    <row r="236" spans="1:34">
      <c r="P236" s="40"/>
      <c r="Q236" s="40"/>
      <c r="R236" s="40"/>
      <c r="S236" s="40"/>
      <c r="T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</row>
    <row r="237" spans="1:34">
      <c r="P237" s="40"/>
      <c r="Q237" s="40"/>
      <c r="R237" s="40"/>
      <c r="S237" s="40"/>
      <c r="T237" s="40"/>
    </row>
    <row r="238" spans="1:34">
      <c r="P238" s="40"/>
      <c r="Q238" s="40"/>
      <c r="R238" s="40"/>
      <c r="S238" s="40"/>
      <c r="T238" s="40"/>
    </row>
  </sheetData>
  <mergeCells count="16">
    <mergeCell ref="W6:X6"/>
    <mergeCell ref="P18:S18"/>
    <mergeCell ref="D5:E5"/>
    <mergeCell ref="F5:G5"/>
    <mergeCell ref="H5:I5"/>
    <mergeCell ref="J5:K5"/>
    <mergeCell ref="L5:M5"/>
    <mergeCell ref="W9:X9"/>
    <mergeCell ref="AE9:AF9"/>
    <mergeCell ref="Y6:Z6"/>
    <mergeCell ref="AA6:AB6"/>
    <mergeCell ref="AC6:AD6"/>
    <mergeCell ref="AE6:AF6"/>
    <mergeCell ref="Y9:Z9"/>
    <mergeCell ref="AA9:AB9"/>
    <mergeCell ref="AC9:AD9"/>
  </mergeCells>
  <phoneticPr fontId="5" type="noConversion"/>
  <pageMargins left="0.75" right="0.75" top="1" bottom="1" header="0.5" footer="0.5"/>
  <pageSetup scale="4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248"/>
  <sheetViews>
    <sheetView workbookViewId="0">
      <selection activeCell="N39" sqref="N39"/>
    </sheetView>
  </sheetViews>
  <sheetFormatPr baseColWidth="10" defaultColWidth="11.1640625" defaultRowHeight="15" x14ac:dyDescent="0"/>
  <cols>
    <col min="1" max="1" width="31.6640625" bestFit="1" customWidth="1"/>
    <col min="2" max="3" width="23.6640625" customWidth="1"/>
    <col min="4" max="9" width="12.6640625" customWidth="1"/>
    <col min="10" max="13" width="12.6640625" hidden="1" customWidth="1"/>
    <col min="14" max="14" width="13.33203125" customWidth="1"/>
    <col min="22" max="22" width="26.83203125" customWidth="1"/>
    <col min="23" max="23" width="11.1640625" bestFit="1" customWidth="1"/>
    <col min="24" max="24" width="11" bestFit="1" customWidth="1"/>
    <col min="25" max="32" width="10.83203125" customWidth="1"/>
  </cols>
  <sheetData>
    <row r="1" spans="1:33" s="2" customFormat="1" ht="32">
      <c r="A1" s="122" t="s">
        <v>91</v>
      </c>
    </row>
    <row r="2" spans="1:33" s="2" customFormat="1" ht="16">
      <c r="A2" s="123"/>
    </row>
    <row r="3" spans="1:33" s="2" customFormat="1" ht="16">
      <c r="A3" s="123" t="s">
        <v>86</v>
      </c>
    </row>
    <row r="4" spans="1:33" s="2" customFormat="1" ht="16">
      <c r="A4" s="123"/>
    </row>
    <row r="5" spans="1:33" s="2" customFormat="1" ht="21">
      <c r="A5" s="123" t="s">
        <v>87</v>
      </c>
      <c r="D5" s="125" t="s">
        <v>3</v>
      </c>
      <c r="E5" s="125"/>
      <c r="F5" s="125" t="s">
        <v>4</v>
      </c>
      <c r="G5" s="125"/>
      <c r="H5" s="125" t="s">
        <v>5</v>
      </c>
      <c r="I5" s="125"/>
      <c r="J5" s="125" t="s">
        <v>6</v>
      </c>
      <c r="K5" s="125"/>
      <c r="L5" s="125" t="s">
        <v>7</v>
      </c>
      <c r="M5" s="125"/>
      <c r="N5" s="41" t="s">
        <v>43</v>
      </c>
      <c r="P5" s="84" t="s">
        <v>70</v>
      </c>
      <c r="Q5" s="85"/>
      <c r="R5" s="85"/>
      <c r="S5" s="85"/>
      <c r="T5" s="86"/>
    </row>
    <row r="6" spans="1:33" s="2" customFormat="1" ht="15" customHeight="1">
      <c r="A6" s="3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P6" s="81" t="s">
        <v>65</v>
      </c>
      <c r="Q6" s="82" t="s">
        <v>66</v>
      </c>
      <c r="R6" s="82" t="s">
        <v>67</v>
      </c>
      <c r="S6" s="82" t="s">
        <v>68</v>
      </c>
      <c r="T6" s="83" t="s">
        <v>69</v>
      </c>
      <c r="V6" s="5" t="s">
        <v>53</v>
      </c>
      <c r="W6" s="127" t="s">
        <v>3</v>
      </c>
      <c r="X6" s="127"/>
      <c r="Y6" s="127" t="s">
        <v>4</v>
      </c>
      <c r="Z6" s="127"/>
      <c r="AA6" s="127" t="s">
        <v>5</v>
      </c>
      <c r="AB6" s="127"/>
      <c r="AC6" s="127" t="s">
        <v>6</v>
      </c>
      <c r="AD6" s="127"/>
      <c r="AE6" s="127" t="s">
        <v>7</v>
      </c>
      <c r="AF6" s="127"/>
    </row>
    <row r="7" spans="1:33" s="2" customFormat="1" ht="16">
      <c r="A7" s="3" t="s">
        <v>49</v>
      </c>
      <c r="B7" s="2" t="s">
        <v>90</v>
      </c>
      <c r="D7" s="3" t="s">
        <v>2</v>
      </c>
      <c r="E7" s="3" t="s">
        <v>0</v>
      </c>
      <c r="F7" s="3" t="s">
        <v>2</v>
      </c>
      <c r="G7" s="3" t="s">
        <v>0</v>
      </c>
      <c r="H7" s="3" t="s">
        <v>2</v>
      </c>
      <c r="I7" s="3" t="s">
        <v>0</v>
      </c>
      <c r="J7" s="3" t="s">
        <v>2</v>
      </c>
      <c r="K7" s="3" t="s">
        <v>0</v>
      </c>
      <c r="L7" s="3" t="s">
        <v>2</v>
      </c>
      <c r="M7" s="3" t="s">
        <v>0</v>
      </c>
      <c r="N7" s="4"/>
      <c r="P7" s="73">
        <f>E11/V20*100</f>
        <v>29.375</v>
      </c>
      <c r="Q7" s="73">
        <f>G11/Y20*100</f>
        <v>19.583333333333332</v>
      </c>
      <c r="R7" s="73">
        <f>I11/AA20*100</f>
        <v>19.583333333333329</v>
      </c>
      <c r="S7" s="73">
        <f>K11/AC20*100</f>
        <v>0</v>
      </c>
      <c r="T7" s="73">
        <f>M11/AE20*100</f>
        <v>0</v>
      </c>
      <c r="V7" s="5"/>
      <c r="W7" s="71">
        <f>V21</f>
        <v>11357.381538461537</v>
      </c>
      <c r="X7" s="5">
        <v>9</v>
      </c>
      <c r="Y7" s="71">
        <f>W7*1.03</f>
        <v>11698.102984615383</v>
      </c>
      <c r="Z7" s="5">
        <v>9</v>
      </c>
      <c r="AA7" s="71">
        <f>Y7*1.03</f>
        <v>12049.046074153845</v>
      </c>
      <c r="AB7" s="5">
        <v>9</v>
      </c>
      <c r="AC7" s="71">
        <f>AA7*1.03</f>
        <v>12410.51745637846</v>
      </c>
      <c r="AD7" s="5">
        <v>9</v>
      </c>
      <c r="AE7" s="71">
        <f>AC7*1.03</f>
        <v>12782.832980069814</v>
      </c>
      <c r="AF7" s="5">
        <v>9</v>
      </c>
    </row>
    <row r="8" spans="1:33" s="2" customFormat="1" ht="16">
      <c r="A8" s="3"/>
      <c r="N8" s="4"/>
      <c r="P8" s="74"/>
      <c r="Q8" s="74"/>
      <c r="R8" s="74"/>
      <c r="S8" s="74"/>
      <c r="T8" s="74"/>
    </row>
    <row r="9" spans="1:33" s="2" customFormat="1" ht="21">
      <c r="A9" s="3"/>
      <c r="B9" s="2" t="s">
        <v>82</v>
      </c>
      <c r="D9" s="133">
        <v>3.5249999999999999</v>
      </c>
      <c r="E9" s="9">
        <f>W7*D9</f>
        <v>40034.769923076921</v>
      </c>
      <c r="F9" s="132">
        <v>2.35</v>
      </c>
      <c r="G9" s="9">
        <f>Y7*F9</f>
        <v>27490.542013846152</v>
      </c>
      <c r="H9" s="132">
        <v>2.35</v>
      </c>
      <c r="I9" s="9">
        <f>AA7*H9</f>
        <v>28315.258274261534</v>
      </c>
      <c r="J9" s="19">
        <v>0</v>
      </c>
      <c r="K9" s="9">
        <f>AC7*J9</f>
        <v>0</v>
      </c>
      <c r="L9" s="19">
        <v>0</v>
      </c>
      <c r="M9" s="9">
        <f>AE7*L9</f>
        <v>0</v>
      </c>
      <c r="N9" s="11">
        <f>E9+G9+I9+K9+M9</f>
        <v>95840.570211184604</v>
      </c>
      <c r="P9" s="75" t="s">
        <v>71</v>
      </c>
      <c r="Q9" s="76"/>
      <c r="R9" s="76"/>
      <c r="S9" s="76"/>
      <c r="T9" s="77"/>
      <c r="V9" s="5" t="s">
        <v>18</v>
      </c>
      <c r="W9" s="127" t="s">
        <v>3</v>
      </c>
      <c r="X9" s="127"/>
      <c r="Y9" s="127" t="s">
        <v>4</v>
      </c>
      <c r="Z9" s="127"/>
      <c r="AA9" s="127" t="s">
        <v>5</v>
      </c>
      <c r="AB9" s="127"/>
      <c r="AC9" s="127" t="s">
        <v>6</v>
      </c>
      <c r="AD9" s="127"/>
      <c r="AE9" s="127" t="s">
        <v>7</v>
      </c>
      <c r="AF9" s="127"/>
    </row>
    <row r="10" spans="1:33" s="2" customFormat="1" ht="18">
      <c r="A10" s="3"/>
      <c r="D10" s="19">
        <v>0</v>
      </c>
      <c r="E10" s="13">
        <f>W7*D10</f>
        <v>0</v>
      </c>
      <c r="F10" s="46">
        <v>0</v>
      </c>
      <c r="G10" s="13">
        <f>Y7*F10</f>
        <v>0</v>
      </c>
      <c r="H10" s="46">
        <v>0</v>
      </c>
      <c r="I10" s="13">
        <f>AA7*H10</f>
        <v>0</v>
      </c>
      <c r="J10" s="46">
        <v>0</v>
      </c>
      <c r="K10" s="13">
        <f>AC7*J10</f>
        <v>0</v>
      </c>
      <c r="L10" s="46">
        <v>0</v>
      </c>
      <c r="M10" s="13">
        <f>AE7*L10</f>
        <v>0</v>
      </c>
      <c r="N10" s="15">
        <f>E10+G10+I10+K10+M10</f>
        <v>0</v>
      </c>
      <c r="P10" s="78" t="s">
        <v>65</v>
      </c>
      <c r="Q10" s="79" t="s">
        <v>66</v>
      </c>
      <c r="R10" s="79" t="s">
        <v>67</v>
      </c>
      <c r="S10" s="79" t="s">
        <v>68</v>
      </c>
      <c r="T10" s="80" t="s">
        <v>69</v>
      </c>
      <c r="V10" s="5" t="s">
        <v>9</v>
      </c>
      <c r="W10" s="6">
        <v>25000</v>
      </c>
      <c r="X10" s="16">
        <v>12</v>
      </c>
      <c r="Y10" s="6">
        <f>W10*1.03</f>
        <v>25750</v>
      </c>
      <c r="Z10" s="16">
        <v>12</v>
      </c>
      <c r="AA10" s="6">
        <f>Y10*1.03</f>
        <v>26522.5</v>
      </c>
      <c r="AB10" s="16">
        <v>12</v>
      </c>
      <c r="AC10" s="6">
        <f>AA10*1.03</f>
        <v>27318.174999999999</v>
      </c>
      <c r="AD10" s="16">
        <v>12</v>
      </c>
      <c r="AE10" s="6">
        <f>AC10*1.03</f>
        <v>28137.720249999998</v>
      </c>
      <c r="AF10" s="16">
        <v>12</v>
      </c>
    </row>
    <row r="11" spans="1:33" s="2" customFormat="1" ht="16">
      <c r="A11" s="3"/>
      <c r="C11" s="17" t="s">
        <v>1</v>
      </c>
      <c r="D11" s="42">
        <f t="shared" ref="D11:M11" si="0">SUM(D9:D10)</f>
        <v>3.5249999999999999</v>
      </c>
      <c r="E11" s="18">
        <f t="shared" si="0"/>
        <v>40034.769923076921</v>
      </c>
      <c r="F11" s="42">
        <f t="shared" si="0"/>
        <v>2.35</v>
      </c>
      <c r="G11" s="18">
        <f t="shared" si="0"/>
        <v>27490.542013846152</v>
      </c>
      <c r="H11" s="42">
        <f t="shared" si="0"/>
        <v>2.35</v>
      </c>
      <c r="I11" s="18">
        <f t="shared" si="0"/>
        <v>28315.258274261534</v>
      </c>
      <c r="J11" s="42">
        <f t="shared" si="0"/>
        <v>0</v>
      </c>
      <c r="K11" s="18">
        <f t="shared" si="0"/>
        <v>0</v>
      </c>
      <c r="L11" s="42">
        <f t="shared" si="0"/>
        <v>0</v>
      </c>
      <c r="M11" s="18">
        <f t="shared" si="0"/>
        <v>0</v>
      </c>
      <c r="N11" s="11">
        <f>E11+G11+I11+K11+M11</f>
        <v>95840.570211184604</v>
      </c>
      <c r="P11" s="73">
        <f>E9/V19*100</f>
        <v>39.317307692307693</v>
      </c>
      <c r="Q11" s="73">
        <f>G9/Y19*100</f>
        <v>26.21153846153846</v>
      </c>
      <c r="R11" s="73">
        <f>I9/V19*100</f>
        <v>27.807821153846145</v>
      </c>
      <c r="S11" s="73">
        <f>K9/V19*100</f>
        <v>0</v>
      </c>
      <c r="T11" s="73">
        <f>M9/V19*100</f>
        <v>0</v>
      </c>
      <c r="V11" s="5" t="s">
        <v>10</v>
      </c>
      <c r="W11" s="6">
        <v>48000</v>
      </c>
      <c r="X11" s="5">
        <v>12</v>
      </c>
      <c r="Y11" s="6">
        <f>W11*1.03</f>
        <v>49440</v>
      </c>
      <c r="Z11" s="5">
        <v>12</v>
      </c>
      <c r="AA11" s="6">
        <f>Y11*1.03</f>
        <v>50923.200000000004</v>
      </c>
      <c r="AB11" s="5">
        <v>12</v>
      </c>
      <c r="AC11" s="6">
        <f>AA11*1.03</f>
        <v>52450.896000000008</v>
      </c>
      <c r="AD11" s="5">
        <v>12</v>
      </c>
      <c r="AE11" s="6">
        <f>AC11*1.03</f>
        <v>54024.422880000013</v>
      </c>
      <c r="AF11" s="16">
        <v>12</v>
      </c>
    </row>
    <row r="12" spans="1:33" s="2" customFormat="1" ht="16">
      <c r="A12" s="3"/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1"/>
      <c r="P12" s="74"/>
      <c r="Q12" s="74"/>
      <c r="R12" s="74"/>
      <c r="S12" s="74"/>
      <c r="T12" s="74"/>
      <c r="V12" s="5" t="s">
        <v>11</v>
      </c>
      <c r="W12" s="6">
        <v>8000</v>
      </c>
      <c r="X12" s="5">
        <v>12</v>
      </c>
      <c r="Y12" s="6">
        <f t="shared" ref="Y12:Y14" si="1">W12*1.03</f>
        <v>8240</v>
      </c>
      <c r="Z12" s="16">
        <v>12</v>
      </c>
      <c r="AA12" s="6">
        <f t="shared" ref="AA12:AA14" si="2">Y12*1.03</f>
        <v>8487.2000000000007</v>
      </c>
      <c r="AB12" s="16">
        <v>12</v>
      </c>
      <c r="AC12" s="6">
        <f t="shared" ref="AC12:AC14" si="3">AA12*1.03</f>
        <v>8741.8160000000007</v>
      </c>
      <c r="AD12" s="16">
        <v>12</v>
      </c>
      <c r="AE12" s="6">
        <f t="shared" ref="AE12:AE14" si="4">AC12*1.03</f>
        <v>9004.0704800000003</v>
      </c>
      <c r="AF12" s="16">
        <v>12</v>
      </c>
    </row>
    <row r="13" spans="1:33" s="2" customFormat="1" ht="21">
      <c r="A13" s="3"/>
      <c r="C13" s="21" t="s">
        <v>16</v>
      </c>
      <c r="D13" s="3" t="s">
        <v>2</v>
      </c>
      <c r="E13" s="3" t="s">
        <v>17</v>
      </c>
      <c r="F13" s="3" t="s">
        <v>2</v>
      </c>
      <c r="G13" s="3" t="s">
        <v>17</v>
      </c>
      <c r="H13" s="3" t="s">
        <v>2</v>
      </c>
      <c r="I13" s="3" t="s">
        <v>17</v>
      </c>
      <c r="J13" s="3" t="s">
        <v>2</v>
      </c>
      <c r="K13" s="3" t="s">
        <v>17</v>
      </c>
      <c r="L13" s="3" t="s">
        <v>2</v>
      </c>
      <c r="M13" s="3" t="s">
        <v>17</v>
      </c>
      <c r="N13" s="11"/>
      <c r="P13" s="100" t="s">
        <v>75</v>
      </c>
      <c r="Q13" s="101"/>
      <c r="R13" s="101"/>
      <c r="S13" s="101"/>
      <c r="T13" s="102"/>
      <c r="V13" s="5" t="s">
        <v>12</v>
      </c>
      <c r="W13" s="6">
        <v>10000</v>
      </c>
      <c r="X13" s="5">
        <v>12</v>
      </c>
      <c r="Y13" s="6">
        <f t="shared" si="1"/>
        <v>10300</v>
      </c>
      <c r="Z13" s="5">
        <v>12</v>
      </c>
      <c r="AA13" s="6">
        <f t="shared" si="2"/>
        <v>10609</v>
      </c>
      <c r="AB13" s="5">
        <v>12</v>
      </c>
      <c r="AC13" s="6">
        <f t="shared" si="3"/>
        <v>10927.27</v>
      </c>
      <c r="AD13" s="5">
        <v>12</v>
      </c>
      <c r="AE13" s="6">
        <f t="shared" si="4"/>
        <v>11255.088100000001</v>
      </c>
      <c r="AF13" s="16">
        <v>12</v>
      </c>
    </row>
    <row r="14" spans="1:33" s="2" customFormat="1" ht="18">
      <c r="A14" s="3" t="s">
        <v>8</v>
      </c>
      <c r="B14" s="2" t="s">
        <v>9</v>
      </c>
      <c r="C14" s="8">
        <v>2</v>
      </c>
      <c r="D14" s="19">
        <v>18</v>
      </c>
      <c r="E14" s="9">
        <f>W10/X10*D14*$C14</f>
        <v>75000</v>
      </c>
      <c r="F14" s="19">
        <v>12</v>
      </c>
      <c r="G14" s="9">
        <f>Y10/Z10*F14*$C14</f>
        <v>51500</v>
      </c>
      <c r="H14" s="19">
        <v>12</v>
      </c>
      <c r="I14" s="9">
        <f>AA10/AB10*H14*$C14</f>
        <v>53045</v>
      </c>
      <c r="J14" s="19">
        <v>0</v>
      </c>
      <c r="K14" s="9">
        <f>AC10/AD10*J14*$C14</f>
        <v>0</v>
      </c>
      <c r="L14" s="19">
        <v>0</v>
      </c>
      <c r="M14" s="9">
        <f>AE10/AF10*L14*$C14</f>
        <v>0</v>
      </c>
      <c r="N14" s="11">
        <f>E14+G14+I14+K14+M14</f>
        <v>179545</v>
      </c>
      <c r="P14" s="103" t="s">
        <v>65</v>
      </c>
      <c r="Q14" s="104" t="s">
        <v>66</v>
      </c>
      <c r="R14" s="104" t="s">
        <v>67</v>
      </c>
      <c r="S14" s="104" t="s">
        <v>68</v>
      </c>
      <c r="T14" s="105" t="s">
        <v>69</v>
      </c>
      <c r="V14" s="5" t="s">
        <v>13</v>
      </c>
      <c r="W14" s="6">
        <v>10000</v>
      </c>
      <c r="X14" s="5">
        <v>12</v>
      </c>
      <c r="Y14" s="6">
        <f t="shared" si="1"/>
        <v>10300</v>
      </c>
      <c r="Z14" s="16">
        <v>12</v>
      </c>
      <c r="AA14" s="6">
        <f t="shared" si="2"/>
        <v>10609</v>
      </c>
      <c r="AB14" s="16">
        <v>12</v>
      </c>
      <c r="AC14" s="6">
        <f t="shared" si="3"/>
        <v>10927.27</v>
      </c>
      <c r="AD14" s="16">
        <v>12</v>
      </c>
      <c r="AE14" s="6">
        <f t="shared" si="4"/>
        <v>11255.088100000001</v>
      </c>
      <c r="AF14" s="16">
        <v>12</v>
      </c>
    </row>
    <row r="15" spans="1:33" s="2" customFormat="1" ht="16">
      <c r="A15" s="3"/>
      <c r="B15" s="2" t="s">
        <v>10</v>
      </c>
      <c r="C15" s="8">
        <v>0</v>
      </c>
      <c r="D15" s="19">
        <v>0</v>
      </c>
      <c r="E15" s="9">
        <f>W11/X11*D15*$C15</f>
        <v>0</v>
      </c>
      <c r="F15" s="19">
        <v>0</v>
      </c>
      <c r="G15" s="9">
        <f t="shared" ref="G15:G18" si="5">Y11/Z11*F15*$C15</f>
        <v>0</v>
      </c>
      <c r="H15" s="19">
        <v>0</v>
      </c>
      <c r="I15" s="9">
        <f t="shared" ref="I15:I18" si="6">AA11/AB11*H15*$C15</f>
        <v>0</v>
      </c>
      <c r="J15" s="19">
        <v>0</v>
      </c>
      <c r="K15" s="9">
        <f t="shared" ref="K15:K18" si="7">AC11/AD11*J15*$C15</f>
        <v>0</v>
      </c>
      <c r="L15" s="19">
        <v>0</v>
      </c>
      <c r="M15" s="9">
        <f t="shared" ref="M15:M18" si="8">AE11/AF11*L15*$C15</f>
        <v>0</v>
      </c>
      <c r="N15" s="11">
        <f>E15+G15+I15+K15+M15</f>
        <v>0</v>
      </c>
      <c r="P15" s="73">
        <f>E10/V18*100</f>
        <v>0</v>
      </c>
      <c r="Q15" s="73">
        <f>G10/V18*100</f>
        <v>0</v>
      </c>
      <c r="R15" s="73">
        <f>I10/V18*100</f>
        <v>0</v>
      </c>
      <c r="S15" s="73">
        <f>K10/V18*100</f>
        <v>0</v>
      </c>
      <c r="T15" s="73">
        <f>M10/V18*100</f>
        <v>0</v>
      </c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</row>
    <row r="16" spans="1:33" s="2" customFormat="1" ht="16">
      <c r="A16" s="3"/>
      <c r="B16" s="2" t="s">
        <v>11</v>
      </c>
      <c r="C16" s="8">
        <v>0</v>
      </c>
      <c r="D16" s="19">
        <v>0</v>
      </c>
      <c r="E16" s="9">
        <f>W12/X12*D16*$C16</f>
        <v>0</v>
      </c>
      <c r="F16" s="19">
        <v>0</v>
      </c>
      <c r="G16" s="9">
        <f t="shared" si="5"/>
        <v>0</v>
      </c>
      <c r="H16" s="19">
        <v>0</v>
      </c>
      <c r="I16" s="9">
        <f t="shared" si="6"/>
        <v>0</v>
      </c>
      <c r="J16" s="19">
        <v>0</v>
      </c>
      <c r="K16" s="9">
        <f t="shared" si="7"/>
        <v>0</v>
      </c>
      <c r="L16" s="19">
        <v>0</v>
      </c>
      <c r="M16" s="9">
        <f t="shared" si="8"/>
        <v>0</v>
      </c>
      <c r="N16" s="11">
        <f>E16+G16+I16+K16+M16</f>
        <v>0</v>
      </c>
      <c r="P16" s="74"/>
      <c r="Q16" s="74"/>
      <c r="R16" s="74"/>
      <c r="S16" s="74"/>
      <c r="T16" s="74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</row>
    <row r="17" spans="1:31" s="2" customFormat="1" ht="16">
      <c r="A17" s="3"/>
      <c r="B17" s="2" t="s">
        <v>12</v>
      </c>
      <c r="C17" s="8">
        <v>0</v>
      </c>
      <c r="D17" s="19">
        <v>0</v>
      </c>
      <c r="E17" s="9">
        <f>W13/X13*D17*$C17</f>
        <v>0</v>
      </c>
      <c r="F17" s="19">
        <v>0</v>
      </c>
      <c r="G17" s="9">
        <f t="shared" si="5"/>
        <v>0</v>
      </c>
      <c r="H17" s="19">
        <v>0</v>
      </c>
      <c r="I17" s="9">
        <f t="shared" si="6"/>
        <v>0</v>
      </c>
      <c r="J17" s="19">
        <v>0</v>
      </c>
      <c r="K17" s="9">
        <f t="shared" si="7"/>
        <v>0</v>
      </c>
      <c r="L17" s="19">
        <v>0</v>
      </c>
      <c r="M17" s="9">
        <f t="shared" si="8"/>
        <v>0</v>
      </c>
      <c r="N17" s="11">
        <f>E17+G17+I17+K17+M17</f>
        <v>0</v>
      </c>
      <c r="V17" s="23" t="s">
        <v>59</v>
      </c>
      <c r="W17" s="23"/>
      <c r="X17" s="23"/>
      <c r="Y17" s="23"/>
      <c r="Z17" s="23"/>
    </row>
    <row r="18" spans="1:31" s="2" customFormat="1" ht="16">
      <c r="A18" s="3"/>
      <c r="B18" s="2" t="s">
        <v>13</v>
      </c>
      <c r="C18" s="24">
        <v>0</v>
      </c>
      <c r="D18" s="19">
        <v>0</v>
      </c>
      <c r="E18" s="13">
        <f>W14/X14*D18*$C18</f>
        <v>0</v>
      </c>
      <c r="F18" s="46">
        <v>0</v>
      </c>
      <c r="G18" s="13">
        <f t="shared" si="5"/>
        <v>0</v>
      </c>
      <c r="H18" s="46">
        <v>0</v>
      </c>
      <c r="I18" s="13">
        <f t="shared" si="6"/>
        <v>0</v>
      </c>
      <c r="J18" s="46">
        <v>0</v>
      </c>
      <c r="K18" s="13">
        <f t="shared" si="7"/>
        <v>0</v>
      </c>
      <c r="L18" s="46">
        <v>0</v>
      </c>
      <c r="M18" s="13">
        <f t="shared" si="8"/>
        <v>0</v>
      </c>
      <c r="N18" s="15">
        <f>E18+G18+I18+K18+M18</f>
        <v>0</v>
      </c>
      <c r="P18" s="128" t="s">
        <v>60</v>
      </c>
      <c r="Q18" s="129"/>
      <c r="R18" s="129"/>
      <c r="S18" s="130"/>
      <c r="V18" s="90">
        <f>V20-V19</f>
        <v>34463.778461538444</v>
      </c>
      <c r="W18" s="91" t="s">
        <v>72</v>
      </c>
      <c r="X18" s="91"/>
      <c r="Y18" s="89">
        <f>Y20-Y19</f>
        <v>35497.691815384591</v>
      </c>
      <c r="Z18" s="91"/>
      <c r="AA18" s="89">
        <f>AA20-AA19</f>
        <v>36562.622569846135</v>
      </c>
      <c r="AB18" s="91"/>
      <c r="AC18" s="89">
        <f>AC20-AC19</f>
        <v>37659.501246941509</v>
      </c>
      <c r="AD18" s="91"/>
      <c r="AE18" s="89">
        <f>AE20-AE19</f>
        <v>38789.286284349757</v>
      </c>
    </row>
    <row r="19" spans="1:31" s="2" customFormat="1" ht="16">
      <c r="A19" s="3"/>
      <c r="C19" s="24"/>
      <c r="D19" s="26"/>
      <c r="E19" s="27"/>
      <c r="F19" s="26"/>
      <c r="G19" s="27"/>
      <c r="H19" s="26"/>
      <c r="I19" s="27"/>
      <c r="J19" s="26"/>
      <c r="K19" s="27"/>
      <c r="L19" s="26"/>
      <c r="M19" s="27"/>
      <c r="N19" s="11"/>
      <c r="P19" s="5" t="s">
        <v>37</v>
      </c>
      <c r="Q19" s="5"/>
      <c r="R19" s="67" t="s">
        <v>47</v>
      </c>
      <c r="S19" s="67" t="s">
        <v>54</v>
      </c>
      <c r="V19" s="94">
        <v>101824.8</v>
      </c>
      <c r="W19" s="95" t="s">
        <v>55</v>
      </c>
      <c r="X19" s="95"/>
      <c r="Y19" s="87">
        <f>V19*1.03</f>
        <v>104879.54400000001</v>
      </c>
      <c r="Z19" s="87"/>
      <c r="AA19" s="87">
        <f>Y19*1.03</f>
        <v>108025.93032000001</v>
      </c>
      <c r="AB19" s="87"/>
      <c r="AC19" s="87">
        <f>AA19*1.03</f>
        <v>111266.70822960002</v>
      </c>
      <c r="AD19" s="87"/>
      <c r="AE19" s="87">
        <f>AC19*1.03</f>
        <v>114604.70947648802</v>
      </c>
    </row>
    <row r="20" spans="1:31" s="2" customFormat="1" ht="16">
      <c r="A20" s="3"/>
      <c r="C20" s="17" t="s">
        <v>14</v>
      </c>
      <c r="D20" s="3"/>
      <c r="E20" s="18">
        <f>SUM(E14:E18)</f>
        <v>75000</v>
      </c>
      <c r="F20" s="3"/>
      <c r="G20" s="18">
        <f>SUM(G14:G18)</f>
        <v>51500</v>
      </c>
      <c r="H20" s="3"/>
      <c r="I20" s="18">
        <f>SUM(I14:I18)</f>
        <v>53045</v>
      </c>
      <c r="J20" s="3"/>
      <c r="K20" s="18">
        <f>SUM(K14:K18)</f>
        <v>0</v>
      </c>
      <c r="L20" s="3"/>
      <c r="M20" s="18">
        <f>SUM(M14:M18)</f>
        <v>0</v>
      </c>
      <c r="N20" s="11">
        <f>E20+G20+I20+K20+M20</f>
        <v>179545</v>
      </c>
      <c r="P20" s="5" t="s">
        <v>38</v>
      </c>
      <c r="Q20" s="5"/>
      <c r="R20" s="68">
        <v>11307.45</v>
      </c>
      <c r="S20" s="68">
        <f>R20/12</f>
        <v>942.28750000000002</v>
      </c>
      <c r="V20" s="92">
        <f>V19/1560*2088</f>
        <v>136288.57846153845</v>
      </c>
      <c r="W20" s="93" t="s">
        <v>56</v>
      </c>
      <c r="X20" s="93"/>
      <c r="Y20" s="88">
        <f>V20*1.03</f>
        <v>140377.2358153846</v>
      </c>
      <c r="Z20" s="88"/>
      <c r="AA20" s="88">
        <f>Y20*1.03</f>
        <v>144588.55288984615</v>
      </c>
      <c r="AB20" s="88"/>
      <c r="AC20" s="88">
        <f>AA20*1.03</f>
        <v>148926.20947654152</v>
      </c>
      <c r="AD20" s="88"/>
      <c r="AE20" s="88">
        <f>AC20*1.03</f>
        <v>153393.99576083777</v>
      </c>
    </row>
    <row r="21" spans="1:31" s="2" customFormat="1" ht="16">
      <c r="A21" s="3"/>
      <c r="N21" s="11"/>
      <c r="P21" s="5" t="s">
        <v>39</v>
      </c>
      <c r="Q21" s="5"/>
      <c r="R21" s="68">
        <f>R20*1.05</f>
        <v>11872.822500000002</v>
      </c>
      <c r="S21" s="68">
        <f t="shared" ref="S21:S25" si="9">R21/12</f>
        <v>989.40187500000013</v>
      </c>
      <c r="V21" s="69">
        <f>V20/12</f>
        <v>11357.381538461537</v>
      </c>
      <c r="W21" s="70" t="s">
        <v>57</v>
      </c>
    </row>
    <row r="22" spans="1:31" s="2" customFormat="1" ht="16">
      <c r="A22" s="3"/>
      <c r="C22" s="17" t="s">
        <v>15</v>
      </c>
      <c r="D22" s="3"/>
      <c r="E22" s="18">
        <f>E20+E11</f>
        <v>115034.76992307692</v>
      </c>
      <c r="F22" s="18"/>
      <c r="G22" s="18">
        <f>G20+G11</f>
        <v>78990.542013846149</v>
      </c>
      <c r="H22" s="18"/>
      <c r="I22" s="18">
        <f>I20+I11</f>
        <v>81360.258274261534</v>
      </c>
      <c r="J22" s="18"/>
      <c r="K22" s="18">
        <f>K20+K11</f>
        <v>0</v>
      </c>
      <c r="L22" s="18"/>
      <c r="M22" s="18">
        <f>M20+M11</f>
        <v>0</v>
      </c>
      <c r="N22" s="11">
        <f>E22+G22+I22+K22+M22</f>
        <v>275385.57021118462</v>
      </c>
      <c r="P22" s="5" t="s">
        <v>40</v>
      </c>
      <c r="Q22" s="5"/>
      <c r="R22" s="68">
        <f t="shared" ref="R22:R25" si="10">R21*1.05</f>
        <v>12466.463625000002</v>
      </c>
      <c r="S22" s="68">
        <f t="shared" si="9"/>
        <v>1038.8719687500002</v>
      </c>
    </row>
    <row r="23" spans="1:31" s="2" customFormat="1" ht="16">
      <c r="A23" s="3"/>
      <c r="N23" s="11"/>
      <c r="P23" s="5" t="s">
        <v>41</v>
      </c>
      <c r="Q23" s="5"/>
      <c r="R23" s="68">
        <f t="shared" si="10"/>
        <v>13089.786806250002</v>
      </c>
      <c r="S23" s="68">
        <f t="shared" si="9"/>
        <v>1090.8155671875002</v>
      </c>
    </row>
    <row r="24" spans="1:31" s="2" customFormat="1" ht="16">
      <c r="A24" s="3"/>
      <c r="C24" s="21" t="s">
        <v>20</v>
      </c>
      <c r="E24" s="29" t="s">
        <v>21</v>
      </c>
      <c r="G24" s="29" t="s">
        <v>21</v>
      </c>
      <c r="I24" s="29" t="s">
        <v>21</v>
      </c>
      <c r="K24" s="29" t="s">
        <v>21</v>
      </c>
      <c r="M24" s="29" t="s">
        <v>21</v>
      </c>
      <c r="N24" s="47"/>
      <c r="P24" s="5" t="s">
        <v>74</v>
      </c>
      <c r="Q24" s="5"/>
      <c r="R24" s="68">
        <f t="shared" si="10"/>
        <v>13744.276146562503</v>
      </c>
      <c r="S24" s="68">
        <f t="shared" si="9"/>
        <v>1145.3563455468752</v>
      </c>
    </row>
    <row r="25" spans="1:31" s="2" customFormat="1" ht="16">
      <c r="A25" s="3" t="s">
        <v>50</v>
      </c>
      <c r="B25" s="2" t="s">
        <v>19</v>
      </c>
      <c r="C25" s="124">
        <v>0.27400000000000002</v>
      </c>
      <c r="E25" s="9">
        <f>E11*$C25</f>
        <v>10969.526958923077</v>
      </c>
      <c r="G25" s="9">
        <f>G11*$C25</f>
        <v>7532.4085117938466</v>
      </c>
      <c r="I25" s="9">
        <f>I11*$C25</f>
        <v>7758.3807671476607</v>
      </c>
      <c r="K25" s="9">
        <f>K11*$C25</f>
        <v>0</v>
      </c>
      <c r="M25" s="9">
        <f>M11*$C25</f>
        <v>0</v>
      </c>
      <c r="N25" s="11">
        <f t="shared" ref="N25:N31" si="11">E25+G25+I25+K25+M25</f>
        <v>26260.316237864587</v>
      </c>
      <c r="P25" s="5" t="s">
        <v>77</v>
      </c>
      <c r="Q25" s="5"/>
      <c r="R25" s="68">
        <f t="shared" si="10"/>
        <v>14431.489953890628</v>
      </c>
      <c r="S25" s="68">
        <f t="shared" si="9"/>
        <v>1202.624162824219</v>
      </c>
      <c r="V25" s="126"/>
      <c r="W25" s="126"/>
      <c r="X25" s="126"/>
    </row>
    <row r="26" spans="1:31" s="2" customFormat="1" ht="16">
      <c r="A26" s="3"/>
      <c r="B26" s="2" t="s">
        <v>9</v>
      </c>
      <c r="C26" s="124">
        <v>0.10199999999999999</v>
      </c>
      <c r="E26" s="9">
        <f>E14*$C26</f>
        <v>7649.9999999999991</v>
      </c>
      <c r="G26" s="9">
        <f>G14*$C26</f>
        <v>5253</v>
      </c>
      <c r="I26" s="9">
        <f>I14*$C26</f>
        <v>5410.5899999999992</v>
      </c>
      <c r="K26" s="9">
        <f>K14*$C26</f>
        <v>0</v>
      </c>
      <c r="M26" s="9">
        <f>M14*$C26</f>
        <v>0</v>
      </c>
      <c r="N26" s="11">
        <f t="shared" si="11"/>
        <v>18313.59</v>
      </c>
      <c r="V26" s="23"/>
      <c r="W26" s="97"/>
      <c r="X26" s="97"/>
    </row>
    <row r="27" spans="1:31" s="2" customFormat="1" ht="16">
      <c r="A27" s="3"/>
      <c r="B27" s="2" t="s">
        <v>10</v>
      </c>
      <c r="C27" s="124">
        <v>0.10199999999999999</v>
      </c>
      <c r="E27" s="9">
        <f>E15*$C27</f>
        <v>0</v>
      </c>
      <c r="G27" s="9">
        <f>G15*$C27</f>
        <v>0</v>
      </c>
      <c r="I27" s="9">
        <f>I15*$C27</f>
        <v>0</v>
      </c>
      <c r="K27" s="9">
        <f>K15*$C27</f>
        <v>0</v>
      </c>
      <c r="M27" s="9">
        <f>M15*$C27</f>
        <v>0</v>
      </c>
      <c r="N27" s="11">
        <f t="shared" si="11"/>
        <v>0</v>
      </c>
      <c r="V27" s="23"/>
      <c r="W27" s="98"/>
      <c r="X27" s="98"/>
    </row>
    <row r="28" spans="1:31" s="2" customFormat="1" ht="16">
      <c r="A28" s="3"/>
      <c r="B28" s="2" t="s">
        <v>11</v>
      </c>
      <c r="C28" s="124">
        <v>6.0000000000000001E-3</v>
      </c>
      <c r="E28" s="9">
        <f>E16*$C28</f>
        <v>0</v>
      </c>
      <c r="G28" s="9">
        <f>G16*$C28</f>
        <v>0</v>
      </c>
      <c r="I28" s="9">
        <f>I16*$C28</f>
        <v>0</v>
      </c>
      <c r="K28" s="9">
        <f>K16*$C28</f>
        <v>0</v>
      </c>
      <c r="M28" s="9">
        <f>M16*$C28</f>
        <v>0</v>
      </c>
      <c r="N28" s="11">
        <f t="shared" si="11"/>
        <v>0</v>
      </c>
      <c r="V28" s="23"/>
      <c r="W28" s="98"/>
      <c r="X28" s="98"/>
    </row>
    <row r="29" spans="1:31" s="2" customFormat="1" ht="16">
      <c r="A29" s="3"/>
      <c r="B29" s="2" t="s">
        <v>12</v>
      </c>
      <c r="C29" s="124">
        <v>0.35799999999999998</v>
      </c>
      <c r="E29" s="9">
        <f>E17*$C29</f>
        <v>0</v>
      </c>
      <c r="G29" s="9">
        <f>G17*$C29</f>
        <v>0</v>
      </c>
      <c r="I29" s="9">
        <f>I17*$C29</f>
        <v>0</v>
      </c>
      <c r="K29" s="9">
        <f>K17*$C29</f>
        <v>0</v>
      </c>
      <c r="M29" s="9">
        <f>M17*$C29</f>
        <v>0</v>
      </c>
      <c r="N29" s="11">
        <f t="shared" si="11"/>
        <v>0</v>
      </c>
      <c r="V29" s="23"/>
      <c r="W29" s="98"/>
      <c r="X29" s="98"/>
    </row>
    <row r="30" spans="1:31" s="2" customFormat="1" ht="16">
      <c r="A30" s="3"/>
      <c r="B30" s="2" t="s">
        <v>13</v>
      </c>
      <c r="C30" s="124">
        <v>0.45200000000000001</v>
      </c>
      <c r="E30" s="13">
        <f>E18*$C30</f>
        <v>0</v>
      </c>
      <c r="F30" s="36"/>
      <c r="G30" s="13">
        <f>G18*$C30</f>
        <v>0</v>
      </c>
      <c r="H30" s="36"/>
      <c r="I30" s="13">
        <f>I18*$C30</f>
        <v>0</v>
      </c>
      <c r="J30" s="36"/>
      <c r="K30" s="13">
        <f>K18*$C30</f>
        <v>0</v>
      </c>
      <c r="L30" s="36"/>
      <c r="M30" s="13">
        <f>M18*$C30</f>
        <v>0</v>
      </c>
      <c r="N30" s="15">
        <f t="shared" si="11"/>
        <v>0</v>
      </c>
      <c r="V30" s="23"/>
      <c r="W30" s="98"/>
      <c r="X30" s="98"/>
    </row>
    <row r="31" spans="1:31" s="2" customFormat="1" ht="16">
      <c r="A31" s="3"/>
      <c r="C31" s="17" t="s">
        <v>22</v>
      </c>
      <c r="D31" s="3"/>
      <c r="E31" s="18">
        <f>SUM(E25:E30)</f>
        <v>18619.526958923077</v>
      </c>
      <c r="F31" s="3"/>
      <c r="G31" s="18">
        <f>SUM(G25:G30)</f>
        <v>12785.408511793847</v>
      </c>
      <c r="H31" s="3"/>
      <c r="I31" s="18">
        <f>SUM(I25:I30)</f>
        <v>13168.970767147661</v>
      </c>
      <c r="J31" s="3"/>
      <c r="K31" s="18">
        <f>SUM(K25:K30)</f>
        <v>0</v>
      </c>
      <c r="L31" s="3"/>
      <c r="M31" s="18">
        <f>SUM(M25:M30)</f>
        <v>0</v>
      </c>
      <c r="N31" s="11">
        <f t="shared" si="11"/>
        <v>44573.90623786459</v>
      </c>
      <c r="V31" s="23"/>
      <c r="W31" s="98"/>
      <c r="X31" s="98"/>
    </row>
    <row r="32" spans="1:31" s="2" customFormat="1" ht="16">
      <c r="A32" s="3"/>
      <c r="N32" s="11"/>
      <c r="V32" s="23"/>
      <c r="W32" s="98"/>
      <c r="X32" s="98"/>
    </row>
    <row r="33" spans="1:24" s="2" customFormat="1" ht="16">
      <c r="A33" s="3"/>
      <c r="C33" s="30" t="s">
        <v>23</v>
      </c>
      <c r="D33" s="31"/>
      <c r="E33" s="32">
        <f>E22+E31</f>
        <v>133654.296882</v>
      </c>
      <c r="F33" s="32"/>
      <c r="G33" s="32">
        <f>G22+G31</f>
        <v>91775.950525640001</v>
      </c>
      <c r="H33" s="31"/>
      <c r="I33" s="32">
        <f>I22+I31</f>
        <v>94529.229041409199</v>
      </c>
      <c r="J33" s="32"/>
      <c r="K33" s="32">
        <f>K22+K31</f>
        <v>0</v>
      </c>
      <c r="L33" s="32"/>
      <c r="M33" s="32">
        <f>M22+M31</f>
        <v>0</v>
      </c>
      <c r="N33" s="11">
        <f>E33+G33+I33+K33+M33</f>
        <v>319959.47644904919</v>
      </c>
      <c r="V33" s="40"/>
      <c r="W33" s="40"/>
      <c r="X33" s="40"/>
    </row>
    <row r="34" spans="1:24" s="2" customFormat="1" ht="16">
      <c r="A34" s="3"/>
      <c r="N34" s="11"/>
    </row>
    <row r="35" spans="1:24" s="2" customFormat="1" ht="16">
      <c r="A35" s="3"/>
      <c r="N35" s="33"/>
    </row>
    <row r="36" spans="1:24" s="2" customFormat="1" ht="16">
      <c r="A36" s="3" t="s">
        <v>51</v>
      </c>
      <c r="B36" s="2" t="s">
        <v>24</v>
      </c>
      <c r="E36" s="44">
        <v>6000</v>
      </c>
      <c r="F36" s="44"/>
      <c r="G36" s="44">
        <v>3000</v>
      </c>
      <c r="H36" s="44"/>
      <c r="I36" s="44">
        <v>3000</v>
      </c>
      <c r="J36" s="44"/>
      <c r="K36" s="44">
        <v>0</v>
      </c>
      <c r="L36" s="44"/>
      <c r="M36" s="44">
        <v>0</v>
      </c>
      <c r="N36" s="11">
        <f t="shared" ref="N36:N41" si="12">E36+G36+I36+K36+M36</f>
        <v>12000</v>
      </c>
    </row>
    <row r="37" spans="1:24" s="2" customFormat="1" ht="16">
      <c r="A37" s="3"/>
      <c r="B37" s="2" t="s">
        <v>25</v>
      </c>
      <c r="E37" s="44">
        <v>0</v>
      </c>
      <c r="F37" s="44"/>
      <c r="G37" s="44">
        <v>0</v>
      </c>
      <c r="H37" s="44"/>
      <c r="I37" s="44">
        <v>0</v>
      </c>
      <c r="J37" s="44"/>
      <c r="K37" s="44">
        <v>0</v>
      </c>
      <c r="L37" s="44"/>
      <c r="M37" s="44">
        <v>0</v>
      </c>
      <c r="N37" s="11">
        <f t="shared" si="12"/>
        <v>0</v>
      </c>
    </row>
    <row r="38" spans="1:24" s="2" customFormat="1" ht="16">
      <c r="A38" s="3"/>
      <c r="B38" s="2" t="s">
        <v>26</v>
      </c>
      <c r="E38" s="44">
        <v>20000</v>
      </c>
      <c r="F38" s="44"/>
      <c r="G38" s="44">
        <v>20000</v>
      </c>
      <c r="H38" s="44"/>
      <c r="I38" s="44">
        <v>20000</v>
      </c>
      <c r="J38" s="44"/>
      <c r="K38" s="44">
        <v>0</v>
      </c>
      <c r="L38" s="44"/>
      <c r="M38" s="44">
        <v>0</v>
      </c>
      <c r="N38" s="11">
        <f t="shared" si="12"/>
        <v>60000</v>
      </c>
    </row>
    <row r="39" spans="1:24" s="2" customFormat="1" ht="16">
      <c r="A39" s="3"/>
      <c r="B39" s="2" t="s">
        <v>27</v>
      </c>
      <c r="E39" s="44">
        <v>2000</v>
      </c>
      <c r="F39" s="44"/>
      <c r="G39" s="44">
        <v>1000</v>
      </c>
      <c r="H39" s="44"/>
      <c r="I39" s="44">
        <v>1000</v>
      </c>
      <c r="J39" s="44"/>
      <c r="K39" s="44">
        <v>0</v>
      </c>
      <c r="L39" s="44"/>
      <c r="M39" s="44">
        <v>0</v>
      </c>
      <c r="N39" s="11">
        <f t="shared" si="12"/>
        <v>4000</v>
      </c>
    </row>
    <row r="40" spans="1:24" s="2" customFormat="1" ht="16">
      <c r="A40" s="3"/>
      <c r="B40" s="2" t="s">
        <v>28</v>
      </c>
      <c r="E40" s="45">
        <v>0</v>
      </c>
      <c r="F40" s="45"/>
      <c r="G40" s="45">
        <v>0</v>
      </c>
      <c r="H40" s="45"/>
      <c r="I40" s="45">
        <v>0</v>
      </c>
      <c r="J40" s="45"/>
      <c r="K40" s="45">
        <v>0</v>
      </c>
      <c r="L40" s="45"/>
      <c r="M40" s="45">
        <v>0</v>
      </c>
      <c r="N40" s="15">
        <f t="shared" si="12"/>
        <v>0</v>
      </c>
    </row>
    <row r="41" spans="1:24" s="2" customFormat="1" ht="16">
      <c r="A41" s="3"/>
      <c r="C41" s="30" t="s">
        <v>29</v>
      </c>
      <c r="D41" s="31"/>
      <c r="E41" s="32">
        <f>SUM(E36:E40)</f>
        <v>28000</v>
      </c>
      <c r="F41" s="31"/>
      <c r="G41" s="32">
        <f>SUM(G36:G40)</f>
        <v>24000</v>
      </c>
      <c r="H41" s="31"/>
      <c r="I41" s="32">
        <f>SUM(I36:I40)</f>
        <v>24000</v>
      </c>
      <c r="J41" s="31"/>
      <c r="K41" s="32">
        <f>SUM(K36:K40)</f>
        <v>0</v>
      </c>
      <c r="L41" s="31"/>
      <c r="M41" s="32">
        <f>SUM(M36:M40)</f>
        <v>0</v>
      </c>
      <c r="N41" s="11">
        <f t="shared" si="12"/>
        <v>76000</v>
      </c>
    </row>
    <row r="42" spans="1:24" s="2" customFormat="1" ht="16">
      <c r="A42" s="3"/>
      <c r="N42" s="11"/>
    </row>
    <row r="43" spans="1:24" s="2" customFormat="1" ht="16">
      <c r="A43" s="3" t="s">
        <v>52</v>
      </c>
      <c r="B43" s="2" t="s">
        <v>31</v>
      </c>
      <c r="E43" s="44">
        <v>0</v>
      </c>
      <c r="F43" s="44"/>
      <c r="G43" s="44">
        <v>0</v>
      </c>
      <c r="H43" s="44"/>
      <c r="I43" s="44">
        <v>0</v>
      </c>
      <c r="J43" s="44"/>
      <c r="K43" s="44">
        <v>0</v>
      </c>
      <c r="L43" s="44"/>
      <c r="M43" s="44">
        <v>0</v>
      </c>
      <c r="N43" s="11">
        <f>E43+G43+I43+K43+M43</f>
        <v>0</v>
      </c>
    </row>
    <row r="44" spans="1:24" s="2" customFormat="1" ht="16">
      <c r="A44" s="3"/>
      <c r="B44" s="2" t="s">
        <v>30</v>
      </c>
      <c r="E44" s="27">
        <f>S20*D14*C14</f>
        <v>33922.35</v>
      </c>
      <c r="F44" s="27"/>
      <c r="G44" s="27">
        <f>S21*F14*C14</f>
        <v>23745.645000000004</v>
      </c>
      <c r="H44" s="27"/>
      <c r="I44" s="27">
        <f>G44*1.05</f>
        <v>24932.927250000004</v>
      </c>
      <c r="J44" s="27"/>
      <c r="K44" s="27">
        <v>0</v>
      </c>
      <c r="L44" s="27"/>
      <c r="M44" s="27">
        <v>0</v>
      </c>
      <c r="N44" s="33">
        <f>E44+G44+I44+K44+M44</f>
        <v>82600.922250000003</v>
      </c>
    </row>
    <row r="45" spans="1:24" s="2" customFormat="1" ht="16">
      <c r="A45" s="3"/>
      <c r="B45" s="2" t="s">
        <v>32</v>
      </c>
      <c r="E45" s="13">
        <v>0</v>
      </c>
      <c r="F45" s="13"/>
      <c r="G45" s="13">
        <v>0</v>
      </c>
      <c r="H45" s="13"/>
      <c r="I45" s="13">
        <v>0</v>
      </c>
      <c r="J45" s="13"/>
      <c r="K45" s="13">
        <v>0</v>
      </c>
      <c r="L45" s="13"/>
      <c r="M45" s="13">
        <v>0</v>
      </c>
      <c r="N45" s="15">
        <f>E45+G45+I45+K45+M45</f>
        <v>0</v>
      </c>
    </row>
    <row r="46" spans="1:24" s="2" customFormat="1" ht="16">
      <c r="A46" s="3"/>
      <c r="C46" s="30" t="s">
        <v>33</v>
      </c>
      <c r="D46" s="38"/>
      <c r="E46" s="32">
        <f>SUM(E43:E45)</f>
        <v>33922.35</v>
      </c>
      <c r="F46" s="38"/>
      <c r="G46" s="32">
        <f>SUM(G43:G45)</f>
        <v>23745.645000000004</v>
      </c>
      <c r="H46" s="38"/>
      <c r="I46" s="32">
        <f>SUM(I43:I45)</f>
        <v>24932.927250000004</v>
      </c>
      <c r="J46" s="38"/>
      <c r="K46" s="32">
        <f>SUM(K43:K45)</f>
        <v>0</v>
      </c>
      <c r="L46" s="38"/>
      <c r="M46" s="32">
        <f>SUM(M43:M45)</f>
        <v>0</v>
      </c>
      <c r="N46" s="11">
        <f>E46+G46+I46+K46+M46</f>
        <v>82600.922250000003</v>
      </c>
    </row>
    <row r="47" spans="1:24" s="2" customFormat="1" ht="16">
      <c r="A47" s="3"/>
      <c r="N47" s="11"/>
    </row>
    <row r="48" spans="1:24" s="2" customFormat="1" ht="16">
      <c r="A48" s="31" t="s">
        <v>61</v>
      </c>
      <c r="B48" s="38"/>
      <c r="C48" s="30" t="s">
        <v>62</v>
      </c>
      <c r="D48" s="31"/>
      <c r="E48" s="32">
        <f>E33+E41+E46</f>
        <v>195576.646882</v>
      </c>
      <c r="F48" s="31"/>
      <c r="G48" s="32">
        <f>G33+G41+G46</f>
        <v>139521.59552564</v>
      </c>
      <c r="H48" s="31"/>
      <c r="I48" s="32">
        <f>I33+I41+I46</f>
        <v>143462.15629140919</v>
      </c>
      <c r="J48" s="31"/>
      <c r="K48" s="32">
        <f>K33+K41+K46</f>
        <v>0</v>
      </c>
      <c r="L48" s="31"/>
      <c r="M48" s="32">
        <f>M33+M41+M46</f>
        <v>0</v>
      </c>
      <c r="N48" s="11">
        <f>E48+G48+I48+K48+M48</f>
        <v>478560.39869904914</v>
      </c>
    </row>
    <row r="49" spans="1:14" s="2" customFormat="1" ht="16">
      <c r="E49" s="18"/>
      <c r="F49" s="3"/>
      <c r="G49" s="18"/>
      <c r="H49" s="3"/>
      <c r="I49" s="18"/>
      <c r="J49" s="3"/>
      <c r="K49" s="18"/>
      <c r="L49" s="3"/>
      <c r="M49" s="18"/>
      <c r="N49" s="11"/>
    </row>
    <row r="50" spans="1:14" s="2" customFormat="1" ht="16">
      <c r="A50" s="58" t="s">
        <v>63</v>
      </c>
      <c r="B50" s="59"/>
      <c r="C50" s="66" t="s">
        <v>64</v>
      </c>
      <c r="D50" s="59"/>
      <c r="E50" s="60">
        <f>E48-E46</f>
        <v>161654.296882</v>
      </c>
      <c r="F50" s="58"/>
      <c r="G50" s="60">
        <f>G48-G46</f>
        <v>115775.95052564</v>
      </c>
      <c r="H50" s="58"/>
      <c r="I50" s="60">
        <f>I48-I46</f>
        <v>118529.22904140918</v>
      </c>
      <c r="J50" s="58"/>
      <c r="K50" s="60">
        <f>K48-K46</f>
        <v>0</v>
      </c>
      <c r="L50" s="58"/>
      <c r="M50" s="60">
        <f>M48-M46</f>
        <v>0</v>
      </c>
      <c r="N50" s="11">
        <f>E50+G50+I50+K50+M50</f>
        <v>395959.47644904919</v>
      </c>
    </row>
    <row r="51" spans="1:14" s="2" customFormat="1" ht="16">
      <c r="A51" s="3"/>
      <c r="C51" s="3"/>
      <c r="N51" s="11"/>
    </row>
    <row r="52" spans="1:14" s="2" customFormat="1" ht="16">
      <c r="A52" s="64" t="s">
        <v>48</v>
      </c>
      <c r="B52" s="62"/>
      <c r="C52" s="65" t="s">
        <v>34</v>
      </c>
      <c r="N52" s="11"/>
    </row>
    <row r="53" spans="1:14" s="2" customFormat="1" ht="16">
      <c r="C53" s="120">
        <v>0.54500000000000004</v>
      </c>
      <c r="N53" s="11"/>
    </row>
    <row r="54" spans="1:14" s="2" customFormat="1" ht="16">
      <c r="C54" s="61" t="s">
        <v>35</v>
      </c>
      <c r="D54" s="62"/>
      <c r="E54" s="63">
        <f>E50*$C53</f>
        <v>88101.591800690003</v>
      </c>
      <c r="F54" s="62"/>
      <c r="G54" s="63">
        <f>G50*$C53</f>
        <v>63097.893036473804</v>
      </c>
      <c r="H54" s="62"/>
      <c r="I54" s="63">
        <f>I50*$C53</f>
        <v>64598.429827568012</v>
      </c>
      <c r="J54" s="62"/>
      <c r="K54" s="63">
        <f>K50*$C53</f>
        <v>0</v>
      </c>
      <c r="L54" s="62"/>
      <c r="M54" s="63">
        <f>M50*$C53</f>
        <v>0</v>
      </c>
      <c r="N54" s="11">
        <f>E54+G54+I54+K54+M54</f>
        <v>215797.91466473183</v>
      </c>
    </row>
    <row r="55" spans="1:14" s="2" customFormat="1" ht="16">
      <c r="N55" s="11"/>
    </row>
    <row r="56" spans="1:14" s="2" customFormat="1" ht="16">
      <c r="N56" s="11"/>
    </row>
    <row r="57" spans="1:14" s="2" customFormat="1" ht="16">
      <c r="A57" s="4" t="s">
        <v>36</v>
      </c>
      <c r="B57" s="34"/>
      <c r="C57" s="34"/>
      <c r="D57" s="34"/>
      <c r="E57" s="11">
        <f>E48+E54</f>
        <v>283678.23868269002</v>
      </c>
      <c r="F57" s="34"/>
      <c r="G57" s="11">
        <f>G48+G54</f>
        <v>202619.48856211381</v>
      </c>
      <c r="H57" s="34"/>
      <c r="I57" s="11">
        <f>I48+I54</f>
        <v>208060.5861189772</v>
      </c>
      <c r="J57" s="34"/>
      <c r="K57" s="11">
        <f>K48+K54</f>
        <v>0</v>
      </c>
      <c r="L57" s="34"/>
      <c r="M57" s="11">
        <f>M48+M54</f>
        <v>0</v>
      </c>
      <c r="N57" s="11">
        <f>E57+G57+I57+K57+M57</f>
        <v>694358.31336378097</v>
      </c>
    </row>
    <row r="58" spans="1:14" s="2" customFormat="1" ht="16"/>
    <row r="59" spans="1:14" s="2" customFormat="1" ht="16"/>
    <row r="60" spans="1:14" s="2" customFormat="1" ht="16"/>
    <row r="61" spans="1:14" s="2" customFormat="1" ht="16">
      <c r="A61" s="23"/>
      <c r="B61" s="23"/>
      <c r="C61" s="23"/>
    </row>
    <row r="62" spans="1:14" s="2" customFormat="1" ht="16">
      <c r="A62" s="126"/>
      <c r="B62" s="126"/>
      <c r="C62" s="126"/>
    </row>
    <row r="63" spans="1:14" s="2" customFormat="1" ht="16">
      <c r="A63" s="23"/>
      <c r="B63" s="97"/>
      <c r="C63" s="97"/>
    </row>
    <row r="64" spans="1:14" s="2" customFormat="1" ht="16">
      <c r="A64" s="23"/>
      <c r="B64" s="98"/>
      <c r="C64" s="98"/>
    </row>
    <row r="65" spans="1:34" s="2" customFormat="1" ht="16">
      <c r="A65" s="23"/>
      <c r="B65" s="98"/>
      <c r="C65" s="98"/>
    </row>
    <row r="66" spans="1:34" s="2" customFormat="1" ht="16">
      <c r="A66" s="23"/>
      <c r="B66" s="98"/>
      <c r="C66" s="98"/>
    </row>
    <row r="67" spans="1:34" s="2" customFormat="1" ht="16">
      <c r="A67" s="23"/>
      <c r="B67" s="98"/>
      <c r="C67" s="98"/>
    </row>
    <row r="68" spans="1:34" s="2" customFormat="1" ht="16">
      <c r="A68" s="23"/>
      <c r="B68" s="98"/>
      <c r="C68" s="98"/>
    </row>
    <row r="69" spans="1:34" s="2" customFormat="1" ht="16">
      <c r="A69" s="23"/>
      <c r="B69" s="98"/>
      <c r="C69" s="98"/>
    </row>
    <row r="70" spans="1:34" ht="16">
      <c r="A70" s="99"/>
      <c r="B70" s="99"/>
      <c r="C70" s="99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2"/>
      <c r="Q70" s="2"/>
      <c r="R70" s="2"/>
      <c r="S70" s="2"/>
      <c r="T70" s="2"/>
      <c r="U70" s="40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40"/>
      <c r="AG70" s="40"/>
      <c r="AH70" s="40"/>
    </row>
    <row r="71" spans="1:34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</row>
    <row r="72" spans="1:34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</row>
    <row r="73" spans="1:34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</row>
    <row r="74" spans="1:34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</row>
    <row r="75" spans="1:34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</row>
    <row r="76" spans="1:34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</row>
    <row r="77" spans="1:34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</row>
    <row r="78" spans="1:34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</row>
    <row r="79" spans="1:34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</row>
    <row r="80" spans="1:34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</row>
    <row r="81" spans="1:34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</row>
    <row r="82" spans="1:34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</row>
    <row r="83" spans="1:34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</row>
    <row r="84" spans="1:3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</row>
    <row r="85" spans="1:34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</row>
    <row r="86" spans="1:34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</row>
    <row r="87" spans="1:34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</row>
    <row r="88" spans="1:34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</row>
    <row r="89" spans="1:34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</row>
    <row r="90" spans="1:34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</row>
    <row r="91" spans="1:34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</row>
    <row r="92" spans="1:34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</row>
    <row r="93" spans="1:34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</row>
    <row r="94" spans="1:34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</row>
    <row r="95" spans="1:34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</row>
    <row r="96" spans="1:34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</row>
    <row r="97" spans="1:34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</row>
    <row r="98" spans="1:34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</row>
    <row r="99" spans="1:34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</row>
    <row r="100" spans="1:34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</row>
    <row r="101" spans="1:34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</row>
    <row r="102" spans="1:34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</row>
    <row r="103" spans="1:34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</row>
    <row r="104" spans="1:34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</row>
    <row r="105" spans="1:34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</row>
    <row r="106" spans="1:34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</row>
    <row r="107" spans="1:34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</row>
    <row r="108" spans="1:34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</row>
    <row r="109" spans="1:34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</row>
    <row r="110" spans="1:34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</row>
    <row r="111" spans="1:34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</row>
    <row r="112" spans="1:34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</row>
    <row r="113" spans="1:34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</row>
    <row r="114" spans="1:34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</row>
    <row r="115" spans="1:34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</row>
    <row r="116" spans="1:34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</row>
    <row r="117" spans="1:34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</row>
    <row r="118" spans="1:34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</row>
    <row r="119" spans="1:34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</row>
    <row r="120" spans="1:34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</row>
    <row r="121" spans="1:34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</row>
    <row r="122" spans="1:34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</row>
    <row r="123" spans="1:34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</row>
    <row r="124" spans="1:34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</row>
    <row r="125" spans="1:34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</row>
    <row r="126" spans="1:34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</row>
    <row r="127" spans="1:34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</row>
    <row r="128" spans="1:34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</row>
    <row r="129" spans="1:34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</row>
    <row r="130" spans="1:34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</row>
    <row r="131" spans="1:34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</row>
    <row r="132" spans="1:34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</row>
    <row r="133" spans="1:34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</row>
    <row r="134" spans="1:34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</row>
    <row r="135" spans="1:34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</row>
    <row r="136" spans="1:34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</row>
    <row r="137" spans="1:34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</row>
    <row r="138" spans="1:34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</row>
    <row r="139" spans="1:34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</row>
    <row r="140" spans="1:34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</row>
    <row r="141" spans="1:34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</row>
    <row r="142" spans="1:34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</row>
    <row r="143" spans="1:34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</row>
    <row r="144" spans="1:34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</row>
    <row r="145" spans="1:34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</row>
    <row r="146" spans="1:34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</row>
    <row r="147" spans="1:34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</row>
    <row r="148" spans="1:34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</row>
    <row r="149" spans="1:34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</row>
    <row r="150" spans="1:34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</row>
    <row r="151" spans="1:34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</row>
    <row r="152" spans="1:34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</row>
    <row r="153" spans="1:34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</row>
    <row r="154" spans="1:34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</row>
    <row r="155" spans="1:34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</row>
    <row r="156" spans="1:34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</row>
    <row r="157" spans="1:34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</row>
    <row r="158" spans="1:34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</row>
    <row r="159" spans="1:34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</row>
    <row r="160" spans="1:34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</row>
    <row r="161" spans="1:34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</row>
    <row r="162" spans="1:34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</row>
    <row r="163" spans="1:34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</row>
    <row r="164" spans="1:34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</row>
    <row r="165" spans="1:34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</row>
    <row r="166" spans="1:34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</row>
    <row r="167" spans="1:34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</row>
    <row r="168" spans="1:34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</row>
    <row r="169" spans="1:34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</row>
    <row r="170" spans="1:34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</row>
    <row r="171" spans="1:34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</row>
    <row r="172" spans="1:34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</row>
    <row r="173" spans="1:34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</row>
    <row r="174" spans="1:34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</row>
    <row r="175" spans="1:34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</row>
    <row r="176" spans="1:34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</row>
    <row r="177" spans="1:34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</row>
    <row r="178" spans="1:34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</row>
    <row r="179" spans="1:34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</row>
    <row r="180" spans="1:34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</row>
    <row r="181" spans="1:34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</row>
    <row r="182" spans="1:34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</row>
    <row r="183" spans="1:34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</row>
    <row r="184" spans="1:34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</row>
    <row r="185" spans="1:34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</row>
    <row r="186" spans="1:34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</row>
    <row r="187" spans="1:34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</row>
    <row r="188" spans="1:34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</row>
    <row r="189" spans="1:34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</row>
    <row r="190" spans="1:34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</row>
    <row r="191" spans="1:34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</row>
    <row r="192" spans="1:34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</row>
    <row r="193" spans="1:34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</row>
    <row r="194" spans="1:34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</row>
    <row r="195" spans="1:34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</row>
    <row r="196" spans="1:34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</row>
    <row r="197" spans="1:34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</row>
    <row r="198" spans="1:34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</row>
    <row r="199" spans="1:34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</row>
    <row r="200" spans="1:34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</row>
    <row r="201" spans="1:34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</row>
    <row r="202" spans="1:34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</row>
    <row r="203" spans="1:34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</row>
    <row r="204" spans="1:34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</row>
    <row r="205" spans="1:34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</row>
    <row r="206" spans="1:34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</row>
    <row r="207" spans="1:34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</row>
    <row r="208" spans="1:34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</row>
    <row r="209" spans="1:34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</row>
    <row r="210" spans="1:34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</row>
    <row r="211" spans="1:34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</row>
    <row r="212" spans="1:34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</row>
    <row r="213" spans="1:34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</row>
    <row r="214" spans="1:34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</row>
    <row r="215" spans="1:34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</row>
    <row r="216" spans="1:34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</row>
    <row r="217" spans="1:34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</row>
    <row r="218" spans="1:34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</row>
    <row r="219" spans="1:34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</row>
    <row r="220" spans="1:34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</row>
    <row r="221" spans="1:34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</row>
    <row r="222" spans="1:34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</row>
    <row r="223" spans="1:34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</row>
    <row r="224" spans="1:34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</row>
    <row r="225" spans="1:34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</row>
    <row r="226" spans="1:34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</row>
    <row r="227" spans="1:34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</row>
    <row r="228" spans="1:34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</row>
    <row r="229" spans="1:34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</row>
    <row r="230" spans="1:34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</row>
    <row r="231" spans="1:34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</row>
    <row r="232" spans="1:34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</row>
    <row r="233" spans="1:34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</row>
    <row r="234" spans="1:34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</row>
    <row r="235" spans="1:34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</row>
    <row r="236" spans="1:34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G236" s="40"/>
      <c r="AH236" s="40"/>
    </row>
    <row r="237" spans="1:34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AG237" s="40"/>
      <c r="AH237" s="40"/>
    </row>
    <row r="238" spans="1:34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AG238" s="40"/>
      <c r="AH238" s="40"/>
    </row>
    <row r="239" spans="1:34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AG239" s="40"/>
      <c r="AH239" s="40"/>
    </row>
    <row r="240" spans="1:34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AG240" s="40"/>
      <c r="AH240" s="40"/>
    </row>
    <row r="241" spans="1:34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AG241" s="40"/>
      <c r="AH241" s="40"/>
    </row>
    <row r="242" spans="1:34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AG242" s="40"/>
      <c r="AH242" s="40"/>
    </row>
    <row r="243" spans="1:34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AG243" s="40"/>
      <c r="AH243" s="40"/>
    </row>
    <row r="244" spans="1:34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AG244" s="40"/>
      <c r="AH244" s="40"/>
    </row>
    <row r="245" spans="1:34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AG245" s="40"/>
      <c r="AH245" s="40"/>
    </row>
    <row r="246" spans="1:34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AG246" s="40"/>
      <c r="AH246" s="40"/>
    </row>
    <row r="247" spans="1:34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AG247" s="40"/>
      <c r="AH247" s="40"/>
    </row>
    <row r="248" spans="1:34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AG248" s="40"/>
      <c r="AH248" s="40"/>
    </row>
  </sheetData>
  <mergeCells count="18">
    <mergeCell ref="D5:E5"/>
    <mergeCell ref="F5:G5"/>
    <mergeCell ref="H5:I5"/>
    <mergeCell ref="J5:K5"/>
    <mergeCell ref="L5:M5"/>
    <mergeCell ref="A62:C62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W6:X6"/>
    <mergeCell ref="V25:X25"/>
    <mergeCell ref="P18:S18"/>
  </mergeCells>
  <phoneticPr fontId="5" type="noConversion"/>
  <pageMargins left="0.75" right="0.75" top="1" bottom="1" header="0.5" footer="0.5"/>
  <pageSetup scale="4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F667"/>
  <sheetViews>
    <sheetView workbookViewId="0">
      <selection activeCell="C25" sqref="C25:C30"/>
    </sheetView>
  </sheetViews>
  <sheetFormatPr baseColWidth="10" defaultColWidth="11.1640625" defaultRowHeight="15" x14ac:dyDescent="0"/>
  <cols>
    <col min="1" max="1" width="30.6640625" customWidth="1"/>
    <col min="2" max="3" width="23.6640625" customWidth="1"/>
    <col min="4" max="13" width="12.6640625" customWidth="1"/>
    <col min="14" max="14" width="13.5" customWidth="1"/>
    <col min="22" max="22" width="26.83203125" customWidth="1"/>
    <col min="23" max="23" width="11.1640625" bestFit="1" customWidth="1"/>
    <col min="24" max="24" width="11" bestFit="1" customWidth="1"/>
    <col min="25" max="32" width="10.83203125" customWidth="1"/>
  </cols>
  <sheetData>
    <row r="1" spans="1:58" ht="16">
      <c r="A1" s="3" t="s">
        <v>78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</row>
    <row r="2" spans="1:58" ht="16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</row>
    <row r="3" spans="1:58" ht="16">
      <c r="A3" s="3" t="s">
        <v>79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</row>
    <row r="4" spans="1:58" ht="16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</row>
    <row r="5" spans="1:58" ht="21">
      <c r="A5" s="3" t="s">
        <v>80</v>
      </c>
      <c r="B5" s="2"/>
      <c r="C5" s="2"/>
      <c r="D5" s="125" t="s">
        <v>3</v>
      </c>
      <c r="E5" s="125"/>
      <c r="F5" s="125" t="s">
        <v>4</v>
      </c>
      <c r="G5" s="125"/>
      <c r="H5" s="125" t="s">
        <v>5</v>
      </c>
      <c r="I5" s="125"/>
      <c r="J5" s="125" t="s">
        <v>6</v>
      </c>
      <c r="K5" s="125"/>
      <c r="L5" s="125" t="s">
        <v>7</v>
      </c>
      <c r="M5" s="125"/>
      <c r="N5" s="41" t="s">
        <v>43</v>
      </c>
      <c r="O5" s="2"/>
      <c r="P5" s="84" t="s">
        <v>70</v>
      </c>
      <c r="Q5" s="85"/>
      <c r="R5" s="85"/>
      <c r="S5" s="85"/>
      <c r="T5" s="86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</row>
    <row r="6" spans="1:58" ht="18">
      <c r="A6" s="3"/>
      <c r="B6" s="2"/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O6" s="2"/>
      <c r="P6" s="81" t="s">
        <v>65</v>
      </c>
      <c r="Q6" s="82" t="s">
        <v>66</v>
      </c>
      <c r="R6" s="82" t="s">
        <v>67</v>
      </c>
      <c r="S6" s="82" t="s">
        <v>68</v>
      </c>
      <c r="T6" s="83" t="s">
        <v>69</v>
      </c>
      <c r="U6" s="2"/>
      <c r="V6" s="5" t="s">
        <v>53</v>
      </c>
      <c r="W6" s="127" t="s">
        <v>3</v>
      </c>
      <c r="X6" s="127"/>
      <c r="Y6" s="127" t="s">
        <v>4</v>
      </c>
      <c r="Z6" s="127"/>
      <c r="AA6" s="127" t="s">
        <v>5</v>
      </c>
      <c r="AB6" s="127"/>
      <c r="AC6" s="127" t="s">
        <v>6</v>
      </c>
      <c r="AD6" s="127"/>
      <c r="AE6" s="127" t="s">
        <v>7</v>
      </c>
      <c r="AF6" s="127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spans="1:58" ht="16">
      <c r="A7" s="3" t="s">
        <v>49</v>
      </c>
      <c r="B7" s="2" t="s">
        <v>81</v>
      </c>
      <c r="C7" s="2"/>
      <c r="D7" s="3" t="s">
        <v>2</v>
      </c>
      <c r="E7" s="3" t="s">
        <v>0</v>
      </c>
      <c r="F7" s="3" t="s">
        <v>2</v>
      </c>
      <c r="G7" s="3" t="s">
        <v>0</v>
      </c>
      <c r="H7" s="3" t="s">
        <v>2</v>
      </c>
      <c r="I7" s="3" t="s">
        <v>0</v>
      </c>
      <c r="J7" s="3" t="s">
        <v>2</v>
      </c>
      <c r="K7" s="3" t="s">
        <v>0</v>
      </c>
      <c r="L7" s="3" t="s">
        <v>2</v>
      </c>
      <c r="M7" s="3" t="s">
        <v>0</v>
      </c>
      <c r="N7" s="4"/>
      <c r="O7" s="2"/>
      <c r="P7" s="73" t="e">
        <f>E11/V20*100</f>
        <v>#DIV/0!</v>
      </c>
      <c r="Q7" s="73" t="e">
        <f>G11/Y20*100</f>
        <v>#DIV/0!</v>
      </c>
      <c r="R7" s="73" t="e">
        <f>I11/AA20*100</f>
        <v>#DIV/0!</v>
      </c>
      <c r="S7" s="73" t="e">
        <f>K11/AC20*100</f>
        <v>#DIV/0!</v>
      </c>
      <c r="T7" s="73" t="e">
        <f>M11/AE20*100</f>
        <v>#DIV/0!</v>
      </c>
      <c r="U7" s="2"/>
      <c r="V7" s="5"/>
      <c r="W7" s="71">
        <f>V21</f>
        <v>0</v>
      </c>
      <c r="X7" s="5">
        <v>9</v>
      </c>
      <c r="Y7" s="71">
        <f>W7*1.03</f>
        <v>0</v>
      </c>
      <c r="Z7" s="5">
        <v>9</v>
      </c>
      <c r="AA7" s="71">
        <f>Y7*1.03</f>
        <v>0</v>
      </c>
      <c r="AB7" s="5">
        <v>9</v>
      </c>
      <c r="AC7" s="71">
        <f>AA7*1.03</f>
        <v>0</v>
      </c>
      <c r="AD7" s="5">
        <v>9</v>
      </c>
      <c r="AE7" s="71">
        <f>AC7*1.03</f>
        <v>0</v>
      </c>
      <c r="AF7" s="5">
        <v>9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</row>
    <row r="8" spans="1:58" ht="16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4"/>
      <c r="O8" s="2"/>
      <c r="P8" s="74"/>
      <c r="Q8" s="74"/>
      <c r="R8" s="74"/>
      <c r="S8" s="74"/>
      <c r="T8" s="74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</row>
    <row r="9" spans="1:58" ht="21">
      <c r="A9" s="3"/>
      <c r="B9" s="2" t="s">
        <v>82</v>
      </c>
      <c r="C9" s="2"/>
      <c r="D9" s="8">
        <v>0</v>
      </c>
      <c r="E9" s="9">
        <f>W7*D9</f>
        <v>0</v>
      </c>
      <c r="F9" s="8">
        <v>0</v>
      </c>
      <c r="G9" s="9">
        <f>Y7*F9</f>
        <v>0</v>
      </c>
      <c r="H9" s="8">
        <v>0</v>
      </c>
      <c r="I9" s="9">
        <f>AA7*H9</f>
        <v>0</v>
      </c>
      <c r="J9" s="8">
        <v>0</v>
      </c>
      <c r="K9" s="9">
        <f>AC7*J9</f>
        <v>0</v>
      </c>
      <c r="L9" s="8">
        <v>0</v>
      </c>
      <c r="M9" s="9">
        <f>AE7*L9</f>
        <v>0</v>
      </c>
      <c r="N9" s="11">
        <f>E9+G9+I9+K9+M9</f>
        <v>0</v>
      </c>
      <c r="O9" s="2"/>
      <c r="P9" s="75" t="s">
        <v>71</v>
      </c>
      <c r="Q9" s="76"/>
      <c r="R9" s="76"/>
      <c r="S9" s="76"/>
      <c r="T9" s="77"/>
      <c r="U9" s="2"/>
      <c r="V9" s="5" t="s">
        <v>18</v>
      </c>
      <c r="W9" s="127" t="s">
        <v>3</v>
      </c>
      <c r="X9" s="127"/>
      <c r="Y9" s="127" t="s">
        <v>4</v>
      </c>
      <c r="Z9" s="127"/>
      <c r="AA9" s="127" t="s">
        <v>5</v>
      </c>
      <c r="AB9" s="127"/>
      <c r="AC9" s="127" t="s">
        <v>6</v>
      </c>
      <c r="AD9" s="127"/>
      <c r="AE9" s="127" t="s">
        <v>7</v>
      </c>
      <c r="AF9" s="127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</row>
    <row r="10" spans="1:58" ht="18">
      <c r="A10" s="3"/>
      <c r="B10" s="2"/>
      <c r="C10" s="2"/>
      <c r="D10" s="12">
        <v>0</v>
      </c>
      <c r="E10" s="13">
        <f>W7*D10</f>
        <v>0</v>
      </c>
      <c r="F10" s="12">
        <v>0</v>
      </c>
      <c r="G10" s="13">
        <f>Y7*F10</f>
        <v>0</v>
      </c>
      <c r="H10" s="12">
        <v>0</v>
      </c>
      <c r="I10" s="13">
        <f>AA7*H10</f>
        <v>0</v>
      </c>
      <c r="J10" s="12">
        <v>0</v>
      </c>
      <c r="K10" s="13">
        <f>AC7*J10</f>
        <v>0</v>
      </c>
      <c r="L10" s="12">
        <v>0</v>
      </c>
      <c r="M10" s="13">
        <f>AE7*L10</f>
        <v>0</v>
      </c>
      <c r="N10" s="15">
        <f>E10+G10+I10+K10+M10</f>
        <v>0</v>
      </c>
      <c r="O10" s="2"/>
      <c r="P10" s="78" t="s">
        <v>65</v>
      </c>
      <c r="Q10" s="79" t="s">
        <v>66</v>
      </c>
      <c r="R10" s="79" t="s">
        <v>67</v>
      </c>
      <c r="S10" s="79" t="s">
        <v>68</v>
      </c>
      <c r="T10" s="80" t="s">
        <v>69</v>
      </c>
      <c r="U10" s="2"/>
      <c r="V10" s="5" t="s">
        <v>9</v>
      </c>
      <c r="W10" s="6">
        <v>25000</v>
      </c>
      <c r="X10" s="16">
        <v>12</v>
      </c>
      <c r="Y10" s="6">
        <f>W10*1.03</f>
        <v>25750</v>
      </c>
      <c r="Z10" s="16">
        <v>12</v>
      </c>
      <c r="AA10" s="6">
        <f>Y10*1.03</f>
        <v>26522.5</v>
      </c>
      <c r="AB10" s="16">
        <v>12</v>
      </c>
      <c r="AC10" s="6">
        <f>AA10*1.03</f>
        <v>27318.174999999999</v>
      </c>
      <c r="AD10" s="16">
        <v>12</v>
      </c>
      <c r="AE10" s="6">
        <f>AC10*1.03</f>
        <v>28137.720249999998</v>
      </c>
      <c r="AF10" s="16">
        <v>12</v>
      </c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spans="1:58" ht="16">
      <c r="A11" s="3"/>
      <c r="B11" s="2"/>
      <c r="C11" s="17" t="s">
        <v>1</v>
      </c>
      <c r="D11" s="42">
        <f t="shared" ref="D11:M11" si="0">SUM(D9:D10)</f>
        <v>0</v>
      </c>
      <c r="E11" s="18">
        <f t="shared" si="0"/>
        <v>0</v>
      </c>
      <c r="F11" s="42">
        <f t="shared" si="0"/>
        <v>0</v>
      </c>
      <c r="G11" s="18">
        <f t="shared" si="0"/>
        <v>0</v>
      </c>
      <c r="H11" s="42">
        <f t="shared" si="0"/>
        <v>0</v>
      </c>
      <c r="I11" s="18">
        <f t="shared" si="0"/>
        <v>0</v>
      </c>
      <c r="J11" s="42">
        <f t="shared" si="0"/>
        <v>0</v>
      </c>
      <c r="K11" s="18">
        <f t="shared" si="0"/>
        <v>0</v>
      </c>
      <c r="L11" s="42">
        <f t="shared" si="0"/>
        <v>0</v>
      </c>
      <c r="M11" s="18">
        <f t="shared" si="0"/>
        <v>0</v>
      </c>
      <c r="N11" s="11">
        <f>E11+G11+I11+K11+M11</f>
        <v>0</v>
      </c>
      <c r="O11" s="2"/>
      <c r="P11" s="73" t="e">
        <f>E9/V19*100</f>
        <v>#DIV/0!</v>
      </c>
      <c r="Q11" s="73" t="e">
        <f>G9/Y19*100</f>
        <v>#DIV/0!</v>
      </c>
      <c r="R11" s="73" t="e">
        <f>I9/V19*100</f>
        <v>#DIV/0!</v>
      </c>
      <c r="S11" s="73" t="e">
        <f>K9/V19*100</f>
        <v>#DIV/0!</v>
      </c>
      <c r="T11" s="73" t="e">
        <f>M9/V19*100</f>
        <v>#DIV/0!</v>
      </c>
      <c r="U11" s="2"/>
      <c r="V11" s="5" t="s">
        <v>10</v>
      </c>
      <c r="W11" s="6">
        <v>48000</v>
      </c>
      <c r="X11" s="5">
        <v>12</v>
      </c>
      <c r="Y11" s="6">
        <f>W11*1.03</f>
        <v>49440</v>
      </c>
      <c r="Z11" s="5">
        <v>12</v>
      </c>
      <c r="AA11" s="6">
        <f>Y11*1.03</f>
        <v>50923.200000000004</v>
      </c>
      <c r="AB11" s="5">
        <v>12</v>
      </c>
      <c r="AC11" s="6">
        <f>AA11*1.03</f>
        <v>52450.896000000008</v>
      </c>
      <c r="AD11" s="5">
        <v>12</v>
      </c>
      <c r="AE11" s="6">
        <f>AC11*1.03</f>
        <v>54024.422880000013</v>
      </c>
      <c r="AF11" s="16">
        <v>12</v>
      </c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ht="16">
      <c r="A12" s="3"/>
      <c r="B12" s="2"/>
      <c r="C12" s="2"/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1"/>
      <c r="O12" s="2"/>
      <c r="P12" s="74"/>
      <c r="Q12" s="74"/>
      <c r="R12" s="74"/>
      <c r="S12" s="74"/>
      <c r="T12" s="74"/>
      <c r="U12" s="2"/>
      <c r="V12" s="5" t="s">
        <v>11</v>
      </c>
      <c r="W12" s="6">
        <v>8000</v>
      </c>
      <c r="X12" s="5">
        <v>12</v>
      </c>
      <c r="Y12" s="6">
        <f t="shared" ref="Y12:Y14" si="1">W12*1.03</f>
        <v>8240</v>
      </c>
      <c r="Z12" s="16">
        <v>12</v>
      </c>
      <c r="AA12" s="6">
        <f t="shared" ref="AA12:AA14" si="2">Y12*1.03</f>
        <v>8487.2000000000007</v>
      </c>
      <c r="AB12" s="16">
        <v>12</v>
      </c>
      <c r="AC12" s="6">
        <f t="shared" ref="AC12:AC14" si="3">AA12*1.03</f>
        <v>8741.8160000000007</v>
      </c>
      <c r="AD12" s="16">
        <v>12</v>
      </c>
      <c r="AE12" s="6">
        <f t="shared" ref="AE12:AE14" si="4">AC12*1.03</f>
        <v>9004.0704800000003</v>
      </c>
      <c r="AF12" s="16">
        <v>12</v>
      </c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</row>
    <row r="13" spans="1:58" ht="21">
      <c r="A13" s="3"/>
      <c r="B13" s="2"/>
      <c r="C13" s="21" t="s">
        <v>16</v>
      </c>
      <c r="D13" s="3" t="s">
        <v>2</v>
      </c>
      <c r="E13" s="3" t="s">
        <v>17</v>
      </c>
      <c r="F13" s="3" t="s">
        <v>2</v>
      </c>
      <c r="G13" s="3" t="s">
        <v>17</v>
      </c>
      <c r="H13" s="3" t="s">
        <v>2</v>
      </c>
      <c r="I13" s="3" t="s">
        <v>17</v>
      </c>
      <c r="J13" s="3" t="s">
        <v>2</v>
      </c>
      <c r="K13" s="3" t="s">
        <v>17</v>
      </c>
      <c r="L13" s="3" t="s">
        <v>2</v>
      </c>
      <c r="M13" s="3" t="s">
        <v>17</v>
      </c>
      <c r="N13" s="11"/>
      <c r="O13" s="2"/>
      <c r="P13" s="100" t="s">
        <v>75</v>
      </c>
      <c r="Q13" s="101"/>
      <c r="R13" s="101"/>
      <c r="S13" s="101"/>
      <c r="T13" s="102"/>
      <c r="U13" s="2"/>
      <c r="V13" s="5" t="s">
        <v>12</v>
      </c>
      <c r="W13" s="6">
        <v>10000</v>
      </c>
      <c r="X13" s="5">
        <v>12</v>
      </c>
      <c r="Y13" s="6">
        <f t="shared" si="1"/>
        <v>10300</v>
      </c>
      <c r="Z13" s="5">
        <v>12</v>
      </c>
      <c r="AA13" s="6">
        <f t="shared" si="2"/>
        <v>10609</v>
      </c>
      <c r="AB13" s="5">
        <v>12</v>
      </c>
      <c r="AC13" s="6">
        <f t="shared" si="3"/>
        <v>10927.27</v>
      </c>
      <c r="AD13" s="5">
        <v>12</v>
      </c>
      <c r="AE13" s="6">
        <f t="shared" si="4"/>
        <v>11255.088100000001</v>
      </c>
      <c r="AF13" s="16">
        <v>12</v>
      </c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</row>
    <row r="14" spans="1:58" ht="18">
      <c r="A14" s="3" t="s">
        <v>8</v>
      </c>
      <c r="B14" s="2" t="s">
        <v>9</v>
      </c>
      <c r="C14" s="8">
        <v>0</v>
      </c>
      <c r="D14" s="8">
        <v>0</v>
      </c>
      <c r="E14" s="9">
        <f>W10/X10*D14*$C14</f>
        <v>0</v>
      </c>
      <c r="F14" s="8">
        <v>0</v>
      </c>
      <c r="G14" s="9">
        <f>Y10/Z10*F14*$C14</f>
        <v>0</v>
      </c>
      <c r="H14" s="8">
        <v>0</v>
      </c>
      <c r="I14" s="9">
        <f>AA10/AB10*H14*$C14</f>
        <v>0</v>
      </c>
      <c r="J14" s="8">
        <v>0</v>
      </c>
      <c r="K14" s="9">
        <f>AC10/AD10*J14*$C14</f>
        <v>0</v>
      </c>
      <c r="L14" s="8">
        <v>0</v>
      </c>
      <c r="M14" s="9">
        <f>AE10/AF10*L14*$C14</f>
        <v>0</v>
      </c>
      <c r="N14" s="11">
        <f>E14+G14+I14+K14+M14</f>
        <v>0</v>
      </c>
      <c r="O14" s="2"/>
      <c r="P14" s="103" t="s">
        <v>65</v>
      </c>
      <c r="Q14" s="104" t="s">
        <v>66</v>
      </c>
      <c r="R14" s="104" t="s">
        <v>67</v>
      </c>
      <c r="S14" s="104" t="s">
        <v>68</v>
      </c>
      <c r="T14" s="105" t="s">
        <v>69</v>
      </c>
      <c r="U14" s="2"/>
      <c r="V14" s="5" t="s">
        <v>13</v>
      </c>
      <c r="W14" s="6">
        <v>10000</v>
      </c>
      <c r="X14" s="5">
        <v>12</v>
      </c>
      <c r="Y14" s="6">
        <f t="shared" si="1"/>
        <v>10300</v>
      </c>
      <c r="Z14" s="16">
        <v>12</v>
      </c>
      <c r="AA14" s="6">
        <f t="shared" si="2"/>
        <v>10609</v>
      </c>
      <c r="AB14" s="16">
        <v>12</v>
      </c>
      <c r="AC14" s="6">
        <f t="shared" si="3"/>
        <v>10927.27</v>
      </c>
      <c r="AD14" s="16">
        <v>12</v>
      </c>
      <c r="AE14" s="6">
        <f t="shared" si="4"/>
        <v>11255.088100000001</v>
      </c>
      <c r="AF14" s="16">
        <v>12</v>
      </c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</row>
    <row r="15" spans="1:58" ht="16">
      <c r="A15" s="3"/>
      <c r="B15" s="2" t="s">
        <v>10</v>
      </c>
      <c r="C15" s="8">
        <v>0</v>
      </c>
      <c r="D15" s="8">
        <v>0</v>
      </c>
      <c r="E15" s="9">
        <f>W11/X11*D15*$C15</f>
        <v>0</v>
      </c>
      <c r="F15" s="8">
        <v>0</v>
      </c>
      <c r="G15" s="9">
        <f t="shared" ref="G15:G18" si="5">Y11/Z11*F15*$C15</f>
        <v>0</v>
      </c>
      <c r="H15" s="8">
        <v>0</v>
      </c>
      <c r="I15" s="9">
        <f t="shared" ref="I15:I18" si="6">AA11/AB11*H15*$C15</f>
        <v>0</v>
      </c>
      <c r="J15" s="8">
        <v>0</v>
      </c>
      <c r="K15" s="9">
        <f t="shared" ref="K15:K18" si="7">AC11/AD11*J15*$C15</f>
        <v>0</v>
      </c>
      <c r="L15" s="8">
        <v>0</v>
      </c>
      <c r="M15" s="9">
        <f t="shared" ref="M15:M18" si="8">AE11/AF11*L15*$C15</f>
        <v>0</v>
      </c>
      <c r="N15" s="11">
        <f>E15+G15+I15+K15+M15</f>
        <v>0</v>
      </c>
      <c r="O15" s="2"/>
      <c r="P15" s="73" t="e">
        <f>E10/V18*100</f>
        <v>#DIV/0!</v>
      </c>
      <c r="Q15" s="73" t="e">
        <f>G10/V18*100</f>
        <v>#DIV/0!</v>
      </c>
      <c r="R15" s="73" t="e">
        <f>I10/V18*100</f>
        <v>#DIV/0!</v>
      </c>
      <c r="S15" s="73" t="e">
        <f>K10/V18*100</f>
        <v>#DIV/0!</v>
      </c>
      <c r="T15" s="73" t="e">
        <f>M10/V18*100</f>
        <v>#DIV/0!</v>
      </c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</row>
    <row r="16" spans="1:58" ht="16">
      <c r="A16" s="3"/>
      <c r="B16" s="2" t="s">
        <v>11</v>
      </c>
      <c r="C16" s="8">
        <v>0</v>
      </c>
      <c r="D16" s="8">
        <v>0</v>
      </c>
      <c r="E16" s="9">
        <f>W12/X12*D16*$C16</f>
        <v>0</v>
      </c>
      <c r="F16" s="8">
        <v>0</v>
      </c>
      <c r="G16" s="9">
        <f t="shared" si="5"/>
        <v>0</v>
      </c>
      <c r="H16" s="8">
        <v>0</v>
      </c>
      <c r="I16" s="9">
        <f t="shared" si="6"/>
        <v>0</v>
      </c>
      <c r="J16" s="8">
        <v>0</v>
      </c>
      <c r="K16" s="9">
        <f t="shared" si="7"/>
        <v>0</v>
      </c>
      <c r="L16" s="8">
        <v>0</v>
      </c>
      <c r="M16" s="9">
        <f t="shared" si="8"/>
        <v>0</v>
      </c>
      <c r="N16" s="11">
        <f>E16+G16+I16+K16+M16</f>
        <v>0</v>
      </c>
      <c r="O16" s="2"/>
      <c r="P16" s="74"/>
      <c r="Q16" s="74"/>
      <c r="R16" s="74"/>
      <c r="S16" s="74"/>
      <c r="T16" s="74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</row>
    <row r="17" spans="1:58" ht="16">
      <c r="A17" s="3"/>
      <c r="B17" s="2" t="s">
        <v>12</v>
      </c>
      <c r="C17" s="8">
        <v>0</v>
      </c>
      <c r="D17" s="8">
        <v>0</v>
      </c>
      <c r="E17" s="9">
        <f>W13/X13*D17*$C17</f>
        <v>0</v>
      </c>
      <c r="F17" s="8">
        <v>0</v>
      </c>
      <c r="G17" s="9">
        <f t="shared" si="5"/>
        <v>0</v>
      </c>
      <c r="H17" s="8">
        <v>0</v>
      </c>
      <c r="I17" s="9">
        <f t="shared" si="6"/>
        <v>0</v>
      </c>
      <c r="J17" s="8">
        <v>0</v>
      </c>
      <c r="K17" s="9">
        <f t="shared" si="7"/>
        <v>0</v>
      </c>
      <c r="L17" s="8">
        <v>0</v>
      </c>
      <c r="M17" s="9">
        <f t="shared" si="8"/>
        <v>0</v>
      </c>
      <c r="N17" s="11">
        <f>E17+G17+I17+K17+M17</f>
        <v>0</v>
      </c>
      <c r="O17" s="2"/>
      <c r="T17" s="2"/>
      <c r="U17" s="2"/>
      <c r="V17" s="23" t="s">
        <v>59</v>
      </c>
      <c r="W17" s="23"/>
      <c r="X17" s="23"/>
      <c r="Y17" s="23"/>
      <c r="Z17" s="23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</row>
    <row r="18" spans="1:58" ht="16">
      <c r="A18" s="3"/>
      <c r="B18" s="2" t="s">
        <v>13</v>
      </c>
      <c r="C18" s="24">
        <v>0</v>
      </c>
      <c r="D18" s="12">
        <v>0</v>
      </c>
      <c r="E18" s="13">
        <f>W14/X14*D18*$C18</f>
        <v>0</v>
      </c>
      <c r="F18" s="12">
        <v>0</v>
      </c>
      <c r="G18" s="13">
        <f t="shared" si="5"/>
        <v>0</v>
      </c>
      <c r="H18" s="12">
        <v>0</v>
      </c>
      <c r="I18" s="13">
        <f t="shared" si="6"/>
        <v>0</v>
      </c>
      <c r="J18" s="12">
        <v>0</v>
      </c>
      <c r="K18" s="13">
        <f t="shared" si="7"/>
        <v>0</v>
      </c>
      <c r="L18" s="12">
        <v>0</v>
      </c>
      <c r="M18" s="13">
        <f t="shared" si="8"/>
        <v>0</v>
      </c>
      <c r="N18" s="15">
        <f>E18+G18+I18+K18+M18</f>
        <v>0</v>
      </c>
      <c r="O18" s="2"/>
      <c r="P18" s="128" t="s">
        <v>60</v>
      </c>
      <c r="Q18" s="129"/>
      <c r="R18" s="129"/>
      <c r="S18" s="130"/>
      <c r="T18" s="2"/>
      <c r="U18" s="2"/>
      <c r="V18" s="90">
        <v>0</v>
      </c>
      <c r="W18" s="91" t="s">
        <v>72</v>
      </c>
      <c r="X18" s="91"/>
      <c r="Y18" s="89">
        <f>Y20-Y19</f>
        <v>0</v>
      </c>
      <c r="Z18" s="91"/>
      <c r="AA18" s="89">
        <f>AA20-AA19</f>
        <v>0</v>
      </c>
      <c r="AB18" s="91"/>
      <c r="AC18" s="89">
        <f>AC20-AC19</f>
        <v>0</v>
      </c>
      <c r="AD18" s="91"/>
      <c r="AE18" s="89">
        <f>AE20-AE19</f>
        <v>0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</row>
    <row r="19" spans="1:58" ht="16">
      <c r="A19" s="3"/>
      <c r="B19" s="2"/>
      <c r="C19" s="24"/>
      <c r="D19" s="26"/>
      <c r="E19" s="27"/>
      <c r="F19" s="26"/>
      <c r="G19" s="27"/>
      <c r="H19" s="26"/>
      <c r="I19" s="27"/>
      <c r="J19" s="26"/>
      <c r="K19" s="27"/>
      <c r="L19" s="26"/>
      <c r="M19" s="27"/>
      <c r="N19" s="11"/>
      <c r="O19" s="2"/>
      <c r="P19" s="5" t="s">
        <v>37</v>
      </c>
      <c r="Q19" s="5"/>
      <c r="R19" s="67" t="s">
        <v>47</v>
      </c>
      <c r="S19" s="67" t="s">
        <v>54</v>
      </c>
      <c r="T19" s="2"/>
      <c r="U19" s="2"/>
      <c r="V19" s="94">
        <v>0</v>
      </c>
      <c r="W19" s="95" t="s">
        <v>55</v>
      </c>
      <c r="X19" s="95"/>
      <c r="Y19" s="87">
        <f>V19*1.03</f>
        <v>0</v>
      </c>
      <c r="Z19" s="87"/>
      <c r="AA19" s="87">
        <f>Y19*1.03</f>
        <v>0</v>
      </c>
      <c r="AB19" s="87"/>
      <c r="AC19" s="87">
        <f>AA19*1.03</f>
        <v>0</v>
      </c>
      <c r="AD19" s="87"/>
      <c r="AE19" s="87">
        <f>AC19*1.03</f>
        <v>0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</row>
    <row r="20" spans="1:58" ht="16">
      <c r="A20" s="3"/>
      <c r="B20" s="2"/>
      <c r="C20" s="17" t="s">
        <v>14</v>
      </c>
      <c r="D20" s="3"/>
      <c r="E20" s="18">
        <f>SUM(E14:E18)</f>
        <v>0</v>
      </c>
      <c r="F20" s="3"/>
      <c r="G20" s="18">
        <f>SUM(G14:G18)</f>
        <v>0</v>
      </c>
      <c r="H20" s="3"/>
      <c r="I20" s="18">
        <f>SUM(I14:I18)</f>
        <v>0</v>
      </c>
      <c r="J20" s="3"/>
      <c r="K20" s="18">
        <f>SUM(K14:K18)</f>
        <v>0</v>
      </c>
      <c r="L20" s="3"/>
      <c r="M20" s="18">
        <f>SUM(M14:M18)</f>
        <v>0</v>
      </c>
      <c r="N20" s="11">
        <f>E20+G20+I20+K20+M20</f>
        <v>0</v>
      </c>
      <c r="O20" s="2"/>
      <c r="P20" s="5" t="s">
        <v>38</v>
      </c>
      <c r="Q20" s="5"/>
      <c r="R20" s="68">
        <v>11307.45</v>
      </c>
      <c r="S20" s="68">
        <f>R20/12</f>
        <v>942.28750000000002</v>
      </c>
      <c r="T20" s="2"/>
      <c r="U20" s="2"/>
      <c r="V20" s="92">
        <f>V19/1560*2088</f>
        <v>0</v>
      </c>
      <c r="W20" s="93" t="s">
        <v>56</v>
      </c>
      <c r="X20" s="93"/>
      <c r="Y20" s="88">
        <f>V20*1.03</f>
        <v>0</v>
      </c>
      <c r="Z20" s="88"/>
      <c r="AA20" s="88">
        <f>Y20*1.03</f>
        <v>0</v>
      </c>
      <c r="AB20" s="88"/>
      <c r="AC20" s="88">
        <f>AA20*1.03</f>
        <v>0</v>
      </c>
      <c r="AD20" s="88"/>
      <c r="AE20" s="88">
        <f>AC20*1.03</f>
        <v>0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</row>
    <row r="21" spans="1:58" ht="16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1"/>
      <c r="O21" s="2"/>
      <c r="P21" s="5" t="s">
        <v>39</v>
      </c>
      <c r="Q21" s="5"/>
      <c r="R21" s="68">
        <f>R20*1.05</f>
        <v>11872.822500000002</v>
      </c>
      <c r="S21" s="68">
        <f t="shared" ref="S21:S25" si="9">R21/12</f>
        <v>989.40187500000013</v>
      </c>
      <c r="T21" s="2"/>
      <c r="U21" s="2"/>
      <c r="V21" s="69">
        <f>V20/12</f>
        <v>0</v>
      </c>
      <c r="W21" s="70" t="s">
        <v>57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</row>
    <row r="22" spans="1:58" ht="16">
      <c r="A22" s="3"/>
      <c r="B22" s="2"/>
      <c r="C22" s="17" t="s">
        <v>15</v>
      </c>
      <c r="D22" s="3"/>
      <c r="E22" s="18">
        <f>E20+E11</f>
        <v>0</v>
      </c>
      <c r="F22" s="18"/>
      <c r="G22" s="18">
        <f>G20+G11</f>
        <v>0</v>
      </c>
      <c r="H22" s="18"/>
      <c r="I22" s="18">
        <f>I20+I11</f>
        <v>0</v>
      </c>
      <c r="J22" s="18"/>
      <c r="K22" s="18">
        <f>K20+K11</f>
        <v>0</v>
      </c>
      <c r="L22" s="18"/>
      <c r="M22" s="18">
        <f>M20+M11</f>
        <v>0</v>
      </c>
      <c r="N22" s="11">
        <f>E22+G22+I22+K22+M22</f>
        <v>0</v>
      </c>
      <c r="O22" s="2"/>
      <c r="P22" s="5" t="s">
        <v>40</v>
      </c>
      <c r="Q22" s="5"/>
      <c r="R22" s="68">
        <f t="shared" ref="R22:R25" si="10">R21*1.05</f>
        <v>12466.463625000002</v>
      </c>
      <c r="S22" s="68">
        <f t="shared" si="9"/>
        <v>1038.8719687500002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</row>
    <row r="23" spans="1:58" ht="16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1"/>
      <c r="O23" s="2"/>
      <c r="P23" s="5" t="s">
        <v>41</v>
      </c>
      <c r="Q23" s="5"/>
      <c r="R23" s="68">
        <f t="shared" si="10"/>
        <v>13089.786806250002</v>
      </c>
      <c r="S23" s="68">
        <f t="shared" si="9"/>
        <v>1090.8155671875002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</row>
    <row r="24" spans="1:58" ht="16">
      <c r="A24" s="3"/>
      <c r="B24" s="2"/>
      <c r="C24" s="21" t="s">
        <v>20</v>
      </c>
      <c r="D24" s="2"/>
      <c r="E24" s="29" t="s">
        <v>21</v>
      </c>
      <c r="F24" s="2"/>
      <c r="G24" s="29" t="s">
        <v>21</v>
      </c>
      <c r="H24" s="2"/>
      <c r="I24" s="29" t="s">
        <v>21</v>
      </c>
      <c r="J24" s="2"/>
      <c r="K24" s="29" t="s">
        <v>21</v>
      </c>
      <c r="L24" s="2"/>
      <c r="M24" s="29" t="s">
        <v>21</v>
      </c>
      <c r="N24" s="43"/>
      <c r="O24" s="2"/>
      <c r="P24" s="5" t="s">
        <v>74</v>
      </c>
      <c r="Q24" s="5"/>
      <c r="R24" s="68">
        <f t="shared" si="10"/>
        <v>13744.276146562503</v>
      </c>
      <c r="S24" s="68">
        <f t="shared" si="9"/>
        <v>1145.3563455468752</v>
      </c>
      <c r="T24" s="2"/>
      <c r="U24" s="2"/>
      <c r="V24" s="23"/>
      <c r="W24" s="23"/>
      <c r="X24" s="23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</row>
    <row r="25" spans="1:58" ht="16">
      <c r="A25" s="3" t="s">
        <v>50</v>
      </c>
      <c r="B25" s="2" t="s">
        <v>19</v>
      </c>
      <c r="C25" s="124">
        <v>0.27400000000000002</v>
      </c>
      <c r="D25" s="2"/>
      <c r="E25" s="9">
        <f>E11*$C25</f>
        <v>0</v>
      </c>
      <c r="F25" s="2"/>
      <c r="G25" s="9">
        <f>G11*$C25</f>
        <v>0</v>
      </c>
      <c r="H25" s="2"/>
      <c r="I25" s="9">
        <f>I11*$C25</f>
        <v>0</v>
      </c>
      <c r="J25" s="2"/>
      <c r="K25" s="9">
        <f>K11*$C25</f>
        <v>0</v>
      </c>
      <c r="L25" s="2"/>
      <c r="M25" s="9">
        <f>M11*$C25</f>
        <v>0</v>
      </c>
      <c r="N25" s="11">
        <f t="shared" ref="N25:N31" si="11">E25+G25+I25+K25+M25</f>
        <v>0</v>
      </c>
      <c r="O25" s="2"/>
      <c r="P25" s="5" t="s">
        <v>77</v>
      </c>
      <c r="Q25" s="5"/>
      <c r="R25" s="68">
        <f t="shared" si="10"/>
        <v>14431.489953890628</v>
      </c>
      <c r="S25" s="68">
        <f t="shared" si="9"/>
        <v>1202.624162824219</v>
      </c>
      <c r="T25" s="2"/>
      <c r="U25" s="2"/>
      <c r="V25" s="126"/>
      <c r="W25" s="126"/>
      <c r="X25" s="126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</row>
    <row r="26" spans="1:58" ht="16">
      <c r="A26" s="3"/>
      <c r="B26" s="2" t="s">
        <v>9</v>
      </c>
      <c r="C26" s="124">
        <v>0.10199999999999999</v>
      </c>
      <c r="D26" s="2"/>
      <c r="E26" s="9">
        <f>E14*$C26</f>
        <v>0</v>
      </c>
      <c r="F26" s="2"/>
      <c r="G26" s="9">
        <f>G14*$C26</f>
        <v>0</v>
      </c>
      <c r="H26" s="2"/>
      <c r="I26" s="9">
        <f>I14*$C26</f>
        <v>0</v>
      </c>
      <c r="J26" s="2"/>
      <c r="K26" s="9">
        <f>K14*$C26</f>
        <v>0</v>
      </c>
      <c r="L26" s="2"/>
      <c r="M26" s="9">
        <f>M14*$C26</f>
        <v>0</v>
      </c>
      <c r="N26" s="11">
        <f t="shared" si="11"/>
        <v>0</v>
      </c>
      <c r="O26" s="2"/>
      <c r="P26" s="2"/>
      <c r="Q26" s="2"/>
      <c r="R26" s="2"/>
      <c r="S26" s="2"/>
      <c r="T26" s="2"/>
      <c r="U26" s="2"/>
      <c r="V26" s="23"/>
      <c r="W26" s="97"/>
      <c r="X26" s="97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</row>
    <row r="27" spans="1:58" ht="16">
      <c r="A27" s="3"/>
      <c r="B27" s="2" t="s">
        <v>10</v>
      </c>
      <c r="C27" s="124">
        <v>0.10199999999999999</v>
      </c>
      <c r="D27" s="2"/>
      <c r="E27" s="9">
        <f>E15*$C27</f>
        <v>0</v>
      </c>
      <c r="F27" s="2"/>
      <c r="G27" s="9">
        <f>G15*$C27</f>
        <v>0</v>
      </c>
      <c r="H27" s="2"/>
      <c r="I27" s="9">
        <f>I15*$C27</f>
        <v>0</v>
      </c>
      <c r="J27" s="2"/>
      <c r="K27" s="9">
        <f>K15*$C27</f>
        <v>0</v>
      </c>
      <c r="L27" s="2"/>
      <c r="M27" s="9">
        <f>M15*$C27</f>
        <v>0</v>
      </c>
      <c r="N27" s="11">
        <f t="shared" si="11"/>
        <v>0</v>
      </c>
      <c r="O27" s="2"/>
      <c r="P27" s="2"/>
      <c r="Q27" s="2"/>
      <c r="R27" s="2"/>
      <c r="S27" s="2"/>
      <c r="T27" s="2"/>
      <c r="U27" s="2"/>
      <c r="V27" s="23"/>
      <c r="W27" s="98"/>
      <c r="X27" s="98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</row>
    <row r="28" spans="1:58" ht="16">
      <c r="A28" s="3"/>
      <c r="B28" s="2" t="s">
        <v>11</v>
      </c>
      <c r="C28" s="124">
        <v>6.0000000000000001E-3</v>
      </c>
      <c r="D28" s="2"/>
      <c r="E28" s="9">
        <f>E16*$C28</f>
        <v>0</v>
      </c>
      <c r="F28" s="2"/>
      <c r="G28" s="9">
        <f>G16*$C28</f>
        <v>0</v>
      </c>
      <c r="H28" s="2"/>
      <c r="I28" s="9">
        <f>I16*$C28</f>
        <v>0</v>
      </c>
      <c r="J28" s="2"/>
      <c r="K28" s="9">
        <f>K16*$C28</f>
        <v>0</v>
      </c>
      <c r="L28" s="2"/>
      <c r="M28" s="9">
        <f>M16*$C28</f>
        <v>0</v>
      </c>
      <c r="N28" s="11">
        <f t="shared" si="11"/>
        <v>0</v>
      </c>
      <c r="O28" s="2"/>
      <c r="P28" s="2"/>
      <c r="Q28" s="2"/>
      <c r="R28" s="2"/>
      <c r="S28" s="2"/>
      <c r="T28" s="2"/>
      <c r="U28" s="2"/>
      <c r="V28" s="23"/>
      <c r="W28" s="98"/>
      <c r="X28" s="98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</row>
    <row r="29" spans="1:58" ht="16">
      <c r="A29" s="3"/>
      <c r="B29" s="2" t="s">
        <v>12</v>
      </c>
      <c r="C29" s="124">
        <v>0.35799999999999998</v>
      </c>
      <c r="D29" s="2"/>
      <c r="E29" s="9">
        <f>E17*$C29</f>
        <v>0</v>
      </c>
      <c r="F29" s="2"/>
      <c r="G29" s="9">
        <f>G17*$C29</f>
        <v>0</v>
      </c>
      <c r="H29" s="2"/>
      <c r="I29" s="9">
        <f>I17*$C29</f>
        <v>0</v>
      </c>
      <c r="J29" s="2"/>
      <c r="K29" s="9">
        <f>K17*$C29</f>
        <v>0</v>
      </c>
      <c r="L29" s="2"/>
      <c r="M29" s="9">
        <f>M17*$C29</f>
        <v>0</v>
      </c>
      <c r="N29" s="11">
        <f t="shared" si="11"/>
        <v>0</v>
      </c>
      <c r="O29" s="2"/>
      <c r="P29" s="2"/>
      <c r="Q29" s="2"/>
      <c r="R29" s="2"/>
      <c r="S29" s="2"/>
      <c r="T29" s="2"/>
      <c r="U29" s="2"/>
      <c r="V29" s="23"/>
      <c r="W29" s="98"/>
      <c r="X29" s="98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</row>
    <row r="30" spans="1:58" ht="16">
      <c r="A30" s="3"/>
      <c r="B30" s="2" t="s">
        <v>13</v>
      </c>
      <c r="C30" s="124">
        <v>0.45200000000000001</v>
      </c>
      <c r="D30" s="36"/>
      <c r="E30" s="13">
        <f>E18*$C30</f>
        <v>0</v>
      </c>
      <c r="F30" s="36"/>
      <c r="G30" s="13">
        <f>G18*$C30</f>
        <v>0</v>
      </c>
      <c r="H30" s="36"/>
      <c r="I30" s="13">
        <f>I18*$C30</f>
        <v>0</v>
      </c>
      <c r="J30" s="36"/>
      <c r="K30" s="13">
        <f>K18*$C30</f>
        <v>0</v>
      </c>
      <c r="L30" s="36"/>
      <c r="M30" s="13">
        <f>M18*$C30</f>
        <v>0</v>
      </c>
      <c r="N30" s="15">
        <f t="shared" si="11"/>
        <v>0</v>
      </c>
      <c r="O30" s="2"/>
      <c r="P30" s="2"/>
      <c r="Q30" s="2"/>
      <c r="R30" s="2"/>
      <c r="S30" s="2"/>
      <c r="T30" s="2"/>
      <c r="U30" s="2"/>
      <c r="V30" s="23"/>
      <c r="W30" s="98"/>
      <c r="X30" s="98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</row>
    <row r="31" spans="1:58" ht="16">
      <c r="A31" s="3"/>
      <c r="B31" s="2"/>
      <c r="C31" s="17" t="s">
        <v>22</v>
      </c>
      <c r="D31" s="3"/>
      <c r="E31" s="18">
        <f>SUM(E25:E30)</f>
        <v>0</v>
      </c>
      <c r="F31" s="3"/>
      <c r="G31" s="18">
        <f>SUM(G25:G30)</f>
        <v>0</v>
      </c>
      <c r="H31" s="3"/>
      <c r="I31" s="18">
        <f>SUM(I25:I30)</f>
        <v>0</v>
      </c>
      <c r="J31" s="3"/>
      <c r="K31" s="18">
        <f>SUM(K25:K30)</f>
        <v>0</v>
      </c>
      <c r="L31" s="3"/>
      <c r="M31" s="18">
        <f>SUM(M25:M30)</f>
        <v>0</v>
      </c>
      <c r="N31" s="11">
        <f t="shared" si="11"/>
        <v>0</v>
      </c>
      <c r="O31" s="2"/>
      <c r="P31" s="2"/>
      <c r="Q31" s="2"/>
      <c r="R31" s="2"/>
      <c r="S31" s="2"/>
      <c r="T31" s="2"/>
      <c r="U31" s="2"/>
      <c r="V31" s="23"/>
      <c r="W31" s="98"/>
      <c r="X31" s="98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</row>
    <row r="32" spans="1:58" ht="16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1"/>
      <c r="O32" s="2"/>
      <c r="P32" s="2"/>
      <c r="Q32" s="2"/>
      <c r="R32" s="2"/>
      <c r="S32" s="2"/>
      <c r="T32" s="2"/>
      <c r="U32" s="2"/>
      <c r="V32" s="23"/>
      <c r="W32" s="98"/>
      <c r="X32" s="98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</row>
    <row r="33" spans="1:58" ht="16">
      <c r="A33" s="3"/>
      <c r="B33" s="2"/>
      <c r="C33" s="30" t="s">
        <v>23</v>
      </c>
      <c r="D33" s="31"/>
      <c r="E33" s="32">
        <f>E22+E31</f>
        <v>0</v>
      </c>
      <c r="F33" s="32"/>
      <c r="G33" s="32">
        <f>G22+G31</f>
        <v>0</v>
      </c>
      <c r="H33" s="31"/>
      <c r="I33" s="32">
        <f>I22+I31</f>
        <v>0</v>
      </c>
      <c r="J33" s="32"/>
      <c r="K33" s="32">
        <f>K22+K31</f>
        <v>0</v>
      </c>
      <c r="L33" s="32"/>
      <c r="M33" s="32">
        <f>M22+M31</f>
        <v>0</v>
      </c>
      <c r="N33" s="11">
        <f>E33+G33+I33+K33+M33</f>
        <v>0</v>
      </c>
      <c r="O33" s="2"/>
      <c r="P33" s="2"/>
      <c r="Q33" s="2"/>
      <c r="R33" s="2"/>
      <c r="S33" s="2"/>
      <c r="T33" s="2"/>
      <c r="U33" s="2"/>
      <c r="V33" s="40"/>
      <c r="W33" s="40"/>
      <c r="X33" s="40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</row>
    <row r="34" spans="1:58" ht="16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1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</row>
    <row r="35" spans="1:58" ht="16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33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</row>
    <row r="36" spans="1:58" ht="16">
      <c r="A36" s="3" t="s">
        <v>51</v>
      </c>
      <c r="B36" s="2" t="s">
        <v>24</v>
      </c>
      <c r="C36" s="2"/>
      <c r="D36" s="2"/>
      <c r="E36" s="44">
        <v>0</v>
      </c>
      <c r="F36" s="44"/>
      <c r="G36" s="44">
        <v>0</v>
      </c>
      <c r="H36" s="44"/>
      <c r="I36" s="44">
        <v>0</v>
      </c>
      <c r="J36" s="44"/>
      <c r="K36" s="44">
        <v>0</v>
      </c>
      <c r="L36" s="44"/>
      <c r="M36" s="44">
        <v>0</v>
      </c>
      <c r="N36" s="11">
        <f t="shared" ref="N36:N41" si="12">E36+G36+I36+K36+M36</f>
        <v>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</row>
    <row r="37" spans="1:58" ht="16">
      <c r="A37" s="3"/>
      <c r="B37" s="2" t="s">
        <v>25</v>
      </c>
      <c r="C37" s="2"/>
      <c r="D37" s="2"/>
      <c r="E37" s="44">
        <v>0</v>
      </c>
      <c r="F37" s="44"/>
      <c r="G37" s="44">
        <v>0</v>
      </c>
      <c r="H37" s="44"/>
      <c r="I37" s="44">
        <v>0</v>
      </c>
      <c r="J37" s="44"/>
      <c r="K37" s="44">
        <v>0</v>
      </c>
      <c r="L37" s="44"/>
      <c r="M37" s="44">
        <v>0</v>
      </c>
      <c r="N37" s="11">
        <f t="shared" si="12"/>
        <v>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</row>
    <row r="38" spans="1:58" ht="16">
      <c r="A38" s="3"/>
      <c r="B38" s="2" t="s">
        <v>26</v>
      </c>
      <c r="C38" s="2"/>
      <c r="D38" s="2"/>
      <c r="E38" s="44">
        <v>0</v>
      </c>
      <c r="F38" s="44"/>
      <c r="G38" s="44">
        <v>0</v>
      </c>
      <c r="H38" s="44"/>
      <c r="I38" s="44">
        <v>0</v>
      </c>
      <c r="J38" s="44"/>
      <c r="K38" s="44">
        <v>0</v>
      </c>
      <c r="L38" s="44"/>
      <c r="M38" s="44">
        <v>0</v>
      </c>
      <c r="N38" s="11">
        <f t="shared" si="12"/>
        <v>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</row>
    <row r="39" spans="1:58" ht="16">
      <c r="A39" s="3"/>
      <c r="B39" s="2" t="s">
        <v>27</v>
      </c>
      <c r="C39" s="2"/>
      <c r="D39" s="2"/>
      <c r="E39" s="44">
        <v>0</v>
      </c>
      <c r="F39" s="44"/>
      <c r="G39" s="44">
        <v>0</v>
      </c>
      <c r="H39" s="44"/>
      <c r="I39" s="44">
        <v>0</v>
      </c>
      <c r="J39" s="44"/>
      <c r="K39" s="44">
        <v>0</v>
      </c>
      <c r="L39" s="44"/>
      <c r="M39" s="44">
        <v>0</v>
      </c>
      <c r="N39" s="11">
        <f t="shared" si="12"/>
        <v>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</row>
    <row r="40" spans="1:58" ht="16">
      <c r="A40" s="3"/>
      <c r="B40" s="2" t="s">
        <v>28</v>
      </c>
      <c r="C40" s="23"/>
      <c r="D40" s="36"/>
      <c r="E40" s="45">
        <v>0</v>
      </c>
      <c r="F40" s="45"/>
      <c r="G40" s="45">
        <v>0</v>
      </c>
      <c r="H40" s="45"/>
      <c r="I40" s="45">
        <v>0</v>
      </c>
      <c r="J40" s="45"/>
      <c r="K40" s="45">
        <v>0</v>
      </c>
      <c r="L40" s="45"/>
      <c r="M40" s="45">
        <v>0</v>
      </c>
      <c r="N40" s="15">
        <f t="shared" si="12"/>
        <v>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</row>
    <row r="41" spans="1:58" ht="16">
      <c r="A41" s="3"/>
      <c r="B41" s="2"/>
      <c r="C41" s="30" t="s">
        <v>29</v>
      </c>
      <c r="D41" s="31"/>
      <c r="E41" s="32">
        <f>SUM(E36:E40)</f>
        <v>0</v>
      </c>
      <c r="F41" s="31"/>
      <c r="G41" s="32">
        <f>SUM(G36:G40)</f>
        <v>0</v>
      </c>
      <c r="H41" s="31"/>
      <c r="I41" s="32">
        <f>SUM(I36:I40)</f>
        <v>0</v>
      </c>
      <c r="J41" s="31"/>
      <c r="K41" s="32">
        <f>SUM(K36:K40)</f>
        <v>0</v>
      </c>
      <c r="L41" s="31"/>
      <c r="M41" s="32">
        <f>SUM(M36:M40)</f>
        <v>0</v>
      </c>
      <c r="N41" s="11">
        <f t="shared" si="12"/>
        <v>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</row>
    <row r="42" spans="1:58" ht="16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1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</row>
    <row r="43" spans="1:58" ht="16">
      <c r="A43" s="3" t="s">
        <v>52</v>
      </c>
      <c r="B43" s="2" t="s">
        <v>31</v>
      </c>
      <c r="C43" s="2"/>
      <c r="D43" s="2"/>
      <c r="E43" s="44">
        <v>0</v>
      </c>
      <c r="F43" s="44"/>
      <c r="G43" s="44">
        <v>0</v>
      </c>
      <c r="H43" s="44"/>
      <c r="I43" s="44">
        <v>0</v>
      </c>
      <c r="J43" s="44"/>
      <c r="K43" s="44">
        <v>0</v>
      </c>
      <c r="L43" s="44"/>
      <c r="M43" s="44">
        <v>0</v>
      </c>
      <c r="N43" s="11">
        <f>E43+G43+I43+K43+M43</f>
        <v>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</row>
    <row r="44" spans="1:58" ht="16">
      <c r="A44" s="3"/>
      <c r="B44" s="2" t="s">
        <v>30</v>
      </c>
      <c r="C44" s="2"/>
      <c r="D44" s="23"/>
      <c r="E44" s="27">
        <v>0</v>
      </c>
      <c r="F44" s="27"/>
      <c r="G44" s="27">
        <v>0</v>
      </c>
      <c r="H44" s="27"/>
      <c r="I44" s="27">
        <v>0</v>
      </c>
      <c r="J44" s="27"/>
      <c r="K44" s="27">
        <v>0</v>
      </c>
      <c r="L44" s="27"/>
      <c r="M44" s="27">
        <v>0</v>
      </c>
      <c r="N44" s="33">
        <f>E44+G44+I44+K44+M44</f>
        <v>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</row>
    <row r="45" spans="1:58" ht="16">
      <c r="A45" s="3"/>
      <c r="B45" s="2" t="s">
        <v>32</v>
      </c>
      <c r="C45" s="2"/>
      <c r="D45" s="2"/>
      <c r="E45" s="13">
        <v>0</v>
      </c>
      <c r="F45" s="13"/>
      <c r="G45" s="13">
        <v>0</v>
      </c>
      <c r="H45" s="13"/>
      <c r="I45" s="13">
        <v>0</v>
      </c>
      <c r="J45" s="13"/>
      <c r="K45" s="13">
        <v>0</v>
      </c>
      <c r="L45" s="13"/>
      <c r="M45" s="13">
        <v>0</v>
      </c>
      <c r="N45" s="15">
        <f>E45+G45+I45+K45+M45</f>
        <v>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</row>
    <row r="46" spans="1:58" ht="16">
      <c r="A46" s="3"/>
      <c r="B46" s="2"/>
      <c r="C46" s="30" t="s">
        <v>33</v>
      </c>
      <c r="D46" s="38"/>
      <c r="E46" s="32">
        <f>SUM(E43:E45)</f>
        <v>0</v>
      </c>
      <c r="F46" s="38"/>
      <c r="G46" s="32">
        <f>SUM(G43:G45)</f>
        <v>0</v>
      </c>
      <c r="H46" s="38"/>
      <c r="I46" s="32">
        <f>SUM(I43:I45)</f>
        <v>0</v>
      </c>
      <c r="J46" s="38"/>
      <c r="K46" s="32">
        <f>SUM(K43:K45)</f>
        <v>0</v>
      </c>
      <c r="L46" s="38"/>
      <c r="M46" s="32">
        <f>SUM(M43:M45)</f>
        <v>0</v>
      </c>
      <c r="N46" s="11">
        <f>E46+G46+I46+K46+M46</f>
        <v>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</row>
    <row r="47" spans="1:58" ht="16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11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</row>
    <row r="48" spans="1:58" ht="16">
      <c r="A48" s="31" t="s">
        <v>61</v>
      </c>
      <c r="B48" s="38"/>
      <c r="C48" s="30" t="s">
        <v>62</v>
      </c>
      <c r="D48" s="31"/>
      <c r="E48" s="32">
        <f>E33+E41+E46</f>
        <v>0</v>
      </c>
      <c r="F48" s="31"/>
      <c r="G48" s="32">
        <f>G33+G41+G46</f>
        <v>0</v>
      </c>
      <c r="H48" s="31"/>
      <c r="I48" s="32">
        <f>I33+I41+I46</f>
        <v>0</v>
      </c>
      <c r="J48" s="31"/>
      <c r="K48" s="32">
        <f>K33+K41+K46</f>
        <v>0</v>
      </c>
      <c r="L48" s="31"/>
      <c r="M48" s="32">
        <f>M33+M41+M46</f>
        <v>0</v>
      </c>
      <c r="N48" s="11">
        <f>E48+G48+I48+K48+M48</f>
        <v>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</row>
    <row r="49" spans="1:58" ht="16">
      <c r="A49" s="2"/>
      <c r="B49" s="2"/>
      <c r="C49" s="2"/>
      <c r="D49" s="2"/>
      <c r="E49" s="18"/>
      <c r="F49" s="3"/>
      <c r="G49" s="18"/>
      <c r="H49" s="3"/>
      <c r="I49" s="18"/>
      <c r="J49" s="3"/>
      <c r="K49" s="18"/>
      <c r="L49" s="3"/>
      <c r="M49" s="18"/>
      <c r="N49" s="11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</row>
    <row r="50" spans="1:58" ht="16">
      <c r="A50" s="58" t="s">
        <v>63</v>
      </c>
      <c r="B50" s="59"/>
      <c r="C50" s="66" t="s">
        <v>64</v>
      </c>
      <c r="D50" s="59"/>
      <c r="E50" s="60">
        <f>E48-E46</f>
        <v>0</v>
      </c>
      <c r="F50" s="58"/>
      <c r="G50" s="60">
        <f>G48-G46</f>
        <v>0</v>
      </c>
      <c r="H50" s="58"/>
      <c r="I50" s="60">
        <f>I48-I46</f>
        <v>0</v>
      </c>
      <c r="J50" s="58"/>
      <c r="K50" s="60">
        <f>K48-K46</f>
        <v>0</v>
      </c>
      <c r="L50" s="58"/>
      <c r="M50" s="60">
        <f>M48-M46</f>
        <v>0</v>
      </c>
      <c r="N50" s="11">
        <f>E50+G50+I50+K50+M50</f>
        <v>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</row>
    <row r="51" spans="1:58" ht="16">
      <c r="A51" s="3"/>
      <c r="B51" s="2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11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</row>
    <row r="52" spans="1:58" ht="16">
      <c r="A52" s="64" t="s">
        <v>48</v>
      </c>
      <c r="B52" s="62"/>
      <c r="C52" s="65" t="s">
        <v>34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11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</row>
    <row r="53" spans="1:58" ht="16">
      <c r="A53" s="2"/>
      <c r="B53" s="2"/>
      <c r="C53" s="120">
        <v>0.52500000000000002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11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</row>
    <row r="54" spans="1:58" ht="16">
      <c r="A54" s="2"/>
      <c r="B54" s="2"/>
      <c r="C54" s="61" t="s">
        <v>35</v>
      </c>
      <c r="D54" s="62"/>
      <c r="E54" s="63">
        <f>E50*$C53</f>
        <v>0</v>
      </c>
      <c r="F54" s="62"/>
      <c r="G54" s="63">
        <f>G50*$C53</f>
        <v>0</v>
      </c>
      <c r="H54" s="62"/>
      <c r="I54" s="63">
        <f>I50*$C53</f>
        <v>0</v>
      </c>
      <c r="J54" s="62"/>
      <c r="K54" s="63">
        <f>K50*$C53</f>
        <v>0</v>
      </c>
      <c r="L54" s="62"/>
      <c r="M54" s="63">
        <f>M50*$C53</f>
        <v>0</v>
      </c>
      <c r="N54" s="11">
        <f>E54+G54+I54+K54+M54</f>
        <v>0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</row>
    <row r="55" spans="1:58" ht="1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11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</row>
    <row r="56" spans="1:58" ht="1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11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</row>
    <row r="57" spans="1:58" ht="16">
      <c r="A57" s="4" t="s">
        <v>36</v>
      </c>
      <c r="B57" s="34"/>
      <c r="C57" s="34"/>
      <c r="D57" s="34"/>
      <c r="E57" s="11">
        <f>E48+E54</f>
        <v>0</v>
      </c>
      <c r="F57" s="34"/>
      <c r="G57" s="11">
        <f>G48+G54</f>
        <v>0</v>
      </c>
      <c r="H57" s="34"/>
      <c r="I57" s="11">
        <f>I48+I54</f>
        <v>0</v>
      </c>
      <c r="J57" s="34"/>
      <c r="K57" s="11">
        <f>K48+K54</f>
        <v>0</v>
      </c>
      <c r="L57" s="34"/>
      <c r="M57" s="11">
        <f>M48+M54</f>
        <v>0</v>
      </c>
      <c r="N57" s="11">
        <f>E57+G57+I57+K57+M57</f>
        <v>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</row>
    <row r="58" spans="1:58" ht="1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</row>
    <row r="59" spans="1:58" ht="1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</row>
    <row r="60" spans="1:58" ht="1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</row>
    <row r="61" spans="1:58" ht="1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</row>
    <row r="62" spans="1:58" ht="16">
      <c r="A62" s="126"/>
      <c r="B62" s="126"/>
      <c r="C62" s="126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</row>
    <row r="63" spans="1:58" ht="16">
      <c r="A63" s="23"/>
      <c r="B63" s="97"/>
      <c r="C63" s="97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</row>
    <row r="64" spans="1:58" ht="16">
      <c r="A64" s="23"/>
      <c r="B64" s="98"/>
      <c r="C64" s="98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</row>
    <row r="65" spans="1:58" ht="16">
      <c r="A65" s="23"/>
      <c r="B65" s="98"/>
      <c r="C65" s="98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</row>
    <row r="66" spans="1:58" ht="16">
      <c r="A66" s="23"/>
      <c r="B66" s="98"/>
      <c r="C66" s="98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</row>
    <row r="67" spans="1:58" ht="16">
      <c r="A67" s="23"/>
      <c r="B67" s="98"/>
      <c r="C67" s="98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</row>
    <row r="68" spans="1:58" ht="16">
      <c r="A68" s="23"/>
      <c r="B68" s="98"/>
      <c r="C68" s="98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</row>
    <row r="69" spans="1:58" ht="16">
      <c r="A69" s="23"/>
      <c r="B69" s="98"/>
      <c r="C69" s="98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</row>
    <row r="70" spans="1:58" ht="16">
      <c r="A70" s="23"/>
      <c r="B70" s="23"/>
      <c r="C70" s="2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40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40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</row>
    <row r="71" spans="1:58" ht="1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</row>
    <row r="72" spans="1:58" ht="1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</row>
    <row r="73" spans="1:58" ht="1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</row>
    <row r="74" spans="1:58" ht="1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</row>
    <row r="75" spans="1:58" ht="1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</row>
    <row r="76" spans="1:58" ht="1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</row>
    <row r="77" spans="1:58" ht="1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</row>
    <row r="78" spans="1:58" ht="1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</row>
    <row r="79" spans="1:58" ht="1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</row>
    <row r="80" spans="1:58" ht="1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</row>
    <row r="81" spans="1:58" ht="1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</row>
    <row r="82" spans="1:58" ht="1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</row>
    <row r="83" spans="1:58" ht="1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</row>
    <row r="84" spans="1:58" ht="1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</row>
    <row r="85" spans="1:58" ht="1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</row>
    <row r="86" spans="1:58" ht="1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</row>
    <row r="87" spans="1:58" ht="1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</row>
    <row r="88" spans="1:58" ht="1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</row>
    <row r="89" spans="1:58" ht="1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</row>
    <row r="90" spans="1:58" ht="1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</row>
    <row r="91" spans="1:58" ht="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</row>
    <row r="92" spans="1:58" ht="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</row>
    <row r="93" spans="1:58" ht="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</row>
    <row r="94" spans="1:58" ht="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</row>
    <row r="95" spans="1:58" ht="1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</row>
    <row r="96" spans="1:58" ht="1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</row>
    <row r="97" spans="1:58" ht="1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</row>
    <row r="98" spans="1:58" ht="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</row>
    <row r="99" spans="1:58" ht="1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</row>
    <row r="100" spans="1:58" ht="1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</row>
    <row r="101" spans="1:58" ht="1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</row>
    <row r="102" spans="1:58" ht="1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</row>
    <row r="103" spans="1:58" ht="1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</row>
    <row r="104" spans="1:58" ht="1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</row>
    <row r="105" spans="1:58" ht="1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</row>
    <row r="106" spans="1:58" ht="1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</row>
    <row r="107" spans="1:58" ht="1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</row>
    <row r="108" spans="1:58" ht="1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</row>
    <row r="109" spans="1:58" ht="1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</row>
    <row r="110" spans="1:58" ht="1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</row>
    <row r="111" spans="1:58" ht="1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</row>
    <row r="112" spans="1:58" ht="1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</row>
    <row r="113" spans="1:58" ht="1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</row>
    <row r="114" spans="1:58" ht="1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</row>
    <row r="115" spans="1:58" ht="1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</row>
    <row r="116" spans="1:58" ht="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</row>
    <row r="117" spans="1:58" ht="1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</row>
    <row r="118" spans="1:58" ht="1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</row>
    <row r="119" spans="1:58" ht="1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</row>
    <row r="120" spans="1:58" ht="1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</row>
    <row r="121" spans="1:58" ht="1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</row>
    <row r="122" spans="1:58" ht="1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</row>
    <row r="123" spans="1:58" ht="1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</row>
    <row r="124" spans="1:58" ht="1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</row>
    <row r="125" spans="1:58" ht="1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</row>
    <row r="126" spans="1:58" ht="1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</row>
    <row r="127" spans="1:58" ht="1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</row>
    <row r="128" spans="1:58" ht="1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</row>
    <row r="129" spans="1:58" ht="1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</row>
    <row r="130" spans="1:58" ht="1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</row>
    <row r="131" spans="1:58" ht="1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</row>
    <row r="132" spans="1:58" ht="1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</row>
    <row r="133" spans="1:58" ht="1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</row>
    <row r="134" spans="1:58" ht="1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</row>
    <row r="135" spans="1:58" ht="1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</row>
    <row r="136" spans="1:58" ht="1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</row>
    <row r="137" spans="1:58" ht="1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</row>
    <row r="138" spans="1:58" ht="1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</row>
    <row r="139" spans="1:58" ht="1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</row>
    <row r="140" spans="1:58" ht="1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</row>
    <row r="141" spans="1:58" ht="1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</row>
    <row r="142" spans="1:58" ht="1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</row>
    <row r="143" spans="1:58" ht="1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</row>
    <row r="144" spans="1:58" ht="1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</row>
    <row r="145" spans="1:58" ht="1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</row>
    <row r="146" spans="1:58" ht="1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</row>
    <row r="147" spans="1:58" ht="1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</row>
    <row r="148" spans="1:58" ht="1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</row>
    <row r="149" spans="1:58" ht="1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</row>
    <row r="150" spans="1:58" ht="1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</row>
    <row r="151" spans="1:58" ht="1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</row>
    <row r="152" spans="1:58" ht="1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</row>
    <row r="153" spans="1:58" ht="1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</row>
    <row r="154" spans="1:58" ht="1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</row>
    <row r="155" spans="1:58" ht="1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</row>
    <row r="156" spans="1:58" ht="1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</row>
    <row r="157" spans="1:58" ht="1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</row>
    <row r="158" spans="1:58" ht="1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</row>
    <row r="159" spans="1:58" ht="1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</row>
    <row r="160" spans="1:58" ht="1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</row>
    <row r="161" spans="1:58" ht="1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</row>
    <row r="162" spans="1:58" ht="1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</row>
    <row r="163" spans="1:58" ht="1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</row>
    <row r="164" spans="1:58" ht="1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</row>
    <row r="165" spans="1:58" ht="1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</row>
    <row r="166" spans="1:58" ht="1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</row>
    <row r="167" spans="1:58" ht="1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</row>
    <row r="168" spans="1:58" ht="1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</row>
    <row r="169" spans="1:58" ht="1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</row>
    <row r="170" spans="1:58" ht="1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</row>
    <row r="171" spans="1:58" ht="1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</row>
    <row r="172" spans="1:58" ht="1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</row>
    <row r="173" spans="1:58" ht="1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</row>
    <row r="174" spans="1:58" ht="1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</row>
    <row r="175" spans="1:58" ht="1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</row>
    <row r="176" spans="1:58" ht="1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</row>
    <row r="177" spans="1:58" ht="1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</row>
    <row r="178" spans="1:58" ht="1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</row>
    <row r="179" spans="1:58" ht="1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</row>
    <row r="180" spans="1:58" ht="1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</row>
    <row r="181" spans="1:58" ht="1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</row>
    <row r="182" spans="1:58" ht="1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</row>
    <row r="183" spans="1:58" ht="1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</row>
    <row r="184" spans="1:58" ht="1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</row>
    <row r="185" spans="1:58" ht="1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</row>
    <row r="186" spans="1:58" ht="1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</row>
    <row r="187" spans="1:58" ht="1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</row>
    <row r="188" spans="1:58" ht="1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</row>
    <row r="189" spans="1:58" ht="1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</row>
    <row r="190" spans="1:58" ht="1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</row>
    <row r="191" spans="1:58" ht="1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</row>
    <row r="192" spans="1:58" ht="1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</row>
    <row r="193" spans="1:58" ht="1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</row>
    <row r="194" spans="1:58" ht="1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</row>
    <row r="195" spans="1:58" ht="1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</row>
    <row r="196" spans="1:58" ht="1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</row>
    <row r="197" spans="1:58" ht="1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</row>
    <row r="198" spans="1:58" ht="1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</row>
    <row r="199" spans="1:58" ht="1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</row>
    <row r="200" spans="1:58" ht="1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</row>
    <row r="201" spans="1:58" ht="1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</row>
    <row r="202" spans="1:58" ht="1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</row>
    <row r="203" spans="1:58" ht="1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</row>
    <row r="204" spans="1:58" ht="1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</row>
    <row r="205" spans="1:58" ht="1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</row>
    <row r="206" spans="1:58" ht="1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</row>
    <row r="207" spans="1:58" ht="1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</row>
    <row r="208" spans="1:58" ht="1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</row>
    <row r="209" spans="1:58" ht="1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</row>
    <row r="210" spans="1:58" ht="1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</row>
    <row r="211" spans="1:58" ht="1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</row>
    <row r="212" spans="1:58" ht="1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</row>
    <row r="213" spans="1:58" ht="1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</row>
    <row r="214" spans="1:58" ht="1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</row>
    <row r="215" spans="1:58" ht="1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</row>
    <row r="216" spans="1:58" ht="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</row>
    <row r="217" spans="1:58" ht="1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</row>
    <row r="218" spans="1:58" ht="1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</row>
    <row r="219" spans="1:58" ht="1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</row>
    <row r="220" spans="1:58" ht="1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</row>
    <row r="221" spans="1:58" ht="1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</row>
    <row r="222" spans="1:58" ht="1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</row>
    <row r="223" spans="1:58" ht="1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</row>
    <row r="224" spans="1:58" ht="1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</row>
    <row r="225" spans="1:58" ht="1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</row>
    <row r="226" spans="1:58" ht="1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</row>
    <row r="227" spans="1:58" ht="1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</row>
    <row r="228" spans="1:58" ht="1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</row>
    <row r="229" spans="1:58" ht="1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</row>
    <row r="230" spans="1:58" ht="1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</row>
    <row r="231" spans="1:58" ht="1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</row>
    <row r="232" spans="1:58" ht="1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</row>
    <row r="233" spans="1:58" ht="1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</row>
    <row r="234" spans="1:58" ht="1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</row>
    <row r="235" spans="1:58" ht="1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</row>
    <row r="236" spans="1:58" ht="1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40"/>
      <c r="Q236" s="40"/>
      <c r="R236" s="40"/>
      <c r="S236" s="40"/>
      <c r="T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</row>
    <row r="237" spans="1:58" ht="1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</row>
    <row r="238" spans="1:58" ht="1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</row>
    <row r="239" spans="1:58" ht="1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</row>
    <row r="240" spans="1:58" ht="1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</row>
    <row r="241" spans="1:58" ht="1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</row>
    <row r="242" spans="1:58" ht="1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</row>
    <row r="243" spans="1:58" ht="1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</row>
    <row r="244" spans="1:58" ht="1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</row>
    <row r="245" spans="1:58" ht="1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</row>
    <row r="246" spans="1:58" ht="1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</row>
    <row r="247" spans="1:58" ht="1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</row>
    <row r="248" spans="1:58" ht="1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</row>
    <row r="249" spans="1:58" ht="1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</row>
    <row r="250" spans="1:58" ht="1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</row>
    <row r="251" spans="1:58" ht="1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</row>
    <row r="252" spans="1:58" ht="1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</row>
    <row r="253" spans="1:58" ht="1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</row>
    <row r="254" spans="1:58" ht="1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</row>
    <row r="255" spans="1:58" ht="1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</row>
    <row r="256" spans="1:58" ht="1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</row>
    <row r="257" spans="1:58" ht="1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</row>
    <row r="258" spans="1:58" ht="1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</row>
    <row r="259" spans="1:58" ht="1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</row>
    <row r="260" spans="1:58" ht="1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</row>
    <row r="261" spans="1:58" ht="1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</row>
    <row r="262" spans="1:58" ht="1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</row>
    <row r="263" spans="1:58" ht="1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</row>
    <row r="264" spans="1:58" ht="1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</row>
    <row r="265" spans="1:58" ht="1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</row>
    <row r="266" spans="1:58" ht="1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</row>
    <row r="267" spans="1:58" ht="1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</row>
    <row r="268" spans="1:58" ht="1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</row>
    <row r="269" spans="1:58" ht="1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</row>
    <row r="270" spans="1:58" ht="1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</row>
    <row r="271" spans="1:58" ht="1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</row>
    <row r="272" spans="1:58" ht="1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</row>
    <row r="273" spans="1:58" ht="1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</row>
    <row r="274" spans="1:58" ht="1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</row>
    <row r="275" spans="1:58" ht="1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</row>
    <row r="276" spans="1:58" ht="1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</row>
    <row r="277" spans="1:58" ht="1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</row>
    <row r="278" spans="1:58" ht="1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</row>
    <row r="279" spans="1:58" ht="1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</row>
    <row r="280" spans="1:58" ht="1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</row>
    <row r="281" spans="1:58" ht="1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</row>
    <row r="282" spans="1:58" ht="1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</row>
    <row r="283" spans="1:58" ht="1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</row>
    <row r="284" spans="1:58" ht="1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</row>
    <row r="285" spans="1:58" ht="1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</row>
    <row r="286" spans="1:58" ht="1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</row>
    <row r="287" spans="1:58" ht="1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</row>
    <row r="288" spans="1:58" ht="1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</row>
    <row r="289" spans="1:58" ht="1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</row>
    <row r="290" spans="1:58" ht="1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</row>
    <row r="291" spans="1:58" ht="1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</row>
    <row r="292" spans="1:58" ht="1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</row>
    <row r="293" spans="1:58" ht="1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</row>
    <row r="294" spans="1:58" ht="1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</row>
    <row r="295" spans="1:58" ht="1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</row>
    <row r="296" spans="1:58" ht="1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</row>
    <row r="297" spans="1:58" ht="1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</row>
    <row r="298" spans="1:58" ht="1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</row>
    <row r="299" spans="1:58" ht="1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</row>
    <row r="300" spans="1:58" ht="1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</row>
    <row r="301" spans="1:58" ht="1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</row>
    <row r="302" spans="1:58" ht="1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</row>
    <row r="303" spans="1:58" ht="1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</row>
    <row r="304" spans="1:58" ht="1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</row>
    <row r="305" spans="1:58" ht="1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</row>
    <row r="306" spans="1:58" ht="1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</row>
    <row r="307" spans="1:58" ht="1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</row>
    <row r="308" spans="1:58" ht="1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</row>
    <row r="309" spans="1:58" ht="1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</row>
    <row r="310" spans="1:58" ht="1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</row>
    <row r="311" spans="1:58" ht="1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</row>
    <row r="312" spans="1:58" ht="1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</row>
    <row r="313" spans="1:58" ht="1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</row>
    <row r="314" spans="1:58" ht="1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</row>
    <row r="315" spans="1:58" ht="1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</row>
    <row r="316" spans="1:58" ht="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</row>
    <row r="317" spans="1:58" ht="1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</row>
    <row r="318" spans="1:58" ht="1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</row>
    <row r="319" spans="1:58" ht="1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</row>
    <row r="320" spans="1:58" ht="1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</row>
    <row r="321" spans="1:58" ht="1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</row>
    <row r="322" spans="1:58" ht="1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</row>
    <row r="323" spans="1:58" ht="1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</row>
    <row r="324" spans="1:58" ht="1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</row>
    <row r="325" spans="1:58" ht="1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</row>
    <row r="326" spans="1:58" ht="1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</row>
    <row r="327" spans="1:58" ht="1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</row>
    <row r="328" spans="1:58" ht="1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</row>
    <row r="329" spans="1:58" ht="1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</row>
    <row r="330" spans="1:58" ht="1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</row>
    <row r="331" spans="1:58" ht="1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</row>
    <row r="332" spans="1:58" ht="1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</row>
    <row r="333" spans="1:58" ht="1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</row>
    <row r="334" spans="1:58" ht="1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</row>
    <row r="335" spans="1:58" ht="1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</row>
    <row r="336" spans="1:58" ht="1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</row>
    <row r="337" spans="1:58" ht="1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</row>
    <row r="338" spans="1:58" ht="1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</row>
    <row r="339" spans="1:58" ht="1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</row>
    <row r="340" spans="1:58" ht="1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</row>
    <row r="341" spans="1:58" ht="1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</row>
    <row r="342" spans="1:58" ht="1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</row>
    <row r="343" spans="1:58" ht="1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</row>
    <row r="344" spans="1:58" ht="1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</row>
    <row r="345" spans="1:58" ht="1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</row>
    <row r="346" spans="1:58" ht="1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</row>
    <row r="347" spans="1:58" ht="1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</row>
    <row r="348" spans="1:58" ht="1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</row>
    <row r="349" spans="1:58" ht="1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</row>
    <row r="350" spans="1:58" ht="1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</row>
    <row r="351" spans="1:58" ht="1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</row>
    <row r="352" spans="1:58" ht="1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</row>
    <row r="353" spans="1:58" ht="1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</row>
    <row r="354" spans="1:58" ht="1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</row>
    <row r="355" spans="1:58" ht="1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</row>
    <row r="356" spans="1:58" ht="1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</row>
    <row r="357" spans="1:58" ht="1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</row>
    <row r="358" spans="1:58" ht="1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</row>
    <row r="359" spans="1:58" ht="1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</row>
    <row r="360" spans="1:58" ht="1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</row>
    <row r="361" spans="1:58" ht="1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</row>
    <row r="362" spans="1:58" ht="1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</row>
    <row r="363" spans="1:58" ht="1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</row>
    <row r="364" spans="1:58" ht="1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</row>
    <row r="365" spans="1:58" ht="1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</row>
    <row r="366" spans="1:58" ht="1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</row>
    <row r="367" spans="1:58" ht="1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</row>
    <row r="368" spans="1:58" ht="1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</row>
    <row r="369" spans="1:58" ht="1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</row>
    <row r="370" spans="1:58" ht="1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</row>
    <row r="371" spans="1:58" ht="1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</row>
    <row r="372" spans="1:58" ht="1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</row>
    <row r="373" spans="1:58" ht="1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</row>
    <row r="374" spans="1:58" ht="1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</row>
    <row r="375" spans="1:58" ht="1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</row>
    <row r="376" spans="1:58" ht="1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</row>
    <row r="377" spans="1:58" ht="1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</row>
    <row r="378" spans="1:58" ht="1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</row>
    <row r="379" spans="1:58" ht="1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</row>
    <row r="380" spans="1:58" ht="1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</row>
    <row r="381" spans="1:58" ht="1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</row>
    <row r="382" spans="1:58" ht="1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</row>
    <row r="383" spans="1:58" ht="1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</row>
    <row r="384" spans="1:58" ht="1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</row>
    <row r="385" spans="1:58" ht="1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</row>
    <row r="386" spans="1:58" ht="1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</row>
    <row r="387" spans="1:58" ht="1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</row>
    <row r="388" spans="1:58" ht="1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</row>
    <row r="389" spans="1:58" ht="1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</row>
    <row r="390" spans="1:58" ht="1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</row>
    <row r="391" spans="1:58" ht="1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</row>
    <row r="392" spans="1:58" ht="1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</row>
    <row r="393" spans="1:58" ht="1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</row>
    <row r="394" spans="1:58" ht="1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</row>
    <row r="395" spans="1:58" ht="1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</row>
    <row r="396" spans="1:58" ht="1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</row>
    <row r="397" spans="1:58" ht="1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</row>
    <row r="398" spans="1:58" ht="1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</row>
    <row r="399" spans="1:58" ht="1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</row>
    <row r="400" spans="1:58" ht="1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</row>
    <row r="401" spans="1:58" ht="1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</row>
    <row r="402" spans="1:58" ht="1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</row>
    <row r="403" spans="1:58" ht="1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</row>
    <row r="404" spans="1:58" ht="1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</row>
    <row r="405" spans="1:58" ht="1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</row>
    <row r="406" spans="1:58" ht="1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</row>
    <row r="407" spans="1:58" ht="1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</row>
    <row r="408" spans="1:58" ht="1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</row>
    <row r="409" spans="1:58" ht="1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</row>
    <row r="410" spans="1:58" ht="1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</row>
    <row r="411" spans="1:58" ht="1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</row>
    <row r="412" spans="1:58" ht="1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</row>
    <row r="413" spans="1:58" ht="1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</row>
    <row r="414" spans="1:58" ht="1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</row>
    <row r="415" spans="1:58" ht="1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</row>
    <row r="416" spans="1:58" ht="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</row>
    <row r="417" spans="1:58" ht="1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</row>
    <row r="418" spans="1:58" ht="1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</row>
    <row r="419" spans="1:58" ht="1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</row>
    <row r="420" spans="1:58" ht="1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</row>
    <row r="421" spans="1:58" ht="1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</row>
    <row r="422" spans="1:58" ht="1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</row>
    <row r="423" spans="1:58" ht="1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</row>
    <row r="424" spans="1:58" ht="1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</row>
    <row r="425" spans="1:58" ht="1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</row>
    <row r="426" spans="1:58" ht="1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</row>
    <row r="427" spans="1:58" ht="1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</row>
    <row r="428" spans="1:58" ht="1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</row>
    <row r="429" spans="1:58" ht="1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</row>
    <row r="430" spans="1:58" ht="1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</row>
    <row r="431" spans="1:58" ht="1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</row>
    <row r="432" spans="1:58" ht="1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</row>
    <row r="433" spans="1:58" ht="1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</row>
    <row r="434" spans="1:58" ht="1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</row>
    <row r="435" spans="1:58" ht="1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</row>
    <row r="436" spans="1:58" ht="1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</row>
    <row r="437" spans="1:58" ht="1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</row>
    <row r="438" spans="1:58" ht="1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</row>
    <row r="439" spans="1:58" ht="1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</row>
    <row r="440" spans="1:58" ht="1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</row>
    <row r="441" spans="1:58" ht="1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</row>
    <row r="442" spans="1:58" ht="1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</row>
    <row r="443" spans="1:58" ht="1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</row>
    <row r="444" spans="1:58" ht="1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</row>
    <row r="445" spans="1:58" ht="1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</row>
    <row r="446" spans="1:58" ht="1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</row>
    <row r="447" spans="1:58" ht="1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</row>
    <row r="448" spans="1:58" ht="1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</row>
    <row r="449" spans="1:58" ht="1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</row>
    <row r="450" spans="1:58" ht="1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</row>
    <row r="451" spans="1:58" ht="1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</row>
    <row r="452" spans="1:58" ht="1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</row>
    <row r="453" spans="1:58" ht="1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</row>
    <row r="454" spans="1:58" ht="1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</row>
    <row r="455" spans="1:58" ht="1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</row>
    <row r="456" spans="1:58" ht="1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</row>
    <row r="457" spans="1:58" ht="1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</row>
    <row r="458" spans="1:58" ht="1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</row>
    <row r="459" spans="1:58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AG459" s="40"/>
      <c r="AH459" s="40"/>
      <c r="AI459" s="40"/>
      <c r="AJ459" s="40"/>
      <c r="AK459" s="40"/>
      <c r="AL459" s="40"/>
      <c r="AM459" s="40"/>
      <c r="AN459" s="40"/>
    </row>
    <row r="460" spans="1:58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AG460" s="40"/>
      <c r="AH460" s="40"/>
      <c r="AI460" s="40"/>
      <c r="AJ460" s="40"/>
      <c r="AK460" s="40"/>
      <c r="AL460" s="40"/>
      <c r="AM460" s="40"/>
      <c r="AN460" s="40"/>
    </row>
    <row r="461" spans="1:58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AG461" s="40"/>
      <c r="AH461" s="40"/>
      <c r="AI461" s="40"/>
      <c r="AJ461" s="40"/>
      <c r="AK461" s="40"/>
      <c r="AL461" s="40"/>
      <c r="AM461" s="40"/>
      <c r="AN461" s="40"/>
    </row>
    <row r="462" spans="1:58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AG462" s="40"/>
      <c r="AH462" s="40"/>
      <c r="AI462" s="40"/>
      <c r="AJ462" s="40"/>
      <c r="AK462" s="40"/>
      <c r="AL462" s="40"/>
      <c r="AM462" s="40"/>
      <c r="AN462" s="40"/>
    </row>
    <row r="463" spans="1:58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AG463" s="40"/>
      <c r="AH463" s="40"/>
      <c r="AI463" s="40"/>
      <c r="AJ463" s="40"/>
      <c r="AK463" s="40"/>
      <c r="AL463" s="40"/>
      <c r="AM463" s="40"/>
      <c r="AN463" s="40"/>
    </row>
    <row r="464" spans="1:58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AG464" s="40"/>
      <c r="AH464" s="40"/>
      <c r="AI464" s="40"/>
      <c r="AJ464" s="40"/>
      <c r="AK464" s="40"/>
      <c r="AL464" s="40"/>
      <c r="AM464" s="40"/>
      <c r="AN464" s="40"/>
    </row>
    <row r="465" spans="1:40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AG465" s="40"/>
      <c r="AH465" s="40"/>
      <c r="AI465" s="40"/>
      <c r="AJ465" s="40"/>
      <c r="AK465" s="40"/>
      <c r="AL465" s="40"/>
      <c r="AM465" s="40"/>
      <c r="AN465" s="40"/>
    </row>
    <row r="466" spans="1:40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AG466" s="40"/>
      <c r="AH466" s="40"/>
      <c r="AI466" s="40"/>
      <c r="AJ466" s="40"/>
      <c r="AK466" s="40"/>
      <c r="AL466" s="40"/>
      <c r="AM466" s="40"/>
      <c r="AN466" s="40"/>
    </row>
    <row r="467" spans="1:40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AG467" s="40"/>
      <c r="AH467" s="40"/>
      <c r="AI467" s="40"/>
      <c r="AJ467" s="40"/>
      <c r="AK467" s="40"/>
      <c r="AL467" s="40"/>
      <c r="AM467" s="40"/>
      <c r="AN467" s="40"/>
    </row>
    <row r="468" spans="1:40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AG468" s="40"/>
      <c r="AH468" s="40"/>
      <c r="AI468" s="40"/>
      <c r="AJ468" s="40"/>
      <c r="AK468" s="40"/>
      <c r="AL468" s="40"/>
      <c r="AM468" s="40"/>
      <c r="AN468" s="40"/>
    </row>
    <row r="469" spans="1:40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AG469" s="40"/>
      <c r="AH469" s="40"/>
      <c r="AI469" s="40"/>
      <c r="AJ469" s="40"/>
      <c r="AK469" s="40"/>
      <c r="AL469" s="40"/>
      <c r="AM469" s="40"/>
      <c r="AN469" s="40"/>
    </row>
    <row r="470" spans="1:40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AG470" s="40"/>
      <c r="AH470" s="40"/>
      <c r="AI470" s="40"/>
      <c r="AJ470" s="40"/>
      <c r="AK470" s="40"/>
      <c r="AL470" s="40"/>
      <c r="AM470" s="40"/>
      <c r="AN470" s="40"/>
    </row>
    <row r="471" spans="1:40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AG471" s="40"/>
      <c r="AH471" s="40"/>
      <c r="AI471" s="40"/>
      <c r="AJ471" s="40"/>
      <c r="AK471" s="40"/>
      <c r="AL471" s="40"/>
      <c r="AM471" s="40"/>
      <c r="AN471" s="40"/>
    </row>
    <row r="472" spans="1:40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AG472" s="40"/>
      <c r="AH472" s="40"/>
      <c r="AI472" s="40"/>
      <c r="AJ472" s="40"/>
      <c r="AK472" s="40"/>
      <c r="AL472" s="40"/>
      <c r="AM472" s="40"/>
      <c r="AN472" s="40"/>
    </row>
    <row r="473" spans="1:40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AG473" s="40"/>
      <c r="AH473" s="40"/>
      <c r="AI473" s="40"/>
      <c r="AJ473" s="40"/>
      <c r="AK473" s="40"/>
      <c r="AL473" s="40"/>
      <c r="AM473" s="40"/>
      <c r="AN473" s="40"/>
    </row>
    <row r="474" spans="1:40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AG474" s="40"/>
      <c r="AH474" s="40"/>
      <c r="AI474" s="40"/>
      <c r="AJ474" s="40"/>
      <c r="AK474" s="40"/>
      <c r="AL474" s="40"/>
      <c r="AM474" s="40"/>
      <c r="AN474" s="40"/>
    </row>
    <row r="475" spans="1:40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AG475" s="40"/>
      <c r="AH475" s="40"/>
      <c r="AI475" s="40"/>
      <c r="AJ475" s="40"/>
      <c r="AK475" s="40"/>
      <c r="AL475" s="40"/>
      <c r="AM475" s="40"/>
      <c r="AN475" s="40"/>
    </row>
    <row r="476" spans="1:40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AG476" s="40"/>
      <c r="AH476" s="40"/>
      <c r="AI476" s="40"/>
      <c r="AJ476" s="40"/>
      <c r="AK476" s="40"/>
      <c r="AL476" s="40"/>
      <c r="AM476" s="40"/>
      <c r="AN476" s="40"/>
    </row>
    <row r="477" spans="1:40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AG477" s="40"/>
      <c r="AH477" s="40"/>
      <c r="AI477" s="40"/>
      <c r="AJ477" s="40"/>
      <c r="AK477" s="40"/>
      <c r="AL477" s="40"/>
      <c r="AM477" s="40"/>
      <c r="AN477" s="40"/>
    </row>
    <row r="478" spans="1:40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AG478" s="40"/>
      <c r="AH478" s="40"/>
      <c r="AI478" s="40"/>
      <c r="AJ478" s="40"/>
      <c r="AK478" s="40"/>
      <c r="AL478" s="40"/>
      <c r="AM478" s="40"/>
      <c r="AN478" s="40"/>
    </row>
    <row r="479" spans="1:40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AG479" s="40"/>
      <c r="AH479" s="40"/>
      <c r="AI479" s="40"/>
      <c r="AJ479" s="40"/>
      <c r="AK479" s="40"/>
      <c r="AL479" s="40"/>
      <c r="AM479" s="40"/>
      <c r="AN479" s="40"/>
    </row>
    <row r="480" spans="1:40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AG480" s="40"/>
      <c r="AH480" s="40"/>
      <c r="AI480" s="40"/>
      <c r="AJ480" s="40"/>
      <c r="AK480" s="40"/>
      <c r="AL480" s="40"/>
      <c r="AM480" s="40"/>
      <c r="AN480" s="40"/>
    </row>
    <row r="481" spans="1:40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AG481" s="40"/>
      <c r="AH481" s="40"/>
      <c r="AI481" s="40"/>
      <c r="AJ481" s="40"/>
      <c r="AK481" s="40"/>
      <c r="AL481" s="40"/>
      <c r="AM481" s="40"/>
      <c r="AN481" s="40"/>
    </row>
    <row r="482" spans="1:40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AG482" s="40"/>
      <c r="AH482" s="40"/>
      <c r="AI482" s="40"/>
      <c r="AJ482" s="40"/>
      <c r="AK482" s="40"/>
      <c r="AL482" s="40"/>
      <c r="AM482" s="40"/>
      <c r="AN482" s="40"/>
    </row>
    <row r="483" spans="1:40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AG483" s="40"/>
      <c r="AH483" s="40"/>
      <c r="AI483" s="40"/>
      <c r="AJ483" s="40"/>
      <c r="AK483" s="40"/>
      <c r="AL483" s="40"/>
      <c r="AM483" s="40"/>
      <c r="AN483" s="40"/>
    </row>
    <row r="484" spans="1:40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AG484" s="40"/>
      <c r="AH484" s="40"/>
      <c r="AI484" s="40"/>
      <c r="AJ484" s="40"/>
      <c r="AK484" s="40"/>
      <c r="AL484" s="40"/>
      <c r="AM484" s="40"/>
      <c r="AN484" s="40"/>
    </row>
    <row r="485" spans="1:40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AG485" s="40"/>
      <c r="AH485" s="40"/>
      <c r="AI485" s="40"/>
      <c r="AJ485" s="40"/>
      <c r="AK485" s="40"/>
      <c r="AL485" s="40"/>
      <c r="AM485" s="40"/>
      <c r="AN485" s="40"/>
    </row>
    <row r="486" spans="1:40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AG486" s="40"/>
      <c r="AH486" s="40"/>
      <c r="AI486" s="40"/>
      <c r="AJ486" s="40"/>
      <c r="AK486" s="40"/>
      <c r="AL486" s="40"/>
      <c r="AM486" s="40"/>
      <c r="AN486" s="40"/>
    </row>
    <row r="487" spans="1:40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AG487" s="40"/>
      <c r="AH487" s="40"/>
      <c r="AI487" s="40"/>
      <c r="AJ487" s="40"/>
      <c r="AK487" s="40"/>
      <c r="AL487" s="40"/>
      <c r="AM487" s="40"/>
      <c r="AN487" s="40"/>
    </row>
    <row r="488" spans="1:40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AG488" s="40"/>
      <c r="AH488" s="40"/>
      <c r="AI488" s="40"/>
      <c r="AJ488" s="40"/>
      <c r="AK488" s="40"/>
      <c r="AL488" s="40"/>
      <c r="AM488" s="40"/>
      <c r="AN488" s="40"/>
    </row>
    <row r="489" spans="1:40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AG489" s="40"/>
      <c r="AH489" s="40"/>
      <c r="AI489" s="40"/>
      <c r="AJ489" s="40"/>
      <c r="AK489" s="40"/>
      <c r="AL489" s="40"/>
      <c r="AM489" s="40"/>
      <c r="AN489" s="40"/>
    </row>
    <row r="490" spans="1:40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AG490" s="40"/>
      <c r="AH490" s="40"/>
      <c r="AI490" s="40"/>
      <c r="AJ490" s="40"/>
      <c r="AK490" s="40"/>
      <c r="AL490" s="40"/>
      <c r="AM490" s="40"/>
      <c r="AN490" s="40"/>
    </row>
    <row r="491" spans="1:40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AG491" s="40"/>
      <c r="AH491" s="40"/>
      <c r="AI491" s="40"/>
      <c r="AJ491" s="40"/>
      <c r="AK491" s="40"/>
      <c r="AL491" s="40"/>
      <c r="AM491" s="40"/>
      <c r="AN491" s="40"/>
    </row>
    <row r="492" spans="1:40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AG492" s="40"/>
      <c r="AH492" s="40"/>
      <c r="AI492" s="40"/>
      <c r="AJ492" s="40"/>
      <c r="AK492" s="40"/>
      <c r="AL492" s="40"/>
      <c r="AM492" s="40"/>
      <c r="AN492" s="40"/>
    </row>
    <row r="493" spans="1:40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AG493" s="40"/>
      <c r="AH493" s="40"/>
      <c r="AI493" s="40"/>
      <c r="AJ493" s="40"/>
      <c r="AK493" s="40"/>
      <c r="AL493" s="40"/>
      <c r="AM493" s="40"/>
      <c r="AN493" s="40"/>
    </row>
    <row r="494" spans="1:40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AG494" s="40"/>
      <c r="AH494" s="40"/>
      <c r="AI494" s="40"/>
      <c r="AJ494" s="40"/>
      <c r="AK494" s="40"/>
      <c r="AL494" s="40"/>
      <c r="AM494" s="40"/>
      <c r="AN494" s="40"/>
    </row>
    <row r="495" spans="1:40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AG495" s="40"/>
      <c r="AH495" s="40"/>
      <c r="AI495" s="40"/>
      <c r="AJ495" s="40"/>
      <c r="AK495" s="40"/>
      <c r="AL495" s="40"/>
      <c r="AM495" s="40"/>
      <c r="AN495" s="40"/>
    </row>
    <row r="496" spans="1:40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AG496" s="40"/>
      <c r="AH496" s="40"/>
      <c r="AI496" s="40"/>
      <c r="AJ496" s="40"/>
      <c r="AK496" s="40"/>
      <c r="AL496" s="40"/>
      <c r="AM496" s="40"/>
      <c r="AN496" s="40"/>
    </row>
    <row r="497" spans="1:40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AG497" s="40"/>
      <c r="AH497" s="40"/>
      <c r="AI497" s="40"/>
      <c r="AJ497" s="40"/>
      <c r="AK497" s="40"/>
      <c r="AL497" s="40"/>
      <c r="AM497" s="40"/>
      <c r="AN497" s="40"/>
    </row>
    <row r="498" spans="1:40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AG498" s="40"/>
      <c r="AH498" s="40"/>
      <c r="AI498" s="40"/>
      <c r="AJ498" s="40"/>
      <c r="AK498" s="40"/>
      <c r="AL498" s="40"/>
      <c r="AM498" s="40"/>
      <c r="AN498" s="40"/>
    </row>
    <row r="499" spans="1:40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AG499" s="40"/>
      <c r="AH499" s="40"/>
      <c r="AI499" s="40"/>
      <c r="AJ499" s="40"/>
      <c r="AK499" s="40"/>
      <c r="AL499" s="40"/>
      <c r="AM499" s="40"/>
      <c r="AN499" s="40"/>
    </row>
    <row r="500" spans="1:40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AG500" s="40"/>
      <c r="AH500" s="40"/>
      <c r="AI500" s="40"/>
      <c r="AJ500" s="40"/>
      <c r="AK500" s="40"/>
      <c r="AL500" s="40"/>
      <c r="AM500" s="40"/>
      <c r="AN500" s="40"/>
    </row>
    <row r="501" spans="1:40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AG501" s="40"/>
      <c r="AH501" s="40"/>
      <c r="AI501" s="40"/>
      <c r="AJ501" s="40"/>
      <c r="AK501" s="40"/>
      <c r="AL501" s="40"/>
      <c r="AM501" s="40"/>
      <c r="AN501" s="40"/>
    </row>
    <row r="502" spans="1:40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AG502" s="40"/>
      <c r="AH502" s="40"/>
      <c r="AI502" s="40"/>
      <c r="AJ502" s="40"/>
      <c r="AK502" s="40"/>
      <c r="AL502" s="40"/>
      <c r="AM502" s="40"/>
      <c r="AN502" s="40"/>
    </row>
    <row r="503" spans="1:40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AG503" s="40"/>
      <c r="AH503" s="40"/>
      <c r="AI503" s="40"/>
      <c r="AJ503" s="40"/>
      <c r="AK503" s="40"/>
      <c r="AL503" s="40"/>
      <c r="AM503" s="40"/>
      <c r="AN503" s="40"/>
    </row>
    <row r="504" spans="1:40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AG504" s="40"/>
      <c r="AH504" s="40"/>
      <c r="AI504" s="40"/>
      <c r="AJ504" s="40"/>
      <c r="AK504" s="40"/>
      <c r="AL504" s="40"/>
      <c r="AM504" s="40"/>
      <c r="AN504" s="40"/>
    </row>
    <row r="505" spans="1:40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AG505" s="40"/>
      <c r="AH505" s="40"/>
      <c r="AI505" s="40"/>
      <c r="AJ505" s="40"/>
      <c r="AK505" s="40"/>
      <c r="AL505" s="40"/>
      <c r="AM505" s="40"/>
      <c r="AN505" s="40"/>
    </row>
    <row r="506" spans="1:40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AG506" s="40"/>
      <c r="AH506" s="40"/>
      <c r="AI506" s="40"/>
      <c r="AJ506" s="40"/>
      <c r="AK506" s="40"/>
      <c r="AL506" s="40"/>
      <c r="AM506" s="40"/>
      <c r="AN506" s="40"/>
    </row>
    <row r="507" spans="1:40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AG507" s="40"/>
      <c r="AH507" s="40"/>
      <c r="AI507" s="40"/>
      <c r="AJ507" s="40"/>
      <c r="AK507" s="40"/>
      <c r="AL507" s="40"/>
      <c r="AM507" s="40"/>
      <c r="AN507" s="40"/>
    </row>
    <row r="508" spans="1:40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AG508" s="40"/>
      <c r="AH508" s="40"/>
      <c r="AI508" s="40"/>
      <c r="AJ508" s="40"/>
      <c r="AK508" s="40"/>
      <c r="AL508" s="40"/>
      <c r="AM508" s="40"/>
      <c r="AN508" s="40"/>
    </row>
    <row r="509" spans="1:40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AG509" s="40"/>
      <c r="AH509" s="40"/>
      <c r="AI509" s="40"/>
      <c r="AJ509" s="40"/>
      <c r="AK509" s="40"/>
      <c r="AL509" s="40"/>
      <c r="AM509" s="40"/>
      <c r="AN509" s="40"/>
    </row>
    <row r="510" spans="1:40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AG510" s="40"/>
      <c r="AH510" s="40"/>
      <c r="AI510" s="40"/>
      <c r="AJ510" s="40"/>
      <c r="AK510" s="40"/>
      <c r="AL510" s="40"/>
      <c r="AM510" s="40"/>
      <c r="AN510" s="40"/>
    </row>
    <row r="511" spans="1:40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AG511" s="40"/>
      <c r="AH511" s="40"/>
      <c r="AI511" s="40"/>
      <c r="AJ511" s="40"/>
      <c r="AK511" s="40"/>
      <c r="AL511" s="40"/>
      <c r="AM511" s="40"/>
      <c r="AN511" s="40"/>
    </row>
    <row r="512" spans="1:40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AG512" s="40"/>
      <c r="AH512" s="40"/>
      <c r="AI512" s="40"/>
      <c r="AJ512" s="40"/>
      <c r="AK512" s="40"/>
      <c r="AL512" s="40"/>
      <c r="AM512" s="40"/>
      <c r="AN512" s="40"/>
    </row>
    <row r="513" spans="1:40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AG513" s="40"/>
      <c r="AH513" s="40"/>
      <c r="AI513" s="40"/>
      <c r="AJ513" s="40"/>
      <c r="AK513" s="40"/>
      <c r="AL513" s="40"/>
      <c r="AM513" s="40"/>
      <c r="AN513" s="40"/>
    </row>
    <row r="514" spans="1:40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AG514" s="40"/>
      <c r="AH514" s="40"/>
      <c r="AI514" s="40"/>
      <c r="AJ514" s="40"/>
      <c r="AK514" s="40"/>
      <c r="AL514" s="40"/>
      <c r="AM514" s="40"/>
      <c r="AN514" s="40"/>
    </row>
    <row r="515" spans="1:40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AG515" s="40"/>
      <c r="AH515" s="40"/>
      <c r="AI515" s="40"/>
      <c r="AJ515" s="40"/>
      <c r="AK515" s="40"/>
      <c r="AL515" s="40"/>
      <c r="AM515" s="40"/>
      <c r="AN515" s="40"/>
    </row>
    <row r="516" spans="1:40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AG516" s="40"/>
      <c r="AH516" s="40"/>
      <c r="AI516" s="40"/>
      <c r="AJ516" s="40"/>
      <c r="AK516" s="40"/>
      <c r="AL516" s="40"/>
      <c r="AM516" s="40"/>
      <c r="AN516" s="40"/>
    </row>
    <row r="517" spans="1:40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AG517" s="40"/>
      <c r="AH517" s="40"/>
      <c r="AI517" s="40"/>
      <c r="AJ517" s="40"/>
      <c r="AK517" s="40"/>
      <c r="AL517" s="40"/>
      <c r="AM517" s="40"/>
      <c r="AN517" s="40"/>
    </row>
    <row r="518" spans="1:40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AG518" s="40"/>
      <c r="AH518" s="40"/>
      <c r="AI518" s="40"/>
      <c r="AJ518" s="40"/>
      <c r="AK518" s="40"/>
      <c r="AL518" s="40"/>
      <c r="AM518" s="40"/>
      <c r="AN518" s="40"/>
    </row>
    <row r="519" spans="1:40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AG519" s="40"/>
      <c r="AH519" s="40"/>
      <c r="AI519" s="40"/>
      <c r="AJ519" s="40"/>
      <c r="AK519" s="40"/>
      <c r="AL519" s="40"/>
      <c r="AM519" s="40"/>
      <c r="AN519" s="40"/>
    </row>
    <row r="520" spans="1:40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AG520" s="40"/>
      <c r="AH520" s="40"/>
      <c r="AI520" s="40"/>
      <c r="AJ520" s="40"/>
      <c r="AK520" s="40"/>
      <c r="AL520" s="40"/>
      <c r="AM520" s="40"/>
      <c r="AN520" s="40"/>
    </row>
    <row r="521" spans="1:40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AG521" s="40"/>
      <c r="AH521" s="40"/>
      <c r="AI521" s="40"/>
      <c r="AJ521" s="40"/>
      <c r="AK521" s="40"/>
      <c r="AL521" s="40"/>
      <c r="AM521" s="40"/>
      <c r="AN521" s="40"/>
    </row>
    <row r="522" spans="1:40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AG522" s="40"/>
      <c r="AH522" s="40"/>
      <c r="AI522" s="40"/>
      <c r="AJ522" s="40"/>
      <c r="AK522" s="40"/>
      <c r="AL522" s="40"/>
      <c r="AM522" s="40"/>
      <c r="AN522" s="40"/>
    </row>
    <row r="523" spans="1:40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AG523" s="40"/>
      <c r="AH523" s="40"/>
      <c r="AI523" s="40"/>
      <c r="AJ523" s="40"/>
      <c r="AK523" s="40"/>
      <c r="AL523" s="40"/>
      <c r="AM523" s="40"/>
      <c r="AN523" s="40"/>
    </row>
    <row r="524" spans="1:40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AG524" s="40"/>
      <c r="AH524" s="40"/>
      <c r="AI524" s="40"/>
      <c r="AJ524" s="40"/>
      <c r="AK524" s="40"/>
      <c r="AL524" s="40"/>
      <c r="AM524" s="40"/>
      <c r="AN524" s="40"/>
    </row>
    <row r="525" spans="1:40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AG525" s="40"/>
      <c r="AH525" s="40"/>
      <c r="AI525" s="40"/>
      <c r="AJ525" s="40"/>
      <c r="AK525" s="40"/>
      <c r="AL525" s="40"/>
      <c r="AM525" s="40"/>
      <c r="AN525" s="40"/>
    </row>
    <row r="526" spans="1:40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AG526" s="40"/>
      <c r="AH526" s="40"/>
      <c r="AI526" s="40"/>
      <c r="AJ526" s="40"/>
      <c r="AK526" s="40"/>
      <c r="AL526" s="40"/>
      <c r="AM526" s="40"/>
      <c r="AN526" s="40"/>
    </row>
    <row r="527" spans="1:40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AG527" s="40"/>
      <c r="AH527" s="40"/>
      <c r="AI527" s="40"/>
      <c r="AJ527" s="40"/>
      <c r="AK527" s="40"/>
      <c r="AL527" s="40"/>
      <c r="AM527" s="40"/>
      <c r="AN527" s="40"/>
    </row>
    <row r="528" spans="1:40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AG528" s="40"/>
      <c r="AH528" s="40"/>
      <c r="AI528" s="40"/>
      <c r="AJ528" s="40"/>
      <c r="AK528" s="40"/>
      <c r="AL528" s="40"/>
      <c r="AM528" s="40"/>
      <c r="AN528" s="40"/>
    </row>
    <row r="529" spans="1:40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AG529" s="40"/>
      <c r="AH529" s="40"/>
      <c r="AI529" s="40"/>
      <c r="AJ529" s="40"/>
      <c r="AK529" s="40"/>
      <c r="AL529" s="40"/>
      <c r="AM529" s="40"/>
      <c r="AN529" s="40"/>
    </row>
    <row r="530" spans="1:40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AG530" s="40"/>
      <c r="AH530" s="40"/>
      <c r="AI530" s="40"/>
      <c r="AJ530" s="40"/>
      <c r="AK530" s="40"/>
      <c r="AL530" s="40"/>
      <c r="AM530" s="40"/>
      <c r="AN530" s="40"/>
    </row>
    <row r="531" spans="1:40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AG531" s="40"/>
      <c r="AH531" s="40"/>
      <c r="AI531" s="40"/>
      <c r="AJ531" s="40"/>
      <c r="AK531" s="40"/>
      <c r="AL531" s="40"/>
      <c r="AM531" s="40"/>
      <c r="AN531" s="40"/>
    </row>
    <row r="532" spans="1:40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AG532" s="40"/>
      <c r="AH532" s="40"/>
      <c r="AI532" s="40"/>
      <c r="AJ532" s="40"/>
      <c r="AK532" s="40"/>
      <c r="AL532" s="40"/>
      <c r="AM532" s="40"/>
      <c r="AN532" s="40"/>
    </row>
    <row r="533" spans="1:40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AG533" s="40"/>
      <c r="AH533" s="40"/>
      <c r="AI533" s="40"/>
      <c r="AJ533" s="40"/>
      <c r="AK533" s="40"/>
      <c r="AL533" s="40"/>
      <c r="AM533" s="40"/>
      <c r="AN533" s="40"/>
    </row>
    <row r="534" spans="1:40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AG534" s="40"/>
      <c r="AH534" s="40"/>
      <c r="AI534" s="40"/>
      <c r="AJ534" s="40"/>
      <c r="AK534" s="40"/>
      <c r="AL534" s="40"/>
      <c r="AM534" s="40"/>
      <c r="AN534" s="40"/>
    </row>
    <row r="535" spans="1:40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AG535" s="40"/>
      <c r="AH535" s="40"/>
      <c r="AI535" s="40"/>
      <c r="AJ535" s="40"/>
      <c r="AK535" s="40"/>
      <c r="AL535" s="40"/>
      <c r="AM535" s="40"/>
      <c r="AN535" s="40"/>
    </row>
    <row r="536" spans="1:40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AG536" s="40"/>
      <c r="AH536" s="40"/>
      <c r="AI536" s="40"/>
      <c r="AJ536" s="40"/>
      <c r="AK536" s="40"/>
      <c r="AL536" s="40"/>
      <c r="AM536" s="40"/>
      <c r="AN536" s="40"/>
    </row>
    <row r="537" spans="1:40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AG537" s="40"/>
      <c r="AH537" s="40"/>
      <c r="AI537" s="40"/>
      <c r="AJ537" s="40"/>
      <c r="AK537" s="40"/>
      <c r="AL537" s="40"/>
      <c r="AM537" s="40"/>
      <c r="AN537" s="40"/>
    </row>
    <row r="538" spans="1:40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AG538" s="40"/>
      <c r="AH538" s="40"/>
      <c r="AI538" s="40"/>
      <c r="AJ538" s="40"/>
      <c r="AK538" s="40"/>
      <c r="AL538" s="40"/>
      <c r="AM538" s="40"/>
      <c r="AN538" s="40"/>
    </row>
    <row r="539" spans="1:40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AG539" s="40"/>
      <c r="AH539" s="40"/>
      <c r="AI539" s="40"/>
      <c r="AJ539" s="40"/>
      <c r="AK539" s="40"/>
      <c r="AL539" s="40"/>
      <c r="AM539" s="40"/>
      <c r="AN539" s="40"/>
    </row>
    <row r="540" spans="1:40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AG540" s="40"/>
      <c r="AH540" s="40"/>
      <c r="AI540" s="40"/>
      <c r="AJ540" s="40"/>
      <c r="AK540" s="40"/>
      <c r="AL540" s="40"/>
      <c r="AM540" s="40"/>
      <c r="AN540" s="40"/>
    </row>
    <row r="541" spans="1:40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AG541" s="40"/>
      <c r="AH541" s="40"/>
      <c r="AI541" s="40"/>
      <c r="AJ541" s="40"/>
      <c r="AK541" s="40"/>
      <c r="AL541" s="40"/>
      <c r="AM541" s="40"/>
      <c r="AN541" s="40"/>
    </row>
    <row r="542" spans="1:40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AG542" s="40"/>
      <c r="AH542" s="40"/>
      <c r="AI542" s="40"/>
      <c r="AJ542" s="40"/>
      <c r="AK542" s="40"/>
      <c r="AL542" s="40"/>
      <c r="AM542" s="40"/>
      <c r="AN542" s="40"/>
    </row>
    <row r="543" spans="1:40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AG543" s="40"/>
      <c r="AH543" s="40"/>
      <c r="AI543" s="40"/>
      <c r="AJ543" s="40"/>
      <c r="AK543" s="40"/>
      <c r="AL543" s="40"/>
      <c r="AM543" s="40"/>
      <c r="AN543" s="40"/>
    </row>
    <row r="544" spans="1:40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AG544" s="40"/>
      <c r="AH544" s="40"/>
      <c r="AI544" s="40"/>
      <c r="AJ544" s="40"/>
      <c r="AK544" s="40"/>
      <c r="AL544" s="40"/>
      <c r="AM544" s="40"/>
      <c r="AN544" s="40"/>
    </row>
    <row r="545" spans="1:40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AG545" s="40"/>
      <c r="AH545" s="40"/>
      <c r="AI545" s="40"/>
      <c r="AJ545" s="40"/>
      <c r="AK545" s="40"/>
      <c r="AL545" s="40"/>
      <c r="AM545" s="40"/>
      <c r="AN545" s="40"/>
    </row>
    <row r="546" spans="1:40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AG546" s="40"/>
      <c r="AH546" s="40"/>
      <c r="AI546" s="40"/>
      <c r="AJ546" s="40"/>
      <c r="AK546" s="40"/>
      <c r="AL546" s="40"/>
      <c r="AM546" s="40"/>
      <c r="AN546" s="40"/>
    </row>
    <row r="547" spans="1:40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AG547" s="40"/>
      <c r="AH547" s="40"/>
      <c r="AI547" s="40"/>
      <c r="AJ547" s="40"/>
      <c r="AK547" s="40"/>
      <c r="AL547" s="40"/>
      <c r="AM547" s="40"/>
      <c r="AN547" s="40"/>
    </row>
    <row r="548" spans="1:40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AG548" s="40"/>
      <c r="AH548" s="40"/>
      <c r="AI548" s="40"/>
      <c r="AJ548" s="40"/>
      <c r="AK548" s="40"/>
      <c r="AL548" s="40"/>
      <c r="AM548" s="40"/>
      <c r="AN548" s="40"/>
    </row>
    <row r="549" spans="1:40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AG549" s="40"/>
      <c r="AH549" s="40"/>
      <c r="AI549" s="40"/>
      <c r="AJ549" s="40"/>
      <c r="AK549" s="40"/>
      <c r="AL549" s="40"/>
      <c r="AM549" s="40"/>
      <c r="AN549" s="40"/>
    </row>
    <row r="550" spans="1:40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AG550" s="40"/>
      <c r="AH550" s="40"/>
      <c r="AI550" s="40"/>
      <c r="AJ550" s="40"/>
      <c r="AK550" s="40"/>
      <c r="AL550" s="40"/>
      <c r="AM550" s="40"/>
      <c r="AN550" s="40"/>
    </row>
    <row r="551" spans="1:40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AG551" s="40"/>
      <c r="AH551" s="40"/>
      <c r="AI551" s="40"/>
      <c r="AJ551" s="40"/>
      <c r="AK551" s="40"/>
      <c r="AL551" s="40"/>
      <c r="AM551" s="40"/>
      <c r="AN551" s="40"/>
    </row>
    <row r="552" spans="1:40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AG552" s="40"/>
      <c r="AH552" s="40"/>
      <c r="AI552" s="40"/>
      <c r="AJ552" s="40"/>
      <c r="AK552" s="40"/>
      <c r="AL552" s="40"/>
      <c r="AM552" s="40"/>
      <c r="AN552" s="40"/>
    </row>
    <row r="553" spans="1:40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AG553" s="40"/>
      <c r="AH553" s="40"/>
      <c r="AI553" s="40"/>
      <c r="AJ553" s="40"/>
      <c r="AK553" s="40"/>
      <c r="AL553" s="40"/>
      <c r="AM553" s="40"/>
      <c r="AN553" s="40"/>
    </row>
    <row r="554" spans="1:40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AG554" s="40"/>
      <c r="AH554" s="40"/>
      <c r="AI554" s="40"/>
      <c r="AJ554" s="40"/>
      <c r="AK554" s="40"/>
      <c r="AL554" s="40"/>
      <c r="AM554" s="40"/>
      <c r="AN554" s="40"/>
    </row>
    <row r="555" spans="1:40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AG555" s="40"/>
      <c r="AH555" s="40"/>
      <c r="AI555" s="40"/>
      <c r="AJ555" s="40"/>
      <c r="AK555" s="40"/>
      <c r="AL555" s="40"/>
      <c r="AM555" s="40"/>
      <c r="AN555" s="40"/>
    </row>
    <row r="556" spans="1:40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AG556" s="40"/>
      <c r="AH556" s="40"/>
      <c r="AI556" s="40"/>
      <c r="AJ556" s="40"/>
      <c r="AK556" s="40"/>
      <c r="AL556" s="40"/>
      <c r="AM556" s="40"/>
      <c r="AN556" s="40"/>
    </row>
    <row r="557" spans="1:40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AG557" s="40"/>
      <c r="AH557" s="40"/>
      <c r="AI557" s="40"/>
      <c r="AJ557" s="40"/>
      <c r="AK557" s="40"/>
      <c r="AL557" s="40"/>
      <c r="AM557" s="40"/>
      <c r="AN557" s="40"/>
    </row>
    <row r="558" spans="1:40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AG558" s="40"/>
      <c r="AH558" s="40"/>
      <c r="AI558" s="40"/>
      <c r="AJ558" s="40"/>
      <c r="AK558" s="40"/>
      <c r="AL558" s="40"/>
      <c r="AM558" s="40"/>
      <c r="AN558" s="40"/>
    </row>
    <row r="559" spans="1:40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AG559" s="40"/>
      <c r="AH559" s="40"/>
      <c r="AI559" s="40"/>
      <c r="AJ559" s="40"/>
      <c r="AK559" s="40"/>
      <c r="AL559" s="40"/>
      <c r="AM559" s="40"/>
      <c r="AN559" s="40"/>
    </row>
    <row r="560" spans="1:40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AG560" s="40"/>
      <c r="AH560" s="40"/>
      <c r="AI560" s="40"/>
      <c r="AJ560" s="40"/>
      <c r="AK560" s="40"/>
      <c r="AL560" s="40"/>
      <c r="AM560" s="40"/>
      <c r="AN560" s="40"/>
    </row>
    <row r="561" spans="1:40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AG561" s="40"/>
      <c r="AH561" s="40"/>
      <c r="AI561" s="40"/>
      <c r="AJ561" s="40"/>
      <c r="AK561" s="40"/>
      <c r="AL561" s="40"/>
      <c r="AM561" s="40"/>
      <c r="AN561" s="40"/>
    </row>
    <row r="562" spans="1:40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AG562" s="40"/>
      <c r="AH562" s="40"/>
      <c r="AI562" s="40"/>
      <c r="AJ562" s="40"/>
      <c r="AK562" s="40"/>
      <c r="AL562" s="40"/>
      <c r="AM562" s="40"/>
      <c r="AN562" s="40"/>
    </row>
    <row r="563" spans="1:40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AG563" s="40"/>
      <c r="AH563" s="40"/>
      <c r="AI563" s="40"/>
      <c r="AJ563" s="40"/>
      <c r="AK563" s="40"/>
      <c r="AL563" s="40"/>
      <c r="AM563" s="40"/>
      <c r="AN563" s="40"/>
    </row>
    <row r="564" spans="1:40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AG564" s="40"/>
      <c r="AH564" s="40"/>
      <c r="AI564" s="40"/>
      <c r="AJ564" s="40"/>
      <c r="AK564" s="40"/>
      <c r="AL564" s="40"/>
      <c r="AM564" s="40"/>
      <c r="AN564" s="40"/>
    </row>
    <row r="565" spans="1:40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AG565" s="40"/>
      <c r="AH565" s="40"/>
      <c r="AI565" s="40"/>
      <c r="AJ565" s="40"/>
      <c r="AK565" s="40"/>
      <c r="AL565" s="40"/>
      <c r="AM565" s="40"/>
      <c r="AN565" s="40"/>
    </row>
    <row r="566" spans="1:40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AG566" s="40"/>
      <c r="AH566" s="40"/>
      <c r="AI566" s="40"/>
      <c r="AJ566" s="40"/>
      <c r="AK566" s="40"/>
      <c r="AL566" s="40"/>
      <c r="AM566" s="40"/>
      <c r="AN566" s="40"/>
    </row>
    <row r="567" spans="1:40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AG567" s="40"/>
      <c r="AH567" s="40"/>
      <c r="AI567" s="40"/>
      <c r="AJ567" s="40"/>
      <c r="AK567" s="40"/>
      <c r="AL567" s="40"/>
      <c r="AM567" s="40"/>
      <c r="AN567" s="40"/>
    </row>
    <row r="568" spans="1:40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AG568" s="40"/>
      <c r="AH568" s="40"/>
      <c r="AI568" s="40"/>
      <c r="AJ568" s="40"/>
      <c r="AK568" s="40"/>
      <c r="AL568" s="40"/>
      <c r="AM568" s="40"/>
      <c r="AN568" s="40"/>
    </row>
    <row r="569" spans="1:40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AG569" s="40"/>
      <c r="AH569" s="40"/>
      <c r="AI569" s="40"/>
      <c r="AJ569" s="40"/>
      <c r="AK569" s="40"/>
      <c r="AL569" s="40"/>
      <c r="AM569" s="40"/>
      <c r="AN569" s="40"/>
    </row>
    <row r="570" spans="1:40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AG570" s="40"/>
      <c r="AH570" s="40"/>
      <c r="AI570" s="40"/>
      <c r="AJ570" s="40"/>
      <c r="AK570" s="40"/>
      <c r="AL570" s="40"/>
      <c r="AM570" s="40"/>
      <c r="AN570" s="40"/>
    </row>
    <row r="571" spans="1:40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AG571" s="40"/>
      <c r="AH571" s="40"/>
      <c r="AI571" s="40"/>
      <c r="AJ571" s="40"/>
      <c r="AK571" s="40"/>
      <c r="AL571" s="40"/>
      <c r="AM571" s="40"/>
      <c r="AN571" s="40"/>
    </row>
    <row r="572" spans="1:40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AG572" s="40"/>
      <c r="AH572" s="40"/>
      <c r="AI572" s="40"/>
      <c r="AJ572" s="40"/>
      <c r="AK572" s="40"/>
      <c r="AL572" s="40"/>
      <c r="AM572" s="40"/>
      <c r="AN572" s="40"/>
    </row>
    <row r="573" spans="1:40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AG573" s="40"/>
      <c r="AH573" s="40"/>
      <c r="AI573" s="40"/>
      <c r="AJ573" s="40"/>
      <c r="AK573" s="40"/>
      <c r="AL573" s="40"/>
      <c r="AM573" s="40"/>
      <c r="AN573" s="40"/>
    </row>
    <row r="574" spans="1:40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AG574" s="40"/>
      <c r="AH574" s="40"/>
      <c r="AI574" s="40"/>
      <c r="AJ574" s="40"/>
      <c r="AK574" s="40"/>
      <c r="AL574" s="40"/>
      <c r="AM574" s="40"/>
      <c r="AN574" s="40"/>
    </row>
    <row r="575" spans="1:40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AG575" s="40"/>
      <c r="AH575" s="40"/>
      <c r="AI575" s="40"/>
      <c r="AJ575" s="40"/>
      <c r="AK575" s="40"/>
      <c r="AL575" s="40"/>
      <c r="AM575" s="40"/>
      <c r="AN575" s="40"/>
    </row>
    <row r="576" spans="1:40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AG576" s="40"/>
      <c r="AH576" s="40"/>
      <c r="AI576" s="40"/>
      <c r="AJ576" s="40"/>
      <c r="AK576" s="40"/>
      <c r="AL576" s="40"/>
      <c r="AM576" s="40"/>
      <c r="AN576" s="40"/>
    </row>
    <row r="577" spans="1:40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AG577" s="40"/>
      <c r="AH577" s="40"/>
      <c r="AI577" s="40"/>
      <c r="AJ577" s="40"/>
      <c r="AK577" s="40"/>
      <c r="AL577" s="40"/>
      <c r="AM577" s="40"/>
      <c r="AN577" s="40"/>
    </row>
    <row r="578" spans="1:40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AG578" s="40"/>
      <c r="AH578" s="40"/>
      <c r="AI578" s="40"/>
      <c r="AJ578" s="40"/>
      <c r="AK578" s="40"/>
      <c r="AL578" s="40"/>
      <c r="AM578" s="40"/>
      <c r="AN578" s="40"/>
    </row>
    <row r="579" spans="1:40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AG579" s="40"/>
      <c r="AH579" s="40"/>
      <c r="AI579" s="40"/>
      <c r="AJ579" s="40"/>
      <c r="AK579" s="40"/>
      <c r="AL579" s="40"/>
      <c r="AM579" s="40"/>
      <c r="AN579" s="40"/>
    </row>
    <row r="580" spans="1:40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AG580" s="40"/>
      <c r="AH580" s="40"/>
      <c r="AI580" s="40"/>
      <c r="AJ580" s="40"/>
      <c r="AK580" s="40"/>
      <c r="AL580" s="40"/>
      <c r="AM580" s="40"/>
      <c r="AN580" s="40"/>
    </row>
    <row r="581" spans="1:40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AG581" s="40"/>
      <c r="AH581" s="40"/>
      <c r="AI581" s="40"/>
      <c r="AJ581" s="40"/>
      <c r="AK581" s="40"/>
      <c r="AL581" s="40"/>
      <c r="AM581" s="40"/>
      <c r="AN581" s="40"/>
    </row>
    <row r="582" spans="1:40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AG582" s="40"/>
      <c r="AH582" s="40"/>
      <c r="AI582" s="40"/>
      <c r="AJ582" s="40"/>
      <c r="AK582" s="40"/>
      <c r="AL582" s="40"/>
      <c r="AM582" s="40"/>
      <c r="AN582" s="40"/>
    </row>
    <row r="583" spans="1:40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AG583" s="40"/>
      <c r="AH583" s="40"/>
      <c r="AI583" s="40"/>
      <c r="AJ583" s="40"/>
      <c r="AK583" s="40"/>
      <c r="AL583" s="40"/>
      <c r="AM583" s="40"/>
      <c r="AN583" s="40"/>
    </row>
    <row r="584" spans="1:40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AG584" s="40"/>
      <c r="AH584" s="40"/>
      <c r="AI584" s="40"/>
      <c r="AJ584" s="40"/>
      <c r="AK584" s="40"/>
      <c r="AL584" s="40"/>
      <c r="AM584" s="40"/>
      <c r="AN584" s="40"/>
    </row>
    <row r="585" spans="1:40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AG585" s="40"/>
      <c r="AH585" s="40"/>
      <c r="AI585" s="40"/>
      <c r="AJ585" s="40"/>
      <c r="AK585" s="40"/>
      <c r="AL585" s="40"/>
      <c r="AM585" s="40"/>
      <c r="AN585" s="40"/>
    </row>
    <row r="586" spans="1:40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AG586" s="40"/>
      <c r="AH586" s="40"/>
      <c r="AI586" s="40"/>
      <c r="AJ586" s="40"/>
      <c r="AK586" s="40"/>
      <c r="AL586" s="40"/>
      <c r="AM586" s="40"/>
      <c r="AN586" s="40"/>
    </row>
    <row r="587" spans="1:40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AG587" s="40"/>
      <c r="AH587" s="40"/>
      <c r="AI587" s="40"/>
      <c r="AJ587" s="40"/>
      <c r="AK587" s="40"/>
      <c r="AL587" s="40"/>
      <c r="AM587" s="40"/>
      <c r="AN587" s="40"/>
    </row>
    <row r="588" spans="1:40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AG588" s="40"/>
      <c r="AH588" s="40"/>
      <c r="AI588" s="40"/>
      <c r="AJ588" s="40"/>
      <c r="AK588" s="40"/>
      <c r="AL588" s="40"/>
      <c r="AM588" s="40"/>
      <c r="AN588" s="40"/>
    </row>
    <row r="589" spans="1:40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AG589" s="40"/>
      <c r="AH589" s="40"/>
      <c r="AI589" s="40"/>
      <c r="AJ589" s="40"/>
      <c r="AK589" s="40"/>
      <c r="AL589" s="40"/>
      <c r="AM589" s="40"/>
      <c r="AN589" s="40"/>
    </row>
    <row r="590" spans="1:40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AG590" s="40"/>
      <c r="AH590" s="40"/>
      <c r="AI590" s="40"/>
      <c r="AJ590" s="40"/>
      <c r="AK590" s="40"/>
      <c r="AL590" s="40"/>
      <c r="AM590" s="40"/>
      <c r="AN590" s="40"/>
    </row>
    <row r="591" spans="1:40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AG591" s="40"/>
      <c r="AH591" s="40"/>
      <c r="AI591" s="40"/>
      <c r="AJ591" s="40"/>
      <c r="AK591" s="40"/>
      <c r="AL591" s="40"/>
      <c r="AM591" s="40"/>
      <c r="AN591" s="40"/>
    </row>
    <row r="592" spans="1:40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AG592" s="40"/>
      <c r="AH592" s="40"/>
      <c r="AI592" s="40"/>
      <c r="AJ592" s="40"/>
      <c r="AK592" s="40"/>
      <c r="AL592" s="40"/>
      <c r="AM592" s="40"/>
      <c r="AN592" s="40"/>
    </row>
    <row r="593" spans="1:40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AG593" s="40"/>
      <c r="AH593" s="40"/>
      <c r="AI593" s="40"/>
      <c r="AJ593" s="40"/>
      <c r="AK593" s="40"/>
      <c r="AL593" s="40"/>
      <c r="AM593" s="40"/>
      <c r="AN593" s="40"/>
    </row>
    <row r="594" spans="1:40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AG594" s="40"/>
      <c r="AH594" s="40"/>
      <c r="AI594" s="40"/>
      <c r="AJ594" s="40"/>
      <c r="AK594" s="40"/>
      <c r="AL594" s="40"/>
      <c r="AM594" s="40"/>
      <c r="AN594" s="40"/>
    </row>
    <row r="595" spans="1:40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AG595" s="40"/>
      <c r="AH595" s="40"/>
      <c r="AI595" s="40"/>
      <c r="AJ595" s="40"/>
      <c r="AK595" s="40"/>
      <c r="AL595" s="40"/>
      <c r="AM595" s="40"/>
      <c r="AN595" s="40"/>
    </row>
    <row r="596" spans="1:40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AG596" s="40"/>
      <c r="AH596" s="40"/>
      <c r="AI596" s="40"/>
      <c r="AJ596" s="40"/>
      <c r="AK596" s="40"/>
      <c r="AL596" s="40"/>
      <c r="AM596" s="40"/>
      <c r="AN596" s="40"/>
    </row>
    <row r="597" spans="1:40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AG597" s="40"/>
      <c r="AH597" s="40"/>
      <c r="AI597" s="40"/>
      <c r="AJ597" s="40"/>
      <c r="AK597" s="40"/>
      <c r="AL597" s="40"/>
      <c r="AM597" s="40"/>
      <c r="AN597" s="40"/>
    </row>
    <row r="598" spans="1:40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AG598" s="40"/>
      <c r="AH598" s="40"/>
      <c r="AI598" s="40"/>
      <c r="AJ598" s="40"/>
      <c r="AK598" s="40"/>
      <c r="AL598" s="40"/>
      <c r="AM598" s="40"/>
      <c r="AN598" s="40"/>
    </row>
    <row r="599" spans="1:40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AG599" s="40"/>
      <c r="AH599" s="40"/>
      <c r="AI599" s="40"/>
      <c r="AJ599" s="40"/>
      <c r="AK599" s="40"/>
      <c r="AL599" s="40"/>
      <c r="AM599" s="40"/>
      <c r="AN599" s="40"/>
    </row>
    <row r="600" spans="1:40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AG600" s="40"/>
      <c r="AH600" s="40"/>
      <c r="AI600" s="40"/>
      <c r="AJ600" s="40"/>
      <c r="AK600" s="40"/>
      <c r="AL600" s="40"/>
      <c r="AM600" s="40"/>
      <c r="AN600" s="40"/>
    </row>
    <row r="601" spans="1:40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AG601" s="40"/>
      <c r="AH601" s="40"/>
      <c r="AI601" s="40"/>
      <c r="AJ601" s="40"/>
      <c r="AK601" s="40"/>
      <c r="AL601" s="40"/>
      <c r="AM601" s="40"/>
      <c r="AN601" s="40"/>
    </row>
    <row r="602" spans="1:40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AG602" s="40"/>
      <c r="AH602" s="40"/>
      <c r="AI602" s="40"/>
      <c r="AJ602" s="40"/>
      <c r="AK602" s="40"/>
      <c r="AL602" s="40"/>
      <c r="AM602" s="40"/>
      <c r="AN602" s="40"/>
    </row>
    <row r="603" spans="1:40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AG603" s="40"/>
      <c r="AH603" s="40"/>
      <c r="AI603" s="40"/>
      <c r="AJ603" s="40"/>
      <c r="AK603" s="40"/>
      <c r="AL603" s="40"/>
      <c r="AM603" s="40"/>
      <c r="AN603" s="40"/>
    </row>
    <row r="604" spans="1:40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AG604" s="40"/>
      <c r="AH604" s="40"/>
      <c r="AI604" s="40"/>
      <c r="AJ604" s="40"/>
      <c r="AK604" s="40"/>
      <c r="AL604" s="40"/>
      <c r="AM604" s="40"/>
      <c r="AN604" s="40"/>
    </row>
    <row r="605" spans="1:40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AG605" s="40"/>
      <c r="AH605" s="40"/>
      <c r="AI605" s="40"/>
      <c r="AJ605" s="40"/>
      <c r="AK605" s="40"/>
      <c r="AL605" s="40"/>
      <c r="AM605" s="40"/>
      <c r="AN605" s="40"/>
    </row>
    <row r="606" spans="1:40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AG606" s="40"/>
      <c r="AH606" s="40"/>
      <c r="AI606" s="40"/>
      <c r="AJ606" s="40"/>
      <c r="AK606" s="40"/>
      <c r="AL606" s="40"/>
      <c r="AM606" s="40"/>
      <c r="AN606" s="40"/>
    </row>
    <row r="607" spans="1:40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AG607" s="40"/>
      <c r="AH607" s="40"/>
      <c r="AI607" s="40"/>
      <c r="AJ607" s="40"/>
      <c r="AK607" s="40"/>
      <c r="AL607" s="40"/>
      <c r="AM607" s="40"/>
      <c r="AN607" s="40"/>
    </row>
    <row r="608" spans="1:40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AG608" s="40"/>
      <c r="AH608" s="40"/>
      <c r="AI608" s="40"/>
      <c r="AJ608" s="40"/>
      <c r="AK608" s="40"/>
      <c r="AL608" s="40"/>
      <c r="AM608" s="40"/>
      <c r="AN608" s="40"/>
    </row>
    <row r="609" spans="1:40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AG609" s="40"/>
      <c r="AH609" s="40"/>
      <c r="AI609" s="40"/>
      <c r="AJ609" s="40"/>
      <c r="AK609" s="40"/>
      <c r="AL609" s="40"/>
      <c r="AM609" s="40"/>
      <c r="AN609" s="40"/>
    </row>
    <row r="610" spans="1:40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AG610" s="40"/>
      <c r="AH610" s="40"/>
      <c r="AI610" s="40"/>
      <c r="AJ610" s="40"/>
      <c r="AK610" s="40"/>
      <c r="AL610" s="40"/>
      <c r="AM610" s="40"/>
      <c r="AN610" s="40"/>
    </row>
    <row r="611" spans="1:40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AG611" s="40"/>
      <c r="AH611" s="40"/>
      <c r="AI611" s="40"/>
      <c r="AJ611" s="40"/>
      <c r="AK611" s="40"/>
      <c r="AL611" s="40"/>
      <c r="AM611" s="40"/>
      <c r="AN611" s="40"/>
    </row>
    <row r="612" spans="1:40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AG612" s="40"/>
      <c r="AH612" s="40"/>
      <c r="AI612" s="40"/>
      <c r="AJ612" s="40"/>
      <c r="AK612" s="40"/>
      <c r="AL612" s="40"/>
      <c r="AM612" s="40"/>
      <c r="AN612" s="40"/>
    </row>
    <row r="613" spans="1:40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AG613" s="40"/>
      <c r="AH613" s="40"/>
      <c r="AI613" s="40"/>
      <c r="AJ613" s="40"/>
      <c r="AK613" s="40"/>
      <c r="AL613" s="40"/>
      <c r="AM613" s="40"/>
      <c r="AN613" s="40"/>
    </row>
    <row r="614" spans="1:40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AG614" s="40"/>
      <c r="AH614" s="40"/>
      <c r="AI614" s="40"/>
      <c r="AJ614" s="40"/>
      <c r="AK614" s="40"/>
      <c r="AL614" s="40"/>
      <c r="AM614" s="40"/>
      <c r="AN614" s="40"/>
    </row>
    <row r="615" spans="1:40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AG615" s="40"/>
      <c r="AH615" s="40"/>
      <c r="AI615" s="40"/>
      <c r="AJ615" s="40"/>
      <c r="AK615" s="40"/>
      <c r="AL615" s="40"/>
      <c r="AM615" s="40"/>
      <c r="AN615" s="40"/>
    </row>
    <row r="616" spans="1:40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AG616" s="40"/>
      <c r="AH616" s="40"/>
      <c r="AI616" s="40"/>
      <c r="AJ616" s="40"/>
      <c r="AK616" s="40"/>
      <c r="AL616" s="40"/>
      <c r="AM616" s="40"/>
      <c r="AN616" s="40"/>
    </row>
    <row r="617" spans="1:40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AG617" s="40"/>
      <c r="AH617" s="40"/>
      <c r="AI617" s="40"/>
      <c r="AJ617" s="40"/>
      <c r="AK617" s="40"/>
      <c r="AL617" s="40"/>
      <c r="AM617" s="40"/>
      <c r="AN617" s="40"/>
    </row>
    <row r="618" spans="1:40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AG618" s="40"/>
      <c r="AH618" s="40"/>
      <c r="AI618" s="40"/>
      <c r="AJ618" s="40"/>
      <c r="AK618" s="40"/>
      <c r="AL618" s="40"/>
      <c r="AM618" s="40"/>
      <c r="AN618" s="40"/>
    </row>
    <row r="619" spans="1:40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AG619" s="40"/>
      <c r="AH619" s="40"/>
      <c r="AI619" s="40"/>
      <c r="AJ619" s="40"/>
      <c r="AK619" s="40"/>
      <c r="AL619" s="40"/>
      <c r="AM619" s="40"/>
      <c r="AN619" s="40"/>
    </row>
    <row r="620" spans="1:40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AG620" s="40"/>
      <c r="AH620" s="40"/>
      <c r="AI620" s="40"/>
      <c r="AJ620" s="40"/>
      <c r="AK620" s="40"/>
      <c r="AL620" s="40"/>
      <c r="AM620" s="40"/>
      <c r="AN620" s="40"/>
    </row>
    <row r="621" spans="1:40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AG621" s="40"/>
      <c r="AH621" s="40"/>
      <c r="AI621" s="40"/>
      <c r="AJ621" s="40"/>
      <c r="AK621" s="40"/>
      <c r="AL621" s="40"/>
      <c r="AM621" s="40"/>
      <c r="AN621" s="40"/>
    </row>
    <row r="622" spans="1:40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AG622" s="40"/>
      <c r="AH622" s="40"/>
      <c r="AI622" s="40"/>
      <c r="AJ622" s="40"/>
      <c r="AK622" s="40"/>
      <c r="AL622" s="40"/>
      <c r="AM622" s="40"/>
      <c r="AN622" s="40"/>
    </row>
    <row r="623" spans="1:40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AG623" s="40"/>
      <c r="AH623" s="40"/>
      <c r="AI623" s="40"/>
      <c r="AJ623" s="40"/>
      <c r="AK623" s="40"/>
      <c r="AL623" s="40"/>
      <c r="AM623" s="40"/>
      <c r="AN623" s="40"/>
    </row>
    <row r="624" spans="1:40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AG624" s="40"/>
      <c r="AH624" s="40"/>
      <c r="AI624" s="40"/>
      <c r="AJ624" s="40"/>
      <c r="AK624" s="40"/>
      <c r="AL624" s="40"/>
      <c r="AM624" s="40"/>
      <c r="AN624" s="40"/>
    </row>
    <row r="625" spans="1:40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AG625" s="40"/>
      <c r="AH625" s="40"/>
      <c r="AI625" s="40"/>
      <c r="AJ625" s="40"/>
      <c r="AK625" s="40"/>
      <c r="AL625" s="40"/>
      <c r="AM625" s="40"/>
      <c r="AN625" s="40"/>
    </row>
    <row r="626" spans="1:40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AG626" s="40"/>
      <c r="AH626" s="40"/>
      <c r="AI626" s="40"/>
      <c r="AJ626" s="40"/>
      <c r="AK626" s="40"/>
      <c r="AL626" s="40"/>
      <c r="AM626" s="40"/>
      <c r="AN626" s="40"/>
    </row>
    <row r="627" spans="1:40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AG627" s="40"/>
      <c r="AH627" s="40"/>
      <c r="AI627" s="40"/>
      <c r="AJ627" s="40"/>
      <c r="AK627" s="40"/>
      <c r="AL627" s="40"/>
      <c r="AM627" s="40"/>
      <c r="AN627" s="40"/>
    </row>
    <row r="628" spans="1:40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AG628" s="40"/>
      <c r="AH628" s="40"/>
      <c r="AI628" s="40"/>
      <c r="AJ628" s="40"/>
      <c r="AK628" s="40"/>
      <c r="AL628" s="40"/>
      <c r="AM628" s="40"/>
      <c r="AN628" s="40"/>
    </row>
    <row r="629" spans="1:40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AG629" s="40"/>
      <c r="AH629" s="40"/>
      <c r="AI629" s="40"/>
      <c r="AJ629" s="40"/>
      <c r="AK629" s="40"/>
      <c r="AL629" s="40"/>
      <c r="AM629" s="40"/>
      <c r="AN629" s="40"/>
    </row>
    <row r="630" spans="1:40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AG630" s="40"/>
      <c r="AH630" s="40"/>
      <c r="AI630" s="40"/>
      <c r="AJ630" s="40"/>
      <c r="AK630" s="40"/>
      <c r="AL630" s="40"/>
      <c r="AM630" s="40"/>
      <c r="AN630" s="40"/>
    </row>
    <row r="631" spans="1:40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AG631" s="40"/>
      <c r="AH631" s="40"/>
      <c r="AI631" s="40"/>
      <c r="AJ631" s="40"/>
      <c r="AK631" s="40"/>
      <c r="AL631" s="40"/>
      <c r="AM631" s="40"/>
      <c r="AN631" s="40"/>
    </row>
    <row r="632" spans="1:40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AG632" s="40"/>
      <c r="AH632" s="40"/>
      <c r="AI632" s="40"/>
      <c r="AJ632" s="40"/>
      <c r="AK632" s="40"/>
      <c r="AL632" s="40"/>
      <c r="AM632" s="40"/>
      <c r="AN632" s="40"/>
    </row>
    <row r="633" spans="1:40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AG633" s="40"/>
      <c r="AH633" s="40"/>
      <c r="AI633" s="40"/>
      <c r="AJ633" s="40"/>
      <c r="AK633" s="40"/>
      <c r="AL633" s="40"/>
      <c r="AM633" s="40"/>
      <c r="AN633" s="40"/>
    </row>
    <row r="634" spans="1:40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AG634" s="40"/>
      <c r="AH634" s="40"/>
      <c r="AI634" s="40"/>
      <c r="AJ634" s="40"/>
      <c r="AK634" s="40"/>
      <c r="AL634" s="40"/>
      <c r="AM634" s="40"/>
      <c r="AN634" s="40"/>
    </row>
    <row r="635" spans="1:40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AG635" s="40"/>
      <c r="AH635" s="40"/>
      <c r="AI635" s="40"/>
      <c r="AJ635" s="40"/>
      <c r="AK635" s="40"/>
      <c r="AL635" s="40"/>
      <c r="AM635" s="40"/>
      <c r="AN635" s="40"/>
    </row>
    <row r="636" spans="1:40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AG636" s="40"/>
      <c r="AH636" s="40"/>
      <c r="AI636" s="40"/>
      <c r="AJ636" s="40"/>
      <c r="AK636" s="40"/>
      <c r="AL636" s="40"/>
      <c r="AM636" s="40"/>
      <c r="AN636" s="40"/>
    </row>
    <row r="637" spans="1:40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AG637" s="40"/>
      <c r="AH637" s="40"/>
      <c r="AI637" s="40"/>
      <c r="AJ637" s="40"/>
      <c r="AK637" s="40"/>
      <c r="AL637" s="40"/>
      <c r="AM637" s="40"/>
      <c r="AN637" s="40"/>
    </row>
    <row r="638" spans="1:40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AG638" s="40"/>
      <c r="AH638" s="40"/>
      <c r="AI638" s="40"/>
      <c r="AJ638" s="40"/>
      <c r="AK638" s="40"/>
      <c r="AL638" s="40"/>
      <c r="AM638" s="40"/>
      <c r="AN638" s="40"/>
    </row>
    <row r="639" spans="1:40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AG639" s="40"/>
      <c r="AH639" s="40"/>
      <c r="AI639" s="40"/>
      <c r="AJ639" s="40"/>
      <c r="AK639" s="40"/>
      <c r="AL639" s="40"/>
      <c r="AM639" s="40"/>
      <c r="AN639" s="40"/>
    </row>
    <row r="640" spans="1:40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AG640" s="40"/>
      <c r="AH640" s="40"/>
      <c r="AI640" s="40"/>
      <c r="AJ640" s="40"/>
      <c r="AK640" s="40"/>
      <c r="AL640" s="40"/>
      <c r="AM640" s="40"/>
      <c r="AN640" s="40"/>
    </row>
    <row r="641" spans="1:40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AG641" s="40"/>
      <c r="AH641" s="40"/>
      <c r="AI641" s="40"/>
      <c r="AJ641" s="40"/>
      <c r="AK641" s="40"/>
      <c r="AL641" s="40"/>
      <c r="AM641" s="40"/>
      <c r="AN641" s="40"/>
    </row>
    <row r="642" spans="1:40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AG642" s="40"/>
      <c r="AH642" s="40"/>
      <c r="AI642" s="40"/>
      <c r="AJ642" s="40"/>
      <c r="AK642" s="40"/>
      <c r="AL642" s="40"/>
      <c r="AM642" s="40"/>
      <c r="AN642" s="40"/>
    </row>
    <row r="643" spans="1:40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AG643" s="40"/>
      <c r="AH643" s="40"/>
      <c r="AI643" s="40"/>
      <c r="AJ643" s="40"/>
      <c r="AK643" s="40"/>
      <c r="AL643" s="40"/>
      <c r="AM643" s="40"/>
      <c r="AN643" s="40"/>
    </row>
    <row r="644" spans="1:40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AG644" s="40"/>
      <c r="AH644" s="40"/>
      <c r="AI644" s="40"/>
      <c r="AJ644" s="40"/>
      <c r="AK644" s="40"/>
      <c r="AL644" s="40"/>
      <c r="AM644" s="40"/>
      <c r="AN644" s="40"/>
    </row>
    <row r="645" spans="1:40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AG645" s="40"/>
      <c r="AH645" s="40"/>
      <c r="AI645" s="40"/>
      <c r="AJ645" s="40"/>
      <c r="AK645" s="40"/>
      <c r="AL645" s="40"/>
      <c r="AM645" s="40"/>
      <c r="AN645" s="40"/>
    </row>
    <row r="646" spans="1:40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AG646" s="40"/>
      <c r="AH646" s="40"/>
      <c r="AI646" s="40"/>
      <c r="AJ646" s="40"/>
      <c r="AK646" s="40"/>
      <c r="AL646" s="40"/>
      <c r="AM646" s="40"/>
      <c r="AN646" s="40"/>
    </row>
    <row r="647" spans="1:40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AG647" s="40"/>
      <c r="AH647" s="40"/>
      <c r="AI647" s="40"/>
      <c r="AJ647" s="40"/>
      <c r="AK647" s="40"/>
      <c r="AL647" s="40"/>
      <c r="AM647" s="40"/>
      <c r="AN647" s="40"/>
    </row>
    <row r="648" spans="1:40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AG648" s="40"/>
      <c r="AH648" s="40"/>
      <c r="AI648" s="40"/>
      <c r="AJ648" s="40"/>
      <c r="AK648" s="40"/>
      <c r="AL648" s="40"/>
      <c r="AM648" s="40"/>
      <c r="AN648" s="40"/>
    </row>
    <row r="649" spans="1:40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AG649" s="40"/>
      <c r="AH649" s="40"/>
      <c r="AI649" s="40"/>
      <c r="AJ649" s="40"/>
      <c r="AK649" s="40"/>
      <c r="AL649" s="40"/>
      <c r="AM649" s="40"/>
      <c r="AN649" s="40"/>
    </row>
    <row r="650" spans="1:40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AG650" s="40"/>
      <c r="AH650" s="40"/>
      <c r="AI650" s="40"/>
      <c r="AJ650" s="40"/>
      <c r="AK650" s="40"/>
      <c r="AL650" s="40"/>
      <c r="AM650" s="40"/>
      <c r="AN650" s="40"/>
    </row>
    <row r="651" spans="1:40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AG651" s="40"/>
      <c r="AH651" s="40"/>
      <c r="AI651" s="40"/>
      <c r="AJ651" s="40"/>
      <c r="AK651" s="40"/>
      <c r="AL651" s="40"/>
      <c r="AM651" s="40"/>
      <c r="AN651" s="40"/>
    </row>
    <row r="652" spans="1:40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AG652" s="40"/>
      <c r="AH652" s="40"/>
      <c r="AI652" s="40"/>
      <c r="AJ652" s="40"/>
      <c r="AK652" s="40"/>
      <c r="AL652" s="40"/>
      <c r="AM652" s="40"/>
      <c r="AN652" s="40"/>
    </row>
    <row r="653" spans="1:40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AG653" s="40"/>
      <c r="AH653" s="40"/>
      <c r="AI653" s="40"/>
      <c r="AJ653" s="40"/>
      <c r="AK653" s="40"/>
      <c r="AL653" s="40"/>
      <c r="AM653" s="40"/>
      <c r="AN653" s="40"/>
    </row>
    <row r="654" spans="1:40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AG654" s="40"/>
      <c r="AH654" s="40"/>
      <c r="AI654" s="40"/>
      <c r="AJ654" s="40"/>
      <c r="AK654" s="40"/>
      <c r="AL654" s="40"/>
      <c r="AM654" s="40"/>
      <c r="AN654" s="40"/>
    </row>
    <row r="655" spans="1:40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AG655" s="40"/>
      <c r="AH655" s="40"/>
      <c r="AI655" s="40"/>
      <c r="AJ655" s="40"/>
      <c r="AK655" s="40"/>
      <c r="AL655" s="40"/>
      <c r="AM655" s="40"/>
      <c r="AN655" s="40"/>
    </row>
    <row r="656" spans="1:40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AG656" s="40"/>
      <c r="AH656" s="40"/>
      <c r="AI656" s="40"/>
      <c r="AJ656" s="40"/>
      <c r="AK656" s="40"/>
      <c r="AL656" s="40"/>
      <c r="AM656" s="40"/>
      <c r="AN656" s="40"/>
    </row>
    <row r="657" spans="1:40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AG657" s="40"/>
      <c r="AH657" s="40"/>
      <c r="AI657" s="40"/>
      <c r="AJ657" s="40"/>
      <c r="AK657" s="40"/>
      <c r="AL657" s="40"/>
      <c r="AM657" s="40"/>
      <c r="AN657" s="40"/>
    </row>
    <row r="658" spans="1:40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AG658" s="40"/>
      <c r="AH658" s="40"/>
      <c r="AI658" s="40"/>
      <c r="AJ658" s="40"/>
      <c r="AK658" s="40"/>
      <c r="AL658" s="40"/>
      <c r="AM658" s="40"/>
      <c r="AN658" s="40"/>
    </row>
    <row r="659" spans="1:40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AG659" s="40"/>
      <c r="AH659" s="40"/>
      <c r="AI659" s="40"/>
      <c r="AJ659" s="40"/>
      <c r="AK659" s="40"/>
      <c r="AL659" s="40"/>
      <c r="AM659" s="40"/>
      <c r="AN659" s="40"/>
    </row>
    <row r="660" spans="1:40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AG660" s="40"/>
      <c r="AH660" s="40"/>
      <c r="AI660" s="40"/>
      <c r="AJ660" s="40"/>
      <c r="AK660" s="40"/>
      <c r="AL660" s="40"/>
      <c r="AM660" s="40"/>
      <c r="AN660" s="40"/>
    </row>
    <row r="661" spans="1:40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AG661" s="40"/>
      <c r="AH661" s="40"/>
      <c r="AI661" s="40"/>
      <c r="AJ661" s="40"/>
      <c r="AK661" s="40"/>
      <c r="AL661" s="40"/>
      <c r="AM661" s="40"/>
      <c r="AN661" s="40"/>
    </row>
    <row r="662" spans="1:40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AG662" s="40"/>
      <c r="AH662" s="40"/>
      <c r="AI662" s="40"/>
      <c r="AJ662" s="40"/>
      <c r="AK662" s="40"/>
      <c r="AL662" s="40"/>
      <c r="AM662" s="40"/>
      <c r="AN662" s="40"/>
    </row>
    <row r="663" spans="1:40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AG663" s="40"/>
      <c r="AH663" s="40"/>
      <c r="AI663" s="40"/>
      <c r="AJ663" s="40"/>
      <c r="AK663" s="40"/>
      <c r="AL663" s="40"/>
      <c r="AM663" s="40"/>
      <c r="AN663" s="40"/>
    </row>
    <row r="664" spans="1:40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AG664" s="40"/>
      <c r="AH664" s="40"/>
      <c r="AI664" s="40"/>
      <c r="AJ664" s="40"/>
      <c r="AK664" s="40"/>
      <c r="AL664" s="40"/>
      <c r="AM664" s="40"/>
      <c r="AN664" s="40"/>
    </row>
    <row r="665" spans="1:40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AG665" s="40"/>
      <c r="AH665" s="40"/>
      <c r="AI665" s="40"/>
      <c r="AJ665" s="40"/>
      <c r="AK665" s="40"/>
      <c r="AL665" s="40"/>
      <c r="AM665" s="40"/>
      <c r="AN665" s="40"/>
    </row>
    <row r="666" spans="1:40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AG666" s="40"/>
      <c r="AH666" s="40"/>
      <c r="AI666" s="40"/>
      <c r="AJ666" s="40"/>
      <c r="AK666" s="40"/>
      <c r="AL666" s="40"/>
      <c r="AM666" s="40"/>
      <c r="AN666" s="40"/>
    </row>
    <row r="667" spans="1:40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AG667" s="40"/>
      <c r="AH667" s="40"/>
      <c r="AI667" s="40"/>
      <c r="AJ667" s="40"/>
      <c r="AK667" s="40"/>
      <c r="AL667" s="40"/>
      <c r="AM667" s="40"/>
      <c r="AN667" s="40"/>
    </row>
  </sheetData>
  <mergeCells count="18">
    <mergeCell ref="D5:E5"/>
    <mergeCell ref="F5:G5"/>
    <mergeCell ref="H5:I5"/>
    <mergeCell ref="J5:K5"/>
    <mergeCell ref="L5:M5"/>
    <mergeCell ref="A62:C62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W6:X6"/>
    <mergeCell ref="V25:X25"/>
    <mergeCell ref="P18:S18"/>
  </mergeCells>
  <phoneticPr fontId="5" type="noConversion"/>
  <pageMargins left="0.75" right="0.75" top="1" bottom="1" header="0.5" footer="0.5"/>
  <pageSetup scale="4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F667"/>
  <sheetViews>
    <sheetView topLeftCell="A8" workbookViewId="0">
      <selection activeCell="C25" sqref="C25:C30"/>
    </sheetView>
  </sheetViews>
  <sheetFormatPr baseColWidth="10" defaultColWidth="11.1640625" defaultRowHeight="15" x14ac:dyDescent="0"/>
  <cols>
    <col min="1" max="1" width="30.6640625" customWidth="1"/>
    <col min="2" max="3" width="23.6640625" customWidth="1"/>
    <col min="4" max="13" width="12.6640625" customWidth="1"/>
    <col min="14" max="14" width="13.5" customWidth="1"/>
    <col min="22" max="22" width="26.83203125" customWidth="1"/>
    <col min="23" max="23" width="11.1640625" bestFit="1" customWidth="1"/>
    <col min="24" max="24" width="11" bestFit="1" customWidth="1"/>
    <col min="25" max="32" width="10.83203125" customWidth="1"/>
  </cols>
  <sheetData>
    <row r="1" spans="1:58" ht="16">
      <c r="A1" s="3" t="s">
        <v>78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</row>
    <row r="2" spans="1:58" ht="16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</row>
    <row r="3" spans="1:58" ht="16">
      <c r="A3" s="3" t="s">
        <v>79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</row>
    <row r="4" spans="1:58" ht="16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</row>
    <row r="5" spans="1:58" ht="21">
      <c r="A5" s="3" t="s">
        <v>80</v>
      </c>
      <c r="B5" s="2"/>
      <c r="C5" s="2"/>
      <c r="D5" s="125" t="s">
        <v>3</v>
      </c>
      <c r="E5" s="125"/>
      <c r="F5" s="125" t="s">
        <v>4</v>
      </c>
      <c r="G5" s="125"/>
      <c r="H5" s="125" t="s">
        <v>5</v>
      </c>
      <c r="I5" s="125"/>
      <c r="J5" s="125" t="s">
        <v>6</v>
      </c>
      <c r="K5" s="125"/>
      <c r="L5" s="125" t="s">
        <v>7</v>
      </c>
      <c r="M5" s="125"/>
      <c r="N5" s="41" t="s">
        <v>43</v>
      </c>
      <c r="O5" s="2"/>
      <c r="P5" s="84" t="s">
        <v>70</v>
      </c>
      <c r="Q5" s="85"/>
      <c r="R5" s="85"/>
      <c r="S5" s="85"/>
      <c r="T5" s="86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</row>
    <row r="6" spans="1:58" ht="18">
      <c r="A6" s="3"/>
      <c r="B6" s="2"/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4"/>
      <c r="O6" s="2"/>
      <c r="P6" s="81" t="s">
        <v>65</v>
      </c>
      <c r="Q6" s="82" t="s">
        <v>66</v>
      </c>
      <c r="R6" s="82" t="s">
        <v>67</v>
      </c>
      <c r="S6" s="82" t="s">
        <v>68</v>
      </c>
      <c r="T6" s="83" t="s">
        <v>69</v>
      </c>
      <c r="U6" s="2"/>
      <c r="V6" s="5" t="s">
        <v>53</v>
      </c>
      <c r="W6" s="127" t="s">
        <v>3</v>
      </c>
      <c r="X6" s="127"/>
      <c r="Y6" s="127" t="s">
        <v>4</v>
      </c>
      <c r="Z6" s="127"/>
      <c r="AA6" s="127" t="s">
        <v>5</v>
      </c>
      <c r="AB6" s="127"/>
      <c r="AC6" s="127" t="s">
        <v>6</v>
      </c>
      <c r="AD6" s="127"/>
      <c r="AE6" s="127" t="s">
        <v>7</v>
      </c>
      <c r="AF6" s="127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spans="1:58" ht="16">
      <c r="A7" s="3" t="s">
        <v>49</v>
      </c>
      <c r="B7" s="2" t="s">
        <v>81</v>
      </c>
      <c r="C7" s="2"/>
      <c r="D7" s="3" t="s">
        <v>2</v>
      </c>
      <c r="E7" s="3" t="s">
        <v>0</v>
      </c>
      <c r="F7" s="3" t="s">
        <v>2</v>
      </c>
      <c r="G7" s="3" t="s">
        <v>0</v>
      </c>
      <c r="H7" s="3" t="s">
        <v>2</v>
      </c>
      <c r="I7" s="3" t="s">
        <v>0</v>
      </c>
      <c r="J7" s="3" t="s">
        <v>2</v>
      </c>
      <c r="K7" s="3" t="s">
        <v>0</v>
      </c>
      <c r="L7" s="3" t="s">
        <v>2</v>
      </c>
      <c r="M7" s="3" t="s">
        <v>0</v>
      </c>
      <c r="N7" s="4"/>
      <c r="O7" s="2"/>
      <c r="P7" s="73">
        <f>E11/V20*100</f>
        <v>0</v>
      </c>
      <c r="Q7" s="73">
        <f>G11/Y20*100</f>
        <v>0</v>
      </c>
      <c r="R7" s="73">
        <f>I11/AA20*100</f>
        <v>0</v>
      </c>
      <c r="S7" s="73">
        <f>K11/AC20*100</f>
        <v>0</v>
      </c>
      <c r="T7" s="73">
        <f>M11/AE20*100</f>
        <v>0</v>
      </c>
      <c r="U7" s="2"/>
      <c r="V7" s="5"/>
      <c r="W7" s="71">
        <f>V21</f>
        <v>55769.230769230773</v>
      </c>
      <c r="X7" s="5">
        <v>9</v>
      </c>
      <c r="Y7" s="71">
        <f>W7*1.03</f>
        <v>57442.307692307695</v>
      </c>
      <c r="Z7" s="5">
        <v>9</v>
      </c>
      <c r="AA7" s="71">
        <f>Y7*1.03</f>
        <v>59165.576923076929</v>
      </c>
      <c r="AB7" s="5">
        <v>9</v>
      </c>
      <c r="AC7" s="71">
        <f>AA7*1.03</f>
        <v>60940.544230769236</v>
      </c>
      <c r="AD7" s="5">
        <v>9</v>
      </c>
      <c r="AE7" s="71">
        <f>AC7*1.03</f>
        <v>62768.760557692316</v>
      </c>
      <c r="AF7" s="5">
        <v>9</v>
      </c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</row>
    <row r="8" spans="1:58" ht="16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4"/>
      <c r="O8" s="2"/>
      <c r="P8" s="74"/>
      <c r="Q8" s="74"/>
      <c r="R8" s="74"/>
      <c r="S8" s="74"/>
      <c r="T8" s="74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</row>
    <row r="9" spans="1:58" ht="21">
      <c r="A9" s="3"/>
      <c r="B9" s="2" t="s">
        <v>82</v>
      </c>
      <c r="C9" s="2"/>
      <c r="D9" s="8">
        <v>0</v>
      </c>
      <c r="E9" s="9">
        <f>W7*D9</f>
        <v>0</v>
      </c>
      <c r="F9" s="8">
        <v>0</v>
      </c>
      <c r="G9" s="9">
        <f>Y7*F9</f>
        <v>0</v>
      </c>
      <c r="H9" s="8">
        <v>0</v>
      </c>
      <c r="I9" s="9">
        <f>AA7*H9</f>
        <v>0</v>
      </c>
      <c r="J9" s="8">
        <v>0</v>
      </c>
      <c r="K9" s="9">
        <f>AC7*J9</f>
        <v>0</v>
      </c>
      <c r="L9" s="8">
        <v>0</v>
      </c>
      <c r="M9" s="9">
        <f>AE7*L9</f>
        <v>0</v>
      </c>
      <c r="N9" s="11">
        <f>E9+G9+I9+K9+M9</f>
        <v>0</v>
      </c>
      <c r="O9" s="2"/>
      <c r="P9" s="75" t="s">
        <v>71</v>
      </c>
      <c r="Q9" s="76"/>
      <c r="R9" s="76"/>
      <c r="S9" s="76"/>
      <c r="T9" s="77"/>
      <c r="U9" s="2"/>
      <c r="V9" s="5" t="s">
        <v>18</v>
      </c>
      <c r="W9" s="127" t="s">
        <v>3</v>
      </c>
      <c r="X9" s="127"/>
      <c r="Y9" s="127" t="s">
        <v>4</v>
      </c>
      <c r="Z9" s="127"/>
      <c r="AA9" s="127" t="s">
        <v>5</v>
      </c>
      <c r="AB9" s="127"/>
      <c r="AC9" s="127" t="s">
        <v>6</v>
      </c>
      <c r="AD9" s="127"/>
      <c r="AE9" s="127" t="s">
        <v>7</v>
      </c>
      <c r="AF9" s="127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</row>
    <row r="10" spans="1:58" ht="18">
      <c r="A10" s="3"/>
      <c r="B10" s="2"/>
      <c r="C10" s="2"/>
      <c r="D10" s="12">
        <v>0</v>
      </c>
      <c r="E10" s="13">
        <f>W7*D10</f>
        <v>0</v>
      </c>
      <c r="F10" s="12">
        <v>0</v>
      </c>
      <c r="G10" s="13">
        <f>Y7*F10</f>
        <v>0</v>
      </c>
      <c r="H10" s="12">
        <v>0</v>
      </c>
      <c r="I10" s="13">
        <f>AA7*H10</f>
        <v>0</v>
      </c>
      <c r="J10" s="12">
        <v>0</v>
      </c>
      <c r="K10" s="13">
        <f>AC7*J10</f>
        <v>0</v>
      </c>
      <c r="L10" s="12">
        <v>0</v>
      </c>
      <c r="M10" s="13">
        <f>AE7*L10</f>
        <v>0</v>
      </c>
      <c r="N10" s="15">
        <f>E10+G10+I10+K10+M10</f>
        <v>0</v>
      </c>
      <c r="O10" s="2"/>
      <c r="P10" s="78" t="s">
        <v>65</v>
      </c>
      <c r="Q10" s="79" t="s">
        <v>66</v>
      </c>
      <c r="R10" s="79" t="s">
        <v>67</v>
      </c>
      <c r="S10" s="79" t="s">
        <v>68</v>
      </c>
      <c r="T10" s="80" t="s">
        <v>69</v>
      </c>
      <c r="U10" s="2"/>
      <c r="V10" s="5" t="s">
        <v>9</v>
      </c>
      <c r="W10" s="6">
        <v>25000</v>
      </c>
      <c r="X10" s="16">
        <v>12</v>
      </c>
      <c r="Y10" s="6">
        <f>W10*1.03</f>
        <v>25750</v>
      </c>
      <c r="Z10" s="16">
        <v>12</v>
      </c>
      <c r="AA10" s="6">
        <f>Y10*1.03</f>
        <v>26522.5</v>
      </c>
      <c r="AB10" s="16">
        <v>12</v>
      </c>
      <c r="AC10" s="6">
        <f>AA10*1.03</f>
        <v>27318.174999999999</v>
      </c>
      <c r="AD10" s="16">
        <v>12</v>
      </c>
      <c r="AE10" s="6">
        <f>AC10*1.03</f>
        <v>28137.720249999998</v>
      </c>
      <c r="AF10" s="16">
        <v>12</v>
      </c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spans="1:58" ht="16">
      <c r="A11" s="3"/>
      <c r="B11" s="2"/>
      <c r="C11" s="17" t="s">
        <v>1</v>
      </c>
      <c r="D11" s="42">
        <f t="shared" ref="D11:M11" si="0">SUM(D9:D10)</f>
        <v>0</v>
      </c>
      <c r="E11" s="18">
        <f t="shared" si="0"/>
        <v>0</v>
      </c>
      <c r="F11" s="42">
        <f t="shared" si="0"/>
        <v>0</v>
      </c>
      <c r="G11" s="18">
        <f t="shared" si="0"/>
        <v>0</v>
      </c>
      <c r="H11" s="42">
        <f t="shared" si="0"/>
        <v>0</v>
      </c>
      <c r="I11" s="18">
        <f t="shared" si="0"/>
        <v>0</v>
      </c>
      <c r="J11" s="42">
        <f t="shared" si="0"/>
        <v>0</v>
      </c>
      <c r="K11" s="18">
        <f t="shared" si="0"/>
        <v>0</v>
      </c>
      <c r="L11" s="42">
        <f t="shared" si="0"/>
        <v>0</v>
      </c>
      <c r="M11" s="18">
        <f t="shared" si="0"/>
        <v>0</v>
      </c>
      <c r="N11" s="11">
        <f>E11+G11+I11+K11+M11</f>
        <v>0</v>
      </c>
      <c r="O11" s="2"/>
      <c r="P11" s="73">
        <f>E9/V19*100</f>
        <v>0</v>
      </c>
      <c r="Q11" s="73">
        <f>G9/Y19*100</f>
        <v>0</v>
      </c>
      <c r="R11" s="73">
        <f>I9/V19*100</f>
        <v>0</v>
      </c>
      <c r="S11" s="73">
        <f>K9/V19*100</f>
        <v>0</v>
      </c>
      <c r="T11" s="73">
        <f>M9/V19*100</f>
        <v>0</v>
      </c>
      <c r="U11" s="2"/>
      <c r="V11" s="5" t="s">
        <v>10</v>
      </c>
      <c r="W11" s="6">
        <v>48000</v>
      </c>
      <c r="X11" s="5">
        <v>12</v>
      </c>
      <c r="Y11" s="6">
        <f>W11*1.03</f>
        <v>49440</v>
      </c>
      <c r="Z11" s="5">
        <v>12</v>
      </c>
      <c r="AA11" s="6">
        <f>Y11*1.03</f>
        <v>50923.200000000004</v>
      </c>
      <c r="AB11" s="5">
        <v>12</v>
      </c>
      <c r="AC11" s="6">
        <f>AA11*1.03</f>
        <v>52450.896000000008</v>
      </c>
      <c r="AD11" s="5">
        <v>12</v>
      </c>
      <c r="AE11" s="6">
        <f>AC11*1.03</f>
        <v>54024.422880000013</v>
      </c>
      <c r="AF11" s="16">
        <v>12</v>
      </c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ht="16">
      <c r="A12" s="3"/>
      <c r="B12" s="2"/>
      <c r="C12" s="2"/>
      <c r="D12" s="19"/>
      <c r="E12" s="20"/>
      <c r="F12" s="19"/>
      <c r="G12" s="20"/>
      <c r="H12" s="19"/>
      <c r="I12" s="20"/>
      <c r="J12" s="19"/>
      <c r="K12" s="20"/>
      <c r="L12" s="19"/>
      <c r="M12" s="20"/>
      <c r="N12" s="11"/>
      <c r="O12" s="2"/>
      <c r="P12" s="74"/>
      <c r="Q12" s="74"/>
      <c r="R12" s="74"/>
      <c r="S12" s="74"/>
      <c r="T12" s="74"/>
      <c r="U12" s="2"/>
      <c r="V12" s="5" t="s">
        <v>11</v>
      </c>
      <c r="W12" s="6">
        <v>8000</v>
      </c>
      <c r="X12" s="5">
        <v>12</v>
      </c>
      <c r="Y12" s="6">
        <f t="shared" ref="Y12:Y14" si="1">W12*1.03</f>
        <v>8240</v>
      </c>
      <c r="Z12" s="16">
        <v>12</v>
      </c>
      <c r="AA12" s="6">
        <f t="shared" ref="AA12:AA14" si="2">Y12*1.03</f>
        <v>8487.2000000000007</v>
      </c>
      <c r="AB12" s="16">
        <v>12</v>
      </c>
      <c r="AC12" s="6">
        <f t="shared" ref="AC12:AC14" si="3">AA12*1.03</f>
        <v>8741.8160000000007</v>
      </c>
      <c r="AD12" s="16">
        <v>12</v>
      </c>
      <c r="AE12" s="6">
        <f t="shared" ref="AE12:AE14" si="4">AC12*1.03</f>
        <v>9004.0704800000003</v>
      </c>
      <c r="AF12" s="16">
        <v>12</v>
      </c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</row>
    <row r="13" spans="1:58" ht="21">
      <c r="A13" s="3"/>
      <c r="B13" s="2"/>
      <c r="C13" s="21" t="s">
        <v>16</v>
      </c>
      <c r="D13" s="3" t="s">
        <v>2</v>
      </c>
      <c r="E13" s="3" t="s">
        <v>17</v>
      </c>
      <c r="F13" s="3" t="s">
        <v>2</v>
      </c>
      <c r="G13" s="3" t="s">
        <v>17</v>
      </c>
      <c r="H13" s="3" t="s">
        <v>2</v>
      </c>
      <c r="I13" s="3" t="s">
        <v>17</v>
      </c>
      <c r="J13" s="3" t="s">
        <v>2</v>
      </c>
      <c r="K13" s="3" t="s">
        <v>17</v>
      </c>
      <c r="L13" s="3" t="s">
        <v>2</v>
      </c>
      <c r="M13" s="3" t="s">
        <v>17</v>
      </c>
      <c r="N13" s="11"/>
      <c r="O13" s="2"/>
      <c r="P13" s="100" t="s">
        <v>75</v>
      </c>
      <c r="Q13" s="101"/>
      <c r="R13" s="101"/>
      <c r="S13" s="101"/>
      <c r="T13" s="102"/>
      <c r="U13" s="2"/>
      <c r="V13" s="5" t="s">
        <v>12</v>
      </c>
      <c r="W13" s="6">
        <v>10000</v>
      </c>
      <c r="X13" s="5">
        <v>12</v>
      </c>
      <c r="Y13" s="6">
        <f t="shared" si="1"/>
        <v>10300</v>
      </c>
      <c r="Z13" s="5">
        <v>12</v>
      </c>
      <c r="AA13" s="6">
        <f t="shared" si="2"/>
        <v>10609</v>
      </c>
      <c r="AB13" s="5">
        <v>12</v>
      </c>
      <c r="AC13" s="6">
        <f t="shared" si="3"/>
        <v>10927.27</v>
      </c>
      <c r="AD13" s="5">
        <v>12</v>
      </c>
      <c r="AE13" s="6">
        <f t="shared" si="4"/>
        <v>11255.088100000001</v>
      </c>
      <c r="AF13" s="16">
        <v>12</v>
      </c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</row>
    <row r="14" spans="1:58" ht="18">
      <c r="A14" s="3" t="s">
        <v>8</v>
      </c>
      <c r="B14" s="2" t="s">
        <v>9</v>
      </c>
      <c r="C14" s="8">
        <v>1</v>
      </c>
      <c r="D14" s="8">
        <v>0</v>
      </c>
      <c r="E14" s="9">
        <f>W10/X10*D14*$C14</f>
        <v>0</v>
      </c>
      <c r="F14" s="8">
        <v>0</v>
      </c>
      <c r="G14" s="9">
        <f>Y10/Z10*F14*$C14</f>
        <v>0</v>
      </c>
      <c r="H14" s="8">
        <v>0</v>
      </c>
      <c r="I14" s="9">
        <f>AA10/AB10*H14*$C14</f>
        <v>0</v>
      </c>
      <c r="J14" s="8">
        <v>0</v>
      </c>
      <c r="K14" s="9">
        <f>AC10/AD10*J14*$C14</f>
        <v>0</v>
      </c>
      <c r="L14" s="8">
        <v>0</v>
      </c>
      <c r="M14" s="9">
        <f>AE10/AF10*L14*$C14</f>
        <v>0</v>
      </c>
      <c r="N14" s="11">
        <f>E14+G14+I14+K14+M14</f>
        <v>0</v>
      </c>
      <c r="O14" s="2"/>
      <c r="P14" s="103" t="s">
        <v>65</v>
      </c>
      <c r="Q14" s="104" t="s">
        <v>66</v>
      </c>
      <c r="R14" s="104" t="s">
        <v>67</v>
      </c>
      <c r="S14" s="104" t="s">
        <v>68</v>
      </c>
      <c r="T14" s="105" t="s">
        <v>69</v>
      </c>
      <c r="U14" s="2"/>
      <c r="V14" s="5" t="s">
        <v>13</v>
      </c>
      <c r="W14" s="6">
        <v>10000</v>
      </c>
      <c r="X14" s="5">
        <v>12</v>
      </c>
      <c r="Y14" s="6">
        <f t="shared" si="1"/>
        <v>10300</v>
      </c>
      <c r="Z14" s="16">
        <v>12</v>
      </c>
      <c r="AA14" s="6">
        <f t="shared" si="2"/>
        <v>10609</v>
      </c>
      <c r="AB14" s="16">
        <v>12</v>
      </c>
      <c r="AC14" s="6">
        <f t="shared" si="3"/>
        <v>10927.27</v>
      </c>
      <c r="AD14" s="16">
        <v>12</v>
      </c>
      <c r="AE14" s="6">
        <f t="shared" si="4"/>
        <v>11255.088100000001</v>
      </c>
      <c r="AF14" s="16">
        <v>12</v>
      </c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</row>
    <row r="15" spans="1:58" ht="16">
      <c r="A15" s="3"/>
      <c r="B15" s="2" t="s">
        <v>10</v>
      </c>
      <c r="C15" s="8">
        <v>1</v>
      </c>
      <c r="D15" s="8">
        <v>0</v>
      </c>
      <c r="E15" s="9">
        <f>W11/X11*D15*$C15</f>
        <v>0</v>
      </c>
      <c r="F15" s="8">
        <v>0</v>
      </c>
      <c r="G15" s="9">
        <f t="shared" ref="G15:G18" si="5">Y11/Z11*F15*$C15</f>
        <v>0</v>
      </c>
      <c r="H15" s="8">
        <v>0</v>
      </c>
      <c r="I15" s="9">
        <f t="shared" ref="I15:I18" si="6">AA11/AB11*H15*$C15</f>
        <v>0</v>
      </c>
      <c r="J15" s="8">
        <v>0</v>
      </c>
      <c r="K15" s="9">
        <f t="shared" ref="K15:K18" si="7">AC11/AD11*J15*$C15</f>
        <v>0</v>
      </c>
      <c r="L15" s="8">
        <v>0</v>
      </c>
      <c r="M15" s="9">
        <f t="shared" ref="M15:M18" si="8">AE11/AF11*L15*$C15</f>
        <v>0</v>
      </c>
      <c r="N15" s="11">
        <f>E15+G15+I15+K15+M15</f>
        <v>0</v>
      </c>
      <c r="O15" s="2"/>
      <c r="P15" s="73" t="e">
        <f>E10/V18*100</f>
        <v>#DIV/0!</v>
      </c>
      <c r="Q15" s="73" t="e">
        <f>G10/V18*100</f>
        <v>#DIV/0!</v>
      </c>
      <c r="R15" s="73" t="e">
        <f>I10/V18*100</f>
        <v>#DIV/0!</v>
      </c>
      <c r="S15" s="73" t="e">
        <f>K10/V18*100</f>
        <v>#DIV/0!</v>
      </c>
      <c r="T15" s="73" t="e">
        <f>M10/V18*100</f>
        <v>#DIV/0!</v>
      </c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</row>
    <row r="16" spans="1:58" ht="16">
      <c r="A16" s="3"/>
      <c r="B16" s="2" t="s">
        <v>11</v>
      </c>
      <c r="C16" s="8">
        <v>1</v>
      </c>
      <c r="D16" s="8">
        <v>0</v>
      </c>
      <c r="E16" s="9">
        <f>W12/X12*D16*$C16</f>
        <v>0</v>
      </c>
      <c r="F16" s="8">
        <v>0</v>
      </c>
      <c r="G16" s="9">
        <f t="shared" si="5"/>
        <v>0</v>
      </c>
      <c r="H16" s="8">
        <v>0</v>
      </c>
      <c r="I16" s="9">
        <f t="shared" si="6"/>
        <v>0</v>
      </c>
      <c r="J16" s="8">
        <v>0</v>
      </c>
      <c r="K16" s="9">
        <f t="shared" si="7"/>
        <v>0</v>
      </c>
      <c r="L16" s="8">
        <v>0</v>
      </c>
      <c r="M16" s="9">
        <f t="shared" si="8"/>
        <v>0</v>
      </c>
      <c r="N16" s="11">
        <f>E16+G16+I16+K16+M16</f>
        <v>0</v>
      </c>
      <c r="O16" s="2"/>
      <c r="P16" s="74"/>
      <c r="Q16" s="74"/>
      <c r="R16" s="74"/>
      <c r="S16" s="74"/>
      <c r="T16" s="74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</row>
    <row r="17" spans="1:58" ht="16">
      <c r="A17" s="3"/>
      <c r="B17" s="2" t="s">
        <v>12</v>
      </c>
      <c r="C17" s="8">
        <v>1</v>
      </c>
      <c r="D17" s="8">
        <v>0</v>
      </c>
      <c r="E17" s="9">
        <f>W13/X13*D17*$C17</f>
        <v>0</v>
      </c>
      <c r="F17" s="8">
        <v>0</v>
      </c>
      <c r="G17" s="9">
        <f t="shared" si="5"/>
        <v>0</v>
      </c>
      <c r="H17" s="8">
        <v>0</v>
      </c>
      <c r="I17" s="9">
        <f t="shared" si="6"/>
        <v>0</v>
      </c>
      <c r="J17" s="8">
        <v>0</v>
      </c>
      <c r="K17" s="9">
        <f t="shared" si="7"/>
        <v>0</v>
      </c>
      <c r="L17" s="8">
        <v>0</v>
      </c>
      <c r="M17" s="9">
        <f t="shared" si="8"/>
        <v>0</v>
      </c>
      <c r="N17" s="11">
        <f>E17+G17+I17+K17+M17</f>
        <v>0</v>
      </c>
      <c r="O17" s="2"/>
      <c r="T17" s="2"/>
      <c r="U17" s="2"/>
      <c r="V17" s="23" t="s">
        <v>59</v>
      </c>
      <c r="W17" s="23"/>
      <c r="X17" s="23"/>
      <c r="Y17" s="23"/>
      <c r="Z17" s="23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</row>
    <row r="18" spans="1:58" ht="16">
      <c r="A18" s="3"/>
      <c r="B18" s="2" t="s">
        <v>13</v>
      </c>
      <c r="C18" s="110">
        <v>1</v>
      </c>
      <c r="D18" s="12">
        <v>0</v>
      </c>
      <c r="E18" s="13">
        <f>W14/X14*D18*$C18</f>
        <v>0</v>
      </c>
      <c r="F18" s="12">
        <v>0</v>
      </c>
      <c r="G18" s="13">
        <f t="shared" si="5"/>
        <v>0</v>
      </c>
      <c r="H18" s="12">
        <v>0</v>
      </c>
      <c r="I18" s="13">
        <f t="shared" si="6"/>
        <v>0</v>
      </c>
      <c r="J18" s="12">
        <v>0</v>
      </c>
      <c r="K18" s="13">
        <f t="shared" si="7"/>
        <v>0</v>
      </c>
      <c r="L18" s="12">
        <v>0</v>
      </c>
      <c r="M18" s="13">
        <f t="shared" si="8"/>
        <v>0</v>
      </c>
      <c r="N18" s="15">
        <f>E18+G18+I18+K18+M18</f>
        <v>0</v>
      </c>
      <c r="O18" s="2"/>
      <c r="P18" s="128" t="s">
        <v>60</v>
      </c>
      <c r="Q18" s="129"/>
      <c r="R18" s="129"/>
      <c r="S18" s="130"/>
      <c r="T18" s="2"/>
      <c r="U18" s="2"/>
      <c r="V18" s="90">
        <v>0</v>
      </c>
      <c r="W18" s="91" t="s">
        <v>72</v>
      </c>
      <c r="X18" s="91"/>
      <c r="Y18" s="89">
        <f>Y20-Y19</f>
        <v>174307.69230769237</v>
      </c>
      <c r="Z18" s="91"/>
      <c r="AA18" s="89">
        <f>AA20-AA19</f>
        <v>179536.92307692312</v>
      </c>
      <c r="AB18" s="91"/>
      <c r="AC18" s="89">
        <f>AC20-AC19</f>
        <v>184923.0307692308</v>
      </c>
      <c r="AD18" s="91"/>
      <c r="AE18" s="89">
        <f>AE20-AE19</f>
        <v>190470.72169230774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</row>
    <row r="19" spans="1:58" ht="16">
      <c r="A19" s="3"/>
      <c r="B19" s="2"/>
      <c r="C19" s="110"/>
      <c r="D19" s="26"/>
      <c r="E19" s="27"/>
      <c r="F19" s="26"/>
      <c r="G19" s="27"/>
      <c r="H19" s="26"/>
      <c r="I19" s="27"/>
      <c r="J19" s="26"/>
      <c r="K19" s="27"/>
      <c r="L19" s="26"/>
      <c r="M19" s="27"/>
      <c r="N19" s="11"/>
      <c r="O19" s="2"/>
      <c r="P19" s="5" t="s">
        <v>37</v>
      </c>
      <c r="Q19" s="5"/>
      <c r="R19" s="67" t="s">
        <v>47</v>
      </c>
      <c r="S19" s="67" t="s">
        <v>54</v>
      </c>
      <c r="T19" s="2"/>
      <c r="U19" s="2"/>
      <c r="V19" s="94">
        <v>500000</v>
      </c>
      <c r="W19" s="95" t="s">
        <v>55</v>
      </c>
      <c r="X19" s="95"/>
      <c r="Y19" s="87">
        <f>V19*1.03</f>
        <v>515000</v>
      </c>
      <c r="Z19" s="87"/>
      <c r="AA19" s="87">
        <f>Y19*1.03</f>
        <v>530450</v>
      </c>
      <c r="AB19" s="87"/>
      <c r="AC19" s="87">
        <f>AA19*1.03</f>
        <v>546363.5</v>
      </c>
      <c r="AD19" s="87"/>
      <c r="AE19" s="87">
        <f>AC19*1.03</f>
        <v>562754.40500000003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</row>
    <row r="20" spans="1:58" ht="16">
      <c r="A20" s="3"/>
      <c r="B20" s="2"/>
      <c r="C20" s="17" t="s">
        <v>14</v>
      </c>
      <c r="D20" s="3"/>
      <c r="E20" s="18">
        <f>SUM(E14:E18)</f>
        <v>0</v>
      </c>
      <c r="F20" s="3"/>
      <c r="G20" s="18">
        <f>SUM(G14:G18)</f>
        <v>0</v>
      </c>
      <c r="H20" s="3"/>
      <c r="I20" s="18">
        <f>SUM(I14:I18)</f>
        <v>0</v>
      </c>
      <c r="J20" s="3"/>
      <c r="K20" s="18">
        <f>SUM(K14:K18)</f>
        <v>0</v>
      </c>
      <c r="L20" s="3"/>
      <c r="M20" s="18">
        <f>SUM(M14:M18)</f>
        <v>0</v>
      </c>
      <c r="N20" s="11">
        <f>E20+G20+I20+K20+M20</f>
        <v>0</v>
      </c>
      <c r="O20" s="2"/>
      <c r="P20" s="5" t="s">
        <v>38</v>
      </c>
      <c r="Q20" s="5"/>
      <c r="R20" s="68">
        <v>11307.45</v>
      </c>
      <c r="S20" s="68">
        <f>R20/12</f>
        <v>942.28750000000002</v>
      </c>
      <c r="T20" s="2"/>
      <c r="U20" s="2"/>
      <c r="V20" s="92">
        <f>V19/1560*2088</f>
        <v>669230.76923076925</v>
      </c>
      <c r="W20" s="93" t="s">
        <v>56</v>
      </c>
      <c r="X20" s="93"/>
      <c r="Y20" s="88">
        <f>V20*1.03</f>
        <v>689307.69230769237</v>
      </c>
      <c r="Z20" s="88"/>
      <c r="AA20" s="88">
        <f>Y20*1.03</f>
        <v>709986.92307692312</v>
      </c>
      <c r="AB20" s="88"/>
      <c r="AC20" s="88">
        <f>AA20*1.03</f>
        <v>731286.5307692308</v>
      </c>
      <c r="AD20" s="88"/>
      <c r="AE20" s="88">
        <f>AC20*1.03</f>
        <v>753225.12669230776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</row>
    <row r="21" spans="1:58" ht="16">
      <c r="A21" s="3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1"/>
      <c r="O21" s="2"/>
      <c r="P21" s="5" t="s">
        <v>39</v>
      </c>
      <c r="Q21" s="5"/>
      <c r="R21" s="68">
        <f>R20*1.05</f>
        <v>11872.822500000002</v>
      </c>
      <c r="S21" s="68">
        <f t="shared" ref="S21:S25" si="9">R21/12</f>
        <v>989.40187500000013</v>
      </c>
      <c r="T21" s="2"/>
      <c r="U21" s="2"/>
      <c r="V21" s="69">
        <f>V20/12</f>
        <v>55769.230769230773</v>
      </c>
      <c r="W21" s="70" t="s">
        <v>57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</row>
    <row r="22" spans="1:58" ht="16">
      <c r="A22" s="3"/>
      <c r="B22" s="2"/>
      <c r="C22" s="17" t="s">
        <v>15</v>
      </c>
      <c r="D22" s="3"/>
      <c r="E22" s="18">
        <f>E20+E11</f>
        <v>0</v>
      </c>
      <c r="F22" s="18"/>
      <c r="G22" s="18">
        <f>G20+G11</f>
        <v>0</v>
      </c>
      <c r="H22" s="18"/>
      <c r="I22" s="18">
        <f>I20+I11</f>
        <v>0</v>
      </c>
      <c r="J22" s="18"/>
      <c r="K22" s="18">
        <f>K20+K11</f>
        <v>0</v>
      </c>
      <c r="L22" s="18"/>
      <c r="M22" s="18">
        <f>M20+M11</f>
        <v>0</v>
      </c>
      <c r="N22" s="11">
        <f>E22+G22+I22+K22+M22</f>
        <v>0</v>
      </c>
      <c r="O22" s="2"/>
      <c r="P22" s="5" t="s">
        <v>40</v>
      </c>
      <c r="Q22" s="5"/>
      <c r="R22" s="68">
        <f t="shared" ref="R22:R25" si="10">R21*1.05</f>
        <v>12466.463625000002</v>
      </c>
      <c r="S22" s="68">
        <f t="shared" si="9"/>
        <v>1038.8719687500002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</row>
    <row r="23" spans="1:58" ht="16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11"/>
      <c r="O23" s="2"/>
      <c r="P23" s="5" t="s">
        <v>41</v>
      </c>
      <c r="Q23" s="5"/>
      <c r="R23" s="68">
        <f t="shared" si="10"/>
        <v>13089.786806250002</v>
      </c>
      <c r="S23" s="68">
        <f t="shared" si="9"/>
        <v>1090.8155671875002</v>
      </c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</row>
    <row r="24" spans="1:58" ht="16">
      <c r="A24" s="3"/>
      <c r="B24" s="2"/>
      <c r="C24" s="21" t="s">
        <v>20</v>
      </c>
      <c r="D24" s="2"/>
      <c r="E24" s="29" t="s">
        <v>21</v>
      </c>
      <c r="F24" s="2"/>
      <c r="G24" s="29" t="s">
        <v>21</v>
      </c>
      <c r="H24" s="2"/>
      <c r="I24" s="29" t="s">
        <v>21</v>
      </c>
      <c r="J24" s="2"/>
      <c r="K24" s="29" t="s">
        <v>21</v>
      </c>
      <c r="L24" s="2"/>
      <c r="M24" s="29" t="s">
        <v>21</v>
      </c>
      <c r="N24" s="43"/>
      <c r="O24" s="2"/>
      <c r="P24" s="5" t="s">
        <v>74</v>
      </c>
      <c r="Q24" s="5"/>
      <c r="R24" s="68">
        <f t="shared" si="10"/>
        <v>13744.276146562503</v>
      </c>
      <c r="S24" s="68">
        <f t="shared" si="9"/>
        <v>1145.3563455468752</v>
      </c>
      <c r="T24" s="2"/>
      <c r="U24" s="2"/>
      <c r="V24" s="23"/>
      <c r="W24" s="23"/>
      <c r="X24" s="23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</row>
    <row r="25" spans="1:58" ht="16">
      <c r="A25" s="3" t="s">
        <v>50</v>
      </c>
      <c r="B25" s="2" t="s">
        <v>19</v>
      </c>
      <c r="C25" s="124">
        <v>0.27400000000000002</v>
      </c>
      <c r="D25" s="2"/>
      <c r="E25" s="9">
        <f>E11*$C25</f>
        <v>0</v>
      </c>
      <c r="F25" s="2"/>
      <c r="G25" s="9">
        <f>G11*$C25</f>
        <v>0</v>
      </c>
      <c r="H25" s="2"/>
      <c r="I25" s="9">
        <f>I11*$C25</f>
        <v>0</v>
      </c>
      <c r="J25" s="2"/>
      <c r="K25" s="9">
        <f>K11*$C25</f>
        <v>0</v>
      </c>
      <c r="L25" s="2"/>
      <c r="M25" s="9">
        <f>M11*$C25</f>
        <v>0</v>
      </c>
      <c r="N25" s="11">
        <f t="shared" ref="N25:N31" si="11">E25+G25+I25+K25+M25</f>
        <v>0</v>
      </c>
      <c r="O25" s="2"/>
      <c r="P25" s="5" t="s">
        <v>77</v>
      </c>
      <c r="Q25" s="5"/>
      <c r="R25" s="68">
        <f t="shared" si="10"/>
        <v>14431.489953890628</v>
      </c>
      <c r="S25" s="68">
        <f t="shared" si="9"/>
        <v>1202.624162824219</v>
      </c>
      <c r="T25" s="2"/>
      <c r="U25" s="2"/>
      <c r="V25" s="126"/>
      <c r="W25" s="126"/>
      <c r="X25" s="126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</row>
    <row r="26" spans="1:58" ht="16">
      <c r="A26" s="3"/>
      <c r="B26" s="2" t="s">
        <v>9</v>
      </c>
      <c r="C26" s="124">
        <v>0.10199999999999999</v>
      </c>
      <c r="D26" s="2"/>
      <c r="E26" s="9">
        <f>E14*$C26</f>
        <v>0</v>
      </c>
      <c r="F26" s="2"/>
      <c r="G26" s="9">
        <f>G14*$C26</f>
        <v>0</v>
      </c>
      <c r="H26" s="2"/>
      <c r="I26" s="9">
        <f>I14*$C26</f>
        <v>0</v>
      </c>
      <c r="J26" s="2"/>
      <c r="K26" s="9">
        <f>K14*$C26</f>
        <v>0</v>
      </c>
      <c r="L26" s="2"/>
      <c r="M26" s="9">
        <f>M14*$C26</f>
        <v>0</v>
      </c>
      <c r="N26" s="11">
        <f t="shared" si="11"/>
        <v>0</v>
      </c>
      <c r="O26" s="2"/>
      <c r="P26" s="2"/>
      <c r="Q26" s="2"/>
      <c r="R26" s="2"/>
      <c r="S26" s="2"/>
      <c r="T26" s="2"/>
      <c r="U26" s="2"/>
      <c r="V26" s="23"/>
      <c r="W26" s="97"/>
      <c r="X26" s="97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</row>
    <row r="27" spans="1:58" ht="16">
      <c r="A27" s="3"/>
      <c r="B27" s="2" t="s">
        <v>10</v>
      </c>
      <c r="C27" s="124">
        <v>0.10199999999999999</v>
      </c>
      <c r="D27" s="2"/>
      <c r="E27" s="9">
        <f>E15*$C27</f>
        <v>0</v>
      </c>
      <c r="F27" s="2"/>
      <c r="G27" s="9">
        <f>G15*$C27</f>
        <v>0</v>
      </c>
      <c r="H27" s="2"/>
      <c r="I27" s="9">
        <f>I15*$C27</f>
        <v>0</v>
      </c>
      <c r="J27" s="2"/>
      <c r="K27" s="9">
        <f>K15*$C27</f>
        <v>0</v>
      </c>
      <c r="L27" s="2"/>
      <c r="M27" s="9">
        <f>M15*$C27</f>
        <v>0</v>
      </c>
      <c r="N27" s="11">
        <f t="shared" si="11"/>
        <v>0</v>
      </c>
      <c r="O27" s="2"/>
      <c r="P27" s="2"/>
      <c r="Q27" s="2"/>
      <c r="R27" s="2"/>
      <c r="S27" s="2"/>
      <c r="T27" s="2"/>
      <c r="U27" s="2"/>
      <c r="V27" s="23"/>
      <c r="W27" s="98"/>
      <c r="X27" s="98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</row>
    <row r="28" spans="1:58" ht="16">
      <c r="A28" s="3"/>
      <c r="B28" s="2" t="s">
        <v>11</v>
      </c>
      <c r="C28" s="124">
        <v>6.0000000000000001E-3</v>
      </c>
      <c r="D28" s="2"/>
      <c r="E28" s="9">
        <f>E16*$C28</f>
        <v>0</v>
      </c>
      <c r="F28" s="2"/>
      <c r="G28" s="9">
        <f>G16*$C28</f>
        <v>0</v>
      </c>
      <c r="H28" s="2"/>
      <c r="I28" s="9">
        <f>I16*$C28</f>
        <v>0</v>
      </c>
      <c r="J28" s="2"/>
      <c r="K28" s="9">
        <f>K16*$C28</f>
        <v>0</v>
      </c>
      <c r="L28" s="2"/>
      <c r="M28" s="9">
        <f>M16*$C28</f>
        <v>0</v>
      </c>
      <c r="N28" s="11">
        <f t="shared" si="11"/>
        <v>0</v>
      </c>
      <c r="O28" s="2"/>
      <c r="P28" s="2"/>
      <c r="Q28" s="2"/>
      <c r="R28" s="2"/>
      <c r="S28" s="2"/>
      <c r="T28" s="2"/>
      <c r="U28" s="2"/>
      <c r="V28" s="23"/>
      <c r="W28" s="98"/>
      <c r="X28" s="98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</row>
    <row r="29" spans="1:58" ht="16">
      <c r="A29" s="3"/>
      <c r="B29" s="2" t="s">
        <v>12</v>
      </c>
      <c r="C29" s="124">
        <v>0.35799999999999998</v>
      </c>
      <c r="D29" s="2"/>
      <c r="E29" s="9">
        <f>E17*$C29</f>
        <v>0</v>
      </c>
      <c r="F29" s="2"/>
      <c r="G29" s="9">
        <f>G17*$C29</f>
        <v>0</v>
      </c>
      <c r="H29" s="2"/>
      <c r="I29" s="9">
        <f>I17*$C29</f>
        <v>0</v>
      </c>
      <c r="J29" s="2"/>
      <c r="K29" s="9">
        <f>K17*$C29</f>
        <v>0</v>
      </c>
      <c r="L29" s="2"/>
      <c r="M29" s="9">
        <f>M17*$C29</f>
        <v>0</v>
      </c>
      <c r="N29" s="11">
        <f t="shared" si="11"/>
        <v>0</v>
      </c>
      <c r="O29" s="2"/>
      <c r="P29" s="2"/>
      <c r="Q29" s="2"/>
      <c r="R29" s="2"/>
      <c r="S29" s="2"/>
      <c r="T29" s="2"/>
      <c r="U29" s="2"/>
      <c r="V29" s="23"/>
      <c r="W29" s="98"/>
      <c r="X29" s="98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</row>
    <row r="30" spans="1:58" ht="16">
      <c r="A30" s="3"/>
      <c r="B30" s="2" t="s">
        <v>13</v>
      </c>
      <c r="C30" s="124">
        <v>0.45200000000000001</v>
      </c>
      <c r="D30" s="36"/>
      <c r="E30" s="13">
        <f>E18*$C30</f>
        <v>0</v>
      </c>
      <c r="F30" s="36"/>
      <c r="G30" s="13">
        <f>G18*$C30</f>
        <v>0</v>
      </c>
      <c r="H30" s="36"/>
      <c r="I30" s="13">
        <f>I18*$C30</f>
        <v>0</v>
      </c>
      <c r="J30" s="36"/>
      <c r="K30" s="13">
        <f>K18*$C30</f>
        <v>0</v>
      </c>
      <c r="L30" s="36"/>
      <c r="M30" s="13">
        <f>M18*$C30</f>
        <v>0</v>
      </c>
      <c r="N30" s="15">
        <f t="shared" si="11"/>
        <v>0</v>
      </c>
      <c r="O30" s="2"/>
      <c r="P30" s="2"/>
      <c r="Q30" s="2"/>
      <c r="R30" s="2"/>
      <c r="S30" s="2"/>
      <c r="T30" s="2"/>
      <c r="U30" s="2"/>
      <c r="V30" s="23"/>
      <c r="W30" s="98"/>
      <c r="X30" s="98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</row>
    <row r="31" spans="1:58" ht="16">
      <c r="A31" s="3"/>
      <c r="B31" s="2"/>
      <c r="C31" s="17" t="s">
        <v>22</v>
      </c>
      <c r="D31" s="3"/>
      <c r="E31" s="18">
        <f>SUM(E25:E30)</f>
        <v>0</v>
      </c>
      <c r="F31" s="3"/>
      <c r="G31" s="18">
        <f>SUM(G25:G30)</f>
        <v>0</v>
      </c>
      <c r="H31" s="3"/>
      <c r="I31" s="18">
        <f>SUM(I25:I30)</f>
        <v>0</v>
      </c>
      <c r="J31" s="3"/>
      <c r="K31" s="18">
        <f>SUM(K25:K30)</f>
        <v>0</v>
      </c>
      <c r="L31" s="3"/>
      <c r="M31" s="18">
        <f>SUM(M25:M30)</f>
        <v>0</v>
      </c>
      <c r="N31" s="11">
        <f t="shared" si="11"/>
        <v>0</v>
      </c>
      <c r="O31" s="2"/>
      <c r="P31" s="2"/>
      <c r="Q31" s="2"/>
      <c r="R31" s="2"/>
      <c r="S31" s="2"/>
      <c r="T31" s="2"/>
      <c r="U31" s="2"/>
      <c r="V31" s="23"/>
      <c r="W31" s="98"/>
      <c r="X31" s="98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</row>
    <row r="32" spans="1:58" ht="16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11"/>
      <c r="O32" s="2"/>
      <c r="P32" s="2"/>
      <c r="Q32" s="2"/>
      <c r="R32" s="2"/>
      <c r="S32" s="2"/>
      <c r="T32" s="2"/>
      <c r="U32" s="2"/>
      <c r="V32" s="23"/>
      <c r="W32" s="98"/>
      <c r="X32" s="98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</row>
    <row r="33" spans="1:58" ht="16">
      <c r="A33" s="3"/>
      <c r="B33" s="2"/>
      <c r="C33" s="30" t="s">
        <v>23</v>
      </c>
      <c r="D33" s="31"/>
      <c r="E33" s="32">
        <f>E22+E31</f>
        <v>0</v>
      </c>
      <c r="F33" s="32"/>
      <c r="G33" s="32">
        <f>G22+G31</f>
        <v>0</v>
      </c>
      <c r="H33" s="31"/>
      <c r="I33" s="32">
        <f>I22+I31</f>
        <v>0</v>
      </c>
      <c r="J33" s="32"/>
      <c r="K33" s="32">
        <f>K22+K31</f>
        <v>0</v>
      </c>
      <c r="L33" s="32"/>
      <c r="M33" s="32">
        <f>M22+M31</f>
        <v>0</v>
      </c>
      <c r="N33" s="11">
        <f>E33+G33+I33+K33+M33</f>
        <v>0</v>
      </c>
      <c r="O33" s="2"/>
      <c r="P33" s="2"/>
      <c r="Q33" s="2"/>
      <c r="R33" s="2"/>
      <c r="S33" s="2"/>
      <c r="T33" s="2"/>
      <c r="U33" s="2"/>
      <c r="V33" s="40"/>
      <c r="W33" s="40"/>
      <c r="X33" s="40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</row>
    <row r="34" spans="1:58" ht="16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11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</row>
    <row r="35" spans="1:58" ht="16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33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</row>
    <row r="36" spans="1:58" ht="16">
      <c r="A36" s="3" t="s">
        <v>51</v>
      </c>
      <c r="B36" s="2" t="s">
        <v>24</v>
      </c>
      <c r="C36" s="2"/>
      <c r="D36" s="2"/>
      <c r="E36" s="44">
        <v>0</v>
      </c>
      <c r="F36" s="44"/>
      <c r="G36" s="44">
        <v>0</v>
      </c>
      <c r="H36" s="44"/>
      <c r="I36" s="44">
        <v>0</v>
      </c>
      <c r="J36" s="44"/>
      <c r="K36" s="44">
        <v>0</v>
      </c>
      <c r="L36" s="44"/>
      <c r="M36" s="44">
        <v>0</v>
      </c>
      <c r="N36" s="11">
        <f t="shared" ref="N36:N41" si="12">E36+G36+I36+K36+M36</f>
        <v>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</row>
    <row r="37" spans="1:58" ht="16">
      <c r="A37" s="3"/>
      <c r="B37" s="2" t="s">
        <v>25</v>
      </c>
      <c r="C37" s="2"/>
      <c r="D37" s="2"/>
      <c r="E37" s="44">
        <v>0</v>
      </c>
      <c r="F37" s="44"/>
      <c r="G37" s="44">
        <v>0</v>
      </c>
      <c r="H37" s="44"/>
      <c r="I37" s="44">
        <v>0</v>
      </c>
      <c r="J37" s="44"/>
      <c r="K37" s="44">
        <v>0</v>
      </c>
      <c r="L37" s="44"/>
      <c r="M37" s="44">
        <v>0</v>
      </c>
      <c r="N37" s="11">
        <f t="shared" si="12"/>
        <v>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</row>
    <row r="38" spans="1:58" ht="16">
      <c r="A38" s="3"/>
      <c r="B38" s="2" t="s">
        <v>26</v>
      </c>
      <c r="C38" s="2"/>
      <c r="D38" s="2"/>
      <c r="E38" s="44">
        <v>0</v>
      </c>
      <c r="F38" s="44"/>
      <c r="G38" s="44">
        <v>0</v>
      </c>
      <c r="H38" s="44"/>
      <c r="I38" s="44">
        <v>0</v>
      </c>
      <c r="J38" s="44"/>
      <c r="K38" s="44">
        <v>0</v>
      </c>
      <c r="L38" s="44"/>
      <c r="M38" s="44">
        <v>0</v>
      </c>
      <c r="N38" s="11">
        <f t="shared" si="12"/>
        <v>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</row>
    <row r="39" spans="1:58" ht="16">
      <c r="A39" s="3"/>
      <c r="B39" s="2" t="s">
        <v>27</v>
      </c>
      <c r="C39" s="2"/>
      <c r="D39" s="2"/>
      <c r="E39" s="44">
        <v>0</v>
      </c>
      <c r="F39" s="44"/>
      <c r="G39" s="44">
        <v>0</v>
      </c>
      <c r="H39" s="44"/>
      <c r="I39" s="44">
        <v>0</v>
      </c>
      <c r="J39" s="44"/>
      <c r="K39" s="44">
        <v>0</v>
      </c>
      <c r="L39" s="44"/>
      <c r="M39" s="44">
        <v>0</v>
      </c>
      <c r="N39" s="11">
        <f t="shared" si="12"/>
        <v>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</row>
    <row r="40" spans="1:58" ht="16">
      <c r="A40" s="3"/>
      <c r="B40" s="2" t="s">
        <v>28</v>
      </c>
      <c r="C40" s="23"/>
      <c r="D40" s="36"/>
      <c r="E40" s="45">
        <v>0</v>
      </c>
      <c r="F40" s="45"/>
      <c r="G40" s="45">
        <v>0</v>
      </c>
      <c r="H40" s="45"/>
      <c r="I40" s="45">
        <v>0</v>
      </c>
      <c r="J40" s="45"/>
      <c r="K40" s="45">
        <v>0</v>
      </c>
      <c r="L40" s="45"/>
      <c r="M40" s="45">
        <v>0</v>
      </c>
      <c r="N40" s="15">
        <f t="shared" si="12"/>
        <v>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</row>
    <row r="41" spans="1:58" ht="16">
      <c r="A41" s="3"/>
      <c r="B41" s="2"/>
      <c r="C41" s="30" t="s">
        <v>29</v>
      </c>
      <c r="D41" s="31"/>
      <c r="E41" s="32">
        <f>SUM(E36:E40)</f>
        <v>0</v>
      </c>
      <c r="F41" s="31"/>
      <c r="G41" s="32">
        <f>SUM(G36:G40)</f>
        <v>0</v>
      </c>
      <c r="H41" s="31"/>
      <c r="I41" s="32">
        <f>SUM(I36:I40)</f>
        <v>0</v>
      </c>
      <c r="J41" s="31"/>
      <c r="K41" s="32">
        <f>SUM(K36:K40)</f>
        <v>0</v>
      </c>
      <c r="L41" s="31"/>
      <c r="M41" s="32">
        <f>SUM(M36:M40)</f>
        <v>0</v>
      </c>
      <c r="N41" s="11">
        <f t="shared" si="12"/>
        <v>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</row>
    <row r="42" spans="1:58" ht="16">
      <c r="A42" s="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11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</row>
    <row r="43" spans="1:58" ht="16">
      <c r="A43" s="3" t="s">
        <v>52</v>
      </c>
      <c r="B43" s="2" t="s">
        <v>31</v>
      </c>
      <c r="C43" s="2"/>
      <c r="D43" s="2"/>
      <c r="E43" s="44">
        <v>0</v>
      </c>
      <c r="F43" s="44"/>
      <c r="G43" s="44">
        <v>0</v>
      </c>
      <c r="H43" s="44"/>
      <c r="I43" s="44">
        <v>0</v>
      </c>
      <c r="J43" s="44"/>
      <c r="K43" s="44">
        <v>0</v>
      </c>
      <c r="L43" s="44"/>
      <c r="M43" s="44">
        <v>0</v>
      </c>
      <c r="N43" s="11">
        <f>E43+G43+I43+K43+M43</f>
        <v>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</row>
    <row r="44" spans="1:58" ht="16">
      <c r="A44" s="3"/>
      <c r="B44" s="2" t="s">
        <v>30</v>
      </c>
      <c r="C44" s="2"/>
      <c r="D44" s="23"/>
      <c r="E44" s="27">
        <v>0</v>
      </c>
      <c r="F44" s="27"/>
      <c r="G44" s="27">
        <v>0</v>
      </c>
      <c r="H44" s="27"/>
      <c r="I44" s="27">
        <v>0</v>
      </c>
      <c r="J44" s="27"/>
      <c r="K44" s="27">
        <v>0</v>
      </c>
      <c r="L44" s="27"/>
      <c r="M44" s="27">
        <v>0</v>
      </c>
      <c r="N44" s="33">
        <f>E44+G44+I44+K44+M44</f>
        <v>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</row>
    <row r="45" spans="1:58" ht="16">
      <c r="A45" s="3"/>
      <c r="B45" s="2" t="s">
        <v>32</v>
      </c>
      <c r="C45" s="2"/>
      <c r="D45" s="2"/>
      <c r="E45" s="13">
        <v>0</v>
      </c>
      <c r="F45" s="13"/>
      <c r="G45" s="13">
        <v>0</v>
      </c>
      <c r="H45" s="13"/>
      <c r="I45" s="13">
        <v>0</v>
      </c>
      <c r="J45" s="13"/>
      <c r="K45" s="13">
        <v>0</v>
      </c>
      <c r="L45" s="13"/>
      <c r="M45" s="13">
        <v>0</v>
      </c>
      <c r="N45" s="15">
        <f>E45+G45+I45+K45+M45</f>
        <v>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</row>
    <row r="46" spans="1:58" ht="16">
      <c r="A46" s="3"/>
      <c r="B46" s="2"/>
      <c r="C46" s="30" t="s">
        <v>33</v>
      </c>
      <c r="D46" s="38"/>
      <c r="E46" s="32">
        <f>SUM(E43:E45)</f>
        <v>0</v>
      </c>
      <c r="F46" s="38"/>
      <c r="G46" s="32">
        <f>SUM(G43:G45)</f>
        <v>0</v>
      </c>
      <c r="H46" s="38"/>
      <c r="I46" s="32">
        <f>SUM(I43:I45)</f>
        <v>0</v>
      </c>
      <c r="J46" s="38"/>
      <c r="K46" s="32">
        <f>SUM(K43:K45)</f>
        <v>0</v>
      </c>
      <c r="L46" s="38"/>
      <c r="M46" s="32">
        <f>SUM(M43:M45)</f>
        <v>0</v>
      </c>
      <c r="N46" s="11">
        <f>E46+G46+I46+K46+M46</f>
        <v>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</row>
    <row r="47" spans="1:58" ht="16">
      <c r="A47" s="3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11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</row>
    <row r="48" spans="1:58" ht="16">
      <c r="A48" s="31" t="s">
        <v>61</v>
      </c>
      <c r="B48" s="38"/>
      <c r="C48" s="30" t="s">
        <v>62</v>
      </c>
      <c r="D48" s="31"/>
      <c r="E48" s="32">
        <f>E33+E41+E46</f>
        <v>0</v>
      </c>
      <c r="F48" s="31"/>
      <c r="G48" s="32">
        <f>G33+G41+G46</f>
        <v>0</v>
      </c>
      <c r="H48" s="31"/>
      <c r="I48" s="32">
        <f>I33+I41+I46</f>
        <v>0</v>
      </c>
      <c r="J48" s="31"/>
      <c r="K48" s="32">
        <f>K33+K41+K46</f>
        <v>0</v>
      </c>
      <c r="L48" s="31"/>
      <c r="M48" s="32">
        <f>M33+M41+M46</f>
        <v>0</v>
      </c>
      <c r="N48" s="11">
        <f>E48+G48+I48+K48+M48</f>
        <v>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</row>
    <row r="49" spans="1:58" ht="16">
      <c r="A49" s="2"/>
      <c r="B49" s="2"/>
      <c r="C49" s="2"/>
      <c r="D49" s="2"/>
      <c r="E49" s="18"/>
      <c r="F49" s="3"/>
      <c r="G49" s="18"/>
      <c r="H49" s="3"/>
      <c r="I49" s="18"/>
      <c r="J49" s="3"/>
      <c r="K49" s="18"/>
      <c r="L49" s="3"/>
      <c r="M49" s="18"/>
      <c r="N49" s="11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</row>
    <row r="50" spans="1:58" ht="16">
      <c r="A50" s="58" t="s">
        <v>63</v>
      </c>
      <c r="B50" s="59"/>
      <c r="C50" s="66" t="s">
        <v>64</v>
      </c>
      <c r="D50" s="59"/>
      <c r="E50" s="60">
        <f>E48-E46</f>
        <v>0</v>
      </c>
      <c r="F50" s="58"/>
      <c r="G50" s="60">
        <f>G48-G46</f>
        <v>0</v>
      </c>
      <c r="H50" s="58"/>
      <c r="I50" s="60">
        <f>I48-I46</f>
        <v>0</v>
      </c>
      <c r="J50" s="58"/>
      <c r="K50" s="60">
        <f>K48-K46</f>
        <v>0</v>
      </c>
      <c r="L50" s="58"/>
      <c r="M50" s="60">
        <f>M48-M46</f>
        <v>0</v>
      </c>
      <c r="N50" s="11">
        <f>E50+G50+I50+K50+M50</f>
        <v>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</row>
    <row r="51" spans="1:58" ht="16">
      <c r="A51" s="3"/>
      <c r="B51" s="2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11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</row>
    <row r="52" spans="1:58" ht="16">
      <c r="A52" s="64" t="s">
        <v>48</v>
      </c>
      <c r="B52" s="62"/>
      <c r="C52" s="65" t="s">
        <v>34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11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</row>
    <row r="53" spans="1:58" ht="16">
      <c r="A53" s="2"/>
      <c r="B53" s="2"/>
      <c r="C53" s="120">
        <v>0.52500000000000002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11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</row>
    <row r="54" spans="1:58" ht="16">
      <c r="A54" s="2"/>
      <c r="B54" s="2"/>
      <c r="C54" s="61" t="s">
        <v>35</v>
      </c>
      <c r="D54" s="62"/>
      <c r="E54" s="63">
        <f>E50*$C53</f>
        <v>0</v>
      </c>
      <c r="F54" s="62"/>
      <c r="G54" s="63">
        <f>G50*$C53</f>
        <v>0</v>
      </c>
      <c r="H54" s="62"/>
      <c r="I54" s="63">
        <f>I50*$C53</f>
        <v>0</v>
      </c>
      <c r="J54" s="62"/>
      <c r="K54" s="63">
        <f>K50*$C53</f>
        <v>0</v>
      </c>
      <c r="L54" s="62"/>
      <c r="M54" s="63">
        <f>M50*$C53</f>
        <v>0</v>
      </c>
      <c r="N54" s="11">
        <f>E54+G54+I54+K54+M54</f>
        <v>0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</row>
    <row r="55" spans="1:58" ht="1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11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</row>
    <row r="56" spans="1:58" ht="1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11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</row>
    <row r="57" spans="1:58" ht="16">
      <c r="A57" s="4" t="s">
        <v>36</v>
      </c>
      <c r="B57" s="34"/>
      <c r="C57" s="34"/>
      <c r="D57" s="34"/>
      <c r="E57" s="11">
        <f>E48+E54</f>
        <v>0</v>
      </c>
      <c r="F57" s="34"/>
      <c r="G57" s="11">
        <f>G48+G54</f>
        <v>0</v>
      </c>
      <c r="H57" s="34"/>
      <c r="I57" s="11">
        <f>I48+I54</f>
        <v>0</v>
      </c>
      <c r="J57" s="34"/>
      <c r="K57" s="11">
        <f>K48+K54</f>
        <v>0</v>
      </c>
      <c r="L57" s="34"/>
      <c r="M57" s="11">
        <f>M48+M54</f>
        <v>0</v>
      </c>
      <c r="N57" s="11">
        <f>E57+G57+I57+K57+M57</f>
        <v>0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</row>
    <row r="58" spans="1:58" ht="1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</row>
    <row r="59" spans="1:58" ht="1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</row>
    <row r="60" spans="1:58" ht="1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</row>
    <row r="61" spans="1:58" ht="1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</row>
    <row r="62" spans="1:58" ht="16">
      <c r="A62" s="126"/>
      <c r="B62" s="126"/>
      <c r="C62" s="126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</row>
    <row r="63" spans="1:58" ht="16">
      <c r="A63" s="23"/>
      <c r="B63" s="97"/>
      <c r="C63" s="97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</row>
    <row r="64" spans="1:58" ht="16">
      <c r="A64" s="23"/>
      <c r="B64" s="98"/>
      <c r="C64" s="98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</row>
    <row r="65" spans="1:58" ht="16">
      <c r="A65" s="23"/>
      <c r="B65" s="98"/>
      <c r="C65" s="98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</row>
    <row r="66" spans="1:58" ht="16">
      <c r="A66" s="23"/>
      <c r="B66" s="98"/>
      <c r="C66" s="98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</row>
    <row r="67" spans="1:58" ht="16">
      <c r="A67" s="23"/>
      <c r="B67" s="98"/>
      <c r="C67" s="98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</row>
    <row r="68" spans="1:58" ht="16">
      <c r="A68" s="23"/>
      <c r="B68" s="98"/>
      <c r="C68" s="98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</row>
    <row r="69" spans="1:58" ht="16">
      <c r="A69" s="23"/>
      <c r="B69" s="98"/>
      <c r="C69" s="98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</row>
    <row r="70" spans="1:58" ht="16">
      <c r="A70" s="23"/>
      <c r="B70" s="23"/>
      <c r="C70" s="2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40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40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</row>
    <row r="71" spans="1:58" ht="1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</row>
    <row r="72" spans="1:58" ht="1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</row>
    <row r="73" spans="1:58" ht="1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</row>
    <row r="74" spans="1:58" ht="1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</row>
    <row r="75" spans="1:58" ht="1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</row>
    <row r="76" spans="1:58" ht="1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</row>
    <row r="77" spans="1:58" ht="1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</row>
    <row r="78" spans="1:58" ht="1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</row>
    <row r="79" spans="1:58" ht="1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</row>
    <row r="80" spans="1:58" ht="1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</row>
    <row r="81" spans="1:58" ht="1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</row>
    <row r="82" spans="1:58" ht="1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</row>
    <row r="83" spans="1:58" ht="1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</row>
    <row r="84" spans="1:58" ht="1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</row>
    <row r="85" spans="1:58" ht="1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</row>
    <row r="86" spans="1:58" ht="1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</row>
    <row r="87" spans="1:58" ht="1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</row>
    <row r="88" spans="1:58" ht="1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</row>
    <row r="89" spans="1:58" ht="1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</row>
    <row r="90" spans="1:58" ht="1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</row>
    <row r="91" spans="1:58" ht="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</row>
    <row r="92" spans="1:58" ht="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</row>
    <row r="93" spans="1:58" ht="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</row>
    <row r="94" spans="1:58" ht="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</row>
    <row r="95" spans="1:58" ht="1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</row>
    <row r="96" spans="1:58" ht="1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</row>
    <row r="97" spans="1:58" ht="1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</row>
    <row r="98" spans="1:58" ht="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</row>
    <row r="99" spans="1:58" ht="1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</row>
    <row r="100" spans="1:58" ht="1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</row>
    <row r="101" spans="1:58" ht="1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</row>
    <row r="102" spans="1:58" ht="1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</row>
    <row r="103" spans="1:58" ht="1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</row>
    <row r="104" spans="1:58" ht="1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</row>
    <row r="105" spans="1:58" ht="1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</row>
    <row r="106" spans="1:58" ht="1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</row>
    <row r="107" spans="1:58" ht="1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</row>
    <row r="108" spans="1:58" ht="1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</row>
    <row r="109" spans="1:58" ht="1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</row>
    <row r="110" spans="1:58" ht="1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</row>
    <row r="111" spans="1:58" ht="1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</row>
    <row r="112" spans="1:58" ht="1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</row>
    <row r="113" spans="1:58" ht="1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</row>
    <row r="114" spans="1:58" ht="1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</row>
    <row r="115" spans="1:58" ht="1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</row>
    <row r="116" spans="1:58" ht="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</row>
    <row r="117" spans="1:58" ht="1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</row>
    <row r="118" spans="1:58" ht="1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</row>
    <row r="119" spans="1:58" ht="1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</row>
    <row r="120" spans="1:58" ht="1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</row>
    <row r="121" spans="1:58" ht="1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</row>
    <row r="122" spans="1:58" ht="1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</row>
    <row r="123" spans="1:58" ht="1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</row>
    <row r="124" spans="1:58" ht="1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</row>
    <row r="125" spans="1:58" ht="1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</row>
    <row r="126" spans="1:58" ht="1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</row>
    <row r="127" spans="1:58" ht="1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</row>
    <row r="128" spans="1:58" ht="1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</row>
    <row r="129" spans="1:58" ht="1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</row>
    <row r="130" spans="1:58" ht="1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</row>
    <row r="131" spans="1:58" ht="1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</row>
    <row r="132" spans="1:58" ht="1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</row>
    <row r="133" spans="1:58" ht="1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</row>
    <row r="134" spans="1:58" ht="1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</row>
    <row r="135" spans="1:58" ht="1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</row>
    <row r="136" spans="1:58" ht="1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</row>
    <row r="137" spans="1:58" ht="1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</row>
    <row r="138" spans="1:58" ht="1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</row>
    <row r="139" spans="1:58" ht="1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</row>
    <row r="140" spans="1:58" ht="1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</row>
    <row r="141" spans="1:58" ht="1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</row>
    <row r="142" spans="1:58" ht="1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</row>
    <row r="143" spans="1:58" ht="1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</row>
    <row r="144" spans="1:58" ht="1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</row>
    <row r="145" spans="1:58" ht="1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</row>
    <row r="146" spans="1:58" ht="1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</row>
    <row r="147" spans="1:58" ht="1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</row>
    <row r="148" spans="1:58" ht="1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</row>
    <row r="149" spans="1:58" ht="1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</row>
    <row r="150" spans="1:58" ht="1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</row>
    <row r="151" spans="1:58" ht="1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</row>
    <row r="152" spans="1:58" ht="1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</row>
    <row r="153" spans="1:58" ht="1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</row>
    <row r="154" spans="1:58" ht="1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</row>
    <row r="155" spans="1:58" ht="1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</row>
    <row r="156" spans="1:58" ht="1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</row>
    <row r="157" spans="1:58" ht="1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</row>
    <row r="158" spans="1:58" ht="1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</row>
    <row r="159" spans="1:58" ht="1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</row>
    <row r="160" spans="1:58" ht="1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</row>
    <row r="161" spans="1:58" ht="1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</row>
    <row r="162" spans="1:58" ht="1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</row>
    <row r="163" spans="1:58" ht="1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</row>
    <row r="164" spans="1:58" ht="1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</row>
    <row r="165" spans="1:58" ht="1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</row>
    <row r="166" spans="1:58" ht="1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</row>
    <row r="167" spans="1:58" ht="1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</row>
    <row r="168" spans="1:58" ht="1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</row>
    <row r="169" spans="1:58" ht="1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</row>
    <row r="170" spans="1:58" ht="1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</row>
    <row r="171" spans="1:58" ht="1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</row>
    <row r="172" spans="1:58" ht="1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</row>
    <row r="173" spans="1:58" ht="1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</row>
    <row r="174" spans="1:58" ht="1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</row>
    <row r="175" spans="1:58" ht="1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</row>
    <row r="176" spans="1:58" ht="1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</row>
    <row r="177" spans="1:58" ht="1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</row>
    <row r="178" spans="1:58" ht="1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</row>
    <row r="179" spans="1:58" ht="1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</row>
    <row r="180" spans="1:58" ht="1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</row>
    <row r="181" spans="1:58" ht="1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</row>
    <row r="182" spans="1:58" ht="1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</row>
    <row r="183" spans="1:58" ht="1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</row>
    <row r="184" spans="1:58" ht="1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</row>
    <row r="185" spans="1:58" ht="1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</row>
    <row r="186" spans="1:58" ht="1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</row>
    <row r="187" spans="1:58" ht="1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</row>
    <row r="188" spans="1:58" ht="1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</row>
    <row r="189" spans="1:58" ht="1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</row>
    <row r="190" spans="1:58" ht="1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</row>
    <row r="191" spans="1:58" ht="1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</row>
    <row r="192" spans="1:58" ht="1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</row>
    <row r="193" spans="1:58" ht="1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</row>
    <row r="194" spans="1:58" ht="1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</row>
    <row r="195" spans="1:58" ht="1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</row>
    <row r="196" spans="1:58" ht="1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</row>
    <row r="197" spans="1:58" ht="1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</row>
    <row r="198" spans="1:58" ht="1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</row>
    <row r="199" spans="1:58" ht="1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</row>
    <row r="200" spans="1:58" ht="1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</row>
    <row r="201" spans="1:58" ht="1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</row>
    <row r="202" spans="1:58" ht="1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</row>
    <row r="203" spans="1:58" ht="1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</row>
    <row r="204" spans="1:58" ht="1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</row>
    <row r="205" spans="1:58" ht="1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</row>
    <row r="206" spans="1:58" ht="1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</row>
    <row r="207" spans="1:58" ht="1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</row>
    <row r="208" spans="1:58" ht="1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</row>
    <row r="209" spans="1:58" ht="1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</row>
    <row r="210" spans="1:58" ht="1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</row>
    <row r="211" spans="1:58" ht="1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</row>
    <row r="212" spans="1:58" ht="1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</row>
    <row r="213" spans="1:58" ht="1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</row>
    <row r="214" spans="1:58" ht="1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</row>
    <row r="215" spans="1:58" ht="1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</row>
    <row r="216" spans="1:58" ht="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</row>
    <row r="217" spans="1:58" ht="1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</row>
    <row r="218" spans="1:58" ht="1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</row>
    <row r="219" spans="1:58" ht="1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</row>
    <row r="220" spans="1:58" ht="1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</row>
    <row r="221" spans="1:58" ht="1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</row>
    <row r="222" spans="1:58" ht="1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</row>
    <row r="223" spans="1:58" ht="1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</row>
    <row r="224" spans="1:58" ht="1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</row>
    <row r="225" spans="1:58" ht="1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</row>
    <row r="226" spans="1:58" ht="1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</row>
    <row r="227" spans="1:58" ht="1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</row>
    <row r="228" spans="1:58" ht="1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</row>
    <row r="229" spans="1:58" ht="1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</row>
    <row r="230" spans="1:58" ht="1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</row>
    <row r="231" spans="1:58" ht="1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</row>
    <row r="232" spans="1:58" ht="1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</row>
    <row r="233" spans="1:58" ht="1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</row>
    <row r="234" spans="1:58" ht="1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</row>
    <row r="235" spans="1:58" ht="1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</row>
    <row r="236" spans="1:58" ht="1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40"/>
      <c r="Q236" s="40"/>
      <c r="R236" s="40"/>
      <c r="S236" s="40"/>
      <c r="T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</row>
    <row r="237" spans="1:58" ht="1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</row>
    <row r="238" spans="1:58" ht="1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</row>
    <row r="239" spans="1:58" ht="1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</row>
    <row r="240" spans="1:58" ht="1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</row>
    <row r="241" spans="1:58" ht="1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</row>
    <row r="242" spans="1:58" ht="1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</row>
    <row r="243" spans="1:58" ht="1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</row>
    <row r="244" spans="1:58" ht="1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</row>
    <row r="245" spans="1:58" ht="1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</row>
    <row r="246" spans="1:58" ht="1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</row>
    <row r="247" spans="1:58" ht="1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</row>
    <row r="248" spans="1:58" ht="1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</row>
    <row r="249" spans="1:58" ht="1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</row>
    <row r="250" spans="1:58" ht="1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</row>
    <row r="251" spans="1:58" ht="1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</row>
    <row r="252" spans="1:58" ht="1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</row>
    <row r="253" spans="1:58" ht="1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</row>
    <row r="254" spans="1:58" ht="1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</row>
    <row r="255" spans="1:58" ht="1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</row>
    <row r="256" spans="1:58" ht="1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</row>
    <row r="257" spans="1:58" ht="1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</row>
    <row r="258" spans="1:58" ht="1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</row>
    <row r="259" spans="1:58" ht="1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</row>
    <row r="260" spans="1:58" ht="1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</row>
    <row r="261" spans="1:58" ht="1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</row>
    <row r="262" spans="1:58" ht="1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</row>
    <row r="263" spans="1:58" ht="1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</row>
    <row r="264" spans="1:58" ht="1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</row>
    <row r="265" spans="1:58" ht="1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</row>
    <row r="266" spans="1:58" ht="1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</row>
    <row r="267" spans="1:58" ht="1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</row>
    <row r="268" spans="1:58" ht="1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</row>
    <row r="269" spans="1:58" ht="1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</row>
    <row r="270" spans="1:58" ht="1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</row>
    <row r="271" spans="1:58" ht="1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</row>
    <row r="272" spans="1:58" ht="1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</row>
    <row r="273" spans="1:58" ht="1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</row>
    <row r="274" spans="1:58" ht="1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</row>
    <row r="275" spans="1:58" ht="1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</row>
    <row r="276" spans="1:58" ht="1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</row>
    <row r="277" spans="1:58" ht="1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</row>
    <row r="278" spans="1:58" ht="1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</row>
    <row r="279" spans="1:58" ht="1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</row>
    <row r="280" spans="1:58" ht="1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</row>
    <row r="281" spans="1:58" ht="1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</row>
    <row r="282" spans="1:58" ht="1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</row>
    <row r="283" spans="1:58" ht="1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</row>
    <row r="284" spans="1:58" ht="1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</row>
    <row r="285" spans="1:58" ht="1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</row>
    <row r="286" spans="1:58" ht="1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</row>
    <row r="287" spans="1:58" ht="1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</row>
    <row r="288" spans="1:58" ht="1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</row>
    <row r="289" spans="1:58" ht="1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</row>
    <row r="290" spans="1:58" ht="1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</row>
    <row r="291" spans="1:58" ht="1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</row>
    <row r="292" spans="1:58" ht="1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</row>
    <row r="293" spans="1:58" ht="1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</row>
    <row r="294" spans="1:58" ht="1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</row>
    <row r="295" spans="1:58" ht="1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</row>
    <row r="296" spans="1:58" ht="1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</row>
    <row r="297" spans="1:58" ht="1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</row>
    <row r="298" spans="1:58" ht="1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</row>
    <row r="299" spans="1:58" ht="1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</row>
    <row r="300" spans="1:58" ht="1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</row>
    <row r="301" spans="1:58" ht="1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</row>
    <row r="302" spans="1:58" ht="1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</row>
    <row r="303" spans="1:58" ht="1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</row>
    <row r="304" spans="1:58" ht="1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</row>
    <row r="305" spans="1:58" ht="1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</row>
    <row r="306" spans="1:58" ht="1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</row>
    <row r="307" spans="1:58" ht="1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</row>
    <row r="308" spans="1:58" ht="1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</row>
    <row r="309" spans="1:58" ht="1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</row>
    <row r="310" spans="1:58" ht="1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</row>
    <row r="311" spans="1:58" ht="1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</row>
    <row r="312" spans="1:58" ht="1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</row>
    <row r="313" spans="1:58" ht="1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</row>
    <row r="314" spans="1:58" ht="1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</row>
    <row r="315" spans="1:58" ht="1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</row>
    <row r="316" spans="1:58" ht="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</row>
    <row r="317" spans="1:58" ht="1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</row>
    <row r="318" spans="1:58" ht="1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</row>
    <row r="319" spans="1:58" ht="1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</row>
    <row r="320" spans="1:58" ht="1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</row>
    <row r="321" spans="1:58" ht="1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</row>
    <row r="322" spans="1:58" ht="1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</row>
    <row r="323" spans="1:58" ht="1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</row>
    <row r="324" spans="1:58" ht="1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</row>
    <row r="325" spans="1:58" ht="1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</row>
    <row r="326" spans="1:58" ht="1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</row>
    <row r="327" spans="1:58" ht="1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</row>
    <row r="328" spans="1:58" ht="1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</row>
    <row r="329" spans="1:58" ht="1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</row>
    <row r="330" spans="1:58" ht="1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</row>
    <row r="331" spans="1:58" ht="1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</row>
    <row r="332" spans="1:58" ht="1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</row>
    <row r="333" spans="1:58" ht="1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</row>
    <row r="334" spans="1:58" ht="1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</row>
    <row r="335" spans="1:58" ht="1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</row>
    <row r="336" spans="1:58" ht="1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</row>
    <row r="337" spans="1:58" ht="1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</row>
    <row r="338" spans="1:58" ht="1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</row>
    <row r="339" spans="1:58" ht="1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</row>
    <row r="340" spans="1:58" ht="1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</row>
    <row r="341" spans="1:58" ht="1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</row>
    <row r="342" spans="1:58" ht="1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</row>
    <row r="343" spans="1:58" ht="1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</row>
    <row r="344" spans="1:58" ht="1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</row>
    <row r="345" spans="1:58" ht="1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</row>
    <row r="346" spans="1:58" ht="1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</row>
    <row r="347" spans="1:58" ht="1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</row>
    <row r="348" spans="1:58" ht="1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</row>
    <row r="349" spans="1:58" ht="1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</row>
    <row r="350" spans="1:58" ht="1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</row>
    <row r="351" spans="1:58" ht="1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</row>
    <row r="352" spans="1:58" ht="1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</row>
    <row r="353" spans="1:58" ht="1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</row>
    <row r="354" spans="1:58" ht="1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</row>
    <row r="355" spans="1:58" ht="1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</row>
    <row r="356" spans="1:58" ht="1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</row>
    <row r="357" spans="1:58" ht="1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</row>
    <row r="358" spans="1:58" ht="1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</row>
    <row r="359" spans="1:58" ht="1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</row>
    <row r="360" spans="1:58" ht="1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</row>
    <row r="361" spans="1:58" ht="1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</row>
    <row r="362" spans="1:58" ht="1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</row>
    <row r="363" spans="1:58" ht="1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</row>
    <row r="364" spans="1:58" ht="1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</row>
    <row r="365" spans="1:58" ht="1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</row>
    <row r="366" spans="1:58" ht="1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</row>
    <row r="367" spans="1:58" ht="1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</row>
    <row r="368" spans="1:58" ht="1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</row>
    <row r="369" spans="1:58" ht="1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</row>
    <row r="370" spans="1:58" ht="1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</row>
    <row r="371" spans="1:58" ht="1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</row>
    <row r="372" spans="1:58" ht="1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</row>
    <row r="373" spans="1:58" ht="1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</row>
    <row r="374" spans="1:58" ht="1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</row>
    <row r="375" spans="1:58" ht="1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</row>
    <row r="376" spans="1:58" ht="1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</row>
    <row r="377" spans="1:58" ht="1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</row>
    <row r="378" spans="1:58" ht="1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</row>
    <row r="379" spans="1:58" ht="1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</row>
    <row r="380" spans="1:58" ht="1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</row>
    <row r="381" spans="1:58" ht="1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</row>
    <row r="382" spans="1:58" ht="1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</row>
    <row r="383" spans="1:58" ht="1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</row>
    <row r="384" spans="1:58" ht="1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</row>
    <row r="385" spans="1:58" ht="1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</row>
    <row r="386" spans="1:58" ht="1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</row>
    <row r="387" spans="1:58" ht="1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</row>
    <row r="388" spans="1:58" ht="1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</row>
    <row r="389" spans="1:58" ht="1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</row>
    <row r="390" spans="1:58" ht="1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</row>
    <row r="391" spans="1:58" ht="1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</row>
    <row r="392" spans="1:58" ht="1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</row>
    <row r="393" spans="1:58" ht="1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</row>
    <row r="394" spans="1:58" ht="1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</row>
    <row r="395" spans="1:58" ht="1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</row>
    <row r="396" spans="1:58" ht="1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</row>
    <row r="397" spans="1:58" ht="1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</row>
    <row r="398" spans="1:58" ht="1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</row>
    <row r="399" spans="1:58" ht="1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</row>
    <row r="400" spans="1:58" ht="1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</row>
    <row r="401" spans="1:58" ht="1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</row>
    <row r="402" spans="1:58" ht="1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</row>
    <row r="403" spans="1:58" ht="1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</row>
    <row r="404" spans="1:58" ht="1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</row>
    <row r="405" spans="1:58" ht="1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</row>
    <row r="406" spans="1:58" ht="1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</row>
    <row r="407" spans="1:58" ht="1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</row>
    <row r="408" spans="1:58" ht="1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</row>
    <row r="409" spans="1:58" ht="1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</row>
    <row r="410" spans="1:58" ht="1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</row>
    <row r="411" spans="1:58" ht="1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</row>
    <row r="412" spans="1:58" ht="1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</row>
    <row r="413" spans="1:58" ht="1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</row>
    <row r="414" spans="1:58" ht="1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</row>
    <row r="415" spans="1:58" ht="1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</row>
    <row r="416" spans="1:58" ht="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</row>
    <row r="417" spans="1:58" ht="1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</row>
    <row r="418" spans="1:58" ht="1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</row>
    <row r="419" spans="1:58" ht="1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</row>
    <row r="420" spans="1:58" ht="1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</row>
    <row r="421" spans="1:58" ht="1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</row>
    <row r="422" spans="1:58" ht="1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</row>
    <row r="423" spans="1:58" ht="1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</row>
    <row r="424" spans="1:58" ht="1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</row>
    <row r="425" spans="1:58" ht="1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</row>
    <row r="426" spans="1:58" ht="1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</row>
    <row r="427" spans="1:58" ht="1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</row>
    <row r="428" spans="1:58" ht="1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</row>
    <row r="429" spans="1:58" ht="1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</row>
    <row r="430" spans="1:58" ht="1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</row>
    <row r="431" spans="1:58" ht="1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</row>
    <row r="432" spans="1:58" ht="1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</row>
    <row r="433" spans="1:58" ht="1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</row>
    <row r="434" spans="1:58" ht="1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</row>
    <row r="435" spans="1:58" ht="1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</row>
    <row r="436" spans="1:58" ht="1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</row>
    <row r="437" spans="1:58" ht="1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</row>
    <row r="438" spans="1:58" ht="1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</row>
    <row r="439" spans="1:58" ht="1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</row>
    <row r="440" spans="1:58" ht="1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</row>
    <row r="441" spans="1:58" ht="1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</row>
    <row r="442" spans="1:58" ht="1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</row>
    <row r="443" spans="1:58" ht="1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</row>
    <row r="444" spans="1:58" ht="1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</row>
    <row r="445" spans="1:58" ht="1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</row>
    <row r="446" spans="1:58" ht="1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</row>
    <row r="447" spans="1:58" ht="1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</row>
    <row r="448" spans="1:58" ht="1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</row>
    <row r="449" spans="1:58" ht="1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</row>
    <row r="450" spans="1:58" ht="1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</row>
    <row r="451" spans="1:58" ht="1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</row>
    <row r="452" spans="1:58" ht="1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</row>
    <row r="453" spans="1:58" ht="1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</row>
    <row r="454" spans="1:58" ht="1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</row>
    <row r="455" spans="1:58" ht="1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</row>
    <row r="456" spans="1:58" ht="1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</row>
    <row r="457" spans="1:58" ht="1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</row>
    <row r="458" spans="1:58" ht="1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</row>
    <row r="459" spans="1:58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AG459" s="40"/>
      <c r="AH459" s="40"/>
      <c r="AI459" s="40"/>
      <c r="AJ459" s="40"/>
      <c r="AK459" s="40"/>
      <c r="AL459" s="40"/>
      <c r="AM459" s="40"/>
      <c r="AN459" s="40"/>
    </row>
    <row r="460" spans="1:58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AG460" s="40"/>
      <c r="AH460" s="40"/>
      <c r="AI460" s="40"/>
      <c r="AJ460" s="40"/>
      <c r="AK460" s="40"/>
      <c r="AL460" s="40"/>
      <c r="AM460" s="40"/>
      <c r="AN460" s="40"/>
    </row>
    <row r="461" spans="1:58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AG461" s="40"/>
      <c r="AH461" s="40"/>
      <c r="AI461" s="40"/>
      <c r="AJ461" s="40"/>
      <c r="AK461" s="40"/>
      <c r="AL461" s="40"/>
      <c r="AM461" s="40"/>
      <c r="AN461" s="40"/>
    </row>
    <row r="462" spans="1:58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AG462" s="40"/>
      <c r="AH462" s="40"/>
      <c r="AI462" s="40"/>
      <c r="AJ462" s="40"/>
      <c r="AK462" s="40"/>
      <c r="AL462" s="40"/>
      <c r="AM462" s="40"/>
      <c r="AN462" s="40"/>
    </row>
    <row r="463" spans="1:58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AG463" s="40"/>
      <c r="AH463" s="40"/>
      <c r="AI463" s="40"/>
      <c r="AJ463" s="40"/>
      <c r="AK463" s="40"/>
      <c r="AL463" s="40"/>
      <c r="AM463" s="40"/>
      <c r="AN463" s="40"/>
    </row>
    <row r="464" spans="1:58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AG464" s="40"/>
      <c r="AH464" s="40"/>
      <c r="AI464" s="40"/>
      <c r="AJ464" s="40"/>
      <c r="AK464" s="40"/>
      <c r="AL464" s="40"/>
      <c r="AM464" s="40"/>
      <c r="AN464" s="40"/>
    </row>
    <row r="465" spans="1:40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AG465" s="40"/>
      <c r="AH465" s="40"/>
      <c r="AI465" s="40"/>
      <c r="AJ465" s="40"/>
      <c r="AK465" s="40"/>
      <c r="AL465" s="40"/>
      <c r="AM465" s="40"/>
      <c r="AN465" s="40"/>
    </row>
    <row r="466" spans="1:40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AG466" s="40"/>
      <c r="AH466" s="40"/>
      <c r="AI466" s="40"/>
      <c r="AJ466" s="40"/>
      <c r="AK466" s="40"/>
      <c r="AL466" s="40"/>
      <c r="AM466" s="40"/>
      <c r="AN466" s="40"/>
    </row>
    <row r="467" spans="1:40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AG467" s="40"/>
      <c r="AH467" s="40"/>
      <c r="AI467" s="40"/>
      <c r="AJ467" s="40"/>
      <c r="AK467" s="40"/>
      <c r="AL467" s="40"/>
      <c r="AM467" s="40"/>
      <c r="AN467" s="40"/>
    </row>
    <row r="468" spans="1:40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AG468" s="40"/>
      <c r="AH468" s="40"/>
      <c r="AI468" s="40"/>
      <c r="AJ468" s="40"/>
      <c r="AK468" s="40"/>
      <c r="AL468" s="40"/>
      <c r="AM468" s="40"/>
      <c r="AN468" s="40"/>
    </row>
    <row r="469" spans="1:40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AG469" s="40"/>
      <c r="AH469" s="40"/>
      <c r="AI469" s="40"/>
      <c r="AJ469" s="40"/>
      <c r="AK469" s="40"/>
      <c r="AL469" s="40"/>
      <c r="AM469" s="40"/>
      <c r="AN469" s="40"/>
    </row>
    <row r="470" spans="1:40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AG470" s="40"/>
      <c r="AH470" s="40"/>
      <c r="AI470" s="40"/>
      <c r="AJ470" s="40"/>
      <c r="AK470" s="40"/>
      <c r="AL470" s="40"/>
      <c r="AM470" s="40"/>
      <c r="AN470" s="40"/>
    </row>
    <row r="471" spans="1:40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AG471" s="40"/>
      <c r="AH471" s="40"/>
      <c r="AI471" s="40"/>
      <c r="AJ471" s="40"/>
      <c r="AK471" s="40"/>
      <c r="AL471" s="40"/>
      <c r="AM471" s="40"/>
      <c r="AN471" s="40"/>
    </row>
    <row r="472" spans="1:40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AG472" s="40"/>
      <c r="AH472" s="40"/>
      <c r="AI472" s="40"/>
      <c r="AJ472" s="40"/>
      <c r="AK472" s="40"/>
      <c r="AL472" s="40"/>
      <c r="AM472" s="40"/>
      <c r="AN472" s="40"/>
    </row>
    <row r="473" spans="1:40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AG473" s="40"/>
      <c r="AH473" s="40"/>
      <c r="AI473" s="40"/>
      <c r="AJ473" s="40"/>
      <c r="AK473" s="40"/>
      <c r="AL473" s="40"/>
      <c r="AM473" s="40"/>
      <c r="AN473" s="40"/>
    </row>
    <row r="474" spans="1:40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AG474" s="40"/>
      <c r="AH474" s="40"/>
      <c r="AI474" s="40"/>
      <c r="AJ474" s="40"/>
      <c r="AK474" s="40"/>
      <c r="AL474" s="40"/>
      <c r="AM474" s="40"/>
      <c r="AN474" s="40"/>
    </row>
    <row r="475" spans="1:40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AG475" s="40"/>
      <c r="AH475" s="40"/>
      <c r="AI475" s="40"/>
      <c r="AJ475" s="40"/>
      <c r="AK475" s="40"/>
      <c r="AL475" s="40"/>
      <c r="AM475" s="40"/>
      <c r="AN475" s="40"/>
    </row>
    <row r="476" spans="1:40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AG476" s="40"/>
      <c r="AH476" s="40"/>
      <c r="AI476" s="40"/>
      <c r="AJ476" s="40"/>
      <c r="AK476" s="40"/>
      <c r="AL476" s="40"/>
      <c r="AM476" s="40"/>
      <c r="AN476" s="40"/>
    </row>
    <row r="477" spans="1:40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AG477" s="40"/>
      <c r="AH477" s="40"/>
      <c r="AI477" s="40"/>
      <c r="AJ477" s="40"/>
      <c r="AK477" s="40"/>
      <c r="AL477" s="40"/>
      <c r="AM477" s="40"/>
      <c r="AN477" s="40"/>
    </row>
    <row r="478" spans="1:40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AG478" s="40"/>
      <c r="AH478" s="40"/>
      <c r="AI478" s="40"/>
      <c r="AJ478" s="40"/>
      <c r="AK478" s="40"/>
      <c r="AL478" s="40"/>
      <c r="AM478" s="40"/>
      <c r="AN478" s="40"/>
    </row>
    <row r="479" spans="1:40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AG479" s="40"/>
      <c r="AH479" s="40"/>
      <c r="AI479" s="40"/>
      <c r="AJ479" s="40"/>
      <c r="AK479" s="40"/>
      <c r="AL479" s="40"/>
      <c r="AM479" s="40"/>
      <c r="AN479" s="40"/>
    </row>
    <row r="480" spans="1:40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AG480" s="40"/>
      <c r="AH480" s="40"/>
      <c r="AI480" s="40"/>
      <c r="AJ480" s="40"/>
      <c r="AK480" s="40"/>
      <c r="AL480" s="40"/>
      <c r="AM480" s="40"/>
      <c r="AN480" s="40"/>
    </row>
    <row r="481" spans="1:40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AG481" s="40"/>
      <c r="AH481" s="40"/>
      <c r="AI481" s="40"/>
      <c r="AJ481" s="40"/>
      <c r="AK481" s="40"/>
      <c r="AL481" s="40"/>
      <c r="AM481" s="40"/>
      <c r="AN481" s="40"/>
    </row>
    <row r="482" spans="1:40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AG482" s="40"/>
      <c r="AH482" s="40"/>
      <c r="AI482" s="40"/>
      <c r="AJ482" s="40"/>
      <c r="AK482" s="40"/>
      <c r="AL482" s="40"/>
      <c r="AM482" s="40"/>
      <c r="AN482" s="40"/>
    </row>
    <row r="483" spans="1:40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AG483" s="40"/>
      <c r="AH483" s="40"/>
      <c r="AI483" s="40"/>
      <c r="AJ483" s="40"/>
      <c r="AK483" s="40"/>
      <c r="AL483" s="40"/>
      <c r="AM483" s="40"/>
      <c r="AN483" s="40"/>
    </row>
    <row r="484" spans="1:40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AG484" s="40"/>
      <c r="AH484" s="40"/>
      <c r="AI484" s="40"/>
      <c r="AJ484" s="40"/>
      <c r="AK484" s="40"/>
      <c r="AL484" s="40"/>
      <c r="AM484" s="40"/>
      <c r="AN484" s="40"/>
    </row>
    <row r="485" spans="1:40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AG485" s="40"/>
      <c r="AH485" s="40"/>
      <c r="AI485" s="40"/>
      <c r="AJ485" s="40"/>
      <c r="AK485" s="40"/>
      <c r="AL485" s="40"/>
      <c r="AM485" s="40"/>
      <c r="AN485" s="40"/>
    </row>
    <row r="486" spans="1:40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AG486" s="40"/>
      <c r="AH486" s="40"/>
      <c r="AI486" s="40"/>
      <c r="AJ486" s="40"/>
      <c r="AK486" s="40"/>
      <c r="AL486" s="40"/>
      <c r="AM486" s="40"/>
      <c r="AN486" s="40"/>
    </row>
    <row r="487" spans="1:40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AG487" s="40"/>
      <c r="AH487" s="40"/>
      <c r="AI487" s="40"/>
      <c r="AJ487" s="40"/>
      <c r="AK487" s="40"/>
      <c r="AL487" s="40"/>
      <c r="AM487" s="40"/>
      <c r="AN487" s="40"/>
    </row>
    <row r="488" spans="1:40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AG488" s="40"/>
      <c r="AH488" s="40"/>
      <c r="AI488" s="40"/>
      <c r="AJ488" s="40"/>
      <c r="AK488" s="40"/>
      <c r="AL488" s="40"/>
      <c r="AM488" s="40"/>
      <c r="AN488" s="40"/>
    </row>
    <row r="489" spans="1:40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AG489" s="40"/>
      <c r="AH489" s="40"/>
      <c r="AI489" s="40"/>
      <c r="AJ489" s="40"/>
      <c r="AK489" s="40"/>
      <c r="AL489" s="40"/>
      <c r="AM489" s="40"/>
      <c r="AN489" s="40"/>
    </row>
    <row r="490" spans="1:40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AG490" s="40"/>
      <c r="AH490" s="40"/>
      <c r="AI490" s="40"/>
      <c r="AJ490" s="40"/>
      <c r="AK490" s="40"/>
      <c r="AL490" s="40"/>
      <c r="AM490" s="40"/>
      <c r="AN490" s="40"/>
    </row>
    <row r="491" spans="1:40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AG491" s="40"/>
      <c r="AH491" s="40"/>
      <c r="AI491" s="40"/>
      <c r="AJ491" s="40"/>
      <c r="AK491" s="40"/>
      <c r="AL491" s="40"/>
      <c r="AM491" s="40"/>
      <c r="AN491" s="40"/>
    </row>
    <row r="492" spans="1:40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AG492" s="40"/>
      <c r="AH492" s="40"/>
      <c r="AI492" s="40"/>
      <c r="AJ492" s="40"/>
      <c r="AK492" s="40"/>
      <c r="AL492" s="40"/>
      <c r="AM492" s="40"/>
      <c r="AN492" s="40"/>
    </row>
    <row r="493" spans="1:40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AG493" s="40"/>
      <c r="AH493" s="40"/>
      <c r="AI493" s="40"/>
      <c r="AJ493" s="40"/>
      <c r="AK493" s="40"/>
      <c r="AL493" s="40"/>
      <c r="AM493" s="40"/>
      <c r="AN493" s="40"/>
    </row>
    <row r="494" spans="1:40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AG494" s="40"/>
      <c r="AH494" s="40"/>
      <c r="AI494" s="40"/>
      <c r="AJ494" s="40"/>
      <c r="AK494" s="40"/>
      <c r="AL494" s="40"/>
      <c r="AM494" s="40"/>
      <c r="AN494" s="40"/>
    </row>
    <row r="495" spans="1:40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AG495" s="40"/>
      <c r="AH495" s="40"/>
      <c r="AI495" s="40"/>
      <c r="AJ495" s="40"/>
      <c r="AK495" s="40"/>
      <c r="AL495" s="40"/>
      <c r="AM495" s="40"/>
      <c r="AN495" s="40"/>
    </row>
    <row r="496" spans="1:40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AG496" s="40"/>
      <c r="AH496" s="40"/>
      <c r="AI496" s="40"/>
      <c r="AJ496" s="40"/>
      <c r="AK496" s="40"/>
      <c r="AL496" s="40"/>
      <c r="AM496" s="40"/>
      <c r="AN496" s="40"/>
    </row>
    <row r="497" spans="1:40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AG497" s="40"/>
      <c r="AH497" s="40"/>
      <c r="AI497" s="40"/>
      <c r="AJ497" s="40"/>
      <c r="AK497" s="40"/>
      <c r="AL497" s="40"/>
      <c r="AM497" s="40"/>
      <c r="AN497" s="40"/>
    </row>
    <row r="498" spans="1:40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AG498" s="40"/>
      <c r="AH498" s="40"/>
      <c r="AI498" s="40"/>
      <c r="AJ498" s="40"/>
      <c r="AK498" s="40"/>
      <c r="AL498" s="40"/>
      <c r="AM498" s="40"/>
      <c r="AN498" s="40"/>
    </row>
    <row r="499" spans="1:40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AG499" s="40"/>
      <c r="AH499" s="40"/>
      <c r="AI499" s="40"/>
      <c r="AJ499" s="40"/>
      <c r="AK499" s="40"/>
      <c r="AL499" s="40"/>
      <c r="AM499" s="40"/>
      <c r="AN499" s="40"/>
    </row>
    <row r="500" spans="1:40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AG500" s="40"/>
      <c r="AH500" s="40"/>
      <c r="AI500" s="40"/>
      <c r="AJ500" s="40"/>
      <c r="AK500" s="40"/>
      <c r="AL500" s="40"/>
      <c r="AM500" s="40"/>
      <c r="AN500" s="40"/>
    </row>
    <row r="501" spans="1:40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AG501" s="40"/>
      <c r="AH501" s="40"/>
      <c r="AI501" s="40"/>
      <c r="AJ501" s="40"/>
      <c r="AK501" s="40"/>
      <c r="AL501" s="40"/>
      <c r="AM501" s="40"/>
      <c r="AN501" s="40"/>
    </row>
    <row r="502" spans="1:40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AG502" s="40"/>
      <c r="AH502" s="40"/>
      <c r="AI502" s="40"/>
      <c r="AJ502" s="40"/>
      <c r="AK502" s="40"/>
      <c r="AL502" s="40"/>
      <c r="AM502" s="40"/>
      <c r="AN502" s="40"/>
    </row>
    <row r="503" spans="1:40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AG503" s="40"/>
      <c r="AH503" s="40"/>
      <c r="AI503" s="40"/>
      <c r="AJ503" s="40"/>
      <c r="AK503" s="40"/>
      <c r="AL503" s="40"/>
      <c r="AM503" s="40"/>
      <c r="AN503" s="40"/>
    </row>
    <row r="504" spans="1:40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AG504" s="40"/>
      <c r="AH504" s="40"/>
      <c r="AI504" s="40"/>
      <c r="AJ504" s="40"/>
      <c r="AK504" s="40"/>
      <c r="AL504" s="40"/>
      <c r="AM504" s="40"/>
      <c r="AN504" s="40"/>
    </row>
    <row r="505" spans="1:40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AG505" s="40"/>
      <c r="AH505" s="40"/>
      <c r="AI505" s="40"/>
      <c r="AJ505" s="40"/>
      <c r="AK505" s="40"/>
      <c r="AL505" s="40"/>
      <c r="AM505" s="40"/>
      <c r="AN505" s="40"/>
    </row>
    <row r="506" spans="1:40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AG506" s="40"/>
      <c r="AH506" s="40"/>
      <c r="AI506" s="40"/>
      <c r="AJ506" s="40"/>
      <c r="AK506" s="40"/>
      <c r="AL506" s="40"/>
      <c r="AM506" s="40"/>
      <c r="AN506" s="40"/>
    </row>
    <row r="507" spans="1:40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AG507" s="40"/>
      <c r="AH507" s="40"/>
      <c r="AI507" s="40"/>
      <c r="AJ507" s="40"/>
      <c r="AK507" s="40"/>
      <c r="AL507" s="40"/>
      <c r="AM507" s="40"/>
      <c r="AN507" s="40"/>
    </row>
    <row r="508" spans="1:40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AG508" s="40"/>
      <c r="AH508" s="40"/>
      <c r="AI508" s="40"/>
      <c r="AJ508" s="40"/>
      <c r="AK508" s="40"/>
      <c r="AL508" s="40"/>
      <c r="AM508" s="40"/>
      <c r="AN508" s="40"/>
    </row>
    <row r="509" spans="1:40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AG509" s="40"/>
      <c r="AH509" s="40"/>
      <c r="AI509" s="40"/>
      <c r="AJ509" s="40"/>
      <c r="AK509" s="40"/>
      <c r="AL509" s="40"/>
      <c r="AM509" s="40"/>
      <c r="AN509" s="40"/>
    </row>
    <row r="510" spans="1:40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AG510" s="40"/>
      <c r="AH510" s="40"/>
      <c r="AI510" s="40"/>
      <c r="AJ510" s="40"/>
      <c r="AK510" s="40"/>
      <c r="AL510" s="40"/>
      <c r="AM510" s="40"/>
      <c r="AN510" s="40"/>
    </row>
    <row r="511" spans="1:40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AG511" s="40"/>
      <c r="AH511" s="40"/>
      <c r="AI511" s="40"/>
      <c r="AJ511" s="40"/>
      <c r="AK511" s="40"/>
      <c r="AL511" s="40"/>
      <c r="AM511" s="40"/>
      <c r="AN511" s="40"/>
    </row>
    <row r="512" spans="1:40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AG512" s="40"/>
      <c r="AH512" s="40"/>
      <c r="AI512" s="40"/>
      <c r="AJ512" s="40"/>
      <c r="AK512" s="40"/>
      <c r="AL512" s="40"/>
      <c r="AM512" s="40"/>
      <c r="AN512" s="40"/>
    </row>
    <row r="513" spans="1:40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AG513" s="40"/>
      <c r="AH513" s="40"/>
      <c r="AI513" s="40"/>
      <c r="AJ513" s="40"/>
      <c r="AK513" s="40"/>
      <c r="AL513" s="40"/>
      <c r="AM513" s="40"/>
      <c r="AN513" s="40"/>
    </row>
    <row r="514" spans="1:40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AG514" s="40"/>
      <c r="AH514" s="40"/>
      <c r="AI514" s="40"/>
      <c r="AJ514" s="40"/>
      <c r="AK514" s="40"/>
      <c r="AL514" s="40"/>
      <c r="AM514" s="40"/>
      <c r="AN514" s="40"/>
    </row>
    <row r="515" spans="1:40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AG515" s="40"/>
      <c r="AH515" s="40"/>
      <c r="AI515" s="40"/>
      <c r="AJ515" s="40"/>
      <c r="AK515" s="40"/>
      <c r="AL515" s="40"/>
      <c r="AM515" s="40"/>
      <c r="AN515" s="40"/>
    </row>
    <row r="516" spans="1:40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AG516" s="40"/>
      <c r="AH516" s="40"/>
      <c r="AI516" s="40"/>
      <c r="AJ516" s="40"/>
      <c r="AK516" s="40"/>
      <c r="AL516" s="40"/>
      <c r="AM516" s="40"/>
      <c r="AN516" s="40"/>
    </row>
    <row r="517" spans="1:40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AG517" s="40"/>
      <c r="AH517" s="40"/>
      <c r="AI517" s="40"/>
      <c r="AJ517" s="40"/>
      <c r="AK517" s="40"/>
      <c r="AL517" s="40"/>
      <c r="AM517" s="40"/>
      <c r="AN517" s="40"/>
    </row>
    <row r="518" spans="1:40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AG518" s="40"/>
      <c r="AH518" s="40"/>
      <c r="AI518" s="40"/>
      <c r="AJ518" s="40"/>
      <c r="AK518" s="40"/>
      <c r="AL518" s="40"/>
      <c r="AM518" s="40"/>
      <c r="AN518" s="40"/>
    </row>
    <row r="519" spans="1:40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AG519" s="40"/>
      <c r="AH519" s="40"/>
      <c r="AI519" s="40"/>
      <c r="AJ519" s="40"/>
      <c r="AK519" s="40"/>
      <c r="AL519" s="40"/>
      <c r="AM519" s="40"/>
      <c r="AN519" s="40"/>
    </row>
    <row r="520" spans="1:40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AG520" s="40"/>
      <c r="AH520" s="40"/>
      <c r="AI520" s="40"/>
      <c r="AJ520" s="40"/>
      <c r="AK520" s="40"/>
      <c r="AL520" s="40"/>
      <c r="AM520" s="40"/>
      <c r="AN520" s="40"/>
    </row>
    <row r="521" spans="1:40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AG521" s="40"/>
      <c r="AH521" s="40"/>
      <c r="AI521" s="40"/>
      <c r="AJ521" s="40"/>
      <c r="AK521" s="40"/>
      <c r="AL521" s="40"/>
      <c r="AM521" s="40"/>
      <c r="AN521" s="40"/>
    </row>
    <row r="522" spans="1:40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AG522" s="40"/>
      <c r="AH522" s="40"/>
      <c r="AI522" s="40"/>
      <c r="AJ522" s="40"/>
      <c r="AK522" s="40"/>
      <c r="AL522" s="40"/>
      <c r="AM522" s="40"/>
      <c r="AN522" s="40"/>
    </row>
    <row r="523" spans="1:40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AG523" s="40"/>
      <c r="AH523" s="40"/>
      <c r="AI523" s="40"/>
      <c r="AJ523" s="40"/>
      <c r="AK523" s="40"/>
      <c r="AL523" s="40"/>
      <c r="AM523" s="40"/>
      <c r="AN523" s="40"/>
    </row>
    <row r="524" spans="1:40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AG524" s="40"/>
      <c r="AH524" s="40"/>
      <c r="AI524" s="40"/>
      <c r="AJ524" s="40"/>
      <c r="AK524" s="40"/>
      <c r="AL524" s="40"/>
      <c r="AM524" s="40"/>
      <c r="AN524" s="40"/>
    </row>
    <row r="525" spans="1:40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AG525" s="40"/>
      <c r="AH525" s="40"/>
      <c r="AI525" s="40"/>
      <c r="AJ525" s="40"/>
      <c r="AK525" s="40"/>
      <c r="AL525" s="40"/>
      <c r="AM525" s="40"/>
      <c r="AN525" s="40"/>
    </row>
    <row r="526" spans="1:40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AG526" s="40"/>
      <c r="AH526" s="40"/>
      <c r="AI526" s="40"/>
      <c r="AJ526" s="40"/>
      <c r="AK526" s="40"/>
      <c r="AL526" s="40"/>
      <c r="AM526" s="40"/>
      <c r="AN526" s="40"/>
    </row>
    <row r="527" spans="1:40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AG527" s="40"/>
      <c r="AH527" s="40"/>
      <c r="AI527" s="40"/>
      <c r="AJ527" s="40"/>
      <c r="AK527" s="40"/>
      <c r="AL527" s="40"/>
      <c r="AM527" s="40"/>
      <c r="AN527" s="40"/>
    </row>
    <row r="528" spans="1:40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AG528" s="40"/>
      <c r="AH528" s="40"/>
      <c r="AI528" s="40"/>
      <c r="AJ528" s="40"/>
      <c r="AK528" s="40"/>
      <c r="AL528" s="40"/>
      <c r="AM528" s="40"/>
      <c r="AN528" s="40"/>
    </row>
    <row r="529" spans="1:40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AG529" s="40"/>
      <c r="AH529" s="40"/>
      <c r="AI529" s="40"/>
      <c r="AJ529" s="40"/>
      <c r="AK529" s="40"/>
      <c r="AL529" s="40"/>
      <c r="AM529" s="40"/>
      <c r="AN529" s="40"/>
    </row>
    <row r="530" spans="1:40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AG530" s="40"/>
      <c r="AH530" s="40"/>
      <c r="AI530" s="40"/>
      <c r="AJ530" s="40"/>
      <c r="AK530" s="40"/>
      <c r="AL530" s="40"/>
      <c r="AM530" s="40"/>
      <c r="AN530" s="40"/>
    </row>
    <row r="531" spans="1:40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AG531" s="40"/>
      <c r="AH531" s="40"/>
      <c r="AI531" s="40"/>
      <c r="AJ531" s="40"/>
      <c r="AK531" s="40"/>
      <c r="AL531" s="40"/>
      <c r="AM531" s="40"/>
      <c r="AN531" s="40"/>
    </row>
    <row r="532" spans="1:40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AG532" s="40"/>
      <c r="AH532" s="40"/>
      <c r="AI532" s="40"/>
      <c r="AJ532" s="40"/>
      <c r="AK532" s="40"/>
      <c r="AL532" s="40"/>
      <c r="AM532" s="40"/>
      <c r="AN532" s="40"/>
    </row>
    <row r="533" spans="1:40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AG533" s="40"/>
      <c r="AH533" s="40"/>
      <c r="AI533" s="40"/>
      <c r="AJ533" s="40"/>
      <c r="AK533" s="40"/>
      <c r="AL533" s="40"/>
      <c r="AM533" s="40"/>
      <c r="AN533" s="40"/>
    </row>
    <row r="534" spans="1:40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AG534" s="40"/>
      <c r="AH534" s="40"/>
      <c r="AI534" s="40"/>
      <c r="AJ534" s="40"/>
      <c r="AK534" s="40"/>
      <c r="AL534" s="40"/>
      <c r="AM534" s="40"/>
      <c r="AN534" s="40"/>
    </row>
    <row r="535" spans="1:40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AG535" s="40"/>
      <c r="AH535" s="40"/>
      <c r="AI535" s="40"/>
      <c r="AJ535" s="40"/>
      <c r="AK535" s="40"/>
      <c r="AL535" s="40"/>
      <c r="AM535" s="40"/>
      <c r="AN535" s="40"/>
    </row>
    <row r="536" spans="1:40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AG536" s="40"/>
      <c r="AH536" s="40"/>
      <c r="AI536" s="40"/>
      <c r="AJ536" s="40"/>
      <c r="AK536" s="40"/>
      <c r="AL536" s="40"/>
      <c r="AM536" s="40"/>
      <c r="AN536" s="40"/>
    </row>
    <row r="537" spans="1:40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AG537" s="40"/>
      <c r="AH537" s="40"/>
      <c r="AI537" s="40"/>
      <c r="AJ537" s="40"/>
      <c r="AK537" s="40"/>
      <c r="AL537" s="40"/>
      <c r="AM537" s="40"/>
      <c r="AN537" s="40"/>
    </row>
    <row r="538" spans="1:40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AG538" s="40"/>
      <c r="AH538" s="40"/>
      <c r="AI538" s="40"/>
      <c r="AJ538" s="40"/>
      <c r="AK538" s="40"/>
      <c r="AL538" s="40"/>
      <c r="AM538" s="40"/>
      <c r="AN538" s="40"/>
    </row>
    <row r="539" spans="1:40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AG539" s="40"/>
      <c r="AH539" s="40"/>
      <c r="AI539" s="40"/>
      <c r="AJ539" s="40"/>
      <c r="AK539" s="40"/>
      <c r="AL539" s="40"/>
      <c r="AM539" s="40"/>
      <c r="AN539" s="40"/>
    </row>
    <row r="540" spans="1:40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AG540" s="40"/>
      <c r="AH540" s="40"/>
      <c r="AI540" s="40"/>
      <c r="AJ540" s="40"/>
      <c r="AK540" s="40"/>
      <c r="AL540" s="40"/>
      <c r="AM540" s="40"/>
      <c r="AN540" s="40"/>
    </row>
    <row r="541" spans="1:40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AG541" s="40"/>
      <c r="AH541" s="40"/>
      <c r="AI541" s="40"/>
      <c r="AJ541" s="40"/>
      <c r="AK541" s="40"/>
      <c r="AL541" s="40"/>
      <c r="AM541" s="40"/>
      <c r="AN541" s="40"/>
    </row>
    <row r="542" spans="1:40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AG542" s="40"/>
      <c r="AH542" s="40"/>
      <c r="AI542" s="40"/>
      <c r="AJ542" s="40"/>
      <c r="AK542" s="40"/>
      <c r="AL542" s="40"/>
      <c r="AM542" s="40"/>
      <c r="AN542" s="40"/>
    </row>
    <row r="543" spans="1:40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AG543" s="40"/>
      <c r="AH543" s="40"/>
      <c r="AI543" s="40"/>
      <c r="AJ543" s="40"/>
      <c r="AK543" s="40"/>
      <c r="AL543" s="40"/>
      <c r="AM543" s="40"/>
      <c r="AN543" s="40"/>
    </row>
    <row r="544" spans="1:40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AG544" s="40"/>
      <c r="AH544" s="40"/>
      <c r="AI544" s="40"/>
      <c r="AJ544" s="40"/>
      <c r="AK544" s="40"/>
      <c r="AL544" s="40"/>
      <c r="AM544" s="40"/>
      <c r="AN544" s="40"/>
    </row>
    <row r="545" spans="1:40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AG545" s="40"/>
      <c r="AH545" s="40"/>
      <c r="AI545" s="40"/>
      <c r="AJ545" s="40"/>
      <c r="AK545" s="40"/>
      <c r="AL545" s="40"/>
      <c r="AM545" s="40"/>
      <c r="AN545" s="40"/>
    </row>
    <row r="546" spans="1:40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AG546" s="40"/>
      <c r="AH546" s="40"/>
      <c r="AI546" s="40"/>
      <c r="AJ546" s="40"/>
      <c r="AK546" s="40"/>
      <c r="AL546" s="40"/>
      <c r="AM546" s="40"/>
      <c r="AN546" s="40"/>
    </row>
    <row r="547" spans="1:40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AG547" s="40"/>
      <c r="AH547" s="40"/>
      <c r="AI547" s="40"/>
      <c r="AJ547" s="40"/>
      <c r="AK547" s="40"/>
      <c r="AL547" s="40"/>
      <c r="AM547" s="40"/>
      <c r="AN547" s="40"/>
    </row>
    <row r="548" spans="1:40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AG548" s="40"/>
      <c r="AH548" s="40"/>
      <c r="AI548" s="40"/>
      <c r="AJ548" s="40"/>
      <c r="AK548" s="40"/>
      <c r="AL548" s="40"/>
      <c r="AM548" s="40"/>
      <c r="AN548" s="40"/>
    </row>
    <row r="549" spans="1:40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AG549" s="40"/>
      <c r="AH549" s="40"/>
      <c r="AI549" s="40"/>
      <c r="AJ549" s="40"/>
      <c r="AK549" s="40"/>
      <c r="AL549" s="40"/>
      <c r="AM549" s="40"/>
      <c r="AN549" s="40"/>
    </row>
    <row r="550" spans="1:40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AG550" s="40"/>
      <c r="AH550" s="40"/>
      <c r="AI550" s="40"/>
      <c r="AJ550" s="40"/>
      <c r="AK550" s="40"/>
      <c r="AL550" s="40"/>
      <c r="AM550" s="40"/>
      <c r="AN550" s="40"/>
    </row>
    <row r="551" spans="1:40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AG551" s="40"/>
      <c r="AH551" s="40"/>
      <c r="AI551" s="40"/>
      <c r="AJ551" s="40"/>
      <c r="AK551" s="40"/>
      <c r="AL551" s="40"/>
      <c r="AM551" s="40"/>
      <c r="AN551" s="40"/>
    </row>
    <row r="552" spans="1:40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AG552" s="40"/>
      <c r="AH552" s="40"/>
      <c r="AI552" s="40"/>
      <c r="AJ552" s="40"/>
      <c r="AK552" s="40"/>
      <c r="AL552" s="40"/>
      <c r="AM552" s="40"/>
      <c r="AN552" s="40"/>
    </row>
    <row r="553" spans="1:40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AG553" s="40"/>
      <c r="AH553" s="40"/>
      <c r="AI553" s="40"/>
      <c r="AJ553" s="40"/>
      <c r="AK553" s="40"/>
      <c r="AL553" s="40"/>
      <c r="AM553" s="40"/>
      <c r="AN553" s="40"/>
    </row>
    <row r="554" spans="1:40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AG554" s="40"/>
      <c r="AH554" s="40"/>
      <c r="AI554" s="40"/>
      <c r="AJ554" s="40"/>
      <c r="AK554" s="40"/>
      <c r="AL554" s="40"/>
      <c r="AM554" s="40"/>
      <c r="AN554" s="40"/>
    </row>
    <row r="555" spans="1:40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AG555" s="40"/>
      <c r="AH555" s="40"/>
      <c r="AI555" s="40"/>
      <c r="AJ555" s="40"/>
      <c r="AK555" s="40"/>
      <c r="AL555" s="40"/>
      <c r="AM555" s="40"/>
      <c r="AN555" s="40"/>
    </row>
    <row r="556" spans="1:40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AG556" s="40"/>
      <c r="AH556" s="40"/>
      <c r="AI556" s="40"/>
      <c r="AJ556" s="40"/>
      <c r="AK556" s="40"/>
      <c r="AL556" s="40"/>
      <c r="AM556" s="40"/>
      <c r="AN556" s="40"/>
    </row>
    <row r="557" spans="1:40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AG557" s="40"/>
      <c r="AH557" s="40"/>
      <c r="AI557" s="40"/>
      <c r="AJ557" s="40"/>
      <c r="AK557" s="40"/>
      <c r="AL557" s="40"/>
      <c r="AM557" s="40"/>
      <c r="AN557" s="40"/>
    </row>
    <row r="558" spans="1:40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AG558" s="40"/>
      <c r="AH558" s="40"/>
      <c r="AI558" s="40"/>
      <c r="AJ558" s="40"/>
      <c r="AK558" s="40"/>
      <c r="AL558" s="40"/>
      <c r="AM558" s="40"/>
      <c r="AN558" s="40"/>
    </row>
    <row r="559" spans="1:40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AG559" s="40"/>
      <c r="AH559" s="40"/>
      <c r="AI559" s="40"/>
      <c r="AJ559" s="40"/>
      <c r="AK559" s="40"/>
      <c r="AL559" s="40"/>
      <c r="AM559" s="40"/>
      <c r="AN559" s="40"/>
    </row>
    <row r="560" spans="1:40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AG560" s="40"/>
      <c r="AH560" s="40"/>
      <c r="AI560" s="40"/>
      <c r="AJ560" s="40"/>
      <c r="AK560" s="40"/>
      <c r="AL560" s="40"/>
      <c r="AM560" s="40"/>
      <c r="AN560" s="40"/>
    </row>
    <row r="561" spans="1:40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AG561" s="40"/>
      <c r="AH561" s="40"/>
      <c r="AI561" s="40"/>
      <c r="AJ561" s="40"/>
      <c r="AK561" s="40"/>
      <c r="AL561" s="40"/>
      <c r="AM561" s="40"/>
      <c r="AN561" s="40"/>
    </row>
    <row r="562" spans="1:40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AG562" s="40"/>
      <c r="AH562" s="40"/>
      <c r="AI562" s="40"/>
      <c r="AJ562" s="40"/>
      <c r="AK562" s="40"/>
      <c r="AL562" s="40"/>
      <c r="AM562" s="40"/>
      <c r="AN562" s="40"/>
    </row>
    <row r="563" spans="1:40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AG563" s="40"/>
      <c r="AH563" s="40"/>
      <c r="AI563" s="40"/>
      <c r="AJ563" s="40"/>
      <c r="AK563" s="40"/>
      <c r="AL563" s="40"/>
      <c r="AM563" s="40"/>
      <c r="AN563" s="40"/>
    </row>
    <row r="564" spans="1:40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AG564" s="40"/>
      <c r="AH564" s="40"/>
      <c r="AI564" s="40"/>
      <c r="AJ564" s="40"/>
      <c r="AK564" s="40"/>
      <c r="AL564" s="40"/>
      <c r="AM564" s="40"/>
      <c r="AN564" s="40"/>
    </row>
    <row r="565" spans="1:40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AG565" s="40"/>
      <c r="AH565" s="40"/>
      <c r="AI565" s="40"/>
      <c r="AJ565" s="40"/>
      <c r="AK565" s="40"/>
      <c r="AL565" s="40"/>
      <c r="AM565" s="40"/>
      <c r="AN565" s="40"/>
    </row>
    <row r="566" spans="1:40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AG566" s="40"/>
      <c r="AH566" s="40"/>
      <c r="AI566" s="40"/>
      <c r="AJ566" s="40"/>
      <c r="AK566" s="40"/>
      <c r="AL566" s="40"/>
      <c r="AM566" s="40"/>
      <c r="AN566" s="40"/>
    </row>
    <row r="567" spans="1:40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AG567" s="40"/>
      <c r="AH567" s="40"/>
      <c r="AI567" s="40"/>
      <c r="AJ567" s="40"/>
      <c r="AK567" s="40"/>
      <c r="AL567" s="40"/>
      <c r="AM567" s="40"/>
      <c r="AN567" s="40"/>
    </row>
    <row r="568" spans="1:40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AG568" s="40"/>
      <c r="AH568" s="40"/>
      <c r="AI568" s="40"/>
      <c r="AJ568" s="40"/>
      <c r="AK568" s="40"/>
      <c r="AL568" s="40"/>
      <c r="AM568" s="40"/>
      <c r="AN568" s="40"/>
    </row>
    <row r="569" spans="1:40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AG569" s="40"/>
      <c r="AH569" s="40"/>
      <c r="AI569" s="40"/>
      <c r="AJ569" s="40"/>
      <c r="AK569" s="40"/>
      <c r="AL569" s="40"/>
      <c r="AM569" s="40"/>
      <c r="AN569" s="40"/>
    </row>
    <row r="570" spans="1:40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AG570" s="40"/>
      <c r="AH570" s="40"/>
      <c r="AI570" s="40"/>
      <c r="AJ570" s="40"/>
      <c r="AK570" s="40"/>
      <c r="AL570" s="40"/>
      <c r="AM570" s="40"/>
      <c r="AN570" s="40"/>
    </row>
    <row r="571" spans="1:40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AG571" s="40"/>
      <c r="AH571" s="40"/>
      <c r="AI571" s="40"/>
      <c r="AJ571" s="40"/>
      <c r="AK571" s="40"/>
      <c r="AL571" s="40"/>
      <c r="AM571" s="40"/>
      <c r="AN571" s="40"/>
    </row>
    <row r="572" spans="1:40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AG572" s="40"/>
      <c r="AH572" s="40"/>
      <c r="AI572" s="40"/>
      <c r="AJ572" s="40"/>
      <c r="AK572" s="40"/>
      <c r="AL572" s="40"/>
      <c r="AM572" s="40"/>
      <c r="AN572" s="40"/>
    </row>
    <row r="573" spans="1:40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AG573" s="40"/>
      <c r="AH573" s="40"/>
      <c r="AI573" s="40"/>
      <c r="AJ573" s="40"/>
      <c r="AK573" s="40"/>
      <c r="AL573" s="40"/>
      <c r="AM573" s="40"/>
      <c r="AN573" s="40"/>
    </row>
    <row r="574" spans="1:40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AG574" s="40"/>
      <c r="AH574" s="40"/>
      <c r="AI574" s="40"/>
      <c r="AJ574" s="40"/>
      <c r="AK574" s="40"/>
      <c r="AL574" s="40"/>
      <c r="AM574" s="40"/>
      <c r="AN574" s="40"/>
    </row>
    <row r="575" spans="1:40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AG575" s="40"/>
      <c r="AH575" s="40"/>
      <c r="AI575" s="40"/>
      <c r="AJ575" s="40"/>
      <c r="AK575" s="40"/>
      <c r="AL575" s="40"/>
      <c r="AM575" s="40"/>
      <c r="AN575" s="40"/>
    </row>
    <row r="576" spans="1:40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AG576" s="40"/>
      <c r="AH576" s="40"/>
      <c r="AI576" s="40"/>
      <c r="AJ576" s="40"/>
      <c r="AK576" s="40"/>
      <c r="AL576" s="40"/>
      <c r="AM576" s="40"/>
      <c r="AN576" s="40"/>
    </row>
    <row r="577" spans="1:40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AG577" s="40"/>
      <c r="AH577" s="40"/>
      <c r="AI577" s="40"/>
      <c r="AJ577" s="40"/>
      <c r="AK577" s="40"/>
      <c r="AL577" s="40"/>
      <c r="AM577" s="40"/>
      <c r="AN577" s="40"/>
    </row>
    <row r="578" spans="1:40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AG578" s="40"/>
      <c r="AH578" s="40"/>
      <c r="AI578" s="40"/>
      <c r="AJ578" s="40"/>
      <c r="AK578" s="40"/>
      <c r="AL578" s="40"/>
      <c r="AM578" s="40"/>
      <c r="AN578" s="40"/>
    </row>
    <row r="579" spans="1:40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AG579" s="40"/>
      <c r="AH579" s="40"/>
      <c r="AI579" s="40"/>
      <c r="AJ579" s="40"/>
      <c r="AK579" s="40"/>
      <c r="AL579" s="40"/>
      <c r="AM579" s="40"/>
      <c r="AN579" s="40"/>
    </row>
    <row r="580" spans="1:40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AG580" s="40"/>
      <c r="AH580" s="40"/>
      <c r="AI580" s="40"/>
      <c r="AJ580" s="40"/>
      <c r="AK580" s="40"/>
      <c r="AL580" s="40"/>
      <c r="AM580" s="40"/>
      <c r="AN580" s="40"/>
    </row>
    <row r="581" spans="1:40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AG581" s="40"/>
      <c r="AH581" s="40"/>
      <c r="AI581" s="40"/>
      <c r="AJ581" s="40"/>
      <c r="AK581" s="40"/>
      <c r="AL581" s="40"/>
      <c r="AM581" s="40"/>
      <c r="AN581" s="40"/>
    </row>
    <row r="582" spans="1:40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AG582" s="40"/>
      <c r="AH582" s="40"/>
      <c r="AI582" s="40"/>
      <c r="AJ582" s="40"/>
      <c r="AK582" s="40"/>
      <c r="AL582" s="40"/>
      <c r="AM582" s="40"/>
      <c r="AN582" s="40"/>
    </row>
    <row r="583" spans="1:40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AG583" s="40"/>
      <c r="AH583" s="40"/>
      <c r="AI583" s="40"/>
      <c r="AJ583" s="40"/>
      <c r="AK583" s="40"/>
      <c r="AL583" s="40"/>
      <c r="AM583" s="40"/>
      <c r="AN583" s="40"/>
    </row>
    <row r="584" spans="1:40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AG584" s="40"/>
      <c r="AH584" s="40"/>
      <c r="AI584" s="40"/>
      <c r="AJ584" s="40"/>
      <c r="AK584" s="40"/>
      <c r="AL584" s="40"/>
      <c r="AM584" s="40"/>
      <c r="AN584" s="40"/>
    </row>
    <row r="585" spans="1:40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AG585" s="40"/>
      <c r="AH585" s="40"/>
      <c r="AI585" s="40"/>
      <c r="AJ585" s="40"/>
      <c r="AK585" s="40"/>
      <c r="AL585" s="40"/>
      <c r="AM585" s="40"/>
      <c r="AN585" s="40"/>
    </row>
    <row r="586" spans="1:40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AG586" s="40"/>
      <c r="AH586" s="40"/>
      <c r="AI586" s="40"/>
      <c r="AJ586" s="40"/>
      <c r="AK586" s="40"/>
      <c r="AL586" s="40"/>
      <c r="AM586" s="40"/>
      <c r="AN586" s="40"/>
    </row>
    <row r="587" spans="1:40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AG587" s="40"/>
      <c r="AH587" s="40"/>
      <c r="AI587" s="40"/>
      <c r="AJ587" s="40"/>
      <c r="AK587" s="40"/>
      <c r="AL587" s="40"/>
      <c r="AM587" s="40"/>
      <c r="AN587" s="40"/>
    </row>
    <row r="588" spans="1:40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AG588" s="40"/>
      <c r="AH588" s="40"/>
      <c r="AI588" s="40"/>
      <c r="AJ588" s="40"/>
      <c r="AK588" s="40"/>
      <c r="AL588" s="40"/>
      <c r="AM588" s="40"/>
      <c r="AN588" s="40"/>
    </row>
    <row r="589" spans="1:40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AG589" s="40"/>
      <c r="AH589" s="40"/>
      <c r="AI589" s="40"/>
      <c r="AJ589" s="40"/>
      <c r="AK589" s="40"/>
      <c r="AL589" s="40"/>
      <c r="AM589" s="40"/>
      <c r="AN589" s="40"/>
    </row>
    <row r="590" spans="1:40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AG590" s="40"/>
      <c r="AH590" s="40"/>
      <c r="AI590" s="40"/>
      <c r="AJ590" s="40"/>
      <c r="AK590" s="40"/>
      <c r="AL590" s="40"/>
      <c r="AM590" s="40"/>
      <c r="AN590" s="40"/>
    </row>
    <row r="591" spans="1:40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AG591" s="40"/>
      <c r="AH591" s="40"/>
      <c r="AI591" s="40"/>
      <c r="AJ591" s="40"/>
      <c r="AK591" s="40"/>
      <c r="AL591" s="40"/>
      <c r="AM591" s="40"/>
      <c r="AN591" s="40"/>
    </row>
    <row r="592" spans="1:40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AG592" s="40"/>
      <c r="AH592" s="40"/>
      <c r="AI592" s="40"/>
      <c r="AJ592" s="40"/>
      <c r="AK592" s="40"/>
      <c r="AL592" s="40"/>
      <c r="AM592" s="40"/>
      <c r="AN592" s="40"/>
    </row>
    <row r="593" spans="1:40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AG593" s="40"/>
      <c r="AH593" s="40"/>
      <c r="AI593" s="40"/>
      <c r="AJ593" s="40"/>
      <c r="AK593" s="40"/>
      <c r="AL593" s="40"/>
      <c r="AM593" s="40"/>
      <c r="AN593" s="40"/>
    </row>
    <row r="594" spans="1:40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AG594" s="40"/>
      <c r="AH594" s="40"/>
      <c r="AI594" s="40"/>
      <c r="AJ594" s="40"/>
      <c r="AK594" s="40"/>
      <c r="AL594" s="40"/>
      <c r="AM594" s="40"/>
      <c r="AN594" s="40"/>
    </row>
    <row r="595" spans="1:40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AG595" s="40"/>
      <c r="AH595" s="40"/>
      <c r="AI595" s="40"/>
      <c r="AJ595" s="40"/>
      <c r="AK595" s="40"/>
      <c r="AL595" s="40"/>
      <c r="AM595" s="40"/>
      <c r="AN595" s="40"/>
    </row>
    <row r="596" spans="1:40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AG596" s="40"/>
      <c r="AH596" s="40"/>
      <c r="AI596" s="40"/>
      <c r="AJ596" s="40"/>
      <c r="AK596" s="40"/>
      <c r="AL596" s="40"/>
      <c r="AM596" s="40"/>
      <c r="AN596" s="40"/>
    </row>
    <row r="597" spans="1:40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AG597" s="40"/>
      <c r="AH597" s="40"/>
      <c r="AI597" s="40"/>
      <c r="AJ597" s="40"/>
      <c r="AK597" s="40"/>
      <c r="AL597" s="40"/>
      <c r="AM597" s="40"/>
      <c r="AN597" s="40"/>
    </row>
    <row r="598" spans="1:40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AG598" s="40"/>
      <c r="AH598" s="40"/>
      <c r="AI598" s="40"/>
      <c r="AJ598" s="40"/>
      <c r="AK598" s="40"/>
      <c r="AL598" s="40"/>
      <c r="AM598" s="40"/>
      <c r="AN598" s="40"/>
    </row>
    <row r="599" spans="1:40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AG599" s="40"/>
      <c r="AH599" s="40"/>
      <c r="AI599" s="40"/>
      <c r="AJ599" s="40"/>
      <c r="AK599" s="40"/>
      <c r="AL599" s="40"/>
      <c r="AM599" s="40"/>
      <c r="AN599" s="40"/>
    </row>
    <row r="600" spans="1:40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AG600" s="40"/>
      <c r="AH600" s="40"/>
      <c r="AI600" s="40"/>
      <c r="AJ600" s="40"/>
      <c r="AK600" s="40"/>
      <c r="AL600" s="40"/>
      <c r="AM600" s="40"/>
      <c r="AN600" s="40"/>
    </row>
    <row r="601" spans="1:40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AG601" s="40"/>
      <c r="AH601" s="40"/>
      <c r="AI601" s="40"/>
      <c r="AJ601" s="40"/>
      <c r="AK601" s="40"/>
      <c r="AL601" s="40"/>
      <c r="AM601" s="40"/>
      <c r="AN601" s="40"/>
    </row>
    <row r="602" spans="1:40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AG602" s="40"/>
      <c r="AH602" s="40"/>
      <c r="AI602" s="40"/>
      <c r="AJ602" s="40"/>
      <c r="AK602" s="40"/>
      <c r="AL602" s="40"/>
      <c r="AM602" s="40"/>
      <c r="AN602" s="40"/>
    </row>
    <row r="603" spans="1:40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AG603" s="40"/>
      <c r="AH603" s="40"/>
      <c r="AI603" s="40"/>
      <c r="AJ603" s="40"/>
      <c r="AK603" s="40"/>
      <c r="AL603" s="40"/>
      <c r="AM603" s="40"/>
      <c r="AN603" s="40"/>
    </row>
    <row r="604" spans="1:40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AG604" s="40"/>
      <c r="AH604" s="40"/>
      <c r="AI604" s="40"/>
      <c r="AJ604" s="40"/>
      <c r="AK604" s="40"/>
      <c r="AL604" s="40"/>
      <c r="AM604" s="40"/>
      <c r="AN604" s="40"/>
    </row>
    <row r="605" spans="1:40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AG605" s="40"/>
      <c r="AH605" s="40"/>
      <c r="AI605" s="40"/>
      <c r="AJ605" s="40"/>
      <c r="AK605" s="40"/>
      <c r="AL605" s="40"/>
      <c r="AM605" s="40"/>
      <c r="AN605" s="40"/>
    </row>
    <row r="606" spans="1:40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AG606" s="40"/>
      <c r="AH606" s="40"/>
      <c r="AI606" s="40"/>
      <c r="AJ606" s="40"/>
      <c r="AK606" s="40"/>
      <c r="AL606" s="40"/>
      <c r="AM606" s="40"/>
      <c r="AN606" s="40"/>
    </row>
    <row r="607" spans="1:40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AG607" s="40"/>
      <c r="AH607" s="40"/>
      <c r="AI607" s="40"/>
      <c r="AJ607" s="40"/>
      <c r="AK607" s="40"/>
      <c r="AL607" s="40"/>
      <c r="AM607" s="40"/>
      <c r="AN607" s="40"/>
    </row>
    <row r="608" spans="1:40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AG608" s="40"/>
      <c r="AH608" s="40"/>
      <c r="AI608" s="40"/>
      <c r="AJ608" s="40"/>
      <c r="AK608" s="40"/>
      <c r="AL608" s="40"/>
      <c r="AM608" s="40"/>
      <c r="AN608" s="40"/>
    </row>
    <row r="609" spans="1:40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AG609" s="40"/>
      <c r="AH609" s="40"/>
      <c r="AI609" s="40"/>
      <c r="AJ609" s="40"/>
      <c r="AK609" s="40"/>
      <c r="AL609" s="40"/>
      <c r="AM609" s="40"/>
      <c r="AN609" s="40"/>
    </row>
    <row r="610" spans="1:40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AG610" s="40"/>
      <c r="AH610" s="40"/>
      <c r="AI610" s="40"/>
      <c r="AJ610" s="40"/>
      <c r="AK610" s="40"/>
      <c r="AL610" s="40"/>
      <c r="AM610" s="40"/>
      <c r="AN610" s="40"/>
    </row>
    <row r="611" spans="1:40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AG611" s="40"/>
      <c r="AH611" s="40"/>
      <c r="AI611" s="40"/>
      <c r="AJ611" s="40"/>
      <c r="AK611" s="40"/>
      <c r="AL611" s="40"/>
      <c r="AM611" s="40"/>
      <c r="AN611" s="40"/>
    </row>
    <row r="612" spans="1:40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AG612" s="40"/>
      <c r="AH612" s="40"/>
      <c r="AI612" s="40"/>
      <c r="AJ612" s="40"/>
      <c r="AK612" s="40"/>
      <c r="AL612" s="40"/>
      <c r="AM612" s="40"/>
      <c r="AN612" s="40"/>
    </row>
    <row r="613" spans="1:40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AG613" s="40"/>
      <c r="AH613" s="40"/>
      <c r="AI613" s="40"/>
      <c r="AJ613" s="40"/>
      <c r="AK613" s="40"/>
      <c r="AL613" s="40"/>
      <c r="AM613" s="40"/>
      <c r="AN613" s="40"/>
    </row>
    <row r="614" spans="1:40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AG614" s="40"/>
      <c r="AH614" s="40"/>
      <c r="AI614" s="40"/>
      <c r="AJ614" s="40"/>
      <c r="AK614" s="40"/>
      <c r="AL614" s="40"/>
      <c r="AM614" s="40"/>
      <c r="AN614" s="40"/>
    </row>
    <row r="615" spans="1:40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AG615" s="40"/>
      <c r="AH615" s="40"/>
      <c r="AI615" s="40"/>
      <c r="AJ615" s="40"/>
      <c r="AK615" s="40"/>
      <c r="AL615" s="40"/>
      <c r="AM615" s="40"/>
      <c r="AN615" s="40"/>
    </row>
    <row r="616" spans="1:40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AG616" s="40"/>
      <c r="AH616" s="40"/>
      <c r="AI616" s="40"/>
      <c r="AJ616" s="40"/>
      <c r="AK616" s="40"/>
      <c r="AL616" s="40"/>
      <c r="AM616" s="40"/>
      <c r="AN616" s="40"/>
    </row>
    <row r="617" spans="1:40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AG617" s="40"/>
      <c r="AH617" s="40"/>
      <c r="AI617" s="40"/>
      <c r="AJ617" s="40"/>
      <c r="AK617" s="40"/>
      <c r="AL617" s="40"/>
      <c r="AM617" s="40"/>
      <c r="AN617" s="40"/>
    </row>
    <row r="618" spans="1:40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AG618" s="40"/>
      <c r="AH618" s="40"/>
      <c r="AI618" s="40"/>
      <c r="AJ618" s="40"/>
      <c r="AK618" s="40"/>
      <c r="AL618" s="40"/>
      <c r="AM618" s="40"/>
      <c r="AN618" s="40"/>
    </row>
    <row r="619" spans="1:40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AG619" s="40"/>
      <c r="AH619" s="40"/>
      <c r="AI619" s="40"/>
      <c r="AJ619" s="40"/>
      <c r="AK619" s="40"/>
      <c r="AL619" s="40"/>
      <c r="AM619" s="40"/>
      <c r="AN619" s="40"/>
    </row>
    <row r="620" spans="1:40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AG620" s="40"/>
      <c r="AH620" s="40"/>
      <c r="AI620" s="40"/>
      <c r="AJ620" s="40"/>
      <c r="AK620" s="40"/>
      <c r="AL620" s="40"/>
      <c r="AM620" s="40"/>
      <c r="AN620" s="40"/>
    </row>
    <row r="621" spans="1:40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AG621" s="40"/>
      <c r="AH621" s="40"/>
      <c r="AI621" s="40"/>
      <c r="AJ621" s="40"/>
      <c r="AK621" s="40"/>
      <c r="AL621" s="40"/>
      <c r="AM621" s="40"/>
      <c r="AN621" s="40"/>
    </row>
    <row r="622" spans="1:40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AG622" s="40"/>
      <c r="AH622" s="40"/>
      <c r="AI622" s="40"/>
      <c r="AJ622" s="40"/>
      <c r="AK622" s="40"/>
      <c r="AL622" s="40"/>
      <c r="AM622" s="40"/>
      <c r="AN622" s="40"/>
    </row>
    <row r="623" spans="1:40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AG623" s="40"/>
      <c r="AH623" s="40"/>
      <c r="AI623" s="40"/>
      <c r="AJ623" s="40"/>
      <c r="AK623" s="40"/>
      <c r="AL623" s="40"/>
      <c r="AM623" s="40"/>
      <c r="AN623" s="40"/>
    </row>
    <row r="624" spans="1:40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AG624" s="40"/>
      <c r="AH624" s="40"/>
      <c r="AI624" s="40"/>
      <c r="AJ624" s="40"/>
      <c r="AK624" s="40"/>
      <c r="AL624" s="40"/>
      <c r="AM624" s="40"/>
      <c r="AN624" s="40"/>
    </row>
    <row r="625" spans="1:40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AG625" s="40"/>
      <c r="AH625" s="40"/>
      <c r="AI625" s="40"/>
      <c r="AJ625" s="40"/>
      <c r="AK625" s="40"/>
      <c r="AL625" s="40"/>
      <c r="AM625" s="40"/>
      <c r="AN625" s="40"/>
    </row>
    <row r="626" spans="1:40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AG626" s="40"/>
      <c r="AH626" s="40"/>
      <c r="AI626" s="40"/>
      <c r="AJ626" s="40"/>
      <c r="AK626" s="40"/>
      <c r="AL626" s="40"/>
      <c r="AM626" s="40"/>
      <c r="AN626" s="40"/>
    </row>
    <row r="627" spans="1:40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AG627" s="40"/>
      <c r="AH627" s="40"/>
      <c r="AI627" s="40"/>
      <c r="AJ627" s="40"/>
      <c r="AK627" s="40"/>
      <c r="AL627" s="40"/>
      <c r="AM627" s="40"/>
      <c r="AN627" s="40"/>
    </row>
    <row r="628" spans="1:40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AG628" s="40"/>
      <c r="AH628" s="40"/>
      <c r="AI628" s="40"/>
      <c r="AJ628" s="40"/>
      <c r="AK628" s="40"/>
      <c r="AL628" s="40"/>
      <c r="AM628" s="40"/>
      <c r="AN628" s="40"/>
    </row>
    <row r="629" spans="1:40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AG629" s="40"/>
      <c r="AH629" s="40"/>
      <c r="AI629" s="40"/>
      <c r="AJ629" s="40"/>
      <c r="AK629" s="40"/>
      <c r="AL629" s="40"/>
      <c r="AM629" s="40"/>
      <c r="AN629" s="40"/>
    </row>
    <row r="630" spans="1:40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AG630" s="40"/>
      <c r="AH630" s="40"/>
      <c r="AI630" s="40"/>
      <c r="AJ630" s="40"/>
      <c r="AK630" s="40"/>
      <c r="AL630" s="40"/>
      <c r="AM630" s="40"/>
      <c r="AN630" s="40"/>
    </row>
    <row r="631" spans="1:40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AG631" s="40"/>
      <c r="AH631" s="40"/>
      <c r="AI631" s="40"/>
      <c r="AJ631" s="40"/>
      <c r="AK631" s="40"/>
      <c r="AL631" s="40"/>
      <c r="AM631" s="40"/>
      <c r="AN631" s="40"/>
    </row>
    <row r="632" spans="1:40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AG632" s="40"/>
      <c r="AH632" s="40"/>
      <c r="AI632" s="40"/>
      <c r="AJ632" s="40"/>
      <c r="AK632" s="40"/>
      <c r="AL632" s="40"/>
      <c r="AM632" s="40"/>
      <c r="AN632" s="40"/>
    </row>
    <row r="633" spans="1:40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AG633" s="40"/>
      <c r="AH633" s="40"/>
      <c r="AI633" s="40"/>
      <c r="AJ633" s="40"/>
      <c r="AK633" s="40"/>
      <c r="AL633" s="40"/>
      <c r="AM633" s="40"/>
      <c r="AN633" s="40"/>
    </row>
    <row r="634" spans="1:40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AG634" s="40"/>
      <c r="AH634" s="40"/>
      <c r="AI634" s="40"/>
      <c r="AJ634" s="40"/>
      <c r="AK634" s="40"/>
      <c r="AL634" s="40"/>
      <c r="AM634" s="40"/>
      <c r="AN634" s="40"/>
    </row>
    <row r="635" spans="1:40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AG635" s="40"/>
      <c r="AH635" s="40"/>
      <c r="AI635" s="40"/>
      <c r="AJ635" s="40"/>
      <c r="AK635" s="40"/>
      <c r="AL635" s="40"/>
      <c r="AM635" s="40"/>
      <c r="AN635" s="40"/>
    </row>
    <row r="636" spans="1:40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AG636" s="40"/>
      <c r="AH636" s="40"/>
      <c r="AI636" s="40"/>
      <c r="AJ636" s="40"/>
      <c r="AK636" s="40"/>
      <c r="AL636" s="40"/>
      <c r="AM636" s="40"/>
      <c r="AN636" s="40"/>
    </row>
    <row r="637" spans="1:40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AG637" s="40"/>
      <c r="AH637" s="40"/>
      <c r="AI637" s="40"/>
      <c r="AJ637" s="40"/>
      <c r="AK637" s="40"/>
      <c r="AL637" s="40"/>
      <c r="AM637" s="40"/>
      <c r="AN637" s="40"/>
    </row>
    <row r="638" spans="1:40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AG638" s="40"/>
      <c r="AH638" s="40"/>
      <c r="AI638" s="40"/>
      <c r="AJ638" s="40"/>
      <c r="AK638" s="40"/>
      <c r="AL638" s="40"/>
      <c r="AM638" s="40"/>
      <c r="AN638" s="40"/>
    </row>
    <row r="639" spans="1:40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AG639" s="40"/>
      <c r="AH639" s="40"/>
      <c r="AI639" s="40"/>
      <c r="AJ639" s="40"/>
      <c r="AK639" s="40"/>
      <c r="AL639" s="40"/>
      <c r="AM639" s="40"/>
      <c r="AN639" s="40"/>
    </row>
    <row r="640" spans="1:40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AG640" s="40"/>
      <c r="AH640" s="40"/>
      <c r="AI640" s="40"/>
      <c r="AJ640" s="40"/>
      <c r="AK640" s="40"/>
      <c r="AL640" s="40"/>
      <c r="AM640" s="40"/>
      <c r="AN640" s="40"/>
    </row>
    <row r="641" spans="1:40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AG641" s="40"/>
      <c r="AH641" s="40"/>
      <c r="AI641" s="40"/>
      <c r="AJ641" s="40"/>
      <c r="AK641" s="40"/>
      <c r="AL641" s="40"/>
      <c r="AM641" s="40"/>
      <c r="AN641" s="40"/>
    </row>
    <row r="642" spans="1:40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AG642" s="40"/>
      <c r="AH642" s="40"/>
      <c r="AI642" s="40"/>
      <c r="AJ642" s="40"/>
      <c r="AK642" s="40"/>
      <c r="AL642" s="40"/>
      <c r="AM642" s="40"/>
      <c r="AN642" s="40"/>
    </row>
    <row r="643" spans="1:40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AG643" s="40"/>
      <c r="AH643" s="40"/>
      <c r="AI643" s="40"/>
      <c r="AJ643" s="40"/>
      <c r="AK643" s="40"/>
      <c r="AL643" s="40"/>
      <c r="AM643" s="40"/>
      <c r="AN643" s="40"/>
    </row>
    <row r="644" spans="1:40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AG644" s="40"/>
      <c r="AH644" s="40"/>
      <c r="AI644" s="40"/>
      <c r="AJ644" s="40"/>
      <c r="AK644" s="40"/>
      <c r="AL644" s="40"/>
      <c r="AM644" s="40"/>
      <c r="AN644" s="40"/>
    </row>
    <row r="645" spans="1:40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AG645" s="40"/>
      <c r="AH645" s="40"/>
      <c r="AI645" s="40"/>
      <c r="AJ645" s="40"/>
      <c r="AK645" s="40"/>
      <c r="AL645" s="40"/>
      <c r="AM645" s="40"/>
      <c r="AN645" s="40"/>
    </row>
    <row r="646" spans="1:40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AG646" s="40"/>
      <c r="AH646" s="40"/>
      <c r="AI646" s="40"/>
      <c r="AJ646" s="40"/>
      <c r="AK646" s="40"/>
      <c r="AL646" s="40"/>
      <c r="AM646" s="40"/>
      <c r="AN646" s="40"/>
    </row>
    <row r="647" spans="1:40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AG647" s="40"/>
      <c r="AH647" s="40"/>
      <c r="AI647" s="40"/>
      <c r="AJ647" s="40"/>
      <c r="AK647" s="40"/>
      <c r="AL647" s="40"/>
      <c r="AM647" s="40"/>
      <c r="AN647" s="40"/>
    </row>
    <row r="648" spans="1:40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AG648" s="40"/>
      <c r="AH648" s="40"/>
      <c r="AI648" s="40"/>
      <c r="AJ648" s="40"/>
      <c r="AK648" s="40"/>
      <c r="AL648" s="40"/>
      <c r="AM648" s="40"/>
      <c r="AN648" s="40"/>
    </row>
    <row r="649" spans="1:40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AG649" s="40"/>
      <c r="AH649" s="40"/>
      <c r="AI649" s="40"/>
      <c r="AJ649" s="40"/>
      <c r="AK649" s="40"/>
      <c r="AL649" s="40"/>
      <c r="AM649" s="40"/>
      <c r="AN649" s="40"/>
    </row>
    <row r="650" spans="1:40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AG650" s="40"/>
      <c r="AH650" s="40"/>
      <c r="AI650" s="40"/>
      <c r="AJ650" s="40"/>
      <c r="AK650" s="40"/>
      <c r="AL650" s="40"/>
      <c r="AM650" s="40"/>
      <c r="AN650" s="40"/>
    </row>
    <row r="651" spans="1:40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AG651" s="40"/>
      <c r="AH651" s="40"/>
      <c r="AI651" s="40"/>
      <c r="AJ651" s="40"/>
      <c r="AK651" s="40"/>
      <c r="AL651" s="40"/>
      <c r="AM651" s="40"/>
      <c r="AN651" s="40"/>
    </row>
    <row r="652" spans="1:40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AG652" s="40"/>
      <c r="AH652" s="40"/>
      <c r="AI652" s="40"/>
      <c r="AJ652" s="40"/>
      <c r="AK652" s="40"/>
      <c r="AL652" s="40"/>
      <c r="AM652" s="40"/>
      <c r="AN652" s="40"/>
    </row>
    <row r="653" spans="1:40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AG653" s="40"/>
      <c r="AH653" s="40"/>
      <c r="AI653" s="40"/>
      <c r="AJ653" s="40"/>
      <c r="AK653" s="40"/>
      <c r="AL653" s="40"/>
      <c r="AM653" s="40"/>
      <c r="AN653" s="40"/>
    </row>
    <row r="654" spans="1:40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AG654" s="40"/>
      <c r="AH654" s="40"/>
      <c r="AI654" s="40"/>
      <c r="AJ654" s="40"/>
      <c r="AK654" s="40"/>
      <c r="AL654" s="40"/>
      <c r="AM654" s="40"/>
      <c r="AN654" s="40"/>
    </row>
    <row r="655" spans="1:40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AG655" s="40"/>
      <c r="AH655" s="40"/>
      <c r="AI655" s="40"/>
      <c r="AJ655" s="40"/>
      <c r="AK655" s="40"/>
      <c r="AL655" s="40"/>
      <c r="AM655" s="40"/>
      <c r="AN655" s="40"/>
    </row>
    <row r="656" spans="1:40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AG656" s="40"/>
      <c r="AH656" s="40"/>
      <c r="AI656" s="40"/>
      <c r="AJ656" s="40"/>
      <c r="AK656" s="40"/>
      <c r="AL656" s="40"/>
      <c r="AM656" s="40"/>
      <c r="AN656" s="40"/>
    </row>
    <row r="657" spans="1:40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AG657" s="40"/>
      <c r="AH657" s="40"/>
      <c r="AI657" s="40"/>
      <c r="AJ657" s="40"/>
      <c r="AK657" s="40"/>
      <c r="AL657" s="40"/>
      <c r="AM657" s="40"/>
      <c r="AN657" s="40"/>
    </row>
    <row r="658" spans="1:40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AG658" s="40"/>
      <c r="AH658" s="40"/>
      <c r="AI658" s="40"/>
      <c r="AJ658" s="40"/>
      <c r="AK658" s="40"/>
      <c r="AL658" s="40"/>
      <c r="AM658" s="40"/>
      <c r="AN658" s="40"/>
    </row>
    <row r="659" spans="1:40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AG659" s="40"/>
      <c r="AH659" s="40"/>
      <c r="AI659" s="40"/>
      <c r="AJ659" s="40"/>
      <c r="AK659" s="40"/>
      <c r="AL659" s="40"/>
      <c r="AM659" s="40"/>
      <c r="AN659" s="40"/>
    </row>
    <row r="660" spans="1:40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AG660" s="40"/>
      <c r="AH660" s="40"/>
      <c r="AI660" s="40"/>
      <c r="AJ660" s="40"/>
      <c r="AK660" s="40"/>
      <c r="AL660" s="40"/>
      <c r="AM660" s="40"/>
      <c r="AN660" s="40"/>
    </row>
    <row r="661" spans="1:40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AG661" s="40"/>
      <c r="AH661" s="40"/>
      <c r="AI661" s="40"/>
      <c r="AJ661" s="40"/>
      <c r="AK661" s="40"/>
      <c r="AL661" s="40"/>
      <c r="AM661" s="40"/>
      <c r="AN661" s="40"/>
    </row>
    <row r="662" spans="1:40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AG662" s="40"/>
      <c r="AH662" s="40"/>
      <c r="AI662" s="40"/>
      <c r="AJ662" s="40"/>
      <c r="AK662" s="40"/>
      <c r="AL662" s="40"/>
      <c r="AM662" s="40"/>
      <c r="AN662" s="40"/>
    </row>
    <row r="663" spans="1:40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AG663" s="40"/>
      <c r="AH663" s="40"/>
      <c r="AI663" s="40"/>
      <c r="AJ663" s="40"/>
      <c r="AK663" s="40"/>
      <c r="AL663" s="40"/>
      <c r="AM663" s="40"/>
      <c r="AN663" s="40"/>
    </row>
    <row r="664" spans="1:40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AG664" s="40"/>
      <c r="AH664" s="40"/>
      <c r="AI664" s="40"/>
      <c r="AJ664" s="40"/>
      <c r="AK664" s="40"/>
      <c r="AL664" s="40"/>
      <c r="AM664" s="40"/>
      <c r="AN664" s="40"/>
    </row>
    <row r="665" spans="1:40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AG665" s="40"/>
      <c r="AH665" s="40"/>
      <c r="AI665" s="40"/>
      <c r="AJ665" s="40"/>
      <c r="AK665" s="40"/>
      <c r="AL665" s="40"/>
      <c r="AM665" s="40"/>
      <c r="AN665" s="40"/>
    </row>
    <row r="666" spans="1:40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AG666" s="40"/>
      <c r="AH666" s="40"/>
      <c r="AI666" s="40"/>
      <c r="AJ666" s="40"/>
      <c r="AK666" s="40"/>
      <c r="AL666" s="40"/>
      <c r="AM666" s="40"/>
      <c r="AN666" s="40"/>
    </row>
    <row r="667" spans="1:40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AG667" s="40"/>
      <c r="AH667" s="40"/>
      <c r="AI667" s="40"/>
      <c r="AJ667" s="40"/>
      <c r="AK667" s="40"/>
      <c r="AL667" s="40"/>
      <c r="AM667" s="40"/>
      <c r="AN667" s="40"/>
    </row>
  </sheetData>
  <mergeCells count="18">
    <mergeCell ref="P18:S18"/>
    <mergeCell ref="V25:X25"/>
    <mergeCell ref="A62:C62"/>
    <mergeCell ref="Y6:Z6"/>
    <mergeCell ref="AA6:AB6"/>
    <mergeCell ref="AC6:AD6"/>
    <mergeCell ref="AE6:AF6"/>
    <mergeCell ref="W9:X9"/>
    <mergeCell ref="Y9:Z9"/>
    <mergeCell ref="AA9:AB9"/>
    <mergeCell ref="AC9:AD9"/>
    <mergeCell ref="AE9:AF9"/>
    <mergeCell ref="W6:X6"/>
    <mergeCell ref="D5:E5"/>
    <mergeCell ref="F5:G5"/>
    <mergeCell ref="H5:I5"/>
    <mergeCell ref="J5:K5"/>
    <mergeCell ref="L5:M5"/>
  </mergeCells>
  <pageMargins left="0.75" right="0.75" top="1" bottom="1" header="0.5" footer="0.5"/>
  <pageSetup scale="4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J212"/>
  <sheetViews>
    <sheetView workbookViewId="0"/>
  </sheetViews>
  <sheetFormatPr baseColWidth="10" defaultColWidth="11.1640625" defaultRowHeight="15" x14ac:dyDescent="0"/>
  <cols>
    <col min="1" max="1" width="33.5" customWidth="1"/>
    <col min="2" max="2" width="21.6640625" customWidth="1"/>
    <col min="3" max="3" width="29.83203125" customWidth="1"/>
    <col min="4" max="4" width="12.6640625" hidden="1" customWidth="1"/>
    <col min="5" max="9" width="12.6640625" customWidth="1"/>
    <col min="10" max="13" width="12.6640625" hidden="1" customWidth="1"/>
    <col min="14" max="14" width="18.6640625" style="1" customWidth="1"/>
    <col min="21" max="21" width="25" customWidth="1"/>
    <col min="22" max="22" width="12.1640625" customWidth="1"/>
  </cols>
  <sheetData>
    <row r="1" spans="1:62" ht="32">
      <c r="A1" s="122" t="s">
        <v>91</v>
      </c>
      <c r="B1" s="2"/>
      <c r="C1" s="2"/>
      <c r="D1" s="2"/>
      <c r="E1" s="2"/>
      <c r="F1" s="2" t="s">
        <v>44</v>
      </c>
      <c r="G1" s="2"/>
      <c r="H1" s="2"/>
      <c r="I1" s="2"/>
      <c r="J1" s="2"/>
      <c r="K1" s="2"/>
      <c r="L1" s="2"/>
      <c r="M1" s="2"/>
      <c r="N1" s="3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16">
      <c r="A2" s="12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spans="1:62" ht="16">
      <c r="A3" s="123" t="s">
        <v>86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</row>
    <row r="4" spans="1:62" ht="16">
      <c r="A4" s="12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</row>
    <row r="5" spans="1:62" ht="42">
      <c r="A5" s="123" t="s">
        <v>87</v>
      </c>
      <c r="B5" s="2"/>
      <c r="C5" s="2"/>
      <c r="D5" s="125" t="s">
        <v>3</v>
      </c>
      <c r="E5" s="125"/>
      <c r="F5" s="125" t="s">
        <v>4</v>
      </c>
      <c r="G5" s="125"/>
      <c r="H5" s="125" t="s">
        <v>5</v>
      </c>
      <c r="I5" s="125"/>
      <c r="J5" s="125" t="s">
        <v>6</v>
      </c>
      <c r="K5" s="125"/>
      <c r="L5" s="125" t="s">
        <v>7</v>
      </c>
      <c r="M5" s="125"/>
      <c r="N5" s="54" t="s">
        <v>45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 spans="1:62" ht="16" customHeight="1">
      <c r="A6" s="3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4"/>
      <c r="O6" s="2"/>
      <c r="P6" s="2"/>
      <c r="Q6" s="2"/>
      <c r="R6" s="2"/>
      <c r="S6" s="2"/>
      <c r="T6" s="2"/>
      <c r="U6" s="23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 spans="1:62" ht="16">
      <c r="A7" s="3" t="s">
        <v>49</v>
      </c>
      <c r="B7" s="2"/>
      <c r="C7" s="2"/>
      <c r="D7" s="2" t="s">
        <v>2</v>
      </c>
      <c r="E7" s="2" t="s">
        <v>0</v>
      </c>
      <c r="F7" s="2" t="s">
        <v>2</v>
      </c>
      <c r="G7" s="2" t="s">
        <v>0</v>
      </c>
      <c r="H7" s="7" t="s">
        <v>2</v>
      </c>
      <c r="I7" s="2" t="s">
        <v>0</v>
      </c>
      <c r="J7" s="7" t="s">
        <v>2</v>
      </c>
      <c r="K7" s="2" t="s">
        <v>0</v>
      </c>
      <c r="L7" s="7" t="s">
        <v>2</v>
      </c>
      <c r="M7" s="2" t="s">
        <v>0</v>
      </c>
      <c r="N7" s="4"/>
      <c r="O7" s="2"/>
      <c r="P7" s="2"/>
      <c r="Q7" s="2"/>
      <c r="R7" s="2"/>
      <c r="S7" s="2"/>
      <c r="T7" s="2"/>
      <c r="U7" s="23"/>
      <c r="V7" s="27"/>
      <c r="W7" s="23"/>
      <c r="X7" s="27"/>
      <c r="Y7" s="23"/>
      <c r="Z7" s="27"/>
      <c r="AA7" s="23"/>
      <c r="AB7" s="27"/>
      <c r="AC7" s="23"/>
      <c r="AD7" s="27"/>
      <c r="AE7" s="23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</row>
    <row r="8" spans="1:62" ht="16">
      <c r="A8" s="3"/>
      <c r="B8" s="2"/>
      <c r="C8" s="2"/>
      <c r="D8" s="2"/>
      <c r="E8" s="2"/>
      <c r="F8" s="2"/>
      <c r="G8" s="2"/>
      <c r="H8" s="7"/>
      <c r="I8" s="2"/>
      <c r="J8" s="7"/>
      <c r="K8" s="2"/>
      <c r="L8" s="7"/>
      <c r="M8" s="2"/>
      <c r="N8" s="4"/>
      <c r="O8" s="2"/>
      <c r="P8" s="2"/>
      <c r="Q8" s="2"/>
      <c r="R8" s="2"/>
      <c r="S8" s="2"/>
      <c r="T8" s="2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</row>
    <row r="9" spans="1:62" ht="16">
      <c r="A9" s="3"/>
      <c r="B9" s="2" t="s">
        <v>82</v>
      </c>
      <c r="C9" s="2"/>
      <c r="D9" s="8">
        <v>0</v>
      </c>
      <c r="E9" s="9">
        <f>Casanova!E9+Jenshan!E9+Yoon!E9+'Co-PI3'!E9+'Co-PI4'!E9</f>
        <v>116379.69923076924</v>
      </c>
      <c r="F9" s="10">
        <v>0</v>
      </c>
      <c r="G9" s="9">
        <f>Casanova!G9+Jenshan!G9+Yoon!G9+'Co-PI3'!G9+'Co-PI4'!G9</f>
        <v>106286.87628773077</v>
      </c>
      <c r="H9" s="10">
        <v>0</v>
      </c>
      <c r="I9" s="9">
        <f>Casanova!I9+Jenshan!I9+Yoon!I9+'Co-PI3'!I9+'Co-PI4'!I9</f>
        <v>109475.4825763627</v>
      </c>
      <c r="J9" s="10">
        <v>0</v>
      </c>
      <c r="K9" s="9">
        <f>Casanova!K9+Jenshan!K9+Yoon!K9+'Co-PI3'!K9+'Co-PI4'!K9</f>
        <v>0</v>
      </c>
      <c r="L9" s="10">
        <v>0</v>
      </c>
      <c r="M9" s="9">
        <f>Casanova!M9+Jenshan!M9+Yoon!M9+'Co-PI3'!M9+'Co-PI4'!M9</f>
        <v>0</v>
      </c>
      <c r="N9" s="11">
        <f>E9+G9+I9+K9+M9</f>
        <v>332142.05809486273</v>
      </c>
      <c r="O9" s="2"/>
      <c r="P9" s="2"/>
      <c r="Q9" s="2"/>
      <c r="R9" s="2"/>
      <c r="S9" s="2"/>
      <c r="T9" s="2"/>
      <c r="U9" s="23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</row>
    <row r="10" spans="1:62" ht="16">
      <c r="A10" s="3"/>
      <c r="B10" s="2"/>
      <c r="C10" s="2"/>
      <c r="D10" s="12">
        <v>0</v>
      </c>
      <c r="E10" s="9">
        <f>Casanova!E10+Jenshan!E10+Yoon!E10+'Co-PI3'!E10+'Co-PI4'!E10</f>
        <v>0</v>
      </c>
      <c r="F10" s="14">
        <v>0</v>
      </c>
      <c r="G10" s="9">
        <f>Casanova!G10+Jenshan!G10+Yoon!G10+'Co-PI3'!G10+'Co-PI4'!G10</f>
        <v>0</v>
      </c>
      <c r="H10" s="14">
        <v>0</v>
      </c>
      <c r="I10" s="9">
        <f>Casanova!I10+Jenshan!I10+Yoon!I10+'Co-PI3'!I10+'Co-PI4'!I10</f>
        <v>0</v>
      </c>
      <c r="J10" s="14">
        <v>0</v>
      </c>
      <c r="K10" s="9">
        <f>Casanova!K10+Jenshan!K10+Yoon!K10+'Co-PI3'!K10+'Co-PI4'!K10</f>
        <v>0</v>
      </c>
      <c r="L10" s="14">
        <v>0</v>
      </c>
      <c r="M10" s="9">
        <f>Casanova!M10+Jenshan!M10+Yoon!M10+'Co-PI3'!M10+'Co-PI4'!M10</f>
        <v>0</v>
      </c>
      <c r="N10" s="15">
        <f>E10+G10+I10+K10+M10</f>
        <v>0</v>
      </c>
      <c r="O10" s="2"/>
      <c r="P10" s="2"/>
      <c r="Q10" s="2"/>
      <c r="R10" s="2"/>
      <c r="S10" s="2"/>
      <c r="T10" s="2"/>
      <c r="U10" s="23"/>
      <c r="V10" s="27"/>
      <c r="W10" s="96"/>
      <c r="X10" s="27"/>
      <c r="Y10" s="96"/>
      <c r="Z10" s="27"/>
      <c r="AA10" s="96"/>
      <c r="AB10" s="27"/>
      <c r="AC10" s="96"/>
      <c r="AD10" s="27"/>
      <c r="AE10" s="96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</row>
    <row r="11" spans="1:62" ht="16">
      <c r="A11" s="3"/>
      <c r="B11" s="2"/>
      <c r="C11" s="35" t="s">
        <v>1</v>
      </c>
      <c r="D11" s="22">
        <f>SUM(D9:D10)</f>
        <v>0</v>
      </c>
      <c r="E11" s="9">
        <f>Casanova!E11+Jenshan!E11+Yoon!E11+'Co-PI3'!E11+'Co-PI4'!E11</f>
        <v>116379.69923076924</v>
      </c>
      <c r="F11" s="10">
        <f>SUM(F9:F10)</f>
        <v>0</v>
      </c>
      <c r="G11" s="9">
        <f>Casanova!G11+Jenshan!G11+Yoon!G11+'Co-PI3'!G11+'Co-PI4'!G11</f>
        <v>106286.87628773077</v>
      </c>
      <c r="H11" s="10">
        <f>SUM(H9:H10)</f>
        <v>0</v>
      </c>
      <c r="I11" s="9">
        <f>Casanova!I11+Jenshan!I11+Yoon!I11+'Co-PI3'!I11+'Co-PI4'!I11</f>
        <v>109475.4825763627</v>
      </c>
      <c r="J11" s="10">
        <f>SUM(J9:J10)</f>
        <v>0</v>
      </c>
      <c r="K11" s="9">
        <f>Casanova!K11+Jenshan!K11+Yoon!K11+'Co-PI3'!K11+'Co-PI4'!K11</f>
        <v>0</v>
      </c>
      <c r="L11" s="10">
        <f>SUM(L9:L10)</f>
        <v>0</v>
      </c>
      <c r="M11" s="9">
        <f>Casanova!M11+Jenshan!M11+Yoon!M11+'Co-PI3'!M11+'Co-PI4'!M11</f>
        <v>0</v>
      </c>
      <c r="N11" s="11">
        <f>E11+G11+I11+K11+M11</f>
        <v>332142.05809486273</v>
      </c>
      <c r="O11" s="2"/>
      <c r="P11" s="2"/>
      <c r="Q11" s="2"/>
      <c r="R11" s="2"/>
      <c r="S11" s="2"/>
      <c r="T11" s="2"/>
      <c r="U11" s="23"/>
      <c r="V11" s="27"/>
      <c r="W11" s="23"/>
      <c r="X11" s="27"/>
      <c r="Y11" s="23"/>
      <c r="Z11" s="27"/>
      <c r="AA11" s="23"/>
      <c r="AB11" s="27"/>
      <c r="AC11" s="23"/>
      <c r="AD11" s="27"/>
      <c r="AE11" s="96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 spans="1:62" ht="16">
      <c r="A12" s="3"/>
      <c r="B12" s="2"/>
      <c r="C12" s="2"/>
      <c r="D12" s="19"/>
      <c r="E12" s="20"/>
      <c r="F12" s="10"/>
      <c r="G12" s="20"/>
      <c r="H12" s="10"/>
      <c r="I12" s="20"/>
      <c r="J12" s="10"/>
      <c r="K12" s="20"/>
      <c r="L12" s="10"/>
      <c r="M12" s="20"/>
      <c r="N12" s="55"/>
      <c r="O12" s="2"/>
      <c r="P12" s="2"/>
      <c r="Q12" s="2"/>
      <c r="R12" s="2"/>
      <c r="S12" s="2"/>
      <c r="T12" s="2"/>
      <c r="U12" s="23"/>
      <c r="V12" s="27"/>
      <c r="W12" s="23"/>
      <c r="X12" s="27"/>
      <c r="Y12" s="96"/>
      <c r="Z12" s="27"/>
      <c r="AA12" s="96"/>
      <c r="AB12" s="27"/>
      <c r="AC12" s="96"/>
      <c r="AD12" s="27"/>
      <c r="AE12" s="96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</row>
    <row r="13" spans="1:62" ht="16">
      <c r="A13" s="3"/>
      <c r="B13" s="2"/>
      <c r="C13" s="12" t="s">
        <v>16</v>
      </c>
      <c r="D13" s="2" t="s">
        <v>2</v>
      </c>
      <c r="E13" s="2" t="s">
        <v>17</v>
      </c>
      <c r="F13" s="7" t="s">
        <v>2</v>
      </c>
      <c r="G13" s="2" t="s">
        <v>17</v>
      </c>
      <c r="H13" s="7" t="s">
        <v>2</v>
      </c>
      <c r="I13" s="2" t="s">
        <v>17</v>
      </c>
      <c r="J13" s="7" t="s">
        <v>2</v>
      </c>
      <c r="K13" s="2" t="s">
        <v>17</v>
      </c>
      <c r="L13" s="7" t="s">
        <v>2</v>
      </c>
      <c r="M13" s="2" t="s">
        <v>17</v>
      </c>
      <c r="N13" s="55"/>
      <c r="O13" s="2"/>
      <c r="P13" s="2"/>
      <c r="Q13" s="2"/>
      <c r="R13" s="2"/>
      <c r="S13" s="2"/>
      <c r="T13" s="2"/>
      <c r="U13" s="23"/>
      <c r="V13" s="27"/>
      <c r="W13" s="23"/>
      <c r="X13" s="27"/>
      <c r="Y13" s="23"/>
      <c r="Z13" s="27"/>
      <c r="AA13" s="23"/>
      <c r="AB13" s="27"/>
      <c r="AC13" s="23"/>
      <c r="AD13" s="27"/>
      <c r="AE13" s="96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</row>
    <row r="14" spans="1:62" ht="16">
      <c r="A14" s="3" t="s">
        <v>8</v>
      </c>
      <c r="B14" s="2" t="s">
        <v>42</v>
      </c>
      <c r="C14" s="8">
        <v>2</v>
      </c>
      <c r="D14" s="22">
        <v>0</v>
      </c>
      <c r="E14" s="9">
        <f>Casanova!E14+Jenshan!E14+Yoon!E14+'Co-PI3'!E14+'Co-PI4'!E14</f>
        <v>150000</v>
      </c>
      <c r="F14" s="10">
        <v>0</v>
      </c>
      <c r="G14" s="9">
        <f>Casanova!G14+Jenshan!G14+Yoon!G14+'Co-PI3'!G14+'Co-PI4'!G14</f>
        <v>103000</v>
      </c>
      <c r="H14" s="10">
        <v>0</v>
      </c>
      <c r="I14" s="9">
        <f>Casanova!I14+Jenshan!I14+Yoon!I14+'Co-PI3'!I14+'Co-PI4'!I14</f>
        <v>106090</v>
      </c>
      <c r="J14" s="10">
        <v>0</v>
      </c>
      <c r="K14" s="9">
        <f>Casanova!K14+Jenshan!K14+Yoon!K14+'Co-PI3'!K14+'Co-PI4'!K14</f>
        <v>0</v>
      </c>
      <c r="L14" s="10">
        <v>0</v>
      </c>
      <c r="M14" s="9">
        <f>Casanova!M14+Jenshan!M14+Yoon!M14+'Co-PI3'!M14+'Co-PI4'!M14</f>
        <v>0</v>
      </c>
      <c r="N14" s="11">
        <f>E14+G14+I14+K14+M14</f>
        <v>359090</v>
      </c>
      <c r="O14" s="2"/>
      <c r="P14" s="2"/>
      <c r="Q14" s="2"/>
      <c r="R14" s="2"/>
      <c r="S14" s="2"/>
      <c r="T14" s="2"/>
      <c r="U14" s="23"/>
      <c r="V14" s="27"/>
      <c r="W14" s="23"/>
      <c r="X14" s="27"/>
      <c r="Y14" s="96"/>
      <c r="Z14" s="27"/>
      <c r="AA14" s="96"/>
      <c r="AB14" s="27"/>
      <c r="AC14" s="96"/>
      <c r="AD14" s="27"/>
      <c r="AE14" s="96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</row>
    <row r="15" spans="1:62" ht="16">
      <c r="A15" s="3"/>
      <c r="B15" s="2" t="s">
        <v>10</v>
      </c>
      <c r="C15" s="8">
        <v>0</v>
      </c>
      <c r="D15" s="22">
        <v>0</v>
      </c>
      <c r="E15" s="9">
        <f>Casanova!E15+Jenshan!E15+Yoon!E15+'Co-PI3'!E15+'Co-PI4'!E15</f>
        <v>0</v>
      </c>
      <c r="F15" s="10">
        <v>0</v>
      </c>
      <c r="G15" s="9">
        <f>Casanova!G15+Jenshan!G15+Yoon!G15+'Co-PI3'!G15+'Co-PI4'!G15</f>
        <v>0</v>
      </c>
      <c r="H15" s="10">
        <v>0</v>
      </c>
      <c r="I15" s="9">
        <f>Casanova!I15+Jenshan!I15+Yoon!I15+'Co-PI3'!I15+'Co-PI4'!I15</f>
        <v>0</v>
      </c>
      <c r="J15" s="10">
        <v>0</v>
      </c>
      <c r="K15" s="9">
        <f>Casanova!K15+Jenshan!K15+Yoon!K15+'Co-PI3'!K15+'Co-PI4'!K15</f>
        <v>0</v>
      </c>
      <c r="L15" s="10">
        <v>0</v>
      </c>
      <c r="M15" s="9">
        <f>Casanova!M15+Jenshan!M15+Yoon!M15+'Co-PI3'!M15+'Co-PI4'!M15</f>
        <v>0</v>
      </c>
      <c r="N15" s="11">
        <f>E15+G15+I15+K15+M15</f>
        <v>0</v>
      </c>
      <c r="O15" s="2"/>
      <c r="P15" s="2"/>
      <c r="Q15" s="2"/>
      <c r="R15" s="2"/>
      <c r="S15" s="2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</row>
    <row r="16" spans="1:62" ht="16">
      <c r="A16" s="3"/>
      <c r="B16" s="2" t="s">
        <v>11</v>
      </c>
      <c r="C16" s="8">
        <v>0</v>
      </c>
      <c r="D16" s="22">
        <v>0</v>
      </c>
      <c r="E16" s="9">
        <f>Casanova!E16+Jenshan!E16+Yoon!E16+'Co-PI3'!E16+'Co-PI4'!E16</f>
        <v>27000</v>
      </c>
      <c r="F16" s="10">
        <v>0</v>
      </c>
      <c r="G16" s="9">
        <f>Casanova!G16+Jenshan!G16+Yoon!G16+'Co-PI3'!G16+'Co-PI4'!G16</f>
        <v>18540</v>
      </c>
      <c r="H16" s="10">
        <v>0</v>
      </c>
      <c r="I16" s="9">
        <f>Casanova!I16+Jenshan!I16+Yoon!I16+'Co-PI3'!I16+'Co-PI4'!I16</f>
        <v>19096.2</v>
      </c>
      <c r="J16" s="10">
        <v>0</v>
      </c>
      <c r="K16" s="9">
        <f>Casanova!K16+Jenshan!K16+Yoon!K16+'Co-PI3'!K16+'Co-PI4'!K16</f>
        <v>0</v>
      </c>
      <c r="L16" s="10">
        <v>0</v>
      </c>
      <c r="M16" s="9">
        <f>Casanova!M16+Jenshan!M16+Yoon!M16+'Co-PI3'!M16+'Co-PI4'!M16</f>
        <v>0</v>
      </c>
      <c r="N16" s="11">
        <f>E16+G16+I16+K16+M16</f>
        <v>64636.2</v>
      </c>
      <c r="O16" s="2"/>
      <c r="P16" s="2"/>
      <c r="Q16" s="2"/>
      <c r="R16" s="2"/>
      <c r="S16" s="2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</row>
    <row r="17" spans="1:62" ht="16">
      <c r="A17" s="3"/>
      <c r="B17" s="2" t="s">
        <v>12</v>
      </c>
      <c r="C17" s="8">
        <v>0</v>
      </c>
      <c r="D17" s="22">
        <v>0</v>
      </c>
      <c r="E17" s="9">
        <f>Casanova!E17+Jenshan!E17+Yoon!E17+'Co-PI3'!E17+'Co-PI4'!E17</f>
        <v>0</v>
      </c>
      <c r="F17" s="10">
        <v>0</v>
      </c>
      <c r="G17" s="9">
        <f>Casanova!G17+Jenshan!G17+Yoon!G17+'Co-PI3'!G17+'Co-PI4'!G17</f>
        <v>0</v>
      </c>
      <c r="H17" s="10">
        <v>0</v>
      </c>
      <c r="I17" s="9">
        <f>Casanova!I17+Jenshan!I17+Yoon!I17+'Co-PI3'!I17+'Co-PI4'!I17</f>
        <v>0</v>
      </c>
      <c r="J17" s="10">
        <v>0</v>
      </c>
      <c r="K17" s="9">
        <f>Casanova!K17+Jenshan!K17+Yoon!K17+'Co-PI3'!K17+'Co-PI4'!K17</f>
        <v>0</v>
      </c>
      <c r="L17" s="10">
        <v>0</v>
      </c>
      <c r="M17" s="9">
        <f>Casanova!M17+Jenshan!M17+Yoon!M17+'Co-PI3'!M17+'Co-PI4'!M17</f>
        <v>0</v>
      </c>
      <c r="N17" s="11">
        <f>E17+G17+I17+K17+M17</f>
        <v>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</row>
    <row r="18" spans="1:62" ht="16">
      <c r="A18" s="3"/>
      <c r="B18" s="2" t="s">
        <v>13</v>
      </c>
      <c r="C18" s="24">
        <v>0</v>
      </c>
      <c r="D18" s="25">
        <v>0</v>
      </c>
      <c r="E18" s="9">
        <f>Casanova!E18+Jenshan!E18+Yoon!E18+'Co-PI3'!E18+'Co-PI4'!E18</f>
        <v>0</v>
      </c>
      <c r="F18" s="14">
        <v>0</v>
      </c>
      <c r="G18" s="9">
        <f>Casanova!G18+Jenshan!G18+Yoon!G18+'Co-PI3'!G18+'Co-PI4'!G18</f>
        <v>0</v>
      </c>
      <c r="H18" s="14">
        <v>0</v>
      </c>
      <c r="I18" s="9">
        <f>Casanova!I18+Jenshan!I18+Yoon!I18+'Co-PI3'!I18+'Co-PI4'!I18</f>
        <v>0</v>
      </c>
      <c r="J18" s="14">
        <v>0</v>
      </c>
      <c r="K18" s="9">
        <f>Casanova!K18+Jenshan!K18+Yoon!K18+'Co-PI3'!K18+'Co-PI4'!K18</f>
        <v>0</v>
      </c>
      <c r="L18" s="14">
        <v>0</v>
      </c>
      <c r="M18" s="9">
        <f>Casanova!M18+Jenshan!M18+Yoon!M18+'Co-PI3'!M18+'Co-PI4'!M18</f>
        <v>0</v>
      </c>
      <c r="N18" s="15">
        <f>E18+G18+I18+K18+M18</f>
        <v>0</v>
      </c>
      <c r="O18" s="2"/>
      <c r="P18" s="2"/>
      <c r="Q18" s="2"/>
      <c r="R18" s="2"/>
      <c r="S18" s="2"/>
      <c r="T18" s="2"/>
      <c r="U18" s="23"/>
      <c r="V18" s="23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</row>
    <row r="19" spans="1:62" ht="16">
      <c r="A19" s="3"/>
      <c r="B19" s="2"/>
      <c r="C19" s="24"/>
      <c r="D19" s="26"/>
      <c r="E19" s="27"/>
      <c r="F19" s="28"/>
      <c r="G19" s="27"/>
      <c r="H19" s="28"/>
      <c r="I19" s="27"/>
      <c r="J19" s="28"/>
      <c r="K19" s="27"/>
      <c r="L19" s="28"/>
      <c r="M19" s="27"/>
      <c r="N19" s="11"/>
      <c r="O19" s="2"/>
      <c r="P19" s="2"/>
      <c r="Q19" s="2"/>
      <c r="R19" s="2"/>
      <c r="S19" s="2"/>
      <c r="T19" s="2"/>
      <c r="U19" s="72"/>
      <c r="V19" s="23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 spans="1:62" s="1" customFormat="1" ht="16">
      <c r="A20" s="3"/>
      <c r="B20" s="2"/>
      <c r="C20" s="35" t="s">
        <v>14</v>
      </c>
      <c r="D20" s="2"/>
      <c r="E20" s="9">
        <f>Casanova!E20+Jenshan!E20+Yoon!E20+'Co-PI3'!E20+'Co-PI4'!E20</f>
        <v>177000</v>
      </c>
      <c r="F20" s="9"/>
      <c r="G20" s="9">
        <f>Casanova!G20+Jenshan!G20+Yoon!G20+'Co-PI3'!G20+'Co-PI4'!G20</f>
        <v>121540</v>
      </c>
      <c r="H20" s="9"/>
      <c r="I20" s="9">
        <f>Casanova!I20+Jenshan!I20+Yoon!I20+'Co-PI3'!I20+'Co-PI4'!I20</f>
        <v>125186.2</v>
      </c>
      <c r="J20" s="9"/>
      <c r="K20" s="9">
        <f>Casanova!K20+Jenshan!K20+Yoon!K20+'Co-PI3'!K20+'Co-PI4'!K20</f>
        <v>0</v>
      </c>
      <c r="L20" s="9"/>
      <c r="M20" s="9">
        <f>Casanova!M20+Jenshan!M20+Yoon!M20+'Co-PI3'!M20+'Co-PI4'!M20</f>
        <v>0</v>
      </c>
      <c r="N20" s="11">
        <f>E20+G20+I20+K20+M20</f>
        <v>423726.2</v>
      </c>
      <c r="O20" s="2"/>
      <c r="P20" s="2"/>
      <c r="Q20" s="2"/>
      <c r="R20" s="2"/>
      <c r="S20" s="2"/>
      <c r="T20" s="2"/>
      <c r="U20" s="72"/>
      <c r="V20" s="23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</row>
    <row r="21" spans="1:62" ht="16">
      <c r="A21" s="3"/>
      <c r="B21" s="2"/>
      <c r="C21" s="2"/>
      <c r="D21" s="2"/>
      <c r="E21" s="9"/>
      <c r="F21" s="9"/>
      <c r="G21" s="9"/>
      <c r="H21" s="9"/>
      <c r="I21" s="9"/>
      <c r="J21" s="9"/>
      <c r="K21" s="9"/>
      <c r="L21" s="9"/>
      <c r="M21" s="9"/>
      <c r="N21" s="11"/>
      <c r="O21" s="2"/>
      <c r="P21" s="2"/>
      <c r="Q21" s="2"/>
      <c r="R21" s="2"/>
      <c r="S21" s="2"/>
      <c r="T21" s="2"/>
      <c r="U21" s="72"/>
      <c r="V21" s="23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</row>
    <row r="22" spans="1:62" s="1" customFormat="1" ht="16">
      <c r="A22" s="3"/>
      <c r="B22" s="2"/>
      <c r="C22" s="35" t="s">
        <v>15</v>
      </c>
      <c r="D22" s="2"/>
      <c r="E22" s="9">
        <f>Casanova!E22+Jenshan!E22+Yoon!E22+'Co-PI3'!E22+'Co-PI4'!E22</f>
        <v>293379.69923076924</v>
      </c>
      <c r="F22" s="9"/>
      <c r="G22" s="9">
        <f>Casanova!G22+Jenshan!G22+Yoon!G22+'Co-PI3'!G22+'Co-PI4'!G22</f>
        <v>227826.87628773076</v>
      </c>
      <c r="H22" s="9"/>
      <c r="I22" s="9">
        <f>Casanova!I22+Jenshan!I22+Yoon!I22+'Co-PI3'!I22+'Co-PI4'!I22</f>
        <v>234661.68257636268</v>
      </c>
      <c r="J22" s="9"/>
      <c r="K22" s="9">
        <f>Casanova!K22+Jenshan!K22+Yoon!K22+'Co-PI3'!K22+'Co-PI4'!K22</f>
        <v>0</v>
      </c>
      <c r="L22" s="9"/>
      <c r="M22" s="9">
        <f>Casanova!M22+Jenshan!M22+Yoon!M22+'Co-PI3'!M22+'Co-PI4'!M22</f>
        <v>0</v>
      </c>
      <c r="N22" s="11">
        <f>E22+G22+I22+K22+M22</f>
        <v>755868.25809486269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</row>
    <row r="23" spans="1:62" ht="16">
      <c r="A23" s="3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55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</row>
    <row r="24" spans="1:62" ht="16">
      <c r="A24" s="3"/>
      <c r="B24" s="2"/>
      <c r="C24" s="12" t="s">
        <v>20</v>
      </c>
      <c r="D24" s="2"/>
      <c r="E24" s="36" t="s">
        <v>21</v>
      </c>
      <c r="F24" s="2"/>
      <c r="G24" s="36" t="s">
        <v>21</v>
      </c>
      <c r="H24" s="2"/>
      <c r="I24" s="36" t="s">
        <v>21</v>
      </c>
      <c r="J24" s="2"/>
      <c r="K24" s="36" t="s">
        <v>21</v>
      </c>
      <c r="L24" s="2"/>
      <c r="M24" s="36" t="s">
        <v>21</v>
      </c>
      <c r="N24" s="56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spans="1:62" ht="16">
      <c r="A25" s="3" t="s">
        <v>50</v>
      </c>
      <c r="B25" s="2" t="s">
        <v>19</v>
      </c>
      <c r="C25" s="124">
        <v>0.27400000000000002</v>
      </c>
      <c r="D25" s="2"/>
      <c r="E25" s="9">
        <f>Casanova!E25+Jenshan!E25+Yoon!E25+'Co-PI3'!E25+'Co-PI4'!E25</f>
        <v>31888.037589230775</v>
      </c>
      <c r="F25" s="9"/>
      <c r="G25" s="9">
        <f>Casanova!G25+Jenshan!G25+Yoon!G25+'Co-PI3'!G25+'Co-PI4'!G25</f>
        <v>29122.604102838239</v>
      </c>
      <c r="H25" s="9"/>
      <c r="I25" s="9">
        <f>Casanova!I25+Jenshan!I25+Yoon!I25+'Co-PI3'!I25+'Co-PI4'!I25</f>
        <v>29996.282225923384</v>
      </c>
      <c r="J25" s="9"/>
      <c r="K25" s="9">
        <f>Casanova!K25+Jenshan!K25+Yoon!K25+'Co-PI3'!K25+'Co-PI4'!K25</f>
        <v>0</v>
      </c>
      <c r="L25" s="9"/>
      <c r="M25" s="9">
        <f>Casanova!M25+Jenshan!M25+Yoon!M25+'Co-PI3'!M25+'Co-PI4'!M25</f>
        <v>0</v>
      </c>
      <c r="N25" s="11">
        <f t="shared" ref="N25:N31" si="0">E25+G25+I25+K25+M25</f>
        <v>91006.92391799239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</row>
    <row r="26" spans="1:62" ht="16">
      <c r="A26" s="3"/>
      <c r="B26" s="2" t="s">
        <v>9</v>
      </c>
      <c r="C26" s="124">
        <v>0.10199999999999999</v>
      </c>
      <c r="D26" s="2"/>
      <c r="E26" s="9">
        <f>Casanova!E26+Jenshan!E26+Yoon!E26+'Co-PI3'!E26+'Co-PI4'!E26</f>
        <v>15299.999999999998</v>
      </c>
      <c r="F26" s="9"/>
      <c r="G26" s="9">
        <f>Casanova!G26+Jenshan!G26+Yoon!G26+'Co-PI3'!G26+'Co-PI4'!G26</f>
        <v>10506</v>
      </c>
      <c r="H26" s="9"/>
      <c r="I26" s="9">
        <f>Casanova!I26+Jenshan!I26+Yoon!I26+'Co-PI3'!I26+'Co-PI4'!I26</f>
        <v>10821.179999999998</v>
      </c>
      <c r="J26" s="9"/>
      <c r="K26" s="9">
        <f>Casanova!K26+Jenshan!K26+Yoon!K26+'Co-PI3'!K26+'Co-PI4'!K26</f>
        <v>0</v>
      </c>
      <c r="L26" s="9"/>
      <c r="M26" s="9">
        <f>Casanova!M26+Jenshan!M26+Yoon!M26+'Co-PI3'!M26+'Co-PI4'!M26</f>
        <v>0</v>
      </c>
      <c r="N26" s="11">
        <f t="shared" si="0"/>
        <v>36627.18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</row>
    <row r="27" spans="1:62" ht="16">
      <c r="A27" s="3"/>
      <c r="B27" s="2" t="s">
        <v>10</v>
      </c>
      <c r="C27" s="124">
        <v>0.10199999999999999</v>
      </c>
      <c r="D27" s="2"/>
      <c r="E27" s="9">
        <f>Casanova!E27+Jenshan!E27+Yoon!E27+'Co-PI3'!E27+'Co-PI4'!E27</f>
        <v>0</v>
      </c>
      <c r="F27" s="9"/>
      <c r="G27" s="9">
        <f>Casanova!G27+Jenshan!G27+Yoon!G27+'Co-PI3'!G27+'Co-PI4'!G27</f>
        <v>0</v>
      </c>
      <c r="H27" s="9"/>
      <c r="I27" s="9">
        <f>Casanova!I27+Jenshan!I27+Yoon!I27+'Co-PI3'!I27+'Co-PI4'!I27</f>
        <v>0</v>
      </c>
      <c r="J27" s="9"/>
      <c r="K27" s="9">
        <f>Casanova!K27+Jenshan!K27+Yoon!K27+'Co-PI3'!K27+'Co-PI4'!K27</f>
        <v>0</v>
      </c>
      <c r="L27" s="9"/>
      <c r="M27" s="9">
        <f>Casanova!M27+Jenshan!M27+Yoon!M27+'Co-PI3'!M27+'Co-PI4'!M27</f>
        <v>0</v>
      </c>
      <c r="N27" s="11">
        <f t="shared" si="0"/>
        <v>0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</row>
    <row r="28" spans="1:62" ht="16">
      <c r="A28" s="3"/>
      <c r="B28" s="2" t="s">
        <v>11</v>
      </c>
      <c r="C28" s="124">
        <v>6.0000000000000001E-3</v>
      </c>
      <c r="D28" s="2"/>
      <c r="E28" s="9">
        <f>Casanova!E28+Jenshan!E28+Yoon!E28+'Co-PI3'!E28+'Co-PI4'!E28</f>
        <v>162</v>
      </c>
      <c r="F28" s="9"/>
      <c r="G28" s="9">
        <f>Casanova!G28+Jenshan!G28+Yoon!G28+'Co-PI3'!G28+'Co-PI4'!G28</f>
        <v>111.24000000000001</v>
      </c>
      <c r="H28" s="9"/>
      <c r="I28" s="9">
        <f>Casanova!I28+Jenshan!I28+Yoon!I28+'Co-PI3'!I28+'Co-PI4'!I28</f>
        <v>114.5772</v>
      </c>
      <c r="J28" s="9"/>
      <c r="K28" s="9">
        <f>Casanova!K28+Jenshan!K28+Yoon!K28+'Co-PI3'!K28+'Co-PI4'!K28</f>
        <v>0</v>
      </c>
      <c r="L28" s="9"/>
      <c r="M28" s="9">
        <f>Casanova!M28+Jenshan!M28+Yoon!M28+'Co-PI3'!M28+'Co-PI4'!M28</f>
        <v>0</v>
      </c>
      <c r="N28" s="11">
        <f t="shared" si="0"/>
        <v>387.81720000000001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</row>
    <row r="29" spans="1:62" ht="16">
      <c r="A29" s="3"/>
      <c r="B29" s="2" t="s">
        <v>12</v>
      </c>
      <c r="C29" s="124">
        <v>0.35799999999999998</v>
      </c>
      <c r="D29" s="2"/>
      <c r="E29" s="9">
        <f>Casanova!E29+Jenshan!E29+Yoon!E29+'Co-PI3'!E29+'Co-PI4'!E29</f>
        <v>0</v>
      </c>
      <c r="F29" s="9"/>
      <c r="G29" s="9">
        <f>Casanova!G29+Jenshan!G29+Yoon!G29+'Co-PI3'!G29+'Co-PI4'!G29</f>
        <v>0</v>
      </c>
      <c r="H29" s="9"/>
      <c r="I29" s="9">
        <f>Casanova!I29+Jenshan!I29+Yoon!I29+'Co-PI3'!I29+'Co-PI4'!I29</f>
        <v>0</v>
      </c>
      <c r="J29" s="9"/>
      <c r="K29" s="9">
        <f>Casanova!K29+Jenshan!K29+Yoon!K29+'Co-PI3'!K29+'Co-PI4'!K29</f>
        <v>0</v>
      </c>
      <c r="L29" s="9"/>
      <c r="M29" s="9">
        <f>Casanova!M29+Jenshan!M29+Yoon!M29+'Co-PI3'!M29+'Co-PI4'!M29</f>
        <v>0</v>
      </c>
      <c r="N29" s="11">
        <f t="shared" si="0"/>
        <v>0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</row>
    <row r="30" spans="1:62" ht="16">
      <c r="A30" s="3"/>
      <c r="B30" s="2" t="s">
        <v>13</v>
      </c>
      <c r="C30" s="124">
        <v>0.45200000000000001</v>
      </c>
      <c r="D30" s="2"/>
      <c r="E30" s="9">
        <f>Casanova!E30+Jenshan!E30+Yoon!E30+'Co-PI3'!E30+'Co-PI4'!E30</f>
        <v>0</v>
      </c>
      <c r="F30" s="13"/>
      <c r="G30" s="9">
        <f>Casanova!G30+Jenshan!G30+Yoon!G30+'Co-PI3'!G30+'Co-PI4'!G30</f>
        <v>0</v>
      </c>
      <c r="H30" s="13"/>
      <c r="I30" s="9">
        <f>Casanova!I30+Jenshan!I30+Yoon!I30+'Co-PI3'!I30+'Co-PI4'!I30</f>
        <v>0</v>
      </c>
      <c r="J30" s="13"/>
      <c r="K30" s="9">
        <f>Casanova!K30+Jenshan!K30+Yoon!K30+'Co-PI3'!K30+'Co-PI4'!K30</f>
        <v>0</v>
      </c>
      <c r="L30" s="13"/>
      <c r="M30" s="9">
        <f>Casanova!M30+Jenshan!M30+Yoon!M30+'Co-PI3'!M30+'Co-PI4'!M30</f>
        <v>0</v>
      </c>
      <c r="N30" s="15">
        <f t="shared" si="0"/>
        <v>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  <row r="31" spans="1:62" ht="16">
      <c r="A31" s="3"/>
      <c r="B31" s="2"/>
      <c r="C31" s="35" t="s">
        <v>22</v>
      </c>
      <c r="D31" s="2"/>
      <c r="E31" s="9">
        <f>Casanova!E31+Jenshan!E31+Yoon!E31+'Co-PI3'!E31+'Co-PI4'!E31</f>
        <v>47350.037589230778</v>
      </c>
      <c r="F31" s="9"/>
      <c r="G31" s="9">
        <f>Casanova!G31+Jenshan!G31+Yoon!G31+'Co-PI3'!G31+'Co-PI4'!G31</f>
        <v>39739.844102838237</v>
      </c>
      <c r="H31" s="9"/>
      <c r="I31" s="9">
        <f>Casanova!I31+Jenshan!I31+Yoon!I31+'Co-PI3'!I31+'Co-PI4'!I31</f>
        <v>40932.039425923387</v>
      </c>
      <c r="J31" s="9"/>
      <c r="K31" s="9">
        <f>Casanova!K31+Jenshan!K31+Yoon!K31+'Co-PI3'!K31+'Co-PI4'!K31</f>
        <v>0</v>
      </c>
      <c r="L31" s="9"/>
      <c r="M31" s="9">
        <f>Casanova!M31+Jenshan!M31+Yoon!M31+'Co-PI3'!M31+'Co-PI4'!M31</f>
        <v>0</v>
      </c>
      <c r="N31" s="11">
        <f t="shared" si="0"/>
        <v>128021.9211179924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</row>
    <row r="32" spans="1:62" ht="16">
      <c r="A32" s="3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55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</row>
    <row r="33" spans="1:62" s="1" customFormat="1" ht="16">
      <c r="A33" s="3"/>
      <c r="B33" s="2"/>
      <c r="C33" s="37" t="s">
        <v>23</v>
      </c>
      <c r="D33" s="38"/>
      <c r="E33" s="39">
        <f>Casanova!E33+Jenshan!E33+Yoon!E33+'Co-PI3'!E33+'Co-PI4'!E33</f>
        <v>340729.73681999999</v>
      </c>
      <c r="F33" s="39"/>
      <c r="G33" s="39">
        <f>Casanova!G33+Jenshan!G33+Yoon!G33+'Co-PI3'!G33+'Co-PI4'!G33</f>
        <v>267566.72039056901</v>
      </c>
      <c r="H33" s="39"/>
      <c r="I33" s="39">
        <f>Casanova!I33+Jenshan!I33+Yoon!I33+'Co-PI3'!I33+'Co-PI4'!I33</f>
        <v>275593.72200228611</v>
      </c>
      <c r="J33" s="39"/>
      <c r="K33" s="39">
        <f>Casanova!K33+Jenshan!K33+Yoon!K33+'Co-PI3'!K33+'Co-PI4'!K33</f>
        <v>0</v>
      </c>
      <c r="L33" s="39"/>
      <c r="M33" s="39">
        <f>Casanova!M33+Jenshan!M33+Yoon!M33+'Co-PI3'!M33+'Co-PI4'!M33</f>
        <v>0</v>
      </c>
      <c r="N33" s="11">
        <f>E33+G33+I33+K33+M33</f>
        <v>883890.17921285506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</row>
    <row r="34" spans="1:62" ht="16">
      <c r="A34" s="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55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</row>
    <row r="35" spans="1:62" ht="16">
      <c r="A35" s="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57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</row>
    <row r="36" spans="1:62" ht="16">
      <c r="A36" s="3" t="s">
        <v>51</v>
      </c>
      <c r="B36" s="2" t="s">
        <v>24</v>
      </c>
      <c r="C36" s="2"/>
      <c r="D36" s="2"/>
      <c r="E36" s="9">
        <f>Casanova!E36+Jenshan!E36+Yoon!E36+'Co-PI3'!E36+'Co-PI4'!E36</f>
        <v>16000</v>
      </c>
      <c r="F36" s="9"/>
      <c r="G36" s="9">
        <f>Casanova!G36+Jenshan!G36+Yoon!G36+'Co-PI3'!G36+'Co-PI4'!G36</f>
        <v>15000</v>
      </c>
      <c r="H36" s="9"/>
      <c r="I36" s="9">
        <f>Casanova!I36+Jenshan!I36+Yoon!I36+'Co-PI3'!I36+'Co-PI4'!I36</f>
        <v>15000</v>
      </c>
      <c r="J36" s="9"/>
      <c r="K36" s="9">
        <f>Casanova!K36+Jenshan!K36+Yoon!K36+'Co-PI3'!K36+'Co-PI4'!K36</f>
        <v>0</v>
      </c>
      <c r="L36" s="9"/>
      <c r="M36" s="9">
        <f>Casanova!M36+Jenshan!M36+Yoon!M36+'Co-PI3'!M36+'Co-PI4'!M36</f>
        <v>0</v>
      </c>
      <c r="N36" s="11">
        <f t="shared" ref="N36:N41" si="1">E36+G36+I36+K36+M36</f>
        <v>46000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</row>
    <row r="37" spans="1:62" ht="16">
      <c r="A37" s="3"/>
      <c r="B37" s="2" t="s">
        <v>25</v>
      </c>
      <c r="C37" s="2"/>
      <c r="D37" s="2"/>
      <c r="E37" s="9">
        <f>Casanova!E37+Jenshan!E37+Yoon!E37+'Co-PI3'!E37+'Co-PI4'!E37</f>
        <v>2000</v>
      </c>
      <c r="F37" s="9"/>
      <c r="G37" s="9">
        <f>Casanova!G37+Jenshan!G37+Yoon!G37+'Co-PI3'!G37+'Co-PI4'!G37</f>
        <v>2000</v>
      </c>
      <c r="H37" s="9"/>
      <c r="I37" s="9">
        <f>Casanova!I37+Jenshan!I37+Yoon!I37+'Co-PI3'!I37+'Co-PI4'!I37</f>
        <v>2000</v>
      </c>
      <c r="J37" s="9"/>
      <c r="K37" s="9">
        <f>Casanova!K37+Jenshan!K37+Yoon!K37+'Co-PI3'!K37+'Co-PI4'!K37</f>
        <v>0</v>
      </c>
      <c r="L37" s="9"/>
      <c r="M37" s="9">
        <f>Casanova!M37+Jenshan!M37+Yoon!M37+'Co-PI3'!M37+'Co-PI4'!M37</f>
        <v>0</v>
      </c>
      <c r="N37" s="11">
        <f t="shared" si="1"/>
        <v>6000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</row>
    <row r="38" spans="1:62" ht="16">
      <c r="A38" s="3"/>
      <c r="B38" s="2" t="s">
        <v>26</v>
      </c>
      <c r="C38" s="2"/>
      <c r="D38" s="2"/>
      <c r="E38" s="9">
        <f>Casanova!E38+Jenshan!E38+Yoon!E38+'Co-PI3'!E38+'Co-PI4'!E38</f>
        <v>20000</v>
      </c>
      <c r="F38" s="9"/>
      <c r="G38" s="9">
        <f>Casanova!G38+Jenshan!G38+Yoon!G38+'Co-PI3'!G38+'Co-PI4'!G38</f>
        <v>20000</v>
      </c>
      <c r="H38" s="9"/>
      <c r="I38" s="9">
        <f>Casanova!I38+Jenshan!I38+Yoon!I38+'Co-PI3'!I38+'Co-PI4'!I38</f>
        <v>20000</v>
      </c>
      <c r="J38" s="9"/>
      <c r="K38" s="9">
        <f>Casanova!K38+Jenshan!K38+Yoon!K38+'Co-PI3'!K38+'Co-PI4'!K38</f>
        <v>0</v>
      </c>
      <c r="L38" s="9"/>
      <c r="M38" s="9">
        <f>Casanova!M38+Jenshan!M38+Yoon!M38+'Co-PI3'!M38+'Co-PI4'!M38</f>
        <v>0</v>
      </c>
      <c r="N38" s="11">
        <f t="shared" si="1"/>
        <v>60000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</row>
    <row r="39" spans="1:62" ht="16">
      <c r="A39" s="3"/>
      <c r="B39" s="2" t="s">
        <v>27</v>
      </c>
      <c r="C39" s="2"/>
      <c r="D39" s="2"/>
      <c r="E39" s="9">
        <f>Casanova!E39+Jenshan!E39+Yoon!E39+'Co-PI3'!E39+'Co-PI4'!E39</f>
        <v>6000</v>
      </c>
      <c r="F39" s="9"/>
      <c r="G39" s="9">
        <f>Casanova!G39+Jenshan!G39+Yoon!G39+'Co-PI3'!G39+'Co-PI4'!G39</f>
        <v>3000</v>
      </c>
      <c r="H39" s="9"/>
      <c r="I39" s="9">
        <f>Casanova!I39+Jenshan!I39+Yoon!I39+'Co-PI3'!I39+'Co-PI4'!I39</f>
        <v>3000</v>
      </c>
      <c r="J39" s="9"/>
      <c r="K39" s="9">
        <f>Casanova!K39+Jenshan!K39+Yoon!K39+'Co-PI3'!K39+'Co-PI4'!K39</f>
        <v>0</v>
      </c>
      <c r="L39" s="9"/>
      <c r="M39" s="9">
        <f>Casanova!M39+Jenshan!M39+Yoon!M39+'Co-PI3'!M39+'Co-PI4'!M39</f>
        <v>0</v>
      </c>
      <c r="N39" s="11">
        <f t="shared" si="1"/>
        <v>12000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</row>
    <row r="40" spans="1:62" ht="16">
      <c r="A40" s="3"/>
      <c r="B40" s="2" t="s">
        <v>28</v>
      </c>
      <c r="C40" s="2"/>
      <c r="D40" s="2"/>
      <c r="E40" s="9">
        <f>Casanova!E40+Jenshan!E40+Yoon!E40+'Co-PI3'!E40+'Co-PI4'!E40</f>
        <v>0</v>
      </c>
      <c r="F40" s="13"/>
      <c r="G40" s="9">
        <f>Casanova!G40+Jenshan!G40+Yoon!G40+'Co-PI3'!G40+'Co-PI4'!G40</f>
        <v>0</v>
      </c>
      <c r="H40" s="13"/>
      <c r="I40" s="9">
        <f>Casanova!I40+Jenshan!I40+Yoon!I40+'Co-PI3'!I40+'Co-PI4'!I40</f>
        <v>0</v>
      </c>
      <c r="J40" s="13"/>
      <c r="K40" s="9">
        <f>Casanova!K40+Jenshan!K40+Yoon!K40+'Co-PI3'!K40+'Co-PI4'!K40</f>
        <v>0</v>
      </c>
      <c r="L40" s="13"/>
      <c r="M40" s="9">
        <f>Casanova!M40+Jenshan!M40+Yoon!M40+'Co-PI3'!M40+'Co-PI4'!M40</f>
        <v>0</v>
      </c>
      <c r="N40" s="15">
        <f t="shared" si="1"/>
        <v>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</row>
    <row r="41" spans="1:62" s="1" customFormat="1" ht="16">
      <c r="A41" s="3"/>
      <c r="B41" s="2"/>
      <c r="C41" s="37" t="s">
        <v>29</v>
      </c>
      <c r="D41" s="38"/>
      <c r="E41" s="39">
        <f>Casanova!E41+Jenshan!E41+Yoon!E41+'Co-PI3'!E41+'Co-PI4'!E41</f>
        <v>44000</v>
      </c>
      <c r="F41" s="39"/>
      <c r="G41" s="39">
        <f>Casanova!G41+Jenshan!G41+Yoon!G41+'Co-PI3'!G41+'Co-PI4'!G41</f>
        <v>40000</v>
      </c>
      <c r="H41" s="39"/>
      <c r="I41" s="39">
        <f>Casanova!I41+Jenshan!I41+Yoon!I41+'Co-PI3'!I41+'Co-PI4'!I41</f>
        <v>40000</v>
      </c>
      <c r="J41" s="39"/>
      <c r="K41" s="39">
        <f>Casanova!K41+Jenshan!K41+Yoon!K41+'Co-PI3'!K41+'Co-PI4'!K41</f>
        <v>0</v>
      </c>
      <c r="L41" s="39"/>
      <c r="M41" s="39">
        <f>Casanova!M41+Jenshan!M41+Yoon!M41+'Co-PI3'!M41+'Co-PI4'!M41</f>
        <v>0</v>
      </c>
      <c r="N41" s="11">
        <f t="shared" si="1"/>
        <v>124000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</row>
    <row r="42" spans="1:62" ht="16">
      <c r="A42" s="3"/>
      <c r="B42" s="2"/>
      <c r="C42" s="2"/>
      <c r="D42" s="2"/>
      <c r="E42" s="9"/>
      <c r="F42" s="9"/>
      <c r="G42" s="9"/>
      <c r="H42" s="9"/>
      <c r="I42" s="9"/>
      <c r="J42" s="9"/>
      <c r="K42" s="9"/>
      <c r="L42" s="9"/>
      <c r="M42" s="9"/>
      <c r="N42" s="11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</row>
    <row r="43" spans="1:62" ht="16">
      <c r="A43" s="3" t="s">
        <v>52</v>
      </c>
      <c r="B43" s="2" t="s">
        <v>31</v>
      </c>
      <c r="C43" s="2"/>
      <c r="D43" s="2"/>
      <c r="E43" s="9">
        <f>Casanova!E43+Jenshan!E43+Yoon!E43+'Co-PI3'!E43+'Co-PI4'!E43</f>
        <v>0</v>
      </c>
      <c r="F43" s="9"/>
      <c r="G43" s="9">
        <f>Casanova!G43+Jenshan!G43+Yoon!G43+'Co-PI3'!G43+'Co-PI4'!G43</f>
        <v>0</v>
      </c>
      <c r="H43" s="9"/>
      <c r="I43" s="9">
        <f>Casanova!I43+Jenshan!I43+Yoon!I43+'Co-PI3'!I43+'Co-PI4'!I43</f>
        <v>0</v>
      </c>
      <c r="J43" s="9"/>
      <c r="K43" s="9">
        <f>Casanova!K43+Jenshan!K43+Yoon!K43+'Co-PI3'!K43+'Co-PI4'!K43</f>
        <v>0</v>
      </c>
      <c r="L43" s="9"/>
      <c r="M43" s="9">
        <f>Casanova!M43+Jenshan!M43+Yoon!M43+'Co-PI3'!M43+'Co-PI4'!M43</f>
        <v>0</v>
      </c>
      <c r="N43" s="11">
        <f>E43+G43+I43+K43+M43</f>
        <v>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</row>
    <row r="44" spans="1:62" ht="16">
      <c r="A44" s="2"/>
      <c r="B44" s="2" t="s">
        <v>30</v>
      </c>
      <c r="C44" s="2"/>
      <c r="D44" s="2"/>
      <c r="E44" s="9">
        <f>Casanova!E44+Jenshan!E44+Yoon!E44+'Co-PI3'!E44+'Co-PI4'!E44</f>
        <v>67844.7</v>
      </c>
      <c r="F44" s="27"/>
      <c r="G44" s="9">
        <f>Casanova!G44+Jenshan!G44+Yoon!G44+'Co-PI3'!G44+'Co-PI4'!G44</f>
        <v>47491.290000000008</v>
      </c>
      <c r="H44" s="27"/>
      <c r="I44" s="9">
        <f>Casanova!I44+Jenshan!I44+Yoon!I44+'Co-PI3'!I44+'Co-PI4'!I44</f>
        <v>49865.854500000009</v>
      </c>
      <c r="J44" s="27"/>
      <c r="K44" s="9">
        <f>Casanova!K44+Jenshan!K44+Yoon!K44+'Co-PI3'!K44+'Co-PI4'!K44</f>
        <v>0</v>
      </c>
      <c r="L44" s="27"/>
      <c r="M44" s="9">
        <f>Casanova!M44+Jenshan!M44+Yoon!M44+'Co-PI3'!M44+'Co-PI4'!M44</f>
        <v>0</v>
      </c>
      <c r="N44" s="33">
        <f>E44+G44+I44+K44+M44</f>
        <v>165201.84450000001</v>
      </c>
      <c r="O44" s="23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</row>
    <row r="45" spans="1:62" ht="16">
      <c r="A45" s="2"/>
      <c r="B45" s="2" t="s">
        <v>32</v>
      </c>
      <c r="C45" s="2"/>
      <c r="D45" s="2"/>
      <c r="E45" s="9">
        <f>Casanova!E45+Jenshan!E45+Yoon!E45+'Co-PI3'!E45+'Co-PI4'!E45</f>
        <v>187660</v>
      </c>
      <c r="F45" s="13"/>
      <c r="G45" s="9">
        <f>Casanova!G45+Jenshan!G45+Yoon!G45+'Co-PI3'!G45+'Co-PI4'!G45</f>
        <v>161607</v>
      </c>
      <c r="H45" s="13"/>
      <c r="I45" s="9">
        <f>Casanova!I45+Jenshan!I45+Yoon!I45+'Co-PI3'!I45+'Co-PI4'!I45</f>
        <v>166917</v>
      </c>
      <c r="J45" s="13"/>
      <c r="K45" s="9">
        <f>Casanova!K45+Jenshan!K45+Yoon!K45+'Co-PI3'!K45+'Co-PI4'!K45</f>
        <v>0</v>
      </c>
      <c r="L45" s="13"/>
      <c r="M45" s="9">
        <f>Casanova!M45+Jenshan!M45+Yoon!M45+'Co-PI3'!M45+'Co-PI4'!M45</f>
        <v>0</v>
      </c>
      <c r="N45" s="15">
        <f>E45+G45+I45+K45+M45</f>
        <v>516184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</row>
    <row r="46" spans="1:62" s="1" customFormat="1" ht="16">
      <c r="A46" s="2"/>
      <c r="B46" s="2"/>
      <c r="C46" s="37" t="s">
        <v>33</v>
      </c>
      <c r="D46" s="38"/>
      <c r="E46" s="39">
        <f>Casanova!E46+Jenshan!E46+Yoon!E46+'Co-PI3'!E46+'Co-PI4'!E46</f>
        <v>255504.69999999998</v>
      </c>
      <c r="F46" s="39"/>
      <c r="G46" s="39">
        <f>Casanova!G46+Jenshan!G46+Yoon!G46+'Co-PI3'!G46+'Co-PI4'!G46</f>
        <v>209098.29000000004</v>
      </c>
      <c r="H46" s="39"/>
      <c r="I46" s="39">
        <f>Casanova!I46+Jenshan!I46+Yoon!I46+'Co-PI3'!I46+'Co-PI4'!I46</f>
        <v>216782.85450000002</v>
      </c>
      <c r="J46" s="39"/>
      <c r="K46" s="39">
        <f>Casanova!K46+Jenshan!K46+Yoon!K46+'Co-PI3'!K46+'Co-PI4'!K46</f>
        <v>0</v>
      </c>
      <c r="L46" s="39"/>
      <c r="M46" s="39">
        <f>Casanova!M46+Jenshan!M46+Yoon!M46+'Co-PI3'!M46+'Co-PI4'!M46</f>
        <v>0</v>
      </c>
      <c r="N46" s="11">
        <f>E46+G46+I46+K46+M46</f>
        <v>681385.84450000001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</row>
    <row r="47" spans="1:62" ht="1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55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</row>
    <row r="48" spans="1:62" s="1" customFormat="1" ht="16">
      <c r="A48" s="31" t="s">
        <v>61</v>
      </c>
      <c r="B48" s="38"/>
      <c r="C48" s="30" t="s">
        <v>62</v>
      </c>
      <c r="D48" s="31"/>
      <c r="E48" s="39">
        <f>Casanova!E48+Jenshan!E48+Yoon!E48+'Co-PI3'!E48+'Co-PI4'!E48</f>
        <v>640234.43681999994</v>
      </c>
      <c r="F48" s="32"/>
      <c r="G48" s="39">
        <f>Casanova!G48+Jenshan!G48+Yoon!G48+'Co-PI3'!G48+'Co-PI4'!G48</f>
        <v>516665.01039056905</v>
      </c>
      <c r="H48" s="32"/>
      <c r="I48" s="39">
        <f>Casanova!I48+Jenshan!I48+Yoon!I48+'Co-PI3'!I48+'Co-PI4'!I48</f>
        <v>532376.57650228601</v>
      </c>
      <c r="J48" s="32"/>
      <c r="K48" s="39">
        <f>Casanova!K48+Jenshan!K48+Yoon!K48+'Co-PI3'!K48+'Co-PI4'!K48</f>
        <v>0</v>
      </c>
      <c r="L48" s="32"/>
      <c r="M48" s="39">
        <f>Casanova!M48+Jenshan!M48+Yoon!M48+'Co-PI3'!M48+'Co-PI4'!M48</f>
        <v>0</v>
      </c>
      <c r="N48" s="11">
        <f>E48+G48+I48+K48+M48</f>
        <v>1689276.0237128548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</row>
    <row r="49" spans="1:62" s="1" customFormat="1" ht="16">
      <c r="A49" s="2"/>
      <c r="B49" s="2"/>
      <c r="C49" s="2"/>
      <c r="D49" s="2"/>
      <c r="E49" s="9"/>
      <c r="F49" s="9"/>
      <c r="G49" s="9"/>
      <c r="H49" s="9"/>
      <c r="I49" s="9"/>
      <c r="J49" s="9"/>
      <c r="K49" s="9"/>
      <c r="L49" s="9"/>
      <c r="M49" s="9"/>
      <c r="N49" s="11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</row>
    <row r="50" spans="1:62" s="1" customFormat="1" ht="16">
      <c r="A50" s="58" t="s">
        <v>63</v>
      </c>
      <c r="B50" s="59"/>
      <c r="C50" s="66" t="s">
        <v>64</v>
      </c>
      <c r="D50" s="59"/>
      <c r="E50" s="115">
        <f>Casanova!E50+Jenshan!E50+Yoon!E50+'Co-PI3'!E50+'Co-PI4'!E50</f>
        <v>409729.73681999999</v>
      </c>
      <c r="F50" s="60"/>
      <c r="G50" s="115">
        <f>Casanova!G50+Jenshan!G50+Yoon!G50+'Co-PI3'!G50+'Co-PI4'!G50</f>
        <v>307566.72039056901</v>
      </c>
      <c r="H50" s="60"/>
      <c r="I50" s="115">
        <f>Casanova!I50+Jenshan!I50+Yoon!I50+'Co-PI3'!I50+'Co-PI4'!I50</f>
        <v>315593.72200228606</v>
      </c>
      <c r="J50" s="60"/>
      <c r="K50" s="115">
        <f>Casanova!K50+Jenshan!K50+Yoon!K50+'Co-PI3'!K50+'Co-PI4'!K50</f>
        <v>0</v>
      </c>
      <c r="L50" s="60"/>
      <c r="M50" s="115">
        <f>Casanova!M50+Jenshan!M50+Yoon!M50+'Co-PI3'!M50+'Co-PI4'!M50</f>
        <v>0</v>
      </c>
      <c r="N50" s="11">
        <f>E50+G50+I50+K50+M50</f>
        <v>1032890.1792128549</v>
      </c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</row>
    <row r="51" spans="1:62" ht="16">
      <c r="A51" s="3"/>
      <c r="B51" s="2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55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</row>
    <row r="52" spans="1:62" ht="16">
      <c r="A52" s="116" t="s">
        <v>48</v>
      </c>
      <c r="B52" s="117"/>
      <c r="C52" s="118" t="s">
        <v>34</v>
      </c>
      <c r="D52" s="2"/>
      <c r="E52" s="3"/>
      <c r="F52" s="3"/>
      <c r="G52" s="3"/>
      <c r="H52" s="3"/>
      <c r="I52" s="3"/>
      <c r="J52" s="3"/>
      <c r="K52" s="3"/>
      <c r="L52" s="3"/>
      <c r="M52" s="3"/>
      <c r="N52" s="55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</row>
    <row r="53" spans="1:62" ht="16">
      <c r="A53" s="2"/>
      <c r="B53" s="2"/>
      <c r="C53" s="120">
        <v>0.54500000000000004</v>
      </c>
      <c r="D53" s="2"/>
      <c r="E53" s="3"/>
      <c r="F53" s="3"/>
      <c r="G53" s="3"/>
      <c r="H53" s="3"/>
      <c r="I53" s="3"/>
      <c r="J53" s="3"/>
      <c r="K53" s="3"/>
      <c r="L53" s="3"/>
      <c r="M53" s="3"/>
      <c r="N53" s="55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</row>
    <row r="54" spans="1:62" s="1" customFormat="1" ht="16">
      <c r="A54" s="2"/>
      <c r="B54" s="2"/>
      <c r="C54" s="119" t="s">
        <v>35</v>
      </c>
      <c r="D54" s="117"/>
      <c r="E54" s="112">
        <f>Casanova!E54+Jenshan!E54+Yoon!E54+'Co-PI3'!E54+'Co-PI4'!E54</f>
        <v>223302.70656690001</v>
      </c>
      <c r="F54" s="113"/>
      <c r="G54" s="111">
        <f>Casanova!G54+Jenshan!G54+Yoon!G54+'Co-PI3'!G54+'Co-PI4'!G54</f>
        <v>167623.8626128601</v>
      </c>
      <c r="H54" s="113"/>
      <c r="I54" s="111">
        <f>Casanova!I54+Jenshan!I54+Yoon!I54+'Co-PI3'!I54+'Co-PI4'!I54</f>
        <v>171998.57849124592</v>
      </c>
      <c r="J54" s="113"/>
      <c r="K54" s="111">
        <f>Casanova!K54+Jenshan!K54+Yoon!K54+'Co-PI3'!K54+'Co-PI4'!K54</f>
        <v>0</v>
      </c>
      <c r="L54" s="113"/>
      <c r="M54" s="111">
        <f>Casanova!M54+Jenshan!M54+Yoon!M54+'Co-PI3'!M54+'Co-PI4'!M54</f>
        <v>0</v>
      </c>
      <c r="N54" s="11">
        <f>E54+G54+I54+K54+M54</f>
        <v>562925.14767100604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</row>
    <row r="55" spans="1:62" ht="1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55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</row>
    <row r="56" spans="1:62" ht="1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55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</row>
    <row r="57" spans="1:62" s="1" customFormat="1" ht="18">
      <c r="A57" s="52"/>
      <c r="B57" s="52"/>
      <c r="C57" s="53" t="s">
        <v>46</v>
      </c>
      <c r="D57" s="4"/>
      <c r="E57" s="114">
        <f>Casanova!E57+Jenshan!E57+Yoon!E57+'Co-PI3'!E57+'Co-PI4'!E57</f>
        <v>863537.14338689996</v>
      </c>
      <c r="F57" s="11"/>
      <c r="G57" s="114">
        <f>Casanova!G57+Jenshan!G57+Yoon!G57+'Co-PI3'!G57+'Co-PI4'!G57</f>
        <v>684288.87300342915</v>
      </c>
      <c r="H57" s="11"/>
      <c r="I57" s="114">
        <f>Casanova!I57+Jenshan!I57+Yoon!I57+'Co-PI3'!I57+'Co-PI4'!I57</f>
        <v>704375.15499353199</v>
      </c>
      <c r="J57" s="11"/>
      <c r="K57" s="114">
        <f>Casanova!K57+Jenshan!K57+Yoon!K57+'Co-PI3'!K57+'Co-PI4'!K57</f>
        <v>0</v>
      </c>
      <c r="L57" s="11"/>
      <c r="M57" s="114">
        <f>Casanova!M57+Jenshan!M57+Yoon!M57+'Co-PI3'!M57+'Co-PI4'!M57</f>
        <v>0</v>
      </c>
      <c r="N57" s="11">
        <f>E57+G57+I57+K57+M57</f>
        <v>2252201.1713838615</v>
      </c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</row>
    <row r="58" spans="1:62" ht="16">
      <c r="A58" s="2"/>
      <c r="B58" s="2"/>
      <c r="C58" s="2"/>
      <c r="D58" s="2"/>
      <c r="E58" s="9"/>
      <c r="F58" s="9"/>
      <c r="G58" s="9"/>
      <c r="H58" s="9"/>
      <c r="I58" s="9"/>
      <c r="J58" s="9"/>
      <c r="K58" s="9"/>
      <c r="L58" s="9"/>
      <c r="M58" s="9"/>
      <c r="N58" s="18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</row>
    <row r="59" spans="1:62" ht="1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3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</row>
    <row r="60" spans="1:62" ht="1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3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</row>
    <row r="61" spans="1:62" ht="16">
      <c r="A61" s="23"/>
      <c r="B61" s="23"/>
      <c r="C61" s="23"/>
      <c r="D61" s="2"/>
      <c r="E61" s="2"/>
      <c r="F61" s="2"/>
      <c r="G61" s="2"/>
      <c r="H61" s="2"/>
      <c r="I61" s="2"/>
      <c r="J61" s="2"/>
      <c r="K61" s="2"/>
      <c r="L61" s="2"/>
      <c r="M61" s="2"/>
      <c r="N61" s="3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</row>
    <row r="62" spans="1:62" ht="16">
      <c r="A62" s="126"/>
      <c r="B62" s="126"/>
      <c r="C62" s="126"/>
      <c r="D62" s="2"/>
      <c r="E62" s="2"/>
      <c r="F62" s="2"/>
      <c r="G62" s="2"/>
      <c r="H62" s="2"/>
      <c r="I62" s="2"/>
      <c r="J62" s="2"/>
      <c r="K62" s="2"/>
      <c r="L62" s="2"/>
      <c r="M62" s="2"/>
      <c r="N62" s="3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</row>
    <row r="63" spans="1:62" ht="16">
      <c r="A63" s="23"/>
      <c r="B63" s="97"/>
      <c r="C63" s="97"/>
      <c r="D63" s="2"/>
      <c r="E63" s="2"/>
      <c r="F63" s="2"/>
      <c r="G63" s="2"/>
      <c r="H63" s="2"/>
      <c r="I63" s="2"/>
      <c r="J63" s="2"/>
      <c r="K63" s="2"/>
      <c r="L63" s="2"/>
      <c r="M63" s="2"/>
      <c r="N63" s="3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</row>
    <row r="64" spans="1:62" ht="16">
      <c r="A64" s="23"/>
      <c r="B64" s="98"/>
      <c r="C64" s="98"/>
      <c r="D64" s="2"/>
      <c r="E64" s="2"/>
      <c r="F64" s="2"/>
      <c r="G64" s="2"/>
      <c r="H64" s="2"/>
      <c r="I64" s="2"/>
      <c r="J64" s="2"/>
      <c r="K64" s="2"/>
      <c r="L64" s="2"/>
      <c r="M64" s="2"/>
      <c r="N64" s="3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</row>
    <row r="65" spans="1:62" ht="16">
      <c r="A65" s="23"/>
      <c r="B65" s="98"/>
      <c r="C65" s="98"/>
      <c r="D65" s="2"/>
      <c r="E65" s="2"/>
      <c r="F65" s="2"/>
      <c r="G65" s="2"/>
      <c r="H65" s="2"/>
      <c r="I65" s="2"/>
      <c r="J65" s="2"/>
      <c r="K65" s="2"/>
      <c r="L65" s="2"/>
      <c r="M65" s="2"/>
      <c r="N65" s="3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</row>
    <row r="66" spans="1:62" ht="16">
      <c r="A66" s="23"/>
      <c r="B66" s="98"/>
      <c r="C66" s="98"/>
      <c r="D66" s="2"/>
      <c r="E66" s="2"/>
      <c r="F66" s="2"/>
      <c r="G66" s="2"/>
      <c r="H66" s="2"/>
      <c r="I66" s="2"/>
      <c r="J66" s="2"/>
      <c r="K66" s="2"/>
      <c r="L66" s="2"/>
      <c r="M66" s="2"/>
      <c r="N66" s="3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</row>
    <row r="67" spans="1:62" ht="16">
      <c r="A67" s="23"/>
      <c r="B67" s="98"/>
      <c r="C67" s="98"/>
      <c r="D67" s="2"/>
      <c r="E67" s="2"/>
      <c r="F67" s="2"/>
      <c r="G67" s="2"/>
      <c r="H67" s="2"/>
      <c r="I67" s="2"/>
      <c r="J67" s="2"/>
      <c r="K67" s="2"/>
      <c r="L67" s="2"/>
      <c r="M67" s="2"/>
      <c r="N67" s="3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</row>
    <row r="68" spans="1:62" ht="16">
      <c r="A68" s="23"/>
      <c r="B68" s="98"/>
      <c r="C68" s="98"/>
      <c r="D68" s="2"/>
      <c r="E68" s="2"/>
      <c r="F68" s="2"/>
      <c r="G68" s="2"/>
      <c r="H68" s="2"/>
      <c r="I68" s="2"/>
      <c r="J68" s="2"/>
      <c r="K68" s="2"/>
      <c r="L68" s="2"/>
      <c r="M68" s="2"/>
      <c r="N68" s="3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</row>
    <row r="69" spans="1:62" ht="16">
      <c r="A69" s="23"/>
      <c r="B69" s="98"/>
      <c r="C69" s="98"/>
      <c r="D69" s="2"/>
      <c r="E69" s="2"/>
      <c r="F69" s="2"/>
      <c r="G69" s="2"/>
      <c r="H69" s="2"/>
      <c r="I69" s="2"/>
      <c r="J69" s="2"/>
      <c r="K69" s="2"/>
      <c r="L69" s="2"/>
      <c r="M69" s="2"/>
      <c r="N69" s="3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</row>
    <row r="70" spans="1:62" ht="16">
      <c r="A70" s="23"/>
      <c r="B70" s="23"/>
      <c r="C70" s="23"/>
      <c r="D70" s="2"/>
      <c r="E70" s="2"/>
      <c r="F70" s="2"/>
      <c r="G70" s="2"/>
      <c r="H70" s="2"/>
      <c r="I70" s="2"/>
      <c r="J70" s="2"/>
      <c r="K70" s="2"/>
      <c r="L70" s="2"/>
      <c r="M70" s="2"/>
      <c r="N70" s="3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</row>
    <row r="71" spans="1:62" ht="1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3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</row>
    <row r="72" spans="1:62" ht="1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3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</row>
    <row r="73" spans="1:62" ht="1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3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</row>
    <row r="74" spans="1:62" ht="1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3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</row>
    <row r="75" spans="1:62" ht="1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3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</row>
    <row r="76" spans="1:62" ht="1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3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</row>
    <row r="77" spans="1:62" ht="1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3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</row>
    <row r="78" spans="1:62" ht="1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3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</row>
    <row r="79" spans="1:62" ht="1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3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</row>
    <row r="80" spans="1:62" ht="1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3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</row>
    <row r="81" spans="1:62" ht="1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3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</row>
    <row r="82" spans="1:62" ht="1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3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</row>
    <row r="83" spans="1:62" ht="1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3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</row>
    <row r="84" spans="1:62" ht="1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3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</row>
    <row r="85" spans="1:62" ht="1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3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</row>
    <row r="86" spans="1:62" ht="1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3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</row>
    <row r="87" spans="1:62" ht="1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3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</row>
    <row r="88" spans="1:62" ht="1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3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</row>
    <row r="89" spans="1:62" ht="1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3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</row>
    <row r="90" spans="1:62" ht="1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3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</row>
    <row r="91" spans="1:62" ht="1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3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</row>
    <row r="92" spans="1:62" ht="1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3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</row>
    <row r="93" spans="1:62" ht="1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3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</row>
    <row r="94" spans="1:62" ht="1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3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</row>
    <row r="95" spans="1:62" ht="1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3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</row>
    <row r="96" spans="1:62" ht="1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3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</row>
    <row r="97" spans="1:62" ht="1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3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</row>
    <row r="98" spans="1:62" ht="1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3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</row>
    <row r="99" spans="1:62" ht="1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3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</row>
    <row r="100" spans="1:62" ht="1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3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</row>
    <row r="101" spans="1:62" ht="1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3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</row>
    <row r="102" spans="1:62" ht="1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3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</row>
    <row r="103" spans="1:62" ht="1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3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</row>
    <row r="104" spans="1:62" ht="1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3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</row>
    <row r="105" spans="1:62" ht="1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3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</row>
    <row r="106" spans="1:62" ht="1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3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</row>
    <row r="107" spans="1:62" ht="1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3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</row>
    <row r="108" spans="1:62" ht="1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3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</row>
    <row r="109" spans="1:62" ht="1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3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</row>
    <row r="110" spans="1:62" ht="1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3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</row>
    <row r="111" spans="1:62" ht="1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3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</row>
    <row r="112" spans="1:62" ht="1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3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</row>
    <row r="113" spans="1:62" ht="1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3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</row>
    <row r="114" spans="1:62" ht="1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3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</row>
    <row r="115" spans="1:62" ht="1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3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</row>
    <row r="116" spans="1:62" ht="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3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</row>
    <row r="117" spans="1:62" ht="1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3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</row>
    <row r="118" spans="1:62" ht="1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3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</row>
    <row r="119" spans="1:62" ht="1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3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</row>
    <row r="120" spans="1:62" ht="1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3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</row>
    <row r="121" spans="1:62" ht="1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3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</row>
    <row r="122" spans="1:62" ht="1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3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</row>
    <row r="123" spans="1:62" ht="1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3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</row>
    <row r="124" spans="1:62" ht="1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3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</row>
    <row r="125" spans="1:62" ht="1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3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</row>
    <row r="126" spans="1:62" ht="1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3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</row>
    <row r="127" spans="1:62" ht="1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3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</row>
    <row r="128" spans="1:62" ht="1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3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</row>
    <row r="129" spans="1:62" ht="1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3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</row>
    <row r="130" spans="1:62" ht="1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3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</row>
    <row r="131" spans="1:62" ht="1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3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</row>
    <row r="132" spans="1:62" ht="1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3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</row>
    <row r="133" spans="1:62" ht="1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3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</row>
    <row r="134" spans="1:62" ht="1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3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</row>
    <row r="135" spans="1:62" ht="1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3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</row>
    <row r="136" spans="1:62" ht="1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3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</row>
    <row r="137" spans="1:62" ht="1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3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</row>
    <row r="138" spans="1:62" ht="1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3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</row>
    <row r="139" spans="1:62" ht="1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3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</row>
    <row r="140" spans="1:62" ht="1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3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</row>
    <row r="141" spans="1:62" ht="1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3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</row>
    <row r="142" spans="1:62" ht="1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3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</row>
    <row r="143" spans="1:62" ht="1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3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</row>
    <row r="144" spans="1:62" ht="1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3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</row>
    <row r="145" spans="1:62" ht="1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3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</row>
    <row r="146" spans="1:62" ht="1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3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</row>
    <row r="147" spans="1:62" ht="1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3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</row>
    <row r="148" spans="1:62" ht="1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3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</row>
    <row r="149" spans="1:62" ht="1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3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</row>
    <row r="150" spans="1:62" ht="1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3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</row>
    <row r="151" spans="1:62" ht="1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3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</row>
    <row r="152" spans="1:62" ht="1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3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</row>
    <row r="153" spans="1:62" ht="1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3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</row>
    <row r="154" spans="1:62" ht="1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3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</row>
    <row r="155" spans="1:62" ht="1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3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</row>
    <row r="156" spans="1:62" ht="1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3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</row>
    <row r="157" spans="1:62" ht="1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3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</row>
    <row r="158" spans="1:62" ht="1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3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</row>
    <row r="159" spans="1:62" ht="1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3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</row>
    <row r="160" spans="1:62" ht="1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3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</row>
    <row r="161" spans="1:62" ht="1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3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</row>
    <row r="162" spans="1:62" ht="1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3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</row>
    <row r="163" spans="1:62" ht="1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3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</row>
    <row r="164" spans="1:62" ht="1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3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</row>
    <row r="165" spans="1:62" ht="1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3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</row>
    <row r="166" spans="1:62" ht="1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3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</row>
    <row r="167" spans="1:62" ht="1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3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</row>
    <row r="168" spans="1:62" ht="1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3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</row>
    <row r="169" spans="1:62" ht="1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3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</row>
    <row r="170" spans="1:62" ht="1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3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</row>
    <row r="171" spans="1:62" ht="1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3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</row>
    <row r="172" spans="1:62" ht="1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3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62" ht="1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3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62" ht="1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3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62" ht="1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3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62" ht="1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3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3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3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3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3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3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3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3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3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3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3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3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3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3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3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3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3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3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3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3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3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3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3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3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3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3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3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3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3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3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3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3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3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</sheetData>
  <mergeCells count="16">
    <mergeCell ref="D5:E5"/>
    <mergeCell ref="F5:G5"/>
    <mergeCell ref="H5:I5"/>
    <mergeCell ref="J5:K5"/>
    <mergeCell ref="L5:M5"/>
    <mergeCell ref="A62:C62"/>
    <mergeCell ref="X6:Y6"/>
    <mergeCell ref="Z6:AA6"/>
    <mergeCell ref="AB6:AC6"/>
    <mergeCell ref="AD6:AE6"/>
    <mergeCell ref="V6:W6"/>
    <mergeCell ref="V9:W9"/>
    <mergeCell ref="X9:Y9"/>
    <mergeCell ref="Z9:AA9"/>
    <mergeCell ref="AB9:AC9"/>
    <mergeCell ref="AD9:AE9"/>
  </mergeCells>
  <phoneticPr fontId="5" type="noConversion"/>
  <pageMargins left="0.75" right="0.75" top="1" bottom="1" header="0.5" footer="0.5"/>
  <pageSetup scale="4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6" sqref="H26"/>
    </sheetView>
  </sheetViews>
  <sheetFormatPr baseColWidth="10" defaultColWidth="11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Jenshan</vt:lpstr>
      <vt:lpstr>Casanova</vt:lpstr>
      <vt:lpstr>Yoon</vt:lpstr>
      <vt:lpstr>Co-PI3</vt:lpstr>
      <vt:lpstr>Co-PI4</vt:lpstr>
      <vt:lpstr>TOTAL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 Helgeson</dc:creator>
  <cp:lastModifiedBy>afds</cp:lastModifiedBy>
  <cp:lastPrinted>2015-12-07T14:24:46Z</cp:lastPrinted>
  <dcterms:created xsi:type="dcterms:W3CDTF">2014-09-25T15:44:03Z</dcterms:created>
  <dcterms:modified xsi:type="dcterms:W3CDTF">2017-05-12T13:32:46Z</dcterms:modified>
</cp:coreProperties>
</file>