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9200" windowHeight="12315" tabRatio="990" activeTab="4"/>
  </bookViews>
  <sheets>
    <sheet name="PI " sheetId="1" r:id="rId1"/>
    <sheet name="Co-PI (1)" sheetId="2" r:id="rId2"/>
    <sheet name="Co-PI (2)" sheetId="3" r:id="rId3"/>
    <sheet name="Co-PI (3)" sheetId="4" r:id="rId4"/>
    <sheet name="TOTAL" sheetId="5" r:id="rId5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6" i="1" l="1"/>
  <c r="V21" i="2"/>
  <c r="D9" i="2"/>
  <c r="D9" i="1"/>
  <c r="E37" i="5" l="1"/>
  <c r="E38" i="5"/>
  <c r="E39" i="5"/>
  <c r="E40" i="5"/>
  <c r="M45" i="5"/>
  <c r="K45" i="5"/>
  <c r="E45" i="5"/>
  <c r="N45" i="5" s="1"/>
  <c r="M44" i="5"/>
  <c r="K44" i="5"/>
  <c r="I44" i="5"/>
  <c r="G44" i="5"/>
  <c r="M43" i="5"/>
  <c r="K43" i="5"/>
  <c r="I43" i="5"/>
  <c r="G43" i="5"/>
  <c r="E43" i="5"/>
  <c r="M40" i="5"/>
  <c r="K40" i="5"/>
  <c r="I40" i="5"/>
  <c r="G40" i="5"/>
  <c r="N40" i="5"/>
  <c r="M39" i="5"/>
  <c r="K39" i="5"/>
  <c r="I39" i="5"/>
  <c r="G39" i="5"/>
  <c r="N39" i="5" s="1"/>
  <c r="M38" i="5"/>
  <c r="K38" i="5"/>
  <c r="I38" i="5"/>
  <c r="G38" i="5"/>
  <c r="M37" i="5"/>
  <c r="K37" i="5"/>
  <c r="I37" i="5"/>
  <c r="G37" i="5"/>
  <c r="M36" i="5"/>
  <c r="K36" i="5"/>
  <c r="I36" i="5"/>
  <c r="G36" i="5"/>
  <c r="L11" i="5"/>
  <c r="J11" i="5"/>
  <c r="H11" i="5"/>
  <c r="F11" i="5"/>
  <c r="D11" i="5"/>
  <c r="M46" i="4"/>
  <c r="K46" i="4"/>
  <c r="I46" i="4"/>
  <c r="G46" i="4"/>
  <c r="E46" i="4"/>
  <c r="N46" i="4" s="1"/>
  <c r="N45" i="4"/>
  <c r="N44" i="4"/>
  <c r="N43" i="4"/>
  <c r="M41" i="4"/>
  <c r="K41" i="4"/>
  <c r="I41" i="4"/>
  <c r="G41" i="4"/>
  <c r="N41" i="4" s="1"/>
  <c r="E41" i="4"/>
  <c r="N40" i="4"/>
  <c r="N39" i="4"/>
  <c r="N38" i="4"/>
  <c r="N37" i="4"/>
  <c r="N36" i="4"/>
  <c r="E30" i="4"/>
  <c r="I29" i="4"/>
  <c r="E29" i="4"/>
  <c r="E28" i="4"/>
  <c r="E26" i="4"/>
  <c r="R23" i="4"/>
  <c r="S23" i="4" s="1"/>
  <c r="R22" i="4"/>
  <c r="S22" i="4" s="1"/>
  <c r="S21" i="4"/>
  <c r="R21" i="4"/>
  <c r="V20" i="4"/>
  <c r="S20" i="4"/>
  <c r="AE19" i="4"/>
  <c r="AA19" i="4"/>
  <c r="AC19" i="4" s="1"/>
  <c r="Y19" i="4"/>
  <c r="E18" i="4"/>
  <c r="E17" i="4"/>
  <c r="E16" i="4"/>
  <c r="E15" i="4"/>
  <c r="Y14" i="4"/>
  <c r="AA14" i="4" s="1"/>
  <c r="I18" i="4" s="1"/>
  <c r="I30" i="4" s="1"/>
  <c r="I14" i="4"/>
  <c r="E14" i="4"/>
  <c r="AC13" i="4"/>
  <c r="AE13" i="4" s="1"/>
  <c r="M17" i="4" s="1"/>
  <c r="M29" i="4" s="1"/>
  <c r="Y13" i="4"/>
  <c r="AA13" i="4" s="1"/>
  <c r="I17" i="4" s="1"/>
  <c r="AC12" i="4"/>
  <c r="AE12" i="4" s="1"/>
  <c r="M16" i="4" s="1"/>
  <c r="M28" i="4" s="1"/>
  <c r="Y12" i="4"/>
  <c r="AA12" i="4" s="1"/>
  <c r="I16" i="4" s="1"/>
  <c r="I28" i="4" s="1"/>
  <c r="Y11" i="4"/>
  <c r="W11" i="4"/>
  <c r="L11" i="4"/>
  <c r="J11" i="4"/>
  <c r="H11" i="4"/>
  <c r="F11" i="4"/>
  <c r="D11" i="4"/>
  <c r="AE10" i="4"/>
  <c r="M14" i="4" s="1"/>
  <c r="AA10" i="4"/>
  <c r="AC10" i="4" s="1"/>
  <c r="K14" i="4" s="1"/>
  <c r="K26" i="4" s="1"/>
  <c r="Y10" i="4"/>
  <c r="G14" i="4" s="1"/>
  <c r="G26" i="4" s="1"/>
  <c r="M46" i="3"/>
  <c r="K46" i="3"/>
  <c r="I46" i="3"/>
  <c r="G46" i="3"/>
  <c r="N46" i="3" s="1"/>
  <c r="E46" i="3"/>
  <c r="N45" i="3"/>
  <c r="N44" i="3"/>
  <c r="N43" i="3"/>
  <c r="M41" i="3"/>
  <c r="K41" i="3"/>
  <c r="I41" i="3"/>
  <c r="G41" i="3"/>
  <c r="E41" i="3"/>
  <c r="N41" i="3" s="1"/>
  <c r="N40" i="3"/>
  <c r="N39" i="3"/>
  <c r="N38" i="3"/>
  <c r="N37" i="3"/>
  <c r="N36" i="3"/>
  <c r="V21" i="3"/>
  <c r="R21" i="3"/>
  <c r="AC20" i="3"/>
  <c r="Y20" i="3"/>
  <c r="AA20" i="3" s="1"/>
  <c r="V20" i="3"/>
  <c r="S20" i="3"/>
  <c r="Y19" i="3"/>
  <c r="AA19" i="3" s="1"/>
  <c r="AC19" i="3" s="1"/>
  <c r="AE19" i="3" s="1"/>
  <c r="Y18" i="3"/>
  <c r="V18" i="3"/>
  <c r="G18" i="3"/>
  <c r="G30" i="3" s="1"/>
  <c r="E18" i="3"/>
  <c r="E30" i="3" s="1"/>
  <c r="G17" i="3"/>
  <c r="G29" i="3" s="1"/>
  <c r="E17" i="3"/>
  <c r="E29" i="3" s="1"/>
  <c r="E16" i="3"/>
  <c r="E28" i="3" s="1"/>
  <c r="E15" i="3"/>
  <c r="AC14" i="3"/>
  <c r="Y14" i="3"/>
  <c r="AA14" i="3" s="1"/>
  <c r="I18" i="3" s="1"/>
  <c r="I30" i="3" s="1"/>
  <c r="E14" i="3"/>
  <c r="Y13" i="3"/>
  <c r="AA13" i="3" s="1"/>
  <c r="Y12" i="3"/>
  <c r="AA12" i="3" s="1"/>
  <c r="Y11" i="3"/>
  <c r="W11" i="3"/>
  <c r="L11" i="3"/>
  <c r="J11" i="3"/>
  <c r="H11" i="3"/>
  <c r="F11" i="3"/>
  <c r="D11" i="3"/>
  <c r="AA10" i="3"/>
  <c r="Y10" i="3"/>
  <c r="G14" i="3" s="1"/>
  <c r="W7" i="3"/>
  <c r="M46" i="2"/>
  <c r="K46" i="2"/>
  <c r="I46" i="2"/>
  <c r="G46" i="2"/>
  <c r="N46" i="2" s="1"/>
  <c r="E46" i="2"/>
  <c r="N45" i="2"/>
  <c r="N44" i="2"/>
  <c r="N43" i="2"/>
  <c r="M41" i="2"/>
  <c r="K41" i="2"/>
  <c r="I41" i="2"/>
  <c r="G41" i="2"/>
  <c r="E41" i="2"/>
  <c r="N41" i="2" s="1"/>
  <c r="N40" i="2"/>
  <c r="N39" i="2"/>
  <c r="N38" i="2"/>
  <c r="N37" i="2"/>
  <c r="N36" i="2"/>
  <c r="R21" i="2"/>
  <c r="AC20" i="2"/>
  <c r="AE20" i="2" s="1"/>
  <c r="Y20" i="2"/>
  <c r="AA20" i="2" s="1"/>
  <c r="V20" i="2"/>
  <c r="S20" i="2"/>
  <c r="Y19" i="2"/>
  <c r="AA19" i="2" s="1"/>
  <c r="AC19" i="2" s="1"/>
  <c r="AE19" i="2" s="1"/>
  <c r="Y18" i="2"/>
  <c r="V18" i="2"/>
  <c r="G18" i="2"/>
  <c r="G30" i="2" s="1"/>
  <c r="E18" i="2"/>
  <c r="E30" i="2" s="1"/>
  <c r="E17" i="2"/>
  <c r="E29" i="2" s="1"/>
  <c r="E16" i="2"/>
  <c r="E28" i="2" s="1"/>
  <c r="AC14" i="2"/>
  <c r="AE14" i="2" s="1"/>
  <c r="M18" i="2" s="1"/>
  <c r="M30" i="2" s="1"/>
  <c r="Y14" i="2"/>
  <c r="AA14" i="2" s="1"/>
  <c r="I18" i="2" s="1"/>
  <c r="I30" i="2" s="1"/>
  <c r="E14" i="2"/>
  <c r="Y13" i="2"/>
  <c r="AA13" i="2" s="1"/>
  <c r="I17" i="2" s="1"/>
  <c r="I29" i="2" s="1"/>
  <c r="Y12" i="2"/>
  <c r="AA12" i="2" s="1"/>
  <c r="I16" i="2" s="1"/>
  <c r="I28" i="2" s="1"/>
  <c r="W11" i="2"/>
  <c r="E15" i="2" s="1"/>
  <c r="L11" i="2"/>
  <c r="J11" i="2"/>
  <c r="H11" i="2"/>
  <c r="F11" i="2"/>
  <c r="D11" i="2"/>
  <c r="AA10" i="2"/>
  <c r="AC10" i="2" s="1"/>
  <c r="K14" i="2" s="1"/>
  <c r="Y10" i="2"/>
  <c r="G14" i="2" s="1"/>
  <c r="W7" i="2"/>
  <c r="M46" i="1"/>
  <c r="M46" i="5" s="1"/>
  <c r="K46" i="1"/>
  <c r="I46" i="1"/>
  <c r="I46" i="5" s="1"/>
  <c r="G46" i="1"/>
  <c r="N45" i="1"/>
  <c r="N43" i="1"/>
  <c r="M41" i="1"/>
  <c r="K41" i="1"/>
  <c r="K41" i="5" s="1"/>
  <c r="I41" i="1"/>
  <c r="G41" i="1"/>
  <c r="G41" i="5" s="1"/>
  <c r="E41" i="1"/>
  <c r="N40" i="1"/>
  <c r="N39" i="1"/>
  <c r="N38" i="1"/>
  <c r="N37" i="1"/>
  <c r="N36" i="1"/>
  <c r="E36" i="5" s="1"/>
  <c r="R21" i="1"/>
  <c r="S21" i="1" s="1"/>
  <c r="V20" i="1"/>
  <c r="S20" i="1"/>
  <c r="AA19" i="1"/>
  <c r="AC19" i="1" s="1"/>
  <c r="AE19" i="1" s="1"/>
  <c r="Y19" i="1"/>
  <c r="V18" i="1"/>
  <c r="E18" i="1"/>
  <c r="E17" i="1"/>
  <c r="E16" i="1"/>
  <c r="E15" i="1"/>
  <c r="E27" i="1" s="1"/>
  <c r="Y14" i="1"/>
  <c r="G18" i="1" s="1"/>
  <c r="E14" i="1"/>
  <c r="E26" i="1" s="1"/>
  <c r="AA13" i="1"/>
  <c r="AC13" i="1" s="1"/>
  <c r="K17" i="1" s="1"/>
  <c r="Y13" i="1"/>
  <c r="G17" i="1" s="1"/>
  <c r="AA12" i="1"/>
  <c r="AC12" i="1" s="1"/>
  <c r="K16" i="1" s="1"/>
  <c r="Y12" i="1"/>
  <c r="G16" i="1" s="1"/>
  <c r="AA11" i="1"/>
  <c r="Y11" i="1"/>
  <c r="G15" i="1" s="1"/>
  <c r="L11" i="1"/>
  <c r="J11" i="1"/>
  <c r="H11" i="1"/>
  <c r="F11" i="1"/>
  <c r="D11" i="1"/>
  <c r="Y10" i="1"/>
  <c r="G14" i="1" s="1"/>
  <c r="I17" i="1" l="1"/>
  <c r="R22" i="1"/>
  <c r="E44" i="1"/>
  <c r="AA10" i="1"/>
  <c r="AE13" i="1"/>
  <c r="M17" i="1" s="1"/>
  <c r="AA14" i="1"/>
  <c r="AC14" i="1" s="1"/>
  <c r="K18" i="1" s="1"/>
  <c r="Y11" i="2"/>
  <c r="N36" i="5"/>
  <c r="N37" i="5"/>
  <c r="N38" i="5"/>
  <c r="N43" i="5"/>
  <c r="M29" i="1"/>
  <c r="N30" i="2"/>
  <c r="K28" i="1"/>
  <c r="G29" i="1"/>
  <c r="G14" i="5"/>
  <c r="G26" i="1"/>
  <c r="K30" i="1"/>
  <c r="E16" i="5"/>
  <c r="E18" i="5"/>
  <c r="E28" i="1"/>
  <c r="I29" i="1"/>
  <c r="E30" i="1"/>
  <c r="E10" i="2"/>
  <c r="E9" i="2"/>
  <c r="Y7" i="2"/>
  <c r="G15" i="2"/>
  <c r="G27" i="2" s="1"/>
  <c r="AA11" i="2"/>
  <c r="E26" i="2"/>
  <c r="G16" i="2"/>
  <c r="G17" i="2"/>
  <c r="N18" i="2"/>
  <c r="E20" i="2"/>
  <c r="AE18" i="2"/>
  <c r="K26" i="2"/>
  <c r="AC10" i="3"/>
  <c r="I14" i="3"/>
  <c r="I16" i="3"/>
  <c r="I28" i="3" s="1"/>
  <c r="AC12" i="3"/>
  <c r="E26" i="3"/>
  <c r="E20" i="3"/>
  <c r="M26" i="4"/>
  <c r="I14" i="1"/>
  <c r="AC10" i="1"/>
  <c r="I15" i="1"/>
  <c r="AC11" i="1"/>
  <c r="G28" i="1"/>
  <c r="AE12" i="1"/>
  <c r="M16" i="1" s="1"/>
  <c r="K29" i="1"/>
  <c r="G30" i="1"/>
  <c r="AE14" i="1"/>
  <c r="M18" i="1" s="1"/>
  <c r="G27" i="1"/>
  <c r="I16" i="1"/>
  <c r="E17" i="5"/>
  <c r="N17" i="1"/>
  <c r="I18" i="1"/>
  <c r="G20" i="1"/>
  <c r="V21" i="1"/>
  <c r="W7" i="1" s="1"/>
  <c r="Y20" i="1"/>
  <c r="E29" i="1"/>
  <c r="N41" i="1"/>
  <c r="E44" i="5"/>
  <c r="N44" i="5" s="1"/>
  <c r="E46" i="1"/>
  <c r="N44" i="1"/>
  <c r="G46" i="5"/>
  <c r="K46" i="5"/>
  <c r="G20" i="2"/>
  <c r="AE10" i="2"/>
  <c r="M14" i="2" s="1"/>
  <c r="AC12" i="2"/>
  <c r="AC13" i="2"/>
  <c r="I14" i="2"/>
  <c r="E27" i="2"/>
  <c r="K18" i="2"/>
  <c r="K30" i="2" s="1"/>
  <c r="AC18" i="2"/>
  <c r="AA18" i="2"/>
  <c r="R22" i="2"/>
  <c r="S21" i="2"/>
  <c r="G26" i="2"/>
  <c r="E10" i="3"/>
  <c r="E9" i="3"/>
  <c r="Y7" i="3"/>
  <c r="G15" i="3"/>
  <c r="G27" i="3" s="1"/>
  <c r="AA11" i="3"/>
  <c r="I17" i="3"/>
  <c r="I29" i="3" s="1"/>
  <c r="AC13" i="3"/>
  <c r="AE14" i="3"/>
  <c r="M18" i="3" s="1"/>
  <c r="M30" i="3" s="1"/>
  <c r="K18" i="3"/>
  <c r="G16" i="3"/>
  <c r="AE20" i="3"/>
  <c r="AE18" i="3" s="1"/>
  <c r="AC18" i="3"/>
  <c r="K16" i="4"/>
  <c r="K28" i="4" s="1"/>
  <c r="K17" i="4"/>
  <c r="K29" i="4" s="1"/>
  <c r="E14" i="5"/>
  <c r="E15" i="5"/>
  <c r="E20" i="1"/>
  <c r="E41" i="5"/>
  <c r="I41" i="5"/>
  <c r="M41" i="5"/>
  <c r="E27" i="3"/>
  <c r="AA18" i="3"/>
  <c r="R22" i="3"/>
  <c r="S21" i="3"/>
  <c r="G26" i="3"/>
  <c r="G15" i="4"/>
  <c r="G27" i="4" s="1"/>
  <c r="AA11" i="4"/>
  <c r="E20" i="4"/>
  <c r="N14" i="4"/>
  <c r="AC14" i="4"/>
  <c r="G16" i="4"/>
  <c r="G17" i="4"/>
  <c r="G18" i="4"/>
  <c r="G20" i="4"/>
  <c r="V21" i="4"/>
  <c r="W7" i="4" s="1"/>
  <c r="Y20" i="4"/>
  <c r="R24" i="4"/>
  <c r="I26" i="4"/>
  <c r="N26" i="4" s="1"/>
  <c r="E27" i="4"/>
  <c r="S22" i="1" l="1"/>
  <c r="R23" i="1"/>
  <c r="Y18" i="4"/>
  <c r="AA20" i="4"/>
  <c r="G29" i="4"/>
  <c r="N29" i="4" s="1"/>
  <c r="N17" i="4"/>
  <c r="AE14" i="4"/>
  <c r="M18" i="4" s="1"/>
  <c r="M30" i="4" s="1"/>
  <c r="K18" i="4"/>
  <c r="N41" i="5"/>
  <c r="G28" i="3"/>
  <c r="E11" i="3"/>
  <c r="P11" i="3"/>
  <c r="R23" i="2"/>
  <c r="S22" i="2"/>
  <c r="I26" i="2"/>
  <c r="AE12" i="2"/>
  <c r="M16" i="2" s="1"/>
  <c r="M28" i="2" s="1"/>
  <c r="K16" i="2"/>
  <c r="E46" i="5"/>
  <c r="N46" i="5" s="1"/>
  <c r="N46" i="1"/>
  <c r="E10" i="1"/>
  <c r="E9" i="1"/>
  <c r="Y7" i="1"/>
  <c r="I18" i="5"/>
  <c r="I30" i="1"/>
  <c r="I30" i="5" s="1"/>
  <c r="G15" i="5"/>
  <c r="M28" i="1"/>
  <c r="G16" i="5"/>
  <c r="I27" i="1"/>
  <c r="I14" i="5"/>
  <c r="I20" i="1"/>
  <c r="I26" i="1"/>
  <c r="K14" i="3"/>
  <c r="AE10" i="3"/>
  <c r="M14" i="3" s="1"/>
  <c r="G28" i="2"/>
  <c r="G9" i="2"/>
  <c r="AA7" i="2"/>
  <c r="G10" i="2"/>
  <c r="Q15" i="2" s="1"/>
  <c r="P15" i="2"/>
  <c r="I29" i="5"/>
  <c r="N18" i="1"/>
  <c r="I17" i="5"/>
  <c r="G26" i="5"/>
  <c r="S24" i="4"/>
  <c r="R25" i="4"/>
  <c r="S25" i="4" s="1"/>
  <c r="E10" i="4"/>
  <c r="E9" i="4"/>
  <c r="Y7" i="4"/>
  <c r="G30" i="4"/>
  <c r="G28" i="4"/>
  <c r="N28" i="4" s="1"/>
  <c r="N16" i="4"/>
  <c r="I15" i="4"/>
  <c r="AC11" i="4"/>
  <c r="R23" i="3"/>
  <c r="S22" i="3"/>
  <c r="G20" i="3"/>
  <c r="E20" i="5"/>
  <c r="K30" i="3"/>
  <c r="N30" i="3" s="1"/>
  <c r="N18" i="3"/>
  <c r="AE13" i="3"/>
  <c r="M17" i="3" s="1"/>
  <c r="M29" i="3" s="1"/>
  <c r="K17" i="3"/>
  <c r="K29" i="3" s="1"/>
  <c r="N29" i="3" s="1"/>
  <c r="AC11" i="3"/>
  <c r="I15" i="3"/>
  <c r="I27" i="3" s="1"/>
  <c r="G9" i="3"/>
  <c r="G10" i="3"/>
  <c r="Q15" i="3" s="1"/>
  <c r="AA7" i="3"/>
  <c r="P15" i="3"/>
  <c r="AE13" i="2"/>
  <c r="M17" i="2" s="1"/>
  <c r="K17" i="2"/>
  <c r="M26" i="2"/>
  <c r="N26" i="2" s="1"/>
  <c r="E29" i="5"/>
  <c r="N29" i="1"/>
  <c r="E27" i="5"/>
  <c r="Y18" i="1"/>
  <c r="AA20" i="1"/>
  <c r="G20" i="5"/>
  <c r="I16" i="5"/>
  <c r="I28" i="1"/>
  <c r="I28" i="5" s="1"/>
  <c r="G27" i="5"/>
  <c r="M18" i="5"/>
  <c r="M30" i="1"/>
  <c r="M30" i="5" s="1"/>
  <c r="G18" i="5"/>
  <c r="K15" i="1"/>
  <c r="AE11" i="1"/>
  <c r="M15" i="1" s="1"/>
  <c r="K14" i="1"/>
  <c r="N14" i="1" s="1"/>
  <c r="AE10" i="1"/>
  <c r="M14" i="1" s="1"/>
  <c r="E22" i="3"/>
  <c r="AE12" i="3"/>
  <c r="M16" i="3" s="1"/>
  <c r="M28" i="3" s="1"/>
  <c r="K16" i="3"/>
  <c r="K28" i="3" s="1"/>
  <c r="I26" i="3"/>
  <c r="I20" i="3"/>
  <c r="G29" i="2"/>
  <c r="N14" i="2"/>
  <c r="AC11" i="2"/>
  <c r="I15" i="2"/>
  <c r="E11" i="2"/>
  <c r="E22" i="2" s="1"/>
  <c r="P11" i="2"/>
  <c r="E30" i="5"/>
  <c r="E28" i="5"/>
  <c r="E26" i="5"/>
  <c r="N16" i="1"/>
  <c r="G17" i="5"/>
  <c r="S23" i="1" l="1"/>
  <c r="R24" i="1"/>
  <c r="N26" i="3"/>
  <c r="I27" i="2"/>
  <c r="K14" i="5"/>
  <c r="K26" i="1"/>
  <c r="K20" i="1"/>
  <c r="K27" i="1"/>
  <c r="N15" i="1"/>
  <c r="AC20" i="1"/>
  <c r="AA18" i="1"/>
  <c r="M29" i="2"/>
  <c r="M29" i="5" s="1"/>
  <c r="M17" i="5"/>
  <c r="I10" i="3"/>
  <c r="I9" i="3"/>
  <c r="AC7" i="3"/>
  <c r="Q11" i="3"/>
  <c r="G11" i="3"/>
  <c r="K15" i="3"/>
  <c r="AE11" i="3"/>
  <c r="M15" i="3" s="1"/>
  <c r="M27" i="3" s="1"/>
  <c r="R24" i="3"/>
  <c r="S23" i="3"/>
  <c r="I27" i="4"/>
  <c r="I20" i="4"/>
  <c r="P11" i="4"/>
  <c r="E11" i="4"/>
  <c r="I10" i="2"/>
  <c r="I9" i="2"/>
  <c r="AC7" i="2"/>
  <c r="K20" i="3"/>
  <c r="K26" i="3"/>
  <c r="N14" i="3"/>
  <c r="I26" i="5"/>
  <c r="I15" i="5"/>
  <c r="M28" i="5"/>
  <c r="G10" i="1"/>
  <c r="G9" i="1"/>
  <c r="AA7" i="1"/>
  <c r="E10" i="5"/>
  <c r="P15" i="1"/>
  <c r="K28" i="2"/>
  <c r="K28" i="5" s="1"/>
  <c r="K16" i="5"/>
  <c r="I20" i="2"/>
  <c r="E25" i="3"/>
  <c r="P7" i="3"/>
  <c r="N28" i="3"/>
  <c r="K30" i="4"/>
  <c r="N30" i="4" s="1"/>
  <c r="K18" i="5"/>
  <c r="N18" i="5" s="1"/>
  <c r="K30" i="5"/>
  <c r="N28" i="1"/>
  <c r="N30" i="1"/>
  <c r="E25" i="2"/>
  <c r="P7" i="2"/>
  <c r="K15" i="2"/>
  <c r="AE11" i="2"/>
  <c r="M15" i="2" s="1"/>
  <c r="N17" i="2"/>
  <c r="M14" i="5"/>
  <c r="M20" i="1"/>
  <c r="M26" i="1"/>
  <c r="N26" i="1" s="1"/>
  <c r="M27" i="1"/>
  <c r="G28" i="5"/>
  <c r="N28" i="5" s="1"/>
  <c r="K29" i="2"/>
  <c r="K29" i="5" s="1"/>
  <c r="K17" i="5"/>
  <c r="N17" i="3"/>
  <c r="G22" i="3"/>
  <c r="K15" i="4"/>
  <c r="AE11" i="4"/>
  <c r="M15" i="4" s="1"/>
  <c r="N18" i="4"/>
  <c r="G10" i="4"/>
  <c r="Q15" i="4" s="1"/>
  <c r="G9" i="4"/>
  <c r="AA7" i="4"/>
  <c r="P15" i="4"/>
  <c r="G29" i="5"/>
  <c r="Q11" i="2"/>
  <c r="G11" i="2"/>
  <c r="N16" i="2"/>
  <c r="M26" i="3"/>
  <c r="I20" i="5"/>
  <c r="N27" i="1"/>
  <c r="M16" i="5"/>
  <c r="G30" i="5"/>
  <c r="E9" i="5"/>
  <c r="P11" i="1"/>
  <c r="E11" i="1"/>
  <c r="R24" i="2"/>
  <c r="S23" i="2"/>
  <c r="N16" i="3"/>
  <c r="AC20" i="4"/>
  <c r="AA18" i="4"/>
  <c r="R25" i="1" l="1"/>
  <c r="S25" i="1" s="1"/>
  <c r="S24" i="1"/>
  <c r="N30" i="5"/>
  <c r="M20" i="3"/>
  <c r="N20" i="3" s="1"/>
  <c r="N14" i="5"/>
  <c r="N29" i="5"/>
  <c r="N17" i="5"/>
  <c r="N16" i="5"/>
  <c r="I10" i="4"/>
  <c r="I9" i="4"/>
  <c r="AC7" i="4"/>
  <c r="M27" i="4"/>
  <c r="M20" i="4"/>
  <c r="M15" i="5"/>
  <c r="K27" i="2"/>
  <c r="K20" i="2"/>
  <c r="E31" i="3"/>
  <c r="G9" i="5"/>
  <c r="Q11" i="1"/>
  <c r="G11" i="1"/>
  <c r="K10" i="2"/>
  <c r="S15" i="2" s="1"/>
  <c r="K9" i="2"/>
  <c r="AE7" i="2"/>
  <c r="R15" i="2"/>
  <c r="P7" i="4"/>
  <c r="E25" i="4"/>
  <c r="E22" i="4"/>
  <c r="R25" i="3"/>
  <c r="S25" i="3" s="1"/>
  <c r="S24" i="3"/>
  <c r="G25" i="3"/>
  <c r="G31" i="3" s="1"/>
  <c r="G33" i="3" s="1"/>
  <c r="G48" i="3" s="1"/>
  <c r="Q7" i="3"/>
  <c r="K10" i="3"/>
  <c r="S15" i="3" s="1"/>
  <c r="AE7" i="3"/>
  <c r="K9" i="3"/>
  <c r="R15" i="3"/>
  <c r="AC18" i="1"/>
  <c r="AE20" i="1"/>
  <c r="AE18" i="1" s="1"/>
  <c r="N20" i="1"/>
  <c r="N15" i="2"/>
  <c r="AC18" i="4"/>
  <c r="AE20" i="4"/>
  <c r="AE18" i="4" s="1"/>
  <c r="R25" i="2"/>
  <c r="S25" i="2" s="1"/>
  <c r="S24" i="2"/>
  <c r="E11" i="5"/>
  <c r="P7" i="1"/>
  <c r="E25" i="1"/>
  <c r="E22" i="1"/>
  <c r="I27" i="5"/>
  <c r="G25" i="2"/>
  <c r="G31" i="2" s="1"/>
  <c r="Q7" i="2"/>
  <c r="G22" i="2"/>
  <c r="Q11" i="4"/>
  <c r="G11" i="4"/>
  <c r="K27" i="4"/>
  <c r="N27" i="4" s="1"/>
  <c r="K20" i="4"/>
  <c r="N15" i="4"/>
  <c r="M26" i="5"/>
  <c r="M27" i="2"/>
  <c r="M20" i="2"/>
  <c r="E31" i="2"/>
  <c r="I10" i="1"/>
  <c r="I9" i="1"/>
  <c r="AC7" i="1"/>
  <c r="G10" i="5"/>
  <c r="Q15" i="1"/>
  <c r="N28" i="2"/>
  <c r="R11" i="2"/>
  <c r="I11" i="2"/>
  <c r="N20" i="4"/>
  <c r="K27" i="3"/>
  <c r="N27" i="3" s="1"/>
  <c r="N15" i="3"/>
  <c r="R11" i="3"/>
  <c r="I11" i="3"/>
  <c r="K15" i="5"/>
  <c r="K26" i="5"/>
  <c r="N26" i="5" s="1"/>
  <c r="N29" i="2"/>
  <c r="K27" i="5" l="1"/>
  <c r="N15" i="5"/>
  <c r="N27" i="2"/>
  <c r="M27" i="5"/>
  <c r="N20" i="2"/>
  <c r="G50" i="3"/>
  <c r="G54" i="3" s="1"/>
  <c r="G57" i="3" s="1"/>
  <c r="I25" i="3"/>
  <c r="I31" i="3" s="1"/>
  <c r="R7" i="3"/>
  <c r="I22" i="3"/>
  <c r="I25" i="2"/>
  <c r="I31" i="2" s="1"/>
  <c r="R7" i="2"/>
  <c r="I9" i="5"/>
  <c r="R11" i="1"/>
  <c r="I11" i="1"/>
  <c r="E33" i="2"/>
  <c r="G25" i="4"/>
  <c r="G31" i="4" s="1"/>
  <c r="Q7" i="4"/>
  <c r="G22" i="4"/>
  <c r="G33" i="4" s="1"/>
  <c r="G48" i="4" s="1"/>
  <c r="G33" i="2"/>
  <c r="G48" i="2" s="1"/>
  <c r="E25" i="5"/>
  <c r="E31" i="1"/>
  <c r="E33" i="1" s="1"/>
  <c r="M10" i="3"/>
  <c r="M9" i="3"/>
  <c r="E31" i="4"/>
  <c r="E33" i="4" s="1"/>
  <c r="S11" i="2"/>
  <c r="K11" i="2"/>
  <c r="E33" i="3"/>
  <c r="K9" i="4"/>
  <c r="AE7" i="4"/>
  <c r="K10" i="4"/>
  <c r="S15" i="4" s="1"/>
  <c r="R15" i="4"/>
  <c r="K9" i="1"/>
  <c r="AE7" i="1"/>
  <c r="K10" i="1"/>
  <c r="I10" i="5"/>
  <c r="R15" i="1"/>
  <c r="I22" i="2"/>
  <c r="N27" i="5"/>
  <c r="E22" i="5"/>
  <c r="K20" i="5"/>
  <c r="S11" i="3"/>
  <c r="K11" i="3"/>
  <c r="N9" i="3"/>
  <c r="M10" i="2"/>
  <c r="M9" i="2"/>
  <c r="G11" i="5"/>
  <c r="G25" i="1"/>
  <c r="Q7" i="1"/>
  <c r="G22" i="1"/>
  <c r="M20" i="5"/>
  <c r="R11" i="4"/>
  <c r="I11" i="4"/>
  <c r="I33" i="2" l="1"/>
  <c r="I48" i="2" s="1"/>
  <c r="R7" i="4"/>
  <c r="I25" i="4"/>
  <c r="I22" i="4"/>
  <c r="T15" i="2"/>
  <c r="N10" i="2"/>
  <c r="K25" i="3"/>
  <c r="S7" i="3"/>
  <c r="K22" i="3"/>
  <c r="N20" i="5"/>
  <c r="E33" i="5"/>
  <c r="E48" i="1"/>
  <c r="I50" i="2"/>
  <c r="I54" i="2" s="1"/>
  <c r="I57" i="2" s="1"/>
  <c r="K10" i="5"/>
  <c r="S15" i="1"/>
  <c r="K9" i="5"/>
  <c r="K11" i="5" s="1"/>
  <c r="S11" i="1"/>
  <c r="K11" i="1"/>
  <c r="S11" i="4"/>
  <c r="K11" i="4"/>
  <c r="N9" i="4"/>
  <c r="E48" i="3"/>
  <c r="S7" i="2"/>
  <c r="K25" i="2"/>
  <c r="T15" i="3"/>
  <c r="N10" i="3"/>
  <c r="G50" i="4"/>
  <c r="G54" i="4" s="1"/>
  <c r="G57" i="4" s="1"/>
  <c r="E48" i="2"/>
  <c r="I11" i="5"/>
  <c r="R7" i="1"/>
  <c r="I25" i="1"/>
  <c r="I22" i="1"/>
  <c r="I33" i="3"/>
  <c r="I48" i="3" s="1"/>
  <c r="K22" i="2"/>
  <c r="G22" i="5"/>
  <c r="G25" i="5"/>
  <c r="G31" i="1"/>
  <c r="G31" i="5" s="1"/>
  <c r="M11" i="2"/>
  <c r="T11" i="2"/>
  <c r="E48" i="4"/>
  <c r="N10" i="1"/>
  <c r="M10" i="1"/>
  <c r="M9" i="1"/>
  <c r="N9" i="2"/>
  <c r="M10" i="4"/>
  <c r="M9" i="4"/>
  <c r="M11" i="3"/>
  <c r="T11" i="3"/>
  <c r="E31" i="5"/>
  <c r="G50" i="2"/>
  <c r="G54" i="2" s="1"/>
  <c r="G57" i="2" s="1"/>
  <c r="N9" i="1"/>
  <c r="N11" i="2"/>
  <c r="T15" i="4" l="1"/>
  <c r="N10" i="4"/>
  <c r="M9" i="5"/>
  <c r="N9" i="5" s="1"/>
  <c r="T11" i="1"/>
  <c r="M11" i="1"/>
  <c r="E50" i="4"/>
  <c r="G33" i="1"/>
  <c r="I50" i="3"/>
  <c r="I54" i="3" s="1"/>
  <c r="I57" i="3" s="1"/>
  <c r="I25" i="5"/>
  <c r="I31" i="1"/>
  <c r="K31" i="2"/>
  <c r="E48" i="5"/>
  <c r="E50" i="1"/>
  <c r="M25" i="3"/>
  <c r="M31" i="3" s="1"/>
  <c r="T7" i="3"/>
  <c r="M22" i="3"/>
  <c r="T11" i="4"/>
  <c r="M11" i="4"/>
  <c r="M10" i="5"/>
  <c r="N10" i="5" s="1"/>
  <c r="T15" i="1"/>
  <c r="M25" i="2"/>
  <c r="M31" i="2" s="1"/>
  <c r="T7" i="2"/>
  <c r="M22" i="2"/>
  <c r="M33" i="2" s="1"/>
  <c r="M48" i="2" s="1"/>
  <c r="I22" i="5"/>
  <c r="I33" i="1"/>
  <c r="N11" i="3"/>
  <c r="E50" i="2"/>
  <c r="E50" i="3"/>
  <c r="K25" i="4"/>
  <c r="K31" i="4" s="1"/>
  <c r="S7" i="4"/>
  <c r="K22" i="4"/>
  <c r="K33" i="4" s="1"/>
  <c r="K48" i="4" s="1"/>
  <c r="K25" i="1"/>
  <c r="S7" i="1"/>
  <c r="K22" i="1"/>
  <c r="K31" i="3"/>
  <c r="K33" i="3" s="1"/>
  <c r="K48" i="3" s="1"/>
  <c r="N25" i="3"/>
  <c r="I31" i="4"/>
  <c r="N31" i="2" l="1"/>
  <c r="K50" i="3"/>
  <c r="K54" i="3" s="1"/>
  <c r="K57" i="3" s="1"/>
  <c r="K22" i="5"/>
  <c r="K25" i="5"/>
  <c r="K31" i="1"/>
  <c r="K31" i="5" s="1"/>
  <c r="E54" i="2"/>
  <c r="T7" i="4"/>
  <c r="M25" i="4"/>
  <c r="M22" i="4"/>
  <c r="N11" i="4"/>
  <c r="M33" i="3"/>
  <c r="M48" i="3" s="1"/>
  <c r="N22" i="3"/>
  <c r="N33" i="3"/>
  <c r="G33" i="5"/>
  <c r="G48" i="1"/>
  <c r="M11" i="5"/>
  <c r="N11" i="5" s="1"/>
  <c r="T7" i="1"/>
  <c r="M25" i="1"/>
  <c r="M22" i="1"/>
  <c r="N11" i="1"/>
  <c r="N31" i="3"/>
  <c r="K50" i="4"/>
  <c r="K54" i="4" s="1"/>
  <c r="K57" i="4" s="1"/>
  <c r="E54" i="3"/>
  <c r="I48" i="1"/>
  <c r="M50" i="2"/>
  <c r="M54" i="2" s="1"/>
  <c r="M57" i="2" s="1"/>
  <c r="I33" i="4"/>
  <c r="E50" i="5"/>
  <c r="E54" i="1"/>
  <c r="N25" i="2"/>
  <c r="N22" i="2"/>
  <c r="I31" i="5"/>
  <c r="K33" i="2"/>
  <c r="E54" i="4"/>
  <c r="K48" i="2" l="1"/>
  <c r="N33" i="2"/>
  <c r="I50" i="1"/>
  <c r="M25" i="5"/>
  <c r="N25" i="5" s="1"/>
  <c r="M31" i="1"/>
  <c r="G48" i="5"/>
  <c r="G50" i="1"/>
  <c r="M50" i="3"/>
  <c r="N22" i="4"/>
  <c r="N48" i="3"/>
  <c r="K33" i="1"/>
  <c r="E57" i="4"/>
  <c r="E54" i="5"/>
  <c r="E57" i="1"/>
  <c r="I48" i="4"/>
  <c r="I48" i="5" s="1"/>
  <c r="I33" i="5"/>
  <c r="E57" i="3"/>
  <c r="M22" i="5"/>
  <c r="N22" i="5" s="1"/>
  <c r="M33" i="1"/>
  <c r="N25" i="1"/>
  <c r="E49" i="5" s="1"/>
  <c r="M31" i="4"/>
  <c r="N31" i="4" s="1"/>
  <c r="N25" i="4"/>
  <c r="E57" i="2"/>
  <c r="N22" i="1"/>
  <c r="M48" i="1" l="1"/>
  <c r="E57" i="5"/>
  <c r="K33" i="5"/>
  <c r="K48" i="1"/>
  <c r="N33" i="1"/>
  <c r="M54" i="3"/>
  <c r="N50" i="3"/>
  <c r="M31" i="5"/>
  <c r="N31" i="5" s="1"/>
  <c r="N31" i="1"/>
  <c r="I54" i="1"/>
  <c r="I50" i="4"/>
  <c r="I50" i="5" s="1"/>
  <c r="M33" i="4"/>
  <c r="G50" i="5"/>
  <c r="G54" i="1"/>
  <c r="K50" i="2"/>
  <c r="N48" i="2"/>
  <c r="K54" i="2" l="1"/>
  <c r="N50" i="2"/>
  <c r="G54" i="5"/>
  <c r="G57" i="1"/>
  <c r="M48" i="4"/>
  <c r="N33" i="4"/>
  <c r="M57" i="3"/>
  <c r="N57" i="3" s="1"/>
  <c r="N54" i="3"/>
  <c r="K48" i="5"/>
  <c r="K50" i="1"/>
  <c r="N48" i="1"/>
  <c r="M33" i="5"/>
  <c r="N33" i="5" s="1"/>
  <c r="I54" i="4"/>
  <c r="I54" i="5"/>
  <c r="I57" i="1"/>
  <c r="M48" i="5"/>
  <c r="M50" i="1"/>
  <c r="M54" i="1" l="1"/>
  <c r="I57" i="4"/>
  <c r="G57" i="5"/>
  <c r="N54" i="2"/>
  <c r="K57" i="2"/>
  <c r="N57" i="2" s="1"/>
  <c r="I57" i="5"/>
  <c r="K50" i="5"/>
  <c r="K54" i="1"/>
  <c r="N50" i="1"/>
  <c r="N48" i="5"/>
  <c r="M50" i="4"/>
  <c r="N48" i="4"/>
  <c r="M54" i="4" l="1"/>
  <c r="N50" i="4"/>
  <c r="K54" i="5"/>
  <c r="N54" i="1"/>
  <c r="K57" i="1"/>
  <c r="M54" i="5"/>
  <c r="M57" i="1"/>
  <c r="M50" i="5"/>
  <c r="N50" i="5" s="1"/>
  <c r="K57" i="5" l="1"/>
  <c r="N57" i="1"/>
  <c r="N54" i="5"/>
  <c r="N54" i="4"/>
  <c r="M57" i="4"/>
  <c r="N57" i="4" s="1"/>
  <c r="M57" i="5" l="1"/>
  <c r="N57" i="5" s="1"/>
</calcChain>
</file>

<file path=xl/sharedStrings.xml><?xml version="1.0" encoding="utf-8"?>
<sst xmlns="http://schemas.openxmlformats.org/spreadsheetml/2006/main" count="587" uniqueCount="90">
  <si>
    <t>TITLE:  TBD</t>
  </si>
  <si>
    <t>AGENCY:  SONY</t>
  </si>
  <si>
    <t>DATES:  TBD</t>
  </si>
  <si>
    <t>Year One</t>
  </si>
  <si>
    <t>Year Two</t>
  </si>
  <si>
    <t>Year Three</t>
  </si>
  <si>
    <t>Year Four</t>
  </si>
  <si>
    <t>Year Five</t>
  </si>
  <si>
    <t>TOTAL</t>
  </si>
  <si>
    <t>EFFORT (12mth conversion):</t>
  </si>
  <si>
    <t>Y1</t>
  </si>
  <si>
    <t>Y2</t>
  </si>
  <si>
    <t>Y3</t>
  </si>
  <si>
    <t>Y4</t>
  </si>
  <si>
    <t>Y5</t>
  </si>
  <si>
    <t>Faculty Monthly Salary Info</t>
  </si>
  <si>
    <t>SALARY:</t>
  </si>
  <si>
    <t>Dr. Casanova</t>
  </si>
  <si>
    <t>Months</t>
  </si>
  <si>
    <t>Salary</t>
  </si>
  <si>
    <t>Faculty Calendar</t>
  </si>
  <si>
    <t>EFFORT (based on 9mth):</t>
  </si>
  <si>
    <t>OPS Wages Info</t>
  </si>
  <si>
    <t>Grad Student</t>
  </si>
  <si>
    <t>Total Salary</t>
  </si>
  <si>
    <t>Post Doc</t>
  </si>
  <si>
    <t>OPS Student</t>
  </si>
  <si>
    <t># of OPS</t>
  </si>
  <si>
    <t>Wages</t>
  </si>
  <si>
    <t>EFFORT (based on 3mth):</t>
  </si>
  <si>
    <t>Teams Exempt</t>
  </si>
  <si>
    <t>OPS:</t>
  </si>
  <si>
    <t>Teams Non-Exempt</t>
  </si>
  <si>
    <t>Undergrad Student</t>
  </si>
  <si>
    <t>Faculty 9-mo salary to 12-mo conversion (Enter the 9-Mo. annual in yellow cell below)</t>
  </si>
  <si>
    <t>TUITION TABLE</t>
  </si>
  <si>
    <t>(3 month summer)</t>
  </si>
  <si>
    <t>Effective Period</t>
  </si>
  <si>
    <t>Annually</t>
  </si>
  <si>
    <t>Monthly</t>
  </si>
  <si>
    <t>(Annual 9-mo)</t>
  </si>
  <si>
    <t>Total OPS</t>
  </si>
  <si>
    <t>8/16/16 - 8/15/17</t>
  </si>
  <si>
    <t>(12-mo equiv)</t>
  </si>
  <si>
    <t>8/16/17 - 8/15/18</t>
  </si>
  <si>
    <t>(Mo. Salary)</t>
  </si>
  <si>
    <t xml:space="preserve"> </t>
  </si>
  <si>
    <t>Total Wages</t>
  </si>
  <si>
    <t>8/16/18 - 8/15/19</t>
  </si>
  <si>
    <t>8/16/19 - 8/15/20</t>
  </si>
  <si>
    <t>Fringe Rate</t>
  </si>
  <si>
    <t>Fringe Amt</t>
  </si>
  <si>
    <t>8/16/20 - 8/15/21</t>
  </si>
  <si>
    <t>FRINGES:</t>
  </si>
  <si>
    <t xml:space="preserve">Faculty </t>
  </si>
  <si>
    <t>8/16/21 - 8/15/22</t>
  </si>
  <si>
    <t>Total Fringe</t>
  </si>
  <si>
    <t>Total Wages &amp; Fringe</t>
  </si>
  <si>
    <t>EXPENSES:</t>
  </si>
  <si>
    <t>Materials &amp; Supplies</t>
  </si>
  <si>
    <t>Publications</t>
  </si>
  <si>
    <t>Fabrication</t>
  </si>
  <si>
    <t>Domestic Travel</t>
  </si>
  <si>
    <t>Foreign Travel</t>
  </si>
  <si>
    <t>Total Expenses</t>
  </si>
  <si>
    <t>OTHER EXPENSES:</t>
  </si>
  <si>
    <t>Equipment</t>
  </si>
  <si>
    <t>Tuition</t>
  </si>
  <si>
    <t>Subcontract</t>
  </si>
  <si>
    <t>Total Other</t>
  </si>
  <si>
    <t>TOTAL DIRECT COST:</t>
  </si>
  <si>
    <t>TDC</t>
  </si>
  <si>
    <t>MODIFIED TOTAL DIRECT COST:</t>
  </si>
  <si>
    <t>MTDC Base</t>
  </si>
  <si>
    <t>INDIRECT COSTS:</t>
  </si>
  <si>
    <t>IDC Rate</t>
  </si>
  <si>
    <t>Total IDC</t>
  </si>
  <si>
    <t>TOTAL COSTS:</t>
  </si>
  <si>
    <t xml:space="preserve">TITLE:  </t>
  </si>
  <si>
    <t xml:space="preserve">AGENCY:  </t>
  </si>
  <si>
    <t xml:space="preserve">DATES:  </t>
  </si>
  <si>
    <t>EFFORT (based on 9mth - 12mth conversion:</t>
  </si>
  <si>
    <t>Faculty Name</t>
  </si>
  <si>
    <t>James D. Ellis</t>
  </si>
  <si>
    <t>Faculty 9-mo salary to 12-mo conversion (Enter the 9-Mo. annual in cell below)</t>
  </si>
  <si>
    <t>MTDC</t>
  </si>
  <si>
    <t xml:space="preserve">            </t>
  </si>
  <si>
    <t>CUMULATIVE TOTAL</t>
  </si>
  <si>
    <t xml:space="preserve">Grad Student </t>
  </si>
  <si>
    <t>CUMULATIVE 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</si>
</sst>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\$#,##0"/>
    <numFmt numFmtId="165" formatCode="0.0"/>
    <numFmt numFmtId="166" formatCode="\$#,##0.00"/>
    <numFmt numFmtId="167" formatCode="\$#,##0.00;[Red]\$#,##0.00"/>
    <numFmt numFmtId="168" formatCode="\$#,##0;[Red]\$#,##0"/>
    <numFmt numFmtId="169" formatCode="_-\$* #,##0.00_-;&quot;-$&quot;* #,##0.00_-;_-\$* \-??_-;_-@_-"/>
    <numFmt numFmtId="170" formatCode="0.0%"/>
  </numFmts>
  <fonts count="11">
    <font>
      <sz val="12"/>
      <color rgb="FF000000"/>
      <name val="Calibri"/>
      <family val="2"/>
      <charset val="1"/>
    </font>
    <font>
      <b/>
      <sz val="12"/>
      <color rgb="FF000000"/>
      <name val="Charter Roman"/>
      <charset val="1"/>
    </font>
    <font>
      <sz val="12"/>
      <color rgb="FF000000"/>
      <name val="Charter Roman"/>
      <charset val="1"/>
    </font>
    <font>
      <b/>
      <sz val="16"/>
      <color rgb="FF000000"/>
      <name val="Charter Roman"/>
      <charset val="1"/>
    </font>
    <font>
      <sz val="16"/>
      <color rgb="FF000000"/>
      <name val="Charter Roman"/>
      <charset val="1"/>
    </font>
    <font>
      <sz val="14"/>
      <color rgb="FF000000"/>
      <name val="Charter Roman"/>
      <charset val="1"/>
    </font>
    <font>
      <b/>
      <u/>
      <sz val="12"/>
      <color rgb="FF000000"/>
      <name val="Charter Roman"/>
      <charset val="1"/>
    </font>
    <font>
      <sz val="12"/>
      <color rgb="FF000000"/>
      <name val="Helvetica Neue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harter Roman"/>
      <charset val="1"/>
    </font>
    <font>
      <sz val="12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C1DA"/>
        <bgColor rgb="FFC6D9F1"/>
      </patternFill>
    </fill>
    <fill>
      <patternFill patternType="solid">
        <fgColor rgb="FFFC92FF"/>
        <bgColor rgb="FFCC99FF"/>
      </patternFill>
    </fill>
    <fill>
      <patternFill patternType="solid">
        <fgColor rgb="FFFCD5B5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FCD5B5"/>
      </patternFill>
    </fill>
    <fill>
      <patternFill patternType="solid">
        <fgColor rgb="FFB7DEE8"/>
        <bgColor rgb="FFC6D9F1"/>
      </patternFill>
    </fill>
    <fill>
      <patternFill patternType="solid">
        <fgColor rgb="FFF6F796"/>
        <bgColor rgb="FFFCD5B5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9" fontId="10" fillId="0" borderId="0" applyBorder="0" applyProtection="0"/>
    <xf numFmtId="9" fontId="10" fillId="0" borderId="0" applyBorder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1" fillId="2" borderId="0" xfId="0" applyFont="1" applyFill="1"/>
    <xf numFmtId="0" fontId="5" fillId="3" borderId="4" xfId="0" applyFont="1" applyFill="1" applyBorder="1"/>
    <xf numFmtId="0" fontId="5" fillId="3" borderId="0" xfId="0" applyFont="1" applyFill="1" applyBorder="1"/>
    <xf numFmtId="0" fontId="5" fillId="3" borderId="5" xfId="0" applyFont="1" applyFill="1" applyBorder="1"/>
    <xf numFmtId="0" fontId="2" fillId="0" borderId="6" xfId="0" applyFont="1" applyBorder="1"/>
    <xf numFmtId="2" fontId="2" fillId="0" borderId="7" xfId="0" applyNumberFormat="1" applyFont="1" applyBorder="1"/>
    <xf numFmtId="164" fontId="2" fillId="4" borderId="6" xfId="0" applyNumberFormat="1" applyFont="1" applyFill="1" applyBorder="1"/>
    <xf numFmtId="0" fontId="2" fillId="0" borderId="8" xfId="0" applyFont="1" applyBorder="1"/>
    <xf numFmtId="2" fontId="2" fillId="0" borderId="0" xfId="0" applyNumberFormat="1" applyFont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 applyAlignment="1">
      <alignment horizontal="center"/>
    </xf>
    <xf numFmtId="164" fontId="1" fillId="2" borderId="0" xfId="0" applyNumberFormat="1" applyFont="1" applyFill="1"/>
    <xf numFmtId="0" fontId="4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165" fontId="2" fillId="0" borderId="9" xfId="0" applyNumberFormat="1" applyFont="1" applyBorder="1" applyAlignment="1">
      <alignment horizontal="center"/>
    </xf>
    <xf numFmtId="164" fontId="2" fillId="0" borderId="9" xfId="0" applyNumberFormat="1" applyFont="1" applyBorder="1"/>
    <xf numFmtId="164" fontId="1" fillId="2" borderId="9" xfId="0" applyNumberFormat="1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164" fontId="2" fillId="0" borderId="6" xfId="0" applyNumberFormat="1" applyFont="1" applyBorder="1"/>
    <xf numFmtId="3" fontId="2" fillId="0" borderId="6" xfId="0" applyNumberFormat="1" applyFont="1" applyBorder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 applyAlignment="1">
      <alignment horizontal="center"/>
    </xf>
    <xf numFmtId="166" fontId="2" fillId="0" borderId="0" xfId="0" applyNumberFormat="1" applyFont="1"/>
    <xf numFmtId="0" fontId="1" fillId="0" borderId="0" xfId="0" applyFont="1" applyAlignment="1">
      <alignment horizontal="center"/>
    </xf>
    <xf numFmtId="0" fontId="4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0" borderId="0" xfId="0" applyFont="1" applyAlignment="1">
      <alignment horizontal="center"/>
    </xf>
    <xf numFmtId="0" fontId="5" fillId="6" borderId="1" xfId="0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7" fontId="2" fillId="0" borderId="6" xfId="0" applyNumberFormat="1" applyFont="1" applyBorder="1"/>
    <xf numFmtId="168" fontId="2" fillId="0" borderId="6" xfId="0" applyNumberFormat="1" applyFont="1" applyBorder="1"/>
    <xf numFmtId="165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/>
    <xf numFmtId="0" fontId="2" fillId="0" borderId="6" xfId="0" applyFont="1" applyBorder="1" applyAlignment="1">
      <alignment horizontal="left"/>
    </xf>
    <xf numFmtId="4" fontId="0" fillId="7" borderId="0" xfId="0" applyNumberFormat="1" applyFill="1"/>
    <xf numFmtId="0" fontId="2" fillId="7" borderId="10" xfId="0" applyFont="1" applyFill="1" applyBorder="1"/>
    <xf numFmtId="168" fontId="2" fillId="0" borderId="10" xfId="0" applyNumberFormat="1" applyFont="1" applyBorder="1"/>
    <xf numFmtId="166" fontId="2" fillId="0" borderId="6" xfId="0" applyNumberFormat="1" applyFont="1" applyBorder="1" applyAlignment="1">
      <alignment horizontal="left"/>
    </xf>
    <xf numFmtId="167" fontId="2" fillId="0" borderId="8" xfId="0" applyNumberFormat="1" applyFont="1" applyBorder="1"/>
    <xf numFmtId="168" fontId="2" fillId="0" borderId="8" xfId="0" applyNumberFormat="1" applyFont="1" applyBorder="1"/>
    <xf numFmtId="167" fontId="2" fillId="4" borderId="6" xfId="0" applyNumberFormat="1" applyFont="1" applyFill="1" applyBorder="1"/>
    <xf numFmtId="0" fontId="1" fillId="4" borderId="6" xfId="0" applyFont="1" applyFill="1" applyBorder="1"/>
    <xf numFmtId="0" fontId="1" fillId="0" borderId="9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164" fontId="1" fillId="2" borderId="0" xfId="0" applyNumberFormat="1" applyFont="1" applyFill="1" applyBorder="1" applyAlignment="1">
      <alignment horizontal="center"/>
    </xf>
    <xf numFmtId="169" fontId="2" fillId="0" borderId="0" xfId="1" applyFont="1" applyBorder="1" applyAlignment="1" applyProtection="1"/>
    <xf numFmtId="170" fontId="2" fillId="0" borderId="0" xfId="2" applyNumberFormat="1" applyFont="1" applyBorder="1" applyAlignment="1" applyProtection="1">
      <alignment horizontal="center"/>
    </xf>
    <xf numFmtId="0" fontId="2" fillId="0" borderId="9" xfId="0" applyFont="1" applyBorder="1"/>
    <xf numFmtId="0" fontId="1" fillId="8" borderId="0" xfId="0" applyFont="1" applyFill="1" applyAlignment="1">
      <alignment horizontal="right"/>
    </xf>
    <xf numFmtId="0" fontId="1" fillId="8" borderId="0" xfId="0" applyFont="1" applyFill="1"/>
    <xf numFmtId="164" fontId="1" fillId="8" borderId="0" xfId="0" applyNumberFormat="1" applyFont="1" applyFill="1"/>
    <xf numFmtId="0" fontId="7" fillId="0" borderId="0" xfId="0" applyFont="1"/>
    <xf numFmtId="164" fontId="1" fillId="2" borderId="0" xfId="0" applyNumberFormat="1" applyFont="1" applyFill="1" applyBorder="1"/>
    <xf numFmtId="0" fontId="2" fillId="8" borderId="0" xfId="0" applyFont="1" applyFill="1"/>
    <xf numFmtId="0" fontId="1" fillId="9" borderId="0" xfId="0" applyFont="1" applyFill="1"/>
    <xf numFmtId="0" fontId="2" fillId="9" borderId="0" xfId="0" applyFont="1" applyFill="1"/>
    <xf numFmtId="0" fontId="1" fillId="9" borderId="0" xfId="0" applyFont="1" applyFill="1" applyAlignment="1">
      <alignment horizontal="right"/>
    </xf>
    <xf numFmtId="164" fontId="1" fillId="9" borderId="0" xfId="0" applyNumberFormat="1" applyFont="1" applyFill="1"/>
    <xf numFmtId="0" fontId="1" fillId="10" borderId="0" xfId="0" applyFont="1" applyFill="1"/>
    <xf numFmtId="0" fontId="2" fillId="10" borderId="0" xfId="0" applyFont="1" applyFill="1"/>
    <xf numFmtId="0" fontId="1" fillId="10" borderId="9" xfId="0" applyFont="1" applyFill="1" applyBorder="1" applyAlignment="1">
      <alignment horizontal="center"/>
    </xf>
    <xf numFmtId="170" fontId="1" fillId="10" borderId="0" xfId="2" applyNumberFormat="1" applyFont="1" applyFill="1" applyBorder="1" applyAlignment="1" applyProtection="1">
      <alignment horizontal="center"/>
    </xf>
    <xf numFmtId="0" fontId="1" fillId="10" borderId="0" xfId="0" applyFont="1" applyFill="1" applyAlignment="1">
      <alignment horizontal="right"/>
    </xf>
    <xf numFmtId="164" fontId="1" fillId="10" borderId="0" xfId="0" applyNumberFormat="1" applyFont="1" applyFill="1"/>
    <xf numFmtId="0" fontId="2" fillId="2" borderId="0" xfId="0" applyFont="1" applyFill="1"/>
    <xf numFmtId="167" fontId="2" fillId="7" borderId="10" xfId="0" applyNumberFormat="1" applyFont="1" applyFill="1" applyBorder="1"/>
    <xf numFmtId="0" fontId="2" fillId="0" borderId="0" xfId="0" applyFont="1" applyBorder="1" applyAlignment="1">
      <alignment horizontal="left"/>
    </xf>
    <xf numFmtId="166" fontId="2" fillId="0" borderId="0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right"/>
    </xf>
    <xf numFmtId="164" fontId="2" fillId="0" borderId="9" xfId="0" applyNumberFormat="1" applyFont="1" applyBorder="1" applyAlignment="1">
      <alignment horizontal="right"/>
    </xf>
    <xf numFmtId="0" fontId="1" fillId="0" borderId="9" xfId="0" applyFont="1" applyBorder="1"/>
    <xf numFmtId="164" fontId="1" fillId="2" borderId="9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0" xfId="0" applyFont="1"/>
    <xf numFmtId="0" fontId="3" fillId="2" borderId="0" xfId="0" applyFont="1" applyFill="1" applyAlignment="1">
      <alignment horizontal="center" wrapText="1"/>
    </xf>
    <xf numFmtId="3" fontId="2" fillId="0" borderId="0" xfId="0" applyNumberFormat="1" applyFont="1" applyBorder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center"/>
    </xf>
    <xf numFmtId="166" fontId="1" fillId="2" borderId="0" xfId="0" applyNumberFormat="1" applyFont="1" applyFill="1"/>
    <xf numFmtId="1" fontId="2" fillId="0" borderId="9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7" fontId="2" fillId="0" borderId="0" xfId="0" applyNumberFormat="1" applyFont="1" applyBorder="1"/>
    <xf numFmtId="166" fontId="1" fillId="2" borderId="9" xfId="0" applyNumberFormat="1" applyFont="1" applyFill="1" applyBorder="1" applyAlignment="1">
      <alignment horizontal="center"/>
    </xf>
    <xf numFmtId="0" fontId="2" fillId="8" borderId="0" xfId="0" applyFont="1" applyFill="1" applyAlignment="1">
      <alignment horizontal="right"/>
    </xf>
    <xf numFmtId="164" fontId="2" fillId="8" borderId="0" xfId="0" applyNumberFormat="1" applyFont="1" applyFill="1"/>
    <xf numFmtId="166" fontId="1" fillId="2" borderId="0" xfId="0" applyNumberFormat="1" applyFont="1" applyFill="1" applyBorder="1"/>
    <xf numFmtId="0" fontId="9" fillId="2" borderId="0" xfId="0" applyFont="1" applyFill="1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2DCDB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796"/>
      <rgbColor rgb="FFB7DEE8"/>
      <rgbColor rgb="FFFC92FF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7"/>
  <sheetViews>
    <sheetView topLeftCell="A31" zoomScaleNormal="100" workbookViewId="0">
      <selection activeCell="E37" sqref="E37"/>
    </sheetView>
  </sheetViews>
  <sheetFormatPr defaultRowHeight="15.75"/>
  <cols>
    <col min="1" max="1" width="33.375"/>
    <col min="2" max="3" width="25.75"/>
    <col min="4" max="5" width="13.375"/>
    <col min="6" max="13" width="0" hidden="1"/>
    <col min="14" max="14" width="12.75"/>
    <col min="15" max="16" width="12.125"/>
    <col min="17" max="17" width="9.875"/>
    <col min="18" max="21" width="12.125"/>
    <col min="22" max="22" width="29.25"/>
    <col min="23" max="24" width="12.125"/>
    <col min="33" max="1025" width="12.125"/>
  </cols>
  <sheetData>
    <row r="1" spans="1:33" s="2" customFormat="1">
      <c r="A1" s="1" t="s">
        <v>0</v>
      </c>
    </row>
    <row r="2" spans="1:33" s="2" customFormat="1">
      <c r="A2" s="1"/>
    </row>
    <row r="3" spans="1:33" s="2" customFormat="1">
      <c r="A3" s="1" t="s">
        <v>1</v>
      </c>
    </row>
    <row r="4" spans="1:33" s="2" customFormat="1">
      <c r="A4" s="1"/>
    </row>
    <row r="5" spans="1:33" ht="20.25">
      <c r="A5" s="1" t="s">
        <v>2</v>
      </c>
      <c r="B5" s="2"/>
      <c r="C5" s="2"/>
      <c r="D5" s="105" t="s">
        <v>3</v>
      </c>
      <c r="E5" s="105"/>
      <c r="F5" s="105" t="s">
        <v>4</v>
      </c>
      <c r="G5" s="105"/>
      <c r="H5" s="105" t="s">
        <v>5</v>
      </c>
      <c r="I5" s="105"/>
      <c r="J5" s="105" t="s">
        <v>6</v>
      </c>
      <c r="K5" s="105"/>
      <c r="L5" s="105" t="s">
        <v>7</v>
      </c>
      <c r="M5" s="105"/>
      <c r="N5" s="3" t="s">
        <v>8</v>
      </c>
      <c r="P5" s="4" t="s">
        <v>9</v>
      </c>
      <c r="Q5" s="5"/>
      <c r="R5" s="5"/>
      <c r="S5" s="5"/>
      <c r="T5" s="6"/>
    </row>
    <row r="6" spans="1:33" ht="18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7"/>
      <c r="P6" s="8" t="s">
        <v>10</v>
      </c>
      <c r="Q6" s="9" t="s">
        <v>11</v>
      </c>
      <c r="R6" s="9" t="s">
        <v>12</v>
      </c>
      <c r="S6" s="9" t="s">
        <v>13</v>
      </c>
      <c r="T6" s="10" t="s">
        <v>14</v>
      </c>
      <c r="V6" s="11" t="s">
        <v>15</v>
      </c>
      <c r="W6" s="104" t="s">
        <v>3</v>
      </c>
      <c r="X6" s="104"/>
      <c r="Y6" s="104" t="s">
        <v>4</v>
      </c>
      <c r="Z6" s="104"/>
      <c r="AA6" s="104" t="s">
        <v>5</v>
      </c>
      <c r="AB6" s="104"/>
      <c r="AC6" s="104" t="s">
        <v>6</v>
      </c>
      <c r="AD6" s="104"/>
      <c r="AE6" s="104" t="s">
        <v>7</v>
      </c>
      <c r="AF6" s="104"/>
    </row>
    <row r="7" spans="1:33">
      <c r="A7" s="1" t="s">
        <v>16</v>
      </c>
      <c r="B7" s="2" t="s">
        <v>17</v>
      </c>
      <c r="C7" s="2"/>
      <c r="D7" s="1" t="s">
        <v>18</v>
      </c>
      <c r="E7" s="1" t="s">
        <v>19</v>
      </c>
      <c r="F7" s="1" t="s">
        <v>18</v>
      </c>
      <c r="G7" s="1" t="s">
        <v>19</v>
      </c>
      <c r="H7" s="1" t="s">
        <v>18</v>
      </c>
      <c r="I7" s="1" t="s">
        <v>19</v>
      </c>
      <c r="J7" s="1" t="s">
        <v>18</v>
      </c>
      <c r="K7" s="1" t="s">
        <v>19</v>
      </c>
      <c r="L7" s="1" t="s">
        <v>18</v>
      </c>
      <c r="M7" s="1" t="s">
        <v>19</v>
      </c>
      <c r="N7" s="7"/>
      <c r="O7" s="2"/>
      <c r="P7" s="12">
        <f>E11/V20*100</f>
        <v>7.5000000000000009</v>
      </c>
      <c r="Q7" s="12">
        <f>G11/Y20*100</f>
        <v>0</v>
      </c>
      <c r="R7" s="12">
        <f>I11/AA20*100</f>
        <v>0</v>
      </c>
      <c r="S7" s="12">
        <f>K11/AC20*100</f>
        <v>0</v>
      </c>
      <c r="T7" s="12">
        <f>M11/AE20*100</f>
        <v>0</v>
      </c>
      <c r="U7" s="2"/>
      <c r="V7" s="11"/>
      <c r="W7" s="13">
        <f>V21</f>
        <v>6692.3076923076915</v>
      </c>
      <c r="X7" s="11">
        <v>9</v>
      </c>
      <c r="Y7" s="13">
        <f>W7*1.03</f>
        <v>6893.076923076922</v>
      </c>
      <c r="Z7" s="11">
        <v>9</v>
      </c>
      <c r="AA7" s="13">
        <f>Y7*1.03</f>
        <v>7099.8692307692299</v>
      </c>
      <c r="AB7" s="11">
        <v>9</v>
      </c>
      <c r="AC7" s="13">
        <f>AA7*1.03</f>
        <v>7312.8653076923074</v>
      </c>
      <c r="AD7" s="11">
        <v>9</v>
      </c>
      <c r="AE7" s="13">
        <f>AC7*1.03</f>
        <v>7532.2512669230764</v>
      </c>
      <c r="AF7" s="11">
        <v>9</v>
      </c>
    </row>
    <row r="8" spans="1:33">
      <c r="A8" s="1"/>
      <c r="C8" s="2"/>
      <c r="N8" s="7"/>
      <c r="O8" s="2"/>
      <c r="P8" s="14"/>
      <c r="Q8" s="14"/>
      <c r="R8" s="14"/>
      <c r="S8" s="14"/>
      <c r="T8" s="14"/>
      <c r="U8" s="2"/>
    </row>
    <row r="9" spans="1:33" ht="20.25">
      <c r="A9" s="1"/>
      <c r="B9" s="2" t="s">
        <v>20</v>
      </c>
      <c r="C9" s="2"/>
      <c r="D9" s="15">
        <f>0.05*18</f>
        <v>0.9</v>
      </c>
      <c r="E9" s="16">
        <f>W7*D9</f>
        <v>6023.0769230769229</v>
      </c>
      <c r="F9" s="17">
        <v>0</v>
      </c>
      <c r="G9" s="16">
        <f>Y7*F9</f>
        <v>0</v>
      </c>
      <c r="H9" s="17">
        <v>0</v>
      </c>
      <c r="I9" s="16">
        <f>AA7*H9</f>
        <v>0</v>
      </c>
      <c r="J9" s="17">
        <v>0</v>
      </c>
      <c r="K9" s="16">
        <f>AC7*J9</f>
        <v>0</v>
      </c>
      <c r="L9" s="17">
        <v>0</v>
      </c>
      <c r="M9" s="16">
        <f>AE7*L9</f>
        <v>0</v>
      </c>
      <c r="N9" s="18">
        <f>E9+G9+I9+K9+M9</f>
        <v>6023.0769230769229</v>
      </c>
      <c r="O9" s="2"/>
      <c r="P9" s="19" t="s">
        <v>21</v>
      </c>
      <c r="Q9" s="20"/>
      <c r="R9" s="20"/>
      <c r="S9" s="20"/>
      <c r="T9" s="21"/>
      <c r="U9" s="2"/>
      <c r="V9" s="11" t="s">
        <v>22</v>
      </c>
      <c r="W9" s="104" t="s">
        <v>3</v>
      </c>
      <c r="X9" s="104"/>
      <c r="Y9" s="104" t="s">
        <v>4</v>
      </c>
      <c r="Z9" s="104"/>
      <c r="AA9" s="104" t="s">
        <v>5</v>
      </c>
      <c r="AB9" s="104"/>
      <c r="AC9" s="104" t="s">
        <v>6</v>
      </c>
      <c r="AD9" s="104"/>
      <c r="AE9" s="104" t="s">
        <v>7</v>
      </c>
      <c r="AF9" s="104"/>
    </row>
    <row r="10" spans="1:33" ht="18">
      <c r="A10" s="1"/>
      <c r="C10" s="2"/>
      <c r="D10" s="22">
        <v>0</v>
      </c>
      <c r="E10" s="23">
        <f>W7*D10</f>
        <v>0</v>
      </c>
      <c r="F10" s="22">
        <v>0</v>
      </c>
      <c r="G10" s="23">
        <f>Y7*F10</f>
        <v>0</v>
      </c>
      <c r="H10" s="22">
        <v>0</v>
      </c>
      <c r="I10" s="23">
        <f>AA7*H10</f>
        <v>0</v>
      </c>
      <c r="J10" s="22">
        <v>0</v>
      </c>
      <c r="K10" s="23">
        <f>AC7*J10</f>
        <v>0</v>
      </c>
      <c r="L10" s="22">
        <v>0</v>
      </c>
      <c r="M10" s="23">
        <f>AE7*L10</f>
        <v>0</v>
      </c>
      <c r="N10" s="24">
        <f>E10+G10+I10+K10+M10</f>
        <v>0</v>
      </c>
      <c r="O10" s="2"/>
      <c r="P10" s="25" t="s">
        <v>10</v>
      </c>
      <c r="Q10" s="26" t="s">
        <v>11</v>
      </c>
      <c r="R10" s="26" t="s">
        <v>12</v>
      </c>
      <c r="S10" s="26" t="s">
        <v>13</v>
      </c>
      <c r="T10" s="27" t="s">
        <v>14</v>
      </c>
      <c r="U10" s="2"/>
      <c r="V10" s="11" t="s">
        <v>23</v>
      </c>
      <c r="W10" s="28">
        <v>25000</v>
      </c>
      <c r="X10" s="29">
        <v>12</v>
      </c>
      <c r="Y10" s="28">
        <f>W10*1.03</f>
        <v>25750</v>
      </c>
      <c r="Z10" s="29">
        <v>12</v>
      </c>
      <c r="AA10" s="28">
        <f>Y10*1.03</f>
        <v>26522.5</v>
      </c>
      <c r="AB10" s="29">
        <v>12</v>
      </c>
      <c r="AC10" s="28">
        <f>AA10*1.03</f>
        <v>27318.174999999999</v>
      </c>
      <c r="AD10" s="29">
        <v>12</v>
      </c>
      <c r="AE10" s="28">
        <f>AC10*1.03</f>
        <v>28137.720249999998</v>
      </c>
      <c r="AF10" s="29">
        <v>12</v>
      </c>
    </row>
    <row r="11" spans="1:33">
      <c r="A11" s="1"/>
      <c r="C11" s="30" t="s">
        <v>24</v>
      </c>
      <c r="D11" s="31">
        <f t="shared" ref="D11:M11" si="0">SUM(D9:D10)</f>
        <v>0.9</v>
      </c>
      <c r="E11" s="32">
        <f t="shared" si="0"/>
        <v>6023.0769230769229</v>
      </c>
      <c r="F11" s="33">
        <f t="shared" si="0"/>
        <v>0</v>
      </c>
      <c r="G11" s="32">
        <f t="shared" si="0"/>
        <v>0</v>
      </c>
      <c r="H11" s="33">
        <f t="shared" si="0"/>
        <v>0</v>
      </c>
      <c r="I11" s="32">
        <f t="shared" si="0"/>
        <v>0</v>
      </c>
      <c r="J11" s="33">
        <f t="shared" si="0"/>
        <v>0</v>
      </c>
      <c r="K11" s="32">
        <f t="shared" si="0"/>
        <v>0</v>
      </c>
      <c r="L11" s="33">
        <f t="shared" si="0"/>
        <v>0</v>
      </c>
      <c r="M11" s="32">
        <f t="shared" si="0"/>
        <v>0</v>
      </c>
      <c r="N11" s="18">
        <f>E11+G11+I11+K11+M11</f>
        <v>6023.0769230769229</v>
      </c>
      <c r="O11" s="2"/>
      <c r="P11" s="12">
        <f>E9/V19*100</f>
        <v>10.038461538461538</v>
      </c>
      <c r="Q11" s="12">
        <f>G9/Y19*100</f>
        <v>0</v>
      </c>
      <c r="R11" s="12">
        <f>I9/V19*100</f>
        <v>0</v>
      </c>
      <c r="S11" s="12">
        <f>K9/V19*100</f>
        <v>0</v>
      </c>
      <c r="T11" s="12">
        <f>M9/V19*100</f>
        <v>0</v>
      </c>
      <c r="U11" s="2"/>
      <c r="V11" s="11" t="s">
        <v>25</v>
      </c>
      <c r="W11" s="28">
        <v>48000</v>
      </c>
      <c r="X11" s="11">
        <v>12</v>
      </c>
      <c r="Y11" s="28">
        <f>W11*1.03</f>
        <v>49440</v>
      </c>
      <c r="Z11" s="11">
        <v>12</v>
      </c>
      <c r="AA11" s="28">
        <f>Y11*1.03</f>
        <v>50923.200000000004</v>
      </c>
      <c r="AB11" s="11">
        <v>12</v>
      </c>
      <c r="AC11" s="28">
        <f>AA11*1.03</f>
        <v>52450.896000000008</v>
      </c>
      <c r="AD11" s="11">
        <v>12</v>
      </c>
      <c r="AE11" s="28">
        <f>AC11*1.03</f>
        <v>54024.422880000013</v>
      </c>
      <c r="AF11" s="29">
        <v>12</v>
      </c>
    </row>
    <row r="12" spans="1:33">
      <c r="A12" s="1"/>
      <c r="D12" s="17"/>
      <c r="E12" s="34"/>
      <c r="F12" s="17"/>
      <c r="G12" s="34"/>
      <c r="H12" s="17"/>
      <c r="I12" s="34"/>
      <c r="J12" s="17"/>
      <c r="K12" s="34"/>
      <c r="L12" s="17"/>
      <c r="M12" s="34"/>
      <c r="N12" s="18"/>
      <c r="O12" s="2"/>
      <c r="P12" s="14"/>
      <c r="Q12" s="14"/>
      <c r="R12" s="14"/>
      <c r="S12" s="14"/>
      <c r="T12" s="14"/>
      <c r="U12" s="2"/>
      <c r="V12" s="11" t="s">
        <v>26</v>
      </c>
      <c r="W12" s="28">
        <v>21000</v>
      </c>
      <c r="X12" s="11">
        <v>12</v>
      </c>
      <c r="Y12" s="28">
        <f>W12*1.03</f>
        <v>21630</v>
      </c>
      <c r="Z12" s="29">
        <v>12</v>
      </c>
      <c r="AA12" s="28">
        <f>Y12*1.03</f>
        <v>22278.9</v>
      </c>
      <c r="AB12" s="29">
        <v>12</v>
      </c>
      <c r="AC12" s="28">
        <f>AA12*1.03</f>
        <v>22947.267000000003</v>
      </c>
      <c r="AD12" s="29">
        <v>12</v>
      </c>
      <c r="AE12" s="28">
        <f>AC12*1.03</f>
        <v>23635.685010000005</v>
      </c>
      <c r="AF12" s="29">
        <v>12</v>
      </c>
    </row>
    <row r="13" spans="1:33" ht="20.25">
      <c r="A13" s="1"/>
      <c r="C13" s="35" t="s">
        <v>27</v>
      </c>
      <c r="D13" s="1" t="s">
        <v>18</v>
      </c>
      <c r="E13" s="1" t="s">
        <v>28</v>
      </c>
      <c r="F13" s="1" t="s">
        <v>18</v>
      </c>
      <c r="G13" s="1" t="s">
        <v>28</v>
      </c>
      <c r="H13" s="1" t="s">
        <v>18</v>
      </c>
      <c r="I13" s="1" t="s">
        <v>28</v>
      </c>
      <c r="J13" s="1" t="s">
        <v>18</v>
      </c>
      <c r="K13" s="1" t="s">
        <v>28</v>
      </c>
      <c r="L13" s="1" t="s">
        <v>18</v>
      </c>
      <c r="M13" s="1" t="s">
        <v>28</v>
      </c>
      <c r="N13" s="18"/>
      <c r="O13" s="2"/>
      <c r="P13" s="36" t="s">
        <v>29</v>
      </c>
      <c r="Q13" s="37"/>
      <c r="R13" s="37"/>
      <c r="S13" s="37"/>
      <c r="T13" s="38"/>
      <c r="U13" s="2"/>
      <c r="V13" s="11" t="s">
        <v>30</v>
      </c>
      <c r="W13" s="28">
        <v>10000</v>
      </c>
      <c r="X13" s="11">
        <v>12</v>
      </c>
      <c r="Y13" s="28">
        <f>W13*1.03</f>
        <v>10300</v>
      </c>
      <c r="Z13" s="11">
        <v>12</v>
      </c>
      <c r="AA13" s="28">
        <f>Y13*1.03</f>
        <v>10609</v>
      </c>
      <c r="AB13" s="11">
        <v>12</v>
      </c>
      <c r="AC13" s="28">
        <f>AA13*1.03</f>
        <v>10927.27</v>
      </c>
      <c r="AD13" s="11">
        <v>12</v>
      </c>
      <c r="AE13" s="28">
        <f>AC13*1.03</f>
        <v>11255.088100000001</v>
      </c>
      <c r="AF13" s="29">
        <v>12</v>
      </c>
    </row>
    <row r="14" spans="1:33" ht="18">
      <c r="A14" s="1" t="s">
        <v>31</v>
      </c>
      <c r="B14" s="2" t="s">
        <v>23</v>
      </c>
      <c r="C14" s="39">
        <v>1</v>
      </c>
      <c r="D14" s="17">
        <v>12</v>
      </c>
      <c r="E14" s="16">
        <f>W10/X10*D14*$C14</f>
        <v>25000</v>
      </c>
      <c r="F14" s="17">
        <v>0</v>
      </c>
      <c r="G14" s="16">
        <f>Y10/Z10*F14*$C14</f>
        <v>0</v>
      </c>
      <c r="H14" s="17">
        <v>0</v>
      </c>
      <c r="I14" s="16">
        <f>AA10/AB10*H14*$C14</f>
        <v>0</v>
      </c>
      <c r="J14" s="17">
        <v>0</v>
      </c>
      <c r="K14" s="16">
        <f>AC10/AD10*J14*$C14</f>
        <v>0</v>
      </c>
      <c r="L14" s="17">
        <v>0</v>
      </c>
      <c r="M14" s="16">
        <f>AE10/AF10*L14*$C14</f>
        <v>0</v>
      </c>
      <c r="N14" s="18">
        <f>E14+G14+I14+K14+M14</f>
        <v>25000</v>
      </c>
      <c r="O14" s="2"/>
      <c r="P14" s="40" t="s">
        <v>10</v>
      </c>
      <c r="Q14" s="41" t="s">
        <v>11</v>
      </c>
      <c r="R14" s="41" t="s">
        <v>12</v>
      </c>
      <c r="S14" s="41" t="s">
        <v>13</v>
      </c>
      <c r="T14" s="42" t="s">
        <v>14</v>
      </c>
      <c r="U14" s="2"/>
      <c r="V14" s="11" t="s">
        <v>32</v>
      </c>
      <c r="W14" s="28">
        <v>10000</v>
      </c>
      <c r="X14" s="11">
        <v>12</v>
      </c>
      <c r="Y14" s="28">
        <f>W14*1.03</f>
        <v>10300</v>
      </c>
      <c r="Z14" s="29">
        <v>12</v>
      </c>
      <c r="AA14" s="28">
        <f>Y14*1.03</f>
        <v>10609</v>
      </c>
      <c r="AB14" s="29">
        <v>12</v>
      </c>
      <c r="AC14" s="28">
        <f>AA14*1.03</f>
        <v>10927.27</v>
      </c>
      <c r="AD14" s="29">
        <v>12</v>
      </c>
      <c r="AE14" s="28">
        <f>AC14*1.03</f>
        <v>11255.088100000001</v>
      </c>
      <c r="AF14" s="29">
        <v>12</v>
      </c>
    </row>
    <row r="15" spans="1:33">
      <c r="A15" s="1"/>
      <c r="B15" s="2" t="s">
        <v>25</v>
      </c>
      <c r="C15" s="39">
        <v>0</v>
      </c>
      <c r="D15" s="17">
        <v>0</v>
      </c>
      <c r="E15" s="16">
        <f>W11/X11*D15*$C15</f>
        <v>0</v>
      </c>
      <c r="F15" s="17">
        <v>0</v>
      </c>
      <c r="G15" s="16">
        <f>Y11/Z11*F15*$C15</f>
        <v>0</v>
      </c>
      <c r="H15" s="17">
        <v>0</v>
      </c>
      <c r="I15" s="16">
        <f>AA11/AB11*H15*$C15</f>
        <v>0</v>
      </c>
      <c r="J15" s="17">
        <v>0</v>
      </c>
      <c r="K15" s="16">
        <f>AC11/AD11*J15*$C15</f>
        <v>0</v>
      </c>
      <c r="L15" s="17">
        <v>0</v>
      </c>
      <c r="M15" s="16">
        <f>AE11/AF11*L15*$C15</f>
        <v>0</v>
      </c>
      <c r="N15" s="18">
        <f>E15+G15+I15+K15+M15</f>
        <v>0</v>
      </c>
      <c r="O15" s="2"/>
      <c r="P15" s="12">
        <f>E10/V18*100</f>
        <v>0</v>
      </c>
      <c r="Q15" s="12">
        <f>G10/V18*100</f>
        <v>0</v>
      </c>
      <c r="R15" s="12">
        <f>I10/V18*100</f>
        <v>0</v>
      </c>
      <c r="S15" s="12">
        <f>K10/V18*100</f>
        <v>0</v>
      </c>
      <c r="T15" s="12">
        <f>M10/V18*100</f>
        <v>0</v>
      </c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</row>
    <row r="16" spans="1:33">
      <c r="A16" s="1"/>
      <c r="B16" s="2" t="s">
        <v>33</v>
      </c>
      <c r="C16" s="39">
        <v>0</v>
      </c>
      <c r="D16" s="17">
        <v>0</v>
      </c>
      <c r="E16" s="16">
        <f>W12/X12*D16*$C16</f>
        <v>0</v>
      </c>
      <c r="F16" s="17">
        <v>0</v>
      </c>
      <c r="G16" s="16">
        <f>Y12/Z12*F16*$C16</f>
        <v>0</v>
      </c>
      <c r="H16" s="17">
        <v>0</v>
      </c>
      <c r="I16" s="16">
        <f>AA12/AB12*H16*$C16</f>
        <v>0</v>
      </c>
      <c r="J16" s="17">
        <v>0</v>
      </c>
      <c r="K16" s="16">
        <f>AC12/AD12*J16*$C16</f>
        <v>0</v>
      </c>
      <c r="L16" s="17">
        <v>0</v>
      </c>
      <c r="M16" s="16">
        <f>AE12/AF12*L16*$C16</f>
        <v>0</v>
      </c>
      <c r="N16" s="18">
        <f>E16+G16+I16+K16+M16</f>
        <v>0</v>
      </c>
      <c r="O16" s="2"/>
      <c r="P16" s="14"/>
      <c r="Q16" s="14"/>
      <c r="R16" s="14"/>
      <c r="S16" s="14"/>
      <c r="T16" s="14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</row>
    <row r="17" spans="1:31">
      <c r="A17" s="1"/>
      <c r="B17" s="2" t="s">
        <v>30</v>
      </c>
      <c r="C17" s="39">
        <v>0</v>
      </c>
      <c r="D17" s="17">
        <v>0</v>
      </c>
      <c r="E17" s="16">
        <f>W13/X13*D17*$C17</f>
        <v>0</v>
      </c>
      <c r="F17" s="17">
        <v>0</v>
      </c>
      <c r="G17" s="16">
        <f>Y13/Z13*F17*$C17</f>
        <v>0</v>
      </c>
      <c r="H17" s="17">
        <v>0</v>
      </c>
      <c r="I17" s="16">
        <f>AA13/AB13*H17*$C17</f>
        <v>0</v>
      </c>
      <c r="J17" s="17">
        <v>0</v>
      </c>
      <c r="K17" s="16">
        <f>AC13/AD13*J17*$C17</f>
        <v>0</v>
      </c>
      <c r="L17" s="17">
        <v>0</v>
      </c>
      <c r="M17" s="16">
        <f>AE13/AF13*L17*$C17</f>
        <v>0</v>
      </c>
      <c r="N17" s="18">
        <f>E17+G17+I17+K17+M17</f>
        <v>0</v>
      </c>
      <c r="O17" s="2"/>
      <c r="V17" s="43" t="s">
        <v>34</v>
      </c>
      <c r="W17" s="43"/>
      <c r="X17" s="43"/>
      <c r="Y17" s="43"/>
      <c r="Z17" s="43"/>
    </row>
    <row r="18" spans="1:31">
      <c r="A18" s="1"/>
      <c r="B18" s="2" t="s">
        <v>32</v>
      </c>
      <c r="C18" s="44">
        <v>0</v>
      </c>
      <c r="D18" s="22">
        <v>0</v>
      </c>
      <c r="E18" s="23">
        <f>W14/X14*D18*$C18</f>
        <v>0</v>
      </c>
      <c r="F18" s="22">
        <v>0</v>
      </c>
      <c r="G18" s="23">
        <f>Y14/Z14*F18*$C18</f>
        <v>0</v>
      </c>
      <c r="H18" s="22">
        <v>0</v>
      </c>
      <c r="I18" s="23">
        <f>AA14/AB14*H18*$C18</f>
        <v>0</v>
      </c>
      <c r="J18" s="22">
        <v>0</v>
      </c>
      <c r="K18" s="23">
        <f>AC14/AD14*J18*$C18</f>
        <v>0</v>
      </c>
      <c r="L18" s="22">
        <v>0</v>
      </c>
      <c r="M18" s="23">
        <f>AE14/AF14*L18*$C18</f>
        <v>0</v>
      </c>
      <c r="N18" s="24">
        <f>E18+G18+I18+K18+M18</f>
        <v>0</v>
      </c>
      <c r="O18" s="2"/>
      <c r="P18" s="104" t="s">
        <v>35</v>
      </c>
      <c r="Q18" s="104"/>
      <c r="R18" s="104"/>
      <c r="S18" s="104"/>
      <c r="V18" s="45">
        <f>V20-V19</f>
        <v>20307.692307692298</v>
      </c>
      <c r="W18" s="11" t="s">
        <v>36</v>
      </c>
      <c r="X18" s="11"/>
      <c r="Y18" s="46">
        <f>Y20-Y19</f>
        <v>20916.923076923063</v>
      </c>
      <c r="Z18" s="11"/>
      <c r="AA18" s="46">
        <f>AA20-AA19</f>
        <v>21544.430769230763</v>
      </c>
      <c r="AB18" s="11"/>
      <c r="AC18" s="46">
        <f>AC20-AC19</f>
        <v>22190.763692307693</v>
      </c>
      <c r="AD18" s="11"/>
      <c r="AE18" s="46">
        <f>AE20-AE19</f>
        <v>22856.486603076934</v>
      </c>
    </row>
    <row r="19" spans="1:31">
      <c r="A19" s="1"/>
      <c r="C19" s="44"/>
      <c r="D19" s="47"/>
      <c r="E19" s="48"/>
      <c r="F19" s="47"/>
      <c r="G19" s="48"/>
      <c r="H19" s="47"/>
      <c r="I19" s="48"/>
      <c r="J19" s="47"/>
      <c r="K19" s="48"/>
      <c r="L19" s="47"/>
      <c r="M19" s="48"/>
      <c r="N19" s="18"/>
      <c r="O19" s="2"/>
      <c r="P19" s="11" t="s">
        <v>37</v>
      </c>
      <c r="Q19" s="11"/>
      <c r="R19" s="49" t="s">
        <v>38</v>
      </c>
      <c r="S19" s="49" t="s">
        <v>39</v>
      </c>
      <c r="V19" s="50">
        <v>60000</v>
      </c>
      <c r="W19" s="51" t="s">
        <v>40</v>
      </c>
      <c r="X19" s="51"/>
      <c r="Y19" s="52">
        <f>V19*1.03</f>
        <v>61800</v>
      </c>
      <c r="Z19" s="52"/>
      <c r="AA19" s="52">
        <f>Y19*1.03</f>
        <v>63654</v>
      </c>
      <c r="AB19" s="52"/>
      <c r="AC19" s="52">
        <f>AA19*1.03</f>
        <v>65563.62</v>
      </c>
      <c r="AD19" s="52"/>
      <c r="AE19" s="52">
        <f>AC19*1.03</f>
        <v>67530.528599999991</v>
      </c>
    </row>
    <row r="20" spans="1:31">
      <c r="A20" s="1"/>
      <c r="C20" s="30" t="s">
        <v>41</v>
      </c>
      <c r="D20" s="1"/>
      <c r="E20" s="32">
        <f>SUM(E14:E18)</f>
        <v>25000</v>
      </c>
      <c r="F20" s="1"/>
      <c r="G20" s="32">
        <f>SUM(G14:G18)</f>
        <v>0</v>
      </c>
      <c r="H20" s="1"/>
      <c r="I20" s="32">
        <f>SUM(I14:I18)</f>
        <v>0</v>
      </c>
      <c r="J20" s="1"/>
      <c r="K20" s="32">
        <f>SUM(K14:K18)</f>
        <v>0</v>
      </c>
      <c r="L20" s="1"/>
      <c r="M20" s="32">
        <f>SUM(M14:M18)</f>
        <v>0</v>
      </c>
      <c r="N20" s="18">
        <f>E20+G20+I20+K20+M20</f>
        <v>25000</v>
      </c>
      <c r="O20" s="2"/>
      <c r="P20" s="11" t="s">
        <v>42</v>
      </c>
      <c r="Q20" s="11"/>
      <c r="R20" s="53">
        <v>11307.45</v>
      </c>
      <c r="S20" s="53">
        <f t="shared" ref="S20:S25" si="1">R20/12</f>
        <v>942.28750000000002</v>
      </c>
      <c r="V20" s="54">
        <f>V19/1560*2088</f>
        <v>80307.692307692298</v>
      </c>
      <c r="W20" s="14" t="s">
        <v>43</v>
      </c>
      <c r="X20" s="14"/>
      <c r="Y20" s="55">
        <f>V20*1.03</f>
        <v>82716.923076923063</v>
      </c>
      <c r="Z20" s="55"/>
      <c r="AA20" s="55">
        <f>Y20*1.03</f>
        <v>85198.430769230763</v>
      </c>
      <c r="AB20" s="55"/>
      <c r="AC20" s="55">
        <f>AA20*1.03</f>
        <v>87754.383692307689</v>
      </c>
      <c r="AD20" s="55"/>
      <c r="AE20" s="55">
        <f>AC20*1.03</f>
        <v>90387.015203076924</v>
      </c>
    </row>
    <row r="21" spans="1:31">
      <c r="A21" s="1"/>
      <c r="N21" s="18"/>
      <c r="O21" s="2"/>
      <c r="P21" s="11" t="s">
        <v>44</v>
      </c>
      <c r="Q21" s="11"/>
      <c r="R21" s="53">
        <f>R20*1.05</f>
        <v>11872.822500000002</v>
      </c>
      <c r="S21" s="53">
        <f t="shared" si="1"/>
        <v>989.40187500000013</v>
      </c>
      <c r="V21" s="56">
        <f>V20/12</f>
        <v>6692.3076923076915</v>
      </c>
      <c r="W21" s="57" t="s">
        <v>45</v>
      </c>
      <c r="X21" s="2" t="s">
        <v>46</v>
      </c>
    </row>
    <row r="22" spans="1:31">
      <c r="A22" s="1"/>
      <c r="C22" s="30" t="s">
        <v>47</v>
      </c>
      <c r="D22" s="1"/>
      <c r="E22" s="32">
        <f>E20+E11</f>
        <v>31023.076923076922</v>
      </c>
      <c r="F22" s="32"/>
      <c r="G22" s="32">
        <f>G20+G11</f>
        <v>0</v>
      </c>
      <c r="H22" s="32"/>
      <c r="I22" s="32">
        <f>I20+I11</f>
        <v>0</v>
      </c>
      <c r="J22" s="32"/>
      <c r="K22" s="32">
        <f>K20+K11</f>
        <v>0</v>
      </c>
      <c r="L22" s="32"/>
      <c r="M22" s="32">
        <f>M20+M11</f>
        <v>0</v>
      </c>
      <c r="N22" s="18">
        <f>E22+G22+I22+K22+M22</f>
        <v>31023.076923076922</v>
      </c>
      <c r="O22" s="2"/>
      <c r="P22" s="11" t="s">
        <v>48</v>
      </c>
      <c r="Q22" s="11"/>
      <c r="R22" s="53">
        <f>R21*1.05</f>
        <v>12466.463625000002</v>
      </c>
      <c r="S22" s="53">
        <f t="shared" si="1"/>
        <v>1038.8719687500002</v>
      </c>
    </row>
    <row r="23" spans="1:31">
      <c r="A23" s="1"/>
      <c r="N23" s="18"/>
      <c r="O23" s="2"/>
      <c r="P23" s="11" t="s">
        <v>49</v>
      </c>
      <c r="Q23" s="11"/>
      <c r="R23" s="53">
        <f>R22*1.05</f>
        <v>13089.786806250002</v>
      </c>
      <c r="S23" s="53">
        <f t="shared" si="1"/>
        <v>1090.8155671875002</v>
      </c>
    </row>
    <row r="24" spans="1:31">
      <c r="A24" s="1"/>
      <c r="C24" s="58" t="s">
        <v>50</v>
      </c>
      <c r="E24" s="59" t="s">
        <v>51</v>
      </c>
      <c r="G24" s="60" t="s">
        <v>51</v>
      </c>
      <c r="I24" s="60" t="s">
        <v>51</v>
      </c>
      <c r="K24" s="60" t="s">
        <v>51</v>
      </c>
      <c r="M24" s="60" t="s">
        <v>51</v>
      </c>
      <c r="N24" s="61"/>
      <c r="O24" s="2"/>
      <c r="P24" s="11" t="s">
        <v>52</v>
      </c>
      <c r="Q24" s="11"/>
      <c r="R24" s="53">
        <f>R23*1.05</f>
        <v>13744.276146562503</v>
      </c>
      <c r="S24" s="53">
        <f t="shared" si="1"/>
        <v>1145.3563455468752</v>
      </c>
      <c r="V24" s="62"/>
    </row>
    <row r="25" spans="1:31">
      <c r="A25" s="1" t="s">
        <v>53</v>
      </c>
      <c r="B25" s="2" t="s">
        <v>54</v>
      </c>
      <c r="C25" s="63">
        <v>0.26900000000000002</v>
      </c>
      <c r="E25" s="16">
        <f>E11*$C25</f>
        <v>1620.2076923076922</v>
      </c>
      <c r="G25" s="16">
        <f>G11*$C25</f>
        <v>0</v>
      </c>
      <c r="I25" s="16">
        <f>I11*$C25</f>
        <v>0</v>
      </c>
      <c r="K25" s="16">
        <f>K11*$C25</f>
        <v>0</v>
      </c>
      <c r="M25" s="16">
        <f>M11*$C25</f>
        <v>0</v>
      </c>
      <c r="N25" s="18">
        <f t="shared" ref="N25:N31" si="2">E25+G25+I25+K25+M25</f>
        <v>1620.2076923076922</v>
      </c>
      <c r="O25" s="2"/>
      <c r="P25" s="11" t="s">
        <v>55</v>
      </c>
      <c r="Q25" s="11"/>
      <c r="R25" s="53">
        <f>R24*1.05</f>
        <v>14431.489953890628</v>
      </c>
      <c r="S25" s="53">
        <f t="shared" si="1"/>
        <v>1202.624162824219</v>
      </c>
      <c r="V25" s="62"/>
    </row>
    <row r="26" spans="1:31">
      <c r="A26" s="1"/>
      <c r="B26" s="2" t="s">
        <v>23</v>
      </c>
      <c r="C26" s="63">
        <v>0.20399999999999999</v>
      </c>
      <c r="E26" s="16">
        <f>E14*$C26</f>
        <v>5100</v>
      </c>
      <c r="G26" s="16">
        <f>G14*$C26</f>
        <v>0</v>
      </c>
      <c r="I26" s="16">
        <f>I14*$C26</f>
        <v>0</v>
      </c>
      <c r="K26" s="16">
        <f>K14*$C26</f>
        <v>0</v>
      </c>
      <c r="M26" s="16">
        <f>M14*$C26</f>
        <v>0</v>
      </c>
      <c r="N26" s="18">
        <f t="shared" si="2"/>
        <v>5100</v>
      </c>
      <c r="O26" s="2"/>
    </row>
    <row r="27" spans="1:31">
      <c r="A27" s="1"/>
      <c r="B27" s="2" t="s">
        <v>25</v>
      </c>
      <c r="C27" s="63">
        <v>0.20399999999999999</v>
      </c>
      <c r="E27" s="16">
        <f>E15*$C27</f>
        <v>0</v>
      </c>
      <c r="G27" s="16">
        <f>G15*$C27</f>
        <v>0</v>
      </c>
      <c r="I27" s="16">
        <f>I15*$C27</f>
        <v>0</v>
      </c>
      <c r="K27" s="16">
        <f>K15*$C27</f>
        <v>0</v>
      </c>
      <c r="M27" s="16">
        <f>M15*$C27</f>
        <v>0</v>
      </c>
      <c r="N27" s="18">
        <f t="shared" si="2"/>
        <v>0</v>
      </c>
      <c r="O27" s="2"/>
    </row>
    <row r="28" spans="1:31">
      <c r="A28" s="1"/>
      <c r="B28" s="2" t="s">
        <v>33</v>
      </c>
      <c r="C28" s="63">
        <v>2.5000000000000001E-2</v>
      </c>
      <c r="E28" s="16">
        <f>E16*$C28</f>
        <v>0</v>
      </c>
      <c r="G28" s="16">
        <f>G16*$C28</f>
        <v>0</v>
      </c>
      <c r="I28" s="16">
        <f>I16*$C28</f>
        <v>0</v>
      </c>
      <c r="K28" s="16">
        <f>K16*$C28</f>
        <v>0</v>
      </c>
      <c r="M28" s="16">
        <f>M16*$C28</f>
        <v>0</v>
      </c>
      <c r="N28" s="18">
        <f t="shared" si="2"/>
        <v>0</v>
      </c>
      <c r="O28" s="2"/>
    </row>
    <row r="29" spans="1:31">
      <c r="A29" s="1"/>
      <c r="B29" s="2" t="s">
        <v>30</v>
      </c>
      <c r="C29" s="63">
        <v>0.36899999999999999</v>
      </c>
      <c r="E29" s="16">
        <f>E17*$C29</f>
        <v>0</v>
      </c>
      <c r="G29" s="16">
        <f>G17*$C29</f>
        <v>0</v>
      </c>
      <c r="I29" s="16">
        <f>I17*$C29</f>
        <v>0</v>
      </c>
      <c r="K29" s="16">
        <f>K17*$C29</f>
        <v>0</v>
      </c>
      <c r="M29" s="16">
        <f>M17*$C29</f>
        <v>0</v>
      </c>
      <c r="N29" s="18">
        <f t="shared" si="2"/>
        <v>0</v>
      </c>
      <c r="O29" s="2"/>
    </row>
    <row r="30" spans="1:31">
      <c r="A30" s="1"/>
      <c r="B30" s="2" t="s">
        <v>32</v>
      </c>
      <c r="C30" s="63">
        <v>0.44800000000000001</v>
      </c>
      <c r="D30" s="64"/>
      <c r="E30" s="23">
        <f>E18*$C30</f>
        <v>0</v>
      </c>
      <c r="F30" s="64"/>
      <c r="G30" s="23">
        <f>G18*$C30</f>
        <v>0</v>
      </c>
      <c r="H30" s="64"/>
      <c r="I30" s="23">
        <f>I18*$C30</f>
        <v>0</v>
      </c>
      <c r="J30" s="64"/>
      <c r="K30" s="23">
        <f>K18*$C30</f>
        <v>0</v>
      </c>
      <c r="L30" s="64"/>
      <c r="M30" s="23">
        <f>M18*$C30</f>
        <v>0</v>
      </c>
      <c r="N30" s="24">
        <f t="shared" si="2"/>
        <v>0</v>
      </c>
      <c r="O30" s="2"/>
    </row>
    <row r="31" spans="1:31">
      <c r="A31" s="1"/>
      <c r="C31" s="30" t="s">
        <v>56</v>
      </c>
      <c r="D31" s="1"/>
      <c r="E31" s="32">
        <f>SUM(E25:E30)</f>
        <v>6720.207692307692</v>
      </c>
      <c r="F31" s="1"/>
      <c r="G31" s="32">
        <f>SUM(G25:G30)</f>
        <v>0</v>
      </c>
      <c r="H31" s="1"/>
      <c r="I31" s="32">
        <f>SUM(I25:I30)</f>
        <v>0</v>
      </c>
      <c r="J31" s="1"/>
      <c r="K31" s="32">
        <f>SUM(K25:K30)</f>
        <v>0</v>
      </c>
      <c r="L31" s="1"/>
      <c r="M31" s="32">
        <f>SUM(M25:M30)</f>
        <v>0</v>
      </c>
      <c r="N31" s="18">
        <f t="shared" si="2"/>
        <v>6720.207692307692</v>
      </c>
      <c r="O31" s="2"/>
    </row>
    <row r="32" spans="1:31">
      <c r="A32" s="1"/>
      <c r="N32" s="18"/>
      <c r="O32" s="2"/>
    </row>
    <row r="33" spans="1:24">
      <c r="A33" s="1"/>
      <c r="C33" s="65" t="s">
        <v>57</v>
      </c>
      <c r="D33" s="66"/>
      <c r="E33" s="67">
        <f>E22+E31</f>
        <v>37743.284615384611</v>
      </c>
      <c r="F33" s="67"/>
      <c r="G33" s="67">
        <f>G22+G31</f>
        <v>0</v>
      </c>
      <c r="H33" s="66"/>
      <c r="I33" s="67">
        <f>I22+I31</f>
        <v>0</v>
      </c>
      <c r="J33" s="67"/>
      <c r="K33" s="67">
        <f>K22+K31</f>
        <v>0</v>
      </c>
      <c r="L33" s="67"/>
      <c r="M33" s="67">
        <f>M22+M31</f>
        <v>0</v>
      </c>
      <c r="N33" s="18">
        <f>E33+G33+I33+K33+M33</f>
        <v>37743.284615384611</v>
      </c>
      <c r="O33" s="2"/>
      <c r="V33" s="68"/>
      <c r="W33" s="68"/>
      <c r="X33" s="68"/>
    </row>
    <row r="34" spans="1:24">
      <c r="A34" s="1"/>
      <c r="N34" s="18"/>
      <c r="O34" s="2"/>
    </row>
    <row r="35" spans="1:24">
      <c r="A35" s="1"/>
      <c r="N35" s="69"/>
      <c r="O35" s="2"/>
    </row>
    <row r="36" spans="1:24">
      <c r="A36" s="1" t="s">
        <v>58</v>
      </c>
      <c r="B36" s="2" t="s">
        <v>59</v>
      </c>
      <c r="E36" s="16">
        <f>35*500+5000</f>
        <v>22500</v>
      </c>
      <c r="G36" s="16">
        <v>0</v>
      </c>
      <c r="I36" s="16">
        <v>0</v>
      </c>
      <c r="K36" s="16">
        <v>0</v>
      </c>
      <c r="M36" s="16">
        <v>0</v>
      </c>
      <c r="N36" s="18">
        <f t="shared" ref="N36:N41" si="3">E36+G36+I36+K36+M36</f>
        <v>22500</v>
      </c>
      <c r="O36" s="2"/>
    </row>
    <row r="37" spans="1:24">
      <c r="A37" s="1"/>
      <c r="B37" s="2" t="s">
        <v>60</v>
      </c>
      <c r="E37" s="16">
        <v>1000</v>
      </c>
      <c r="G37" s="16">
        <v>0</v>
      </c>
      <c r="I37" s="16">
        <v>0</v>
      </c>
      <c r="K37" s="16">
        <v>0</v>
      </c>
      <c r="M37" s="16">
        <v>0</v>
      </c>
      <c r="N37" s="18">
        <f t="shared" si="3"/>
        <v>1000</v>
      </c>
      <c r="O37" s="2"/>
    </row>
    <row r="38" spans="1:24">
      <c r="A38" s="1"/>
      <c r="B38" s="2" t="s">
        <v>61</v>
      </c>
      <c r="E38" s="16">
        <v>0</v>
      </c>
      <c r="G38" s="16">
        <v>0</v>
      </c>
      <c r="I38" s="16">
        <v>0</v>
      </c>
      <c r="K38" s="16">
        <v>0</v>
      </c>
      <c r="M38" s="16">
        <v>0</v>
      </c>
      <c r="N38" s="18">
        <f t="shared" si="3"/>
        <v>0</v>
      </c>
      <c r="O38" s="2"/>
    </row>
    <row r="39" spans="1:24">
      <c r="A39" s="1"/>
      <c r="B39" s="2" t="s">
        <v>62</v>
      </c>
      <c r="E39" s="16">
        <v>1000</v>
      </c>
      <c r="G39" s="16">
        <v>0</v>
      </c>
      <c r="I39" s="16">
        <v>0</v>
      </c>
      <c r="K39" s="16">
        <v>0</v>
      </c>
      <c r="M39" s="16">
        <v>0</v>
      </c>
      <c r="N39" s="18">
        <f t="shared" si="3"/>
        <v>1000</v>
      </c>
      <c r="O39" s="2"/>
    </row>
    <row r="40" spans="1:24">
      <c r="A40" s="1"/>
      <c r="B40" s="2" t="s">
        <v>63</v>
      </c>
      <c r="D40" s="64"/>
      <c r="E40" s="23">
        <v>0</v>
      </c>
      <c r="F40" s="64"/>
      <c r="G40" s="23">
        <v>0</v>
      </c>
      <c r="H40" s="64"/>
      <c r="I40" s="23">
        <v>0</v>
      </c>
      <c r="J40" s="64"/>
      <c r="K40" s="23">
        <v>0</v>
      </c>
      <c r="L40" s="64"/>
      <c r="M40" s="23">
        <v>0</v>
      </c>
      <c r="N40" s="24">
        <f t="shared" si="3"/>
        <v>0</v>
      </c>
      <c r="O40" s="2"/>
    </row>
    <row r="41" spans="1:24">
      <c r="A41" s="1"/>
      <c r="C41" s="65" t="s">
        <v>64</v>
      </c>
      <c r="D41" s="66"/>
      <c r="E41" s="67">
        <f>SUM(E36:E40)</f>
        <v>24500</v>
      </c>
      <c r="F41" s="66"/>
      <c r="G41" s="67">
        <f>SUM(G36:G40)</f>
        <v>0</v>
      </c>
      <c r="H41" s="66"/>
      <c r="I41" s="67">
        <f>SUM(I36:I40)</f>
        <v>0</v>
      </c>
      <c r="J41" s="66"/>
      <c r="K41" s="67">
        <f>SUM(K36:K40)</f>
        <v>0</v>
      </c>
      <c r="L41" s="66"/>
      <c r="M41" s="67">
        <f>SUM(M36:M40)</f>
        <v>0</v>
      </c>
      <c r="N41" s="18">
        <f t="shared" si="3"/>
        <v>24500</v>
      </c>
    </row>
    <row r="42" spans="1:24">
      <c r="A42" s="1"/>
      <c r="N42" s="18"/>
    </row>
    <row r="43" spans="1:24">
      <c r="A43" s="1" t="s">
        <v>65</v>
      </c>
      <c r="B43" s="2" t="s">
        <v>66</v>
      </c>
      <c r="E43" s="48">
        <v>0</v>
      </c>
      <c r="G43" s="48">
        <v>0</v>
      </c>
      <c r="I43" s="48">
        <v>0</v>
      </c>
      <c r="K43" s="48">
        <v>0</v>
      </c>
      <c r="M43" s="48">
        <v>0</v>
      </c>
      <c r="N43" s="18">
        <f>E43+G43+I43+K43+M43</f>
        <v>0</v>
      </c>
    </row>
    <row r="44" spans="1:24">
      <c r="A44" s="1"/>
      <c r="B44" s="2" t="s">
        <v>67</v>
      </c>
      <c r="D44" s="43"/>
      <c r="E44" s="48">
        <f>R21*C14</f>
        <v>11872.822500000002</v>
      </c>
      <c r="F44" s="48"/>
      <c r="G44" s="48">
        <v>0</v>
      </c>
      <c r="H44" s="48"/>
      <c r="I44" s="48">
        <v>0</v>
      </c>
      <c r="J44" s="48"/>
      <c r="K44" s="48">
        <v>0</v>
      </c>
      <c r="L44" s="48"/>
      <c r="M44" s="48">
        <v>0</v>
      </c>
      <c r="N44" s="69">
        <f>E44+G44+I44+K44+M44</f>
        <v>11872.822500000002</v>
      </c>
    </row>
    <row r="45" spans="1:24">
      <c r="A45" s="1"/>
      <c r="B45" s="2" t="s">
        <v>68</v>
      </c>
      <c r="E45" s="23">
        <v>0</v>
      </c>
      <c r="F45" s="23"/>
      <c r="G45" s="23">
        <v>0</v>
      </c>
      <c r="H45" s="23"/>
      <c r="I45" s="23">
        <v>0</v>
      </c>
      <c r="J45" s="23"/>
      <c r="K45" s="23">
        <v>0</v>
      </c>
      <c r="L45" s="23"/>
      <c r="M45" s="23">
        <v>0</v>
      </c>
      <c r="N45" s="24">
        <f>E45+G45+I45+K45+M45</f>
        <v>0</v>
      </c>
    </row>
    <row r="46" spans="1:24">
      <c r="A46" s="1"/>
      <c r="C46" s="65" t="s">
        <v>69</v>
      </c>
      <c r="D46" s="70"/>
      <c r="E46" s="67">
        <f>SUM(E43:E45)</f>
        <v>11872.822500000002</v>
      </c>
      <c r="F46" s="70"/>
      <c r="G46" s="67">
        <f>SUM(G43:G45)</f>
        <v>0</v>
      </c>
      <c r="H46" s="70"/>
      <c r="I46" s="67">
        <f>SUM(I43:I45)</f>
        <v>0</v>
      </c>
      <c r="J46" s="70"/>
      <c r="K46" s="67">
        <f>SUM(K43:K45)</f>
        <v>0</v>
      </c>
      <c r="L46" s="70"/>
      <c r="M46" s="67">
        <f>SUM(M43:M45)</f>
        <v>0</v>
      </c>
      <c r="N46" s="18">
        <f>E46+G46+I46+K46+M46</f>
        <v>11872.822500000002</v>
      </c>
    </row>
    <row r="47" spans="1:24">
      <c r="A47" s="1"/>
      <c r="N47" s="18"/>
    </row>
    <row r="48" spans="1:24">
      <c r="A48" s="66" t="s">
        <v>70</v>
      </c>
      <c r="B48" s="70"/>
      <c r="C48" s="65" t="s">
        <v>71</v>
      </c>
      <c r="D48" s="66"/>
      <c r="E48" s="67">
        <f>E33+E41+E46</f>
        <v>74116.107115384613</v>
      </c>
      <c r="F48" s="66"/>
      <c r="G48" s="67">
        <f>G33+G41+G46</f>
        <v>0</v>
      </c>
      <c r="H48" s="66"/>
      <c r="I48" s="67">
        <f>I33+I41+I46</f>
        <v>0</v>
      </c>
      <c r="J48" s="66"/>
      <c r="K48" s="67">
        <f>K33+K41+K46</f>
        <v>0</v>
      </c>
      <c r="L48" s="66"/>
      <c r="M48" s="67">
        <f>M33+M41+M46</f>
        <v>0</v>
      </c>
      <c r="N48" s="18">
        <f>E48+G48+I48+K48+M48</f>
        <v>74116.107115384613</v>
      </c>
    </row>
    <row r="49" spans="1:14">
      <c r="N49" s="18"/>
    </row>
    <row r="50" spans="1:14">
      <c r="A50" s="71" t="s">
        <v>72</v>
      </c>
      <c r="B50" s="72"/>
      <c r="C50" s="73" t="s">
        <v>73</v>
      </c>
      <c r="D50" s="72"/>
      <c r="E50" s="74">
        <f>E48-E46</f>
        <v>62243.284615384611</v>
      </c>
      <c r="F50" s="72"/>
      <c r="G50" s="74">
        <f>G48-G46</f>
        <v>0</v>
      </c>
      <c r="H50" s="72"/>
      <c r="I50" s="74">
        <f>I48-I46</f>
        <v>0</v>
      </c>
      <c r="J50" s="72"/>
      <c r="K50" s="74">
        <f>K48-K46</f>
        <v>0</v>
      </c>
      <c r="L50" s="72"/>
      <c r="M50" s="74">
        <f>M48-M46</f>
        <v>0</v>
      </c>
      <c r="N50" s="18">
        <f>E50+G50+I50+K50+M50</f>
        <v>62243.284615384611</v>
      </c>
    </row>
    <row r="51" spans="1:14">
      <c r="A51" s="1"/>
      <c r="C51" s="1"/>
      <c r="E51" s="32"/>
      <c r="N51" s="18"/>
    </row>
    <row r="52" spans="1:14">
      <c r="A52" s="75" t="s">
        <v>74</v>
      </c>
      <c r="B52" s="76"/>
      <c r="C52" s="77" t="s">
        <v>75</v>
      </c>
      <c r="N52" s="18"/>
    </row>
    <row r="53" spans="1:14">
      <c r="C53" s="78">
        <v>0</v>
      </c>
      <c r="N53" s="18"/>
    </row>
    <row r="54" spans="1:14">
      <c r="C54" s="79" t="s">
        <v>76</v>
      </c>
      <c r="D54" s="76"/>
      <c r="E54" s="80">
        <f>E50*$C53</f>
        <v>0</v>
      </c>
      <c r="F54" s="76"/>
      <c r="G54" s="80">
        <f>G50*$C53</f>
        <v>0</v>
      </c>
      <c r="H54" s="76"/>
      <c r="I54" s="80">
        <f>I50*$C53</f>
        <v>0</v>
      </c>
      <c r="J54" s="76"/>
      <c r="K54" s="80">
        <f>K50*$C53</f>
        <v>0</v>
      </c>
      <c r="L54" s="76"/>
      <c r="M54" s="80">
        <f>M50*$C53</f>
        <v>0</v>
      </c>
      <c r="N54" s="18">
        <f>E54+G54+I54+K54+M54</f>
        <v>0</v>
      </c>
    </row>
    <row r="55" spans="1:14">
      <c r="N55" s="18"/>
    </row>
    <row r="56" spans="1:14">
      <c r="N56" s="18"/>
    </row>
    <row r="57" spans="1:14">
      <c r="A57" s="7" t="s">
        <v>77</v>
      </c>
      <c r="B57" s="81"/>
      <c r="C57" s="81"/>
      <c r="D57" s="81"/>
      <c r="E57" s="18">
        <f>E48+E54</f>
        <v>74116.107115384613</v>
      </c>
      <c r="F57" s="81"/>
      <c r="G57" s="18">
        <f>G48+G54</f>
        <v>0</v>
      </c>
      <c r="H57" s="81"/>
      <c r="I57" s="18">
        <f>I48+I54</f>
        <v>0</v>
      </c>
      <c r="J57" s="81"/>
      <c r="K57" s="18">
        <f>K48+K54</f>
        <v>0</v>
      </c>
      <c r="L57" s="81"/>
      <c r="M57" s="18">
        <f>M48+M54</f>
        <v>0</v>
      </c>
      <c r="N57" s="18">
        <f>E57+G57+I57+K57+M57</f>
        <v>74116.107115384613</v>
      </c>
    </row>
  </sheetData>
  <mergeCells count="16">
    <mergeCell ref="D5:E5"/>
    <mergeCell ref="F5:G5"/>
    <mergeCell ref="H5:I5"/>
    <mergeCell ref="J5:K5"/>
    <mergeCell ref="L5:M5"/>
    <mergeCell ref="AE9:AF9"/>
    <mergeCell ref="W6:X6"/>
    <mergeCell ref="Y6:Z6"/>
    <mergeCell ref="AA6:AB6"/>
    <mergeCell ref="AC6:AD6"/>
    <mergeCell ref="AE6:AF6"/>
    <mergeCell ref="P18:S18"/>
    <mergeCell ref="W9:X9"/>
    <mergeCell ref="Y9:Z9"/>
    <mergeCell ref="AA9:AB9"/>
    <mergeCell ref="AC9:AD9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7"/>
  <sheetViews>
    <sheetView topLeftCell="A4" zoomScaleNormal="100" workbookViewId="0">
      <selection activeCell="A12" sqref="A12"/>
    </sheetView>
  </sheetViews>
  <sheetFormatPr defaultRowHeight="15.75"/>
  <cols>
    <col min="1" max="1" width="33.375"/>
    <col min="2" max="3" width="25.75"/>
    <col min="4" max="13" width="13.375"/>
    <col min="14" max="14" width="15.25"/>
    <col min="15" max="21" width="12.125"/>
    <col min="22" max="22" width="29.25"/>
    <col min="23" max="23" width="12.125"/>
    <col min="24" max="24" width="12"/>
    <col min="33" max="1025" width="12.125"/>
  </cols>
  <sheetData>
    <row r="1" spans="1:33" s="2" customFormat="1">
      <c r="A1" s="1" t="s">
        <v>78</v>
      </c>
    </row>
    <row r="2" spans="1:33" s="2" customFormat="1">
      <c r="A2" s="1"/>
    </row>
    <row r="3" spans="1:33" s="2" customFormat="1">
      <c r="A3" s="1" t="s">
        <v>79</v>
      </c>
    </row>
    <row r="4" spans="1:33" s="2" customFormat="1">
      <c r="A4" s="1"/>
    </row>
    <row r="5" spans="1:33" ht="20.25">
      <c r="A5" s="1" t="s">
        <v>80</v>
      </c>
      <c r="B5" s="2"/>
      <c r="C5" s="2"/>
      <c r="D5" s="105" t="s">
        <v>3</v>
      </c>
      <c r="E5" s="105"/>
      <c r="F5" s="105" t="s">
        <v>4</v>
      </c>
      <c r="G5" s="105"/>
      <c r="H5" s="105" t="s">
        <v>5</v>
      </c>
      <c r="I5" s="105"/>
      <c r="J5" s="105" t="s">
        <v>6</v>
      </c>
      <c r="K5" s="105"/>
      <c r="L5" s="105" t="s">
        <v>7</v>
      </c>
      <c r="M5" s="105"/>
      <c r="N5" s="3" t="s">
        <v>8</v>
      </c>
      <c r="P5" s="4" t="s">
        <v>81</v>
      </c>
      <c r="Q5" s="5"/>
      <c r="R5" s="5"/>
      <c r="S5" s="5"/>
      <c r="T5" s="6"/>
    </row>
    <row r="6" spans="1:33" ht="18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7"/>
      <c r="P6" s="8" t="s">
        <v>10</v>
      </c>
      <c r="Q6" s="9" t="s">
        <v>11</v>
      </c>
      <c r="R6" s="9" t="s">
        <v>12</v>
      </c>
      <c r="S6" s="9" t="s">
        <v>13</v>
      </c>
      <c r="T6" s="10" t="s">
        <v>14</v>
      </c>
      <c r="V6" s="11" t="s">
        <v>15</v>
      </c>
      <c r="W6" s="104" t="s">
        <v>3</v>
      </c>
      <c r="X6" s="104"/>
      <c r="Y6" s="104" t="s">
        <v>4</v>
      </c>
      <c r="Z6" s="104"/>
      <c r="AA6" s="104" t="s">
        <v>5</v>
      </c>
      <c r="AB6" s="104"/>
      <c r="AC6" s="104" t="s">
        <v>6</v>
      </c>
      <c r="AD6" s="104"/>
      <c r="AE6" s="104" t="s">
        <v>7</v>
      </c>
      <c r="AF6" s="104"/>
    </row>
    <row r="7" spans="1:33">
      <c r="A7" s="1" t="s">
        <v>16</v>
      </c>
      <c r="B7" s="2" t="s">
        <v>82</v>
      </c>
      <c r="C7" s="2" t="s">
        <v>83</v>
      </c>
      <c r="D7" s="1" t="s">
        <v>18</v>
      </c>
      <c r="E7" s="1" t="s">
        <v>19</v>
      </c>
      <c r="F7" s="1" t="s">
        <v>18</v>
      </c>
      <c r="G7" s="1" t="s">
        <v>19</v>
      </c>
      <c r="H7" s="1" t="s">
        <v>18</v>
      </c>
      <c r="I7" s="1" t="s">
        <v>19</v>
      </c>
      <c r="J7" s="1" t="s">
        <v>18</v>
      </c>
      <c r="K7" s="1" t="s">
        <v>19</v>
      </c>
      <c r="L7" s="1" t="s">
        <v>18</v>
      </c>
      <c r="M7" s="1" t="s">
        <v>19</v>
      </c>
      <c r="N7" s="7"/>
      <c r="O7" s="2"/>
      <c r="P7" s="12">
        <f>E11/V20*100</f>
        <v>5.9537850419842275</v>
      </c>
      <c r="Q7" s="12">
        <f>G11/Y20*100</f>
        <v>0</v>
      </c>
      <c r="R7" s="12">
        <f>I11/AA20*100</f>
        <v>0</v>
      </c>
      <c r="S7" s="12">
        <f>K11/AC20*100</f>
        <v>0</v>
      </c>
      <c r="T7" s="12">
        <f>M11/AE20*100</f>
        <v>0</v>
      </c>
      <c r="U7" s="2"/>
      <c r="V7" s="11"/>
      <c r="W7" s="13">
        <f>V21</f>
        <v>9923.0666666666675</v>
      </c>
      <c r="X7" s="11">
        <v>9</v>
      </c>
      <c r="Y7" s="13">
        <f>W7*1.03</f>
        <v>10220.758666666668</v>
      </c>
      <c r="Z7" s="11">
        <v>9</v>
      </c>
      <c r="AA7" s="13">
        <f>Y7*1.03</f>
        <v>10527.381426666669</v>
      </c>
      <c r="AB7" s="11">
        <v>9</v>
      </c>
      <c r="AC7" s="13">
        <f>AA7*1.03</f>
        <v>10843.20286946667</v>
      </c>
      <c r="AD7" s="11">
        <v>9</v>
      </c>
      <c r="AE7" s="13">
        <f>AC7*1.03</f>
        <v>11168.498955550671</v>
      </c>
      <c r="AF7" s="11">
        <v>9</v>
      </c>
    </row>
    <row r="8" spans="1:33">
      <c r="A8" s="1"/>
      <c r="N8" s="7"/>
      <c r="O8" s="2"/>
      <c r="P8" s="14"/>
      <c r="Q8" s="14"/>
      <c r="R8" s="14"/>
      <c r="S8" s="14"/>
      <c r="T8" s="14"/>
      <c r="U8" s="2"/>
    </row>
    <row r="9" spans="1:33" ht="20.25">
      <c r="A9" s="1"/>
      <c r="B9" s="2" t="s">
        <v>20</v>
      </c>
      <c r="D9" s="17">
        <f>0.05*18</f>
        <v>0.9</v>
      </c>
      <c r="E9" s="16">
        <f>W7*D9</f>
        <v>8930.76</v>
      </c>
      <c r="F9" s="17">
        <v>0</v>
      </c>
      <c r="G9" s="16">
        <f>Y7*F9</f>
        <v>0</v>
      </c>
      <c r="H9" s="17">
        <v>0</v>
      </c>
      <c r="I9" s="16">
        <f>AA7*H9</f>
        <v>0</v>
      </c>
      <c r="J9" s="17">
        <v>0</v>
      </c>
      <c r="K9" s="16">
        <f>AC7*J9</f>
        <v>0</v>
      </c>
      <c r="L9" s="17">
        <v>0</v>
      </c>
      <c r="M9" s="16">
        <f>AE7*L9</f>
        <v>0</v>
      </c>
      <c r="N9" s="18">
        <f>E9+G9+I9+K9+M9</f>
        <v>8930.76</v>
      </c>
      <c r="O9" s="2"/>
      <c r="P9" s="19" t="s">
        <v>21</v>
      </c>
      <c r="Q9" s="20"/>
      <c r="R9" s="20"/>
      <c r="S9" s="20"/>
      <c r="T9" s="21"/>
      <c r="U9" s="2"/>
      <c r="V9" s="11" t="s">
        <v>22</v>
      </c>
      <c r="W9" s="104" t="s">
        <v>3</v>
      </c>
      <c r="X9" s="104"/>
      <c r="Y9" s="104" t="s">
        <v>4</v>
      </c>
      <c r="Z9" s="104"/>
      <c r="AA9" s="104" t="s">
        <v>5</v>
      </c>
      <c r="AB9" s="104"/>
      <c r="AC9" s="104" t="s">
        <v>6</v>
      </c>
      <c r="AD9" s="104"/>
      <c r="AE9" s="104" t="s">
        <v>7</v>
      </c>
      <c r="AF9" s="104"/>
    </row>
    <row r="10" spans="1:33" ht="18">
      <c r="A10" s="1"/>
      <c r="D10" s="22">
        <v>0</v>
      </c>
      <c r="E10" s="23">
        <f>W7*D10</f>
        <v>0</v>
      </c>
      <c r="F10" s="22">
        <v>0</v>
      </c>
      <c r="G10" s="23">
        <f>Y7*F10</f>
        <v>0</v>
      </c>
      <c r="H10" s="22">
        <v>0</v>
      </c>
      <c r="I10" s="23">
        <f>AA7*H10</f>
        <v>0</v>
      </c>
      <c r="J10" s="22">
        <v>0</v>
      </c>
      <c r="K10" s="23">
        <f>AC7*J10</f>
        <v>0</v>
      </c>
      <c r="L10" s="22">
        <v>0</v>
      </c>
      <c r="M10" s="23">
        <f>AE7*L10</f>
        <v>0</v>
      </c>
      <c r="N10" s="24">
        <f>E10+G10+I10+K10+M10</f>
        <v>0</v>
      </c>
      <c r="O10" s="2"/>
      <c r="P10" s="25" t="s">
        <v>10</v>
      </c>
      <c r="Q10" s="26" t="s">
        <v>11</v>
      </c>
      <c r="R10" s="26" t="s">
        <v>12</v>
      </c>
      <c r="S10" s="26" t="s">
        <v>13</v>
      </c>
      <c r="T10" s="27" t="s">
        <v>14</v>
      </c>
      <c r="U10" s="2"/>
      <c r="V10" s="11" t="s">
        <v>23</v>
      </c>
      <c r="W10" s="28">
        <v>25000</v>
      </c>
      <c r="X10" s="29">
        <v>12</v>
      </c>
      <c r="Y10" s="28">
        <f>W10*1.03</f>
        <v>25750</v>
      </c>
      <c r="Z10" s="29">
        <v>12</v>
      </c>
      <c r="AA10" s="28">
        <f>Y10*1.03</f>
        <v>26522.5</v>
      </c>
      <c r="AB10" s="29">
        <v>12</v>
      </c>
      <c r="AC10" s="28">
        <f>AA10*1.03</f>
        <v>27318.174999999999</v>
      </c>
      <c r="AD10" s="29">
        <v>12</v>
      </c>
      <c r="AE10" s="28">
        <f>AC10*1.03</f>
        <v>28137.720249999998</v>
      </c>
      <c r="AF10" s="29">
        <v>12</v>
      </c>
    </row>
    <row r="11" spans="1:33">
      <c r="A11" s="1"/>
      <c r="C11" s="30" t="s">
        <v>24</v>
      </c>
      <c r="D11" s="33">
        <f t="shared" ref="D11:M11" si="0">SUM(D9:D10)</f>
        <v>0.9</v>
      </c>
      <c r="E11" s="32">
        <f t="shared" si="0"/>
        <v>8930.76</v>
      </c>
      <c r="F11" s="33">
        <f t="shared" si="0"/>
        <v>0</v>
      </c>
      <c r="G11" s="32">
        <f t="shared" si="0"/>
        <v>0</v>
      </c>
      <c r="H11" s="33">
        <f t="shared" si="0"/>
        <v>0</v>
      </c>
      <c r="I11" s="32">
        <f t="shared" si="0"/>
        <v>0</v>
      </c>
      <c r="J11" s="33">
        <f t="shared" si="0"/>
        <v>0</v>
      </c>
      <c r="K11" s="32">
        <f t="shared" si="0"/>
        <v>0</v>
      </c>
      <c r="L11" s="33">
        <f t="shared" si="0"/>
        <v>0</v>
      </c>
      <c r="M11" s="32">
        <f t="shared" si="0"/>
        <v>0</v>
      </c>
      <c r="N11" s="18">
        <f>E11+G11+I11+K11+M11</f>
        <v>8930.76</v>
      </c>
      <c r="O11" s="2"/>
      <c r="P11" s="12">
        <f>E9/V19*100</f>
        <v>7.968912286963505</v>
      </c>
      <c r="Q11" s="12">
        <f>G9/Y19*100</f>
        <v>0</v>
      </c>
      <c r="R11" s="12">
        <f>I9/V19*100</f>
        <v>0</v>
      </c>
      <c r="S11" s="12">
        <f>K9/V19*100</f>
        <v>0</v>
      </c>
      <c r="T11" s="12">
        <f>M9/V19*100</f>
        <v>0</v>
      </c>
      <c r="U11" s="2"/>
      <c r="V11" s="11" t="s">
        <v>25</v>
      </c>
      <c r="W11" s="28">
        <f>'PI '!W11</f>
        <v>48000</v>
      </c>
      <c r="X11" s="11">
        <v>12</v>
      </c>
      <c r="Y11" s="28">
        <f>W11*1.03</f>
        <v>49440</v>
      </c>
      <c r="Z11" s="11">
        <v>12</v>
      </c>
      <c r="AA11" s="28">
        <f>Y11*1.03</f>
        <v>50923.200000000004</v>
      </c>
      <c r="AB11" s="11">
        <v>12</v>
      </c>
      <c r="AC11" s="28">
        <f>AA11*1.03</f>
        <v>52450.896000000008</v>
      </c>
      <c r="AD11" s="11">
        <v>12</v>
      </c>
      <c r="AE11" s="28">
        <f>AC11*1.03</f>
        <v>54024.422880000013</v>
      </c>
      <c r="AF11" s="29">
        <v>12</v>
      </c>
    </row>
    <row r="12" spans="1:33">
      <c r="A12" s="1"/>
      <c r="D12" s="17"/>
      <c r="E12" s="34"/>
      <c r="F12" s="17"/>
      <c r="G12" s="34"/>
      <c r="H12" s="17"/>
      <c r="I12" s="34"/>
      <c r="J12" s="17"/>
      <c r="K12" s="34"/>
      <c r="L12" s="17"/>
      <c r="M12" s="34"/>
      <c r="N12" s="18"/>
      <c r="O12" s="2"/>
      <c r="P12" s="14"/>
      <c r="Q12" s="14"/>
      <c r="R12" s="14"/>
      <c r="S12" s="14"/>
      <c r="T12" s="14"/>
      <c r="U12" s="2"/>
      <c r="V12" s="11" t="s">
        <v>33</v>
      </c>
      <c r="W12" s="28">
        <v>8000</v>
      </c>
      <c r="X12" s="11">
        <v>12</v>
      </c>
      <c r="Y12" s="28">
        <f>W12*1.03</f>
        <v>8240</v>
      </c>
      <c r="Z12" s="29">
        <v>12</v>
      </c>
      <c r="AA12" s="28">
        <f>Y12*1.03</f>
        <v>8487.2000000000007</v>
      </c>
      <c r="AB12" s="29">
        <v>12</v>
      </c>
      <c r="AC12" s="28">
        <f>AA12*1.03</f>
        <v>8741.8160000000007</v>
      </c>
      <c r="AD12" s="29">
        <v>12</v>
      </c>
      <c r="AE12" s="28">
        <f>AC12*1.03</f>
        <v>9004.0704800000003</v>
      </c>
      <c r="AF12" s="29">
        <v>12</v>
      </c>
    </row>
    <row r="13" spans="1:33" ht="20.25">
      <c r="A13" s="1"/>
      <c r="C13" s="58" t="s">
        <v>27</v>
      </c>
      <c r="D13" s="1" t="s">
        <v>18</v>
      </c>
      <c r="E13" s="1" t="s">
        <v>28</v>
      </c>
      <c r="F13" s="1" t="s">
        <v>18</v>
      </c>
      <c r="G13" s="1" t="s">
        <v>28</v>
      </c>
      <c r="H13" s="1" t="s">
        <v>18</v>
      </c>
      <c r="I13" s="1" t="s">
        <v>28</v>
      </c>
      <c r="J13" s="1" t="s">
        <v>18</v>
      </c>
      <c r="K13" s="1" t="s">
        <v>28</v>
      </c>
      <c r="L13" s="1" t="s">
        <v>18</v>
      </c>
      <c r="M13" s="1" t="s">
        <v>28</v>
      </c>
      <c r="N13" s="18"/>
      <c r="O13" s="2"/>
      <c r="P13" s="36" t="s">
        <v>29</v>
      </c>
      <c r="Q13" s="37"/>
      <c r="R13" s="37"/>
      <c r="S13" s="37"/>
      <c r="T13" s="38"/>
      <c r="U13" s="2"/>
      <c r="V13" s="11" t="s">
        <v>30</v>
      </c>
      <c r="W13" s="28">
        <v>10000</v>
      </c>
      <c r="X13" s="11">
        <v>12</v>
      </c>
      <c r="Y13" s="28">
        <f>W13*1.03</f>
        <v>10300</v>
      </c>
      <c r="Z13" s="11">
        <v>12</v>
      </c>
      <c r="AA13" s="28">
        <f>Y13*1.03</f>
        <v>10609</v>
      </c>
      <c r="AB13" s="11">
        <v>12</v>
      </c>
      <c r="AC13" s="28">
        <f>AA13*1.03</f>
        <v>10927.27</v>
      </c>
      <c r="AD13" s="11">
        <v>12</v>
      </c>
      <c r="AE13" s="28">
        <f>AC13*1.03</f>
        <v>11255.088100000001</v>
      </c>
      <c r="AF13" s="29">
        <v>12</v>
      </c>
    </row>
    <row r="14" spans="1:33" ht="18">
      <c r="A14" s="1" t="s">
        <v>31</v>
      </c>
      <c r="B14" s="2" t="s">
        <v>23</v>
      </c>
      <c r="C14" s="39">
        <v>0</v>
      </c>
      <c r="D14" s="17">
        <v>0</v>
      </c>
      <c r="E14" s="16">
        <f>W10/X10*D14*$C14</f>
        <v>0</v>
      </c>
      <c r="F14" s="17">
        <v>0</v>
      </c>
      <c r="G14" s="16">
        <f>Y10/Z10*F14*$C14</f>
        <v>0</v>
      </c>
      <c r="H14" s="17">
        <v>0</v>
      </c>
      <c r="I14" s="16">
        <f>AA10/AB10*H14*$C14</f>
        <v>0</v>
      </c>
      <c r="J14" s="17">
        <v>0</v>
      </c>
      <c r="K14" s="16">
        <f>AC10/AD10*J14*$C14</f>
        <v>0</v>
      </c>
      <c r="L14" s="17">
        <v>0</v>
      </c>
      <c r="M14" s="16">
        <f>AE10/AF10*L14*$C14</f>
        <v>0</v>
      </c>
      <c r="N14" s="18">
        <f>E14+G14+I14+K14+M14</f>
        <v>0</v>
      </c>
      <c r="O14" s="2"/>
      <c r="P14" s="40" t="s">
        <v>10</v>
      </c>
      <c r="Q14" s="41" t="s">
        <v>11</v>
      </c>
      <c r="R14" s="41" t="s">
        <v>12</v>
      </c>
      <c r="S14" s="41" t="s">
        <v>13</v>
      </c>
      <c r="T14" s="42" t="s">
        <v>14</v>
      </c>
      <c r="U14" s="2"/>
      <c r="V14" s="11" t="s">
        <v>32</v>
      </c>
      <c r="W14" s="28">
        <v>10000</v>
      </c>
      <c r="X14" s="11">
        <v>12</v>
      </c>
      <c r="Y14" s="28">
        <f>W14*1.03</f>
        <v>10300</v>
      </c>
      <c r="Z14" s="29">
        <v>12</v>
      </c>
      <c r="AA14" s="28">
        <f>Y14*1.03</f>
        <v>10609</v>
      </c>
      <c r="AB14" s="29">
        <v>12</v>
      </c>
      <c r="AC14" s="28">
        <f>AA14*1.03</f>
        <v>10927.27</v>
      </c>
      <c r="AD14" s="29">
        <v>12</v>
      </c>
      <c r="AE14" s="28">
        <f>AC14*1.03</f>
        <v>11255.088100000001</v>
      </c>
      <c r="AF14" s="29">
        <v>12</v>
      </c>
    </row>
    <row r="15" spans="1:33">
      <c r="A15" s="1"/>
      <c r="B15" s="2" t="s">
        <v>25</v>
      </c>
      <c r="C15" s="39">
        <v>0</v>
      </c>
      <c r="D15" s="17">
        <v>0</v>
      </c>
      <c r="E15" s="16">
        <f>W11/X11*D15*$C15</f>
        <v>0</v>
      </c>
      <c r="F15" s="17">
        <v>0</v>
      </c>
      <c r="G15" s="16">
        <f>Y11/Z11*F15*$C15</f>
        <v>0</v>
      </c>
      <c r="H15" s="17">
        <v>0</v>
      </c>
      <c r="I15" s="16">
        <f>AA11/AB11*H15*$C15</f>
        <v>0</v>
      </c>
      <c r="J15" s="17">
        <v>0</v>
      </c>
      <c r="K15" s="16">
        <f>AC11/AD11*J15*$C15</f>
        <v>0</v>
      </c>
      <c r="L15" s="17">
        <v>0</v>
      </c>
      <c r="M15" s="16">
        <f>AE11/AF11*L15*$C15</f>
        <v>0</v>
      </c>
      <c r="N15" s="18">
        <f>E15+G15+I15+K15+M15</f>
        <v>0</v>
      </c>
      <c r="O15" s="2"/>
      <c r="P15" s="12">
        <f>E10/V18*100</f>
        <v>0</v>
      </c>
      <c r="Q15" s="12">
        <f>G10/V18*100</f>
        <v>0</v>
      </c>
      <c r="R15" s="12">
        <f>I10/V18*100</f>
        <v>0</v>
      </c>
      <c r="S15" s="12">
        <f>K10/V18*100</f>
        <v>0</v>
      </c>
      <c r="T15" s="12">
        <f>M10/V18*100</f>
        <v>0</v>
      </c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</row>
    <row r="16" spans="1:33">
      <c r="A16" s="1"/>
      <c r="B16" s="2" t="s">
        <v>33</v>
      </c>
      <c r="C16" s="39">
        <v>1</v>
      </c>
      <c r="D16" s="17">
        <v>18</v>
      </c>
      <c r="E16" s="16">
        <f>W12/X12*D16*$C16</f>
        <v>12000</v>
      </c>
      <c r="F16" s="17">
        <v>0</v>
      </c>
      <c r="G16" s="16">
        <f>Y12/Z12*F16*$C16</f>
        <v>0</v>
      </c>
      <c r="H16" s="17">
        <v>0</v>
      </c>
      <c r="I16" s="16">
        <f>AA12/AB12*H16*$C16</f>
        <v>0</v>
      </c>
      <c r="J16" s="17">
        <v>0</v>
      </c>
      <c r="K16" s="16">
        <f>AC12/AD12*J16*$C16</f>
        <v>0</v>
      </c>
      <c r="L16" s="17">
        <v>0</v>
      </c>
      <c r="M16" s="16">
        <f>AE12/AF12*L16*$C16</f>
        <v>0</v>
      </c>
      <c r="N16" s="18">
        <f>E16+G16+I16+K16+M16</f>
        <v>12000</v>
      </c>
      <c r="O16" s="2"/>
      <c r="P16" s="14"/>
      <c r="Q16" s="14"/>
      <c r="R16" s="14"/>
      <c r="S16" s="14"/>
      <c r="T16" s="14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</row>
    <row r="17" spans="1:31" ht="15" customHeight="1">
      <c r="A17" s="1"/>
      <c r="B17" s="2" t="s">
        <v>30</v>
      </c>
      <c r="C17" s="39">
        <v>0</v>
      </c>
      <c r="D17" s="17">
        <v>0</v>
      </c>
      <c r="E17" s="16">
        <f>W13/X13*D17*$C17</f>
        <v>0</v>
      </c>
      <c r="F17" s="17">
        <v>0</v>
      </c>
      <c r="G17" s="16">
        <f>Y13/Z13*F17*$C17</f>
        <v>0</v>
      </c>
      <c r="H17" s="17">
        <v>0</v>
      </c>
      <c r="I17" s="16">
        <f>AA13/AB13*H17*$C17</f>
        <v>0</v>
      </c>
      <c r="J17" s="17">
        <v>0</v>
      </c>
      <c r="K17" s="16">
        <f>AC13/AD13*J17*$C17</f>
        <v>0</v>
      </c>
      <c r="L17" s="17">
        <v>0</v>
      </c>
      <c r="M17" s="16">
        <f>AE13/AF13*L17*$C17</f>
        <v>0</v>
      </c>
      <c r="N17" s="18">
        <f>E17+G17+I17+K17+M17</f>
        <v>0</v>
      </c>
      <c r="O17" s="2"/>
      <c r="V17" s="43" t="s">
        <v>84</v>
      </c>
      <c r="W17" s="43"/>
      <c r="X17" s="43"/>
      <c r="Y17" s="43"/>
      <c r="Z17" s="43"/>
    </row>
    <row r="18" spans="1:31">
      <c r="A18" s="1"/>
      <c r="B18" s="2" t="s">
        <v>32</v>
      </c>
      <c r="C18" s="44">
        <v>0</v>
      </c>
      <c r="D18" s="22">
        <v>0</v>
      </c>
      <c r="E18" s="23">
        <f>W14/X14*D18*$C18</f>
        <v>0</v>
      </c>
      <c r="F18" s="22">
        <v>0</v>
      </c>
      <c r="G18" s="23">
        <f>Y14/Z14*F18*$C18</f>
        <v>0</v>
      </c>
      <c r="H18" s="22">
        <v>0</v>
      </c>
      <c r="I18" s="23">
        <f>AA14/AB14*H18*$C18</f>
        <v>0</v>
      </c>
      <c r="J18" s="22">
        <v>0</v>
      </c>
      <c r="K18" s="23">
        <f>AC14/AD14*J18*$C18</f>
        <v>0</v>
      </c>
      <c r="L18" s="22">
        <v>0</v>
      </c>
      <c r="M18" s="23">
        <f>AE14/AF14*L18*$C18</f>
        <v>0</v>
      </c>
      <c r="N18" s="24">
        <f>E18+G18+I18+K18+M18</f>
        <v>0</v>
      </c>
      <c r="O18" s="2"/>
      <c r="P18" s="104" t="s">
        <v>35</v>
      </c>
      <c r="Q18" s="104"/>
      <c r="R18" s="104"/>
      <c r="S18" s="104"/>
      <c r="V18" s="45">
        <f>V20-V19</f>
        <v>37931.384615384624</v>
      </c>
      <c r="W18" s="11" t="s">
        <v>36</v>
      </c>
      <c r="X18" s="11"/>
      <c r="Y18" s="46">
        <f>Y20-Y19</f>
        <v>39069.326153846167</v>
      </c>
      <c r="Z18" s="11"/>
      <c r="AA18" s="46">
        <f>AA20-AA19</f>
        <v>40241.405938461554</v>
      </c>
      <c r="AB18" s="11"/>
      <c r="AC18" s="46">
        <f>AC20-AC19</f>
        <v>41448.648116615397</v>
      </c>
      <c r="AD18" s="11"/>
      <c r="AE18" s="46">
        <f>AE20-AE19</f>
        <v>42692.107560113873</v>
      </c>
    </row>
    <row r="19" spans="1:31">
      <c r="A19" s="1"/>
      <c r="C19" s="44"/>
      <c r="D19" s="47"/>
      <c r="E19" s="48"/>
      <c r="F19" s="47"/>
      <c r="G19" s="48"/>
      <c r="H19" s="47"/>
      <c r="I19" s="48"/>
      <c r="J19" s="47"/>
      <c r="K19" s="48"/>
      <c r="L19" s="47"/>
      <c r="M19" s="48"/>
      <c r="N19" s="18"/>
      <c r="O19" s="2"/>
      <c r="P19" s="11" t="s">
        <v>37</v>
      </c>
      <c r="Q19" s="11"/>
      <c r="R19" s="49" t="s">
        <v>38</v>
      </c>
      <c r="S19" s="49" t="s">
        <v>39</v>
      </c>
      <c r="V19" s="82">
        <v>112070</v>
      </c>
      <c r="W19" s="51" t="s">
        <v>40</v>
      </c>
      <c r="X19" s="51"/>
      <c r="Y19" s="52">
        <f>V19*1.03</f>
        <v>115432.1</v>
      </c>
      <c r="Z19" s="52"/>
      <c r="AA19" s="52">
        <f>Y19*1.03</f>
        <v>118895.06300000001</v>
      </c>
      <c r="AB19" s="52"/>
      <c r="AC19" s="52">
        <f>AA19*1.03</f>
        <v>122461.91489000001</v>
      </c>
      <c r="AD19" s="52"/>
      <c r="AE19" s="52">
        <f>AC19*1.03</f>
        <v>126135.77233670001</v>
      </c>
    </row>
    <row r="20" spans="1:31">
      <c r="A20" s="1"/>
      <c r="C20" s="30" t="s">
        <v>41</v>
      </c>
      <c r="D20" s="1"/>
      <c r="E20" s="32">
        <f>SUM(E14:E18)</f>
        <v>12000</v>
      </c>
      <c r="F20" s="1"/>
      <c r="G20" s="32">
        <f>SUM(G14:G18)</f>
        <v>0</v>
      </c>
      <c r="H20" s="1"/>
      <c r="I20" s="32">
        <f>SUM(I14:I18)</f>
        <v>0</v>
      </c>
      <c r="J20" s="1"/>
      <c r="K20" s="32">
        <f>SUM(K14:K18)</f>
        <v>0</v>
      </c>
      <c r="L20" s="1"/>
      <c r="M20" s="32">
        <f>SUM(M14:M18)</f>
        <v>0</v>
      </c>
      <c r="N20" s="18">
        <f>E20+G20+I20+K20+M20</f>
        <v>12000</v>
      </c>
      <c r="O20" s="2"/>
      <c r="P20" s="11" t="s">
        <v>42</v>
      </c>
      <c r="Q20" s="11"/>
      <c r="R20" s="53">
        <v>11307.45</v>
      </c>
      <c r="S20" s="53">
        <f t="shared" ref="S20:S25" si="1">R20/12</f>
        <v>942.28750000000002</v>
      </c>
      <c r="V20" s="54">
        <f>V19/1560*2088</f>
        <v>150001.38461538462</v>
      </c>
      <c r="W20" s="14" t="s">
        <v>43</v>
      </c>
      <c r="X20" s="14"/>
      <c r="Y20" s="55">
        <f>V20*1.03</f>
        <v>154501.42615384617</v>
      </c>
      <c r="Z20" s="55"/>
      <c r="AA20" s="55">
        <f>Y20*1.03</f>
        <v>159136.46893846156</v>
      </c>
      <c r="AB20" s="55"/>
      <c r="AC20" s="55">
        <f>AA20*1.03</f>
        <v>163910.56300661541</v>
      </c>
      <c r="AD20" s="55"/>
      <c r="AE20" s="55">
        <f>AC20*1.03</f>
        <v>168827.87989681389</v>
      </c>
    </row>
    <row r="21" spans="1:31">
      <c r="A21" s="1"/>
      <c r="N21" s="18"/>
      <c r="O21" s="2"/>
      <c r="P21" s="11" t="s">
        <v>44</v>
      </c>
      <c r="Q21" s="11"/>
      <c r="R21" s="53">
        <f>R20*1.05</f>
        <v>11872.822500000002</v>
      </c>
      <c r="S21" s="53">
        <f t="shared" si="1"/>
        <v>989.40187500000013</v>
      </c>
      <c r="V21" s="56">
        <f>5953.84/0.05/12</f>
        <v>9923.0666666666675</v>
      </c>
      <c r="W21" s="57" t="s">
        <v>45</v>
      </c>
    </row>
    <row r="22" spans="1:31">
      <c r="A22" s="1"/>
      <c r="C22" s="30" t="s">
        <v>47</v>
      </c>
      <c r="D22" s="1"/>
      <c r="E22" s="32">
        <f>E20+E11</f>
        <v>20930.760000000002</v>
      </c>
      <c r="F22" s="32"/>
      <c r="G22" s="32">
        <f>G20+G11</f>
        <v>0</v>
      </c>
      <c r="H22" s="32"/>
      <c r="I22" s="32">
        <f>I20+I11</f>
        <v>0</v>
      </c>
      <c r="J22" s="32"/>
      <c r="K22" s="32">
        <f>K20+K11</f>
        <v>0</v>
      </c>
      <c r="L22" s="32"/>
      <c r="M22" s="32">
        <f>M20+M11</f>
        <v>0</v>
      </c>
      <c r="N22" s="18">
        <f>E22+G22+I22+K22+M22</f>
        <v>20930.760000000002</v>
      </c>
      <c r="O22" s="2"/>
      <c r="P22" s="11" t="s">
        <v>48</v>
      </c>
      <c r="Q22" s="11"/>
      <c r="R22" s="53">
        <f>R21*1.05</f>
        <v>12466.463625000002</v>
      </c>
      <c r="S22" s="53">
        <f t="shared" si="1"/>
        <v>1038.8719687500002</v>
      </c>
    </row>
    <row r="23" spans="1:31">
      <c r="A23" s="1"/>
      <c r="N23" s="18"/>
      <c r="O23" s="2"/>
      <c r="P23" s="11" t="s">
        <v>49</v>
      </c>
      <c r="Q23" s="11"/>
      <c r="R23" s="53">
        <f>R22*1.05</f>
        <v>13089.786806250002</v>
      </c>
      <c r="S23" s="53">
        <f t="shared" si="1"/>
        <v>1090.8155671875002</v>
      </c>
    </row>
    <row r="24" spans="1:31">
      <c r="A24" s="1"/>
      <c r="C24" s="58" t="s">
        <v>50</v>
      </c>
      <c r="E24" s="60" t="s">
        <v>51</v>
      </c>
      <c r="G24" s="60" t="s">
        <v>51</v>
      </c>
      <c r="I24" s="60" t="s">
        <v>51</v>
      </c>
      <c r="K24" s="60" t="s">
        <v>51</v>
      </c>
      <c r="M24" s="60" t="s">
        <v>51</v>
      </c>
      <c r="N24" s="61"/>
      <c r="O24" s="2"/>
      <c r="P24" s="11" t="s">
        <v>52</v>
      </c>
      <c r="Q24" s="11"/>
      <c r="R24" s="53">
        <f>R23*1.05</f>
        <v>13744.276146562503</v>
      </c>
      <c r="S24" s="53">
        <f t="shared" si="1"/>
        <v>1145.3563455468752</v>
      </c>
    </row>
    <row r="25" spans="1:31">
      <c r="A25" s="1" t="s">
        <v>53</v>
      </c>
      <c r="B25" s="2" t="s">
        <v>54</v>
      </c>
      <c r="C25" s="63">
        <v>0.26900000000000002</v>
      </c>
      <c r="E25" s="16">
        <f>E11*$C25</f>
        <v>2402.37444</v>
      </c>
      <c r="G25" s="16">
        <f>G11*$C25</f>
        <v>0</v>
      </c>
      <c r="I25" s="16">
        <f>I11*$C25</f>
        <v>0</v>
      </c>
      <c r="K25" s="16">
        <f>K11*$C25</f>
        <v>0</v>
      </c>
      <c r="M25" s="16">
        <f>M11*$C25</f>
        <v>0</v>
      </c>
      <c r="N25" s="18">
        <f t="shared" ref="N25:N31" si="2">E25+G25+I25+K25+M25</f>
        <v>2402.37444</v>
      </c>
      <c r="O25" s="2"/>
      <c r="P25" s="11" t="s">
        <v>55</v>
      </c>
      <c r="Q25" s="11"/>
      <c r="R25" s="53">
        <f>R24*1.05</f>
        <v>14431.489953890628</v>
      </c>
      <c r="S25" s="53">
        <f t="shared" si="1"/>
        <v>1202.624162824219</v>
      </c>
      <c r="V25" s="106"/>
      <c r="W25" s="106"/>
      <c r="X25" s="106"/>
      <c r="Y25" s="43"/>
    </row>
    <row r="26" spans="1:31">
      <c r="A26" s="1"/>
      <c r="B26" s="2" t="s">
        <v>23</v>
      </c>
      <c r="C26" s="63">
        <v>0.20399999999999999</v>
      </c>
      <c r="E26" s="16">
        <f>E14*$C26</f>
        <v>0</v>
      </c>
      <c r="G26" s="16">
        <f>G14*$C26</f>
        <v>0</v>
      </c>
      <c r="I26" s="16">
        <f>I14*$C26</f>
        <v>0</v>
      </c>
      <c r="K26" s="16">
        <f>K14*$C26</f>
        <v>0</v>
      </c>
      <c r="M26" s="16">
        <f>M14*$C26</f>
        <v>0</v>
      </c>
      <c r="N26" s="18">
        <f t="shared" si="2"/>
        <v>0</v>
      </c>
      <c r="O26" s="2"/>
      <c r="V26" s="106"/>
      <c r="W26" s="106"/>
      <c r="X26" s="106"/>
      <c r="Y26" s="106"/>
    </row>
    <row r="27" spans="1:31">
      <c r="A27" s="1"/>
      <c r="B27" s="2" t="s">
        <v>25</v>
      </c>
      <c r="C27" s="63">
        <v>0.20399999999999999</v>
      </c>
      <c r="E27" s="16">
        <f>E15*$C27</f>
        <v>0</v>
      </c>
      <c r="G27" s="16">
        <f>G15*$C27</f>
        <v>0</v>
      </c>
      <c r="I27" s="16">
        <f>I15*$C27</f>
        <v>0</v>
      </c>
      <c r="K27" s="16">
        <f>K15*$C27</f>
        <v>0</v>
      </c>
      <c r="M27" s="16">
        <f>M15*$C27</f>
        <v>0</v>
      </c>
      <c r="N27" s="18">
        <f t="shared" si="2"/>
        <v>0</v>
      </c>
      <c r="O27" s="2"/>
      <c r="V27" s="43"/>
      <c r="W27" s="43"/>
      <c r="X27" s="83"/>
      <c r="Y27" s="83"/>
    </row>
    <row r="28" spans="1:31">
      <c r="A28" s="1"/>
      <c r="B28" s="2" t="s">
        <v>33</v>
      </c>
      <c r="C28" s="63">
        <v>2.5000000000000001E-2</v>
      </c>
      <c r="E28" s="16">
        <f>E16*$C28</f>
        <v>300</v>
      </c>
      <c r="G28" s="16">
        <f>G16*$C28</f>
        <v>0</v>
      </c>
      <c r="I28" s="16">
        <f>I16*$C28</f>
        <v>0</v>
      </c>
      <c r="K28" s="16">
        <f>K16*$C28</f>
        <v>0</v>
      </c>
      <c r="M28" s="16">
        <f>M16*$C28</f>
        <v>0</v>
      </c>
      <c r="N28" s="18">
        <f t="shared" si="2"/>
        <v>300</v>
      </c>
      <c r="O28" s="2"/>
      <c r="V28" s="43"/>
      <c r="W28" s="43"/>
      <c r="X28" s="84"/>
      <c r="Y28" s="84"/>
    </row>
    <row r="29" spans="1:31">
      <c r="A29" s="1"/>
      <c r="B29" s="2" t="s">
        <v>30</v>
      </c>
      <c r="C29" s="63">
        <v>0.36899999999999999</v>
      </c>
      <c r="E29" s="16">
        <f>E17*$C29</f>
        <v>0</v>
      </c>
      <c r="G29" s="16">
        <f>G17*$C29</f>
        <v>0</v>
      </c>
      <c r="I29" s="16">
        <f>I17*$C29</f>
        <v>0</v>
      </c>
      <c r="K29" s="16">
        <f>K17*$C29</f>
        <v>0</v>
      </c>
      <c r="M29" s="16">
        <f>M17*$C29</f>
        <v>0</v>
      </c>
      <c r="N29" s="18">
        <f t="shared" si="2"/>
        <v>0</v>
      </c>
      <c r="O29" s="2"/>
      <c r="V29" s="43"/>
      <c r="W29" s="43"/>
      <c r="X29" s="84"/>
      <c r="Y29" s="84"/>
    </row>
    <row r="30" spans="1:31">
      <c r="A30" s="1"/>
      <c r="B30" s="2" t="s">
        <v>32</v>
      </c>
      <c r="C30" s="63">
        <v>0.44800000000000001</v>
      </c>
      <c r="D30" s="64"/>
      <c r="E30" s="23">
        <f>E18*$C30</f>
        <v>0</v>
      </c>
      <c r="F30" s="64"/>
      <c r="G30" s="23">
        <f>G18*$C30</f>
        <v>0</v>
      </c>
      <c r="H30" s="64"/>
      <c r="I30" s="23">
        <f>I18*$C30</f>
        <v>0</v>
      </c>
      <c r="J30" s="64"/>
      <c r="K30" s="23">
        <f>K18*$C30</f>
        <v>0</v>
      </c>
      <c r="L30" s="64"/>
      <c r="M30" s="23">
        <f>M18*$C30</f>
        <v>0</v>
      </c>
      <c r="N30" s="24">
        <f t="shared" si="2"/>
        <v>0</v>
      </c>
      <c r="O30" s="2"/>
      <c r="V30" s="43"/>
      <c r="W30" s="43"/>
      <c r="X30" s="84"/>
      <c r="Y30" s="84"/>
    </row>
    <row r="31" spans="1:31">
      <c r="A31" s="1"/>
      <c r="C31" s="30" t="s">
        <v>56</v>
      </c>
      <c r="D31" s="1"/>
      <c r="E31" s="32">
        <f>SUM(E25:E30)</f>
        <v>2702.37444</v>
      </c>
      <c r="F31" s="1"/>
      <c r="G31" s="32">
        <f>SUM(G25:G30)</f>
        <v>0</v>
      </c>
      <c r="H31" s="1"/>
      <c r="I31" s="32">
        <f>SUM(I25:I30)</f>
        <v>0</v>
      </c>
      <c r="J31" s="1"/>
      <c r="K31" s="32">
        <f>SUM(K25:K30)</f>
        <v>0</v>
      </c>
      <c r="L31" s="1"/>
      <c r="M31" s="32">
        <f>SUM(M25:M30)</f>
        <v>0</v>
      </c>
      <c r="N31" s="18">
        <f t="shared" si="2"/>
        <v>2702.37444</v>
      </c>
      <c r="O31" s="2"/>
      <c r="V31" s="43"/>
      <c r="W31" s="43"/>
      <c r="X31" s="84"/>
      <c r="Y31" s="84"/>
    </row>
    <row r="32" spans="1:31">
      <c r="A32" s="1"/>
      <c r="N32" s="18"/>
      <c r="O32" s="2"/>
      <c r="V32" s="43"/>
      <c r="W32" s="43"/>
      <c r="X32" s="84"/>
      <c r="Y32" s="84"/>
    </row>
    <row r="33" spans="1:25">
      <c r="A33" s="1"/>
      <c r="C33" s="65" t="s">
        <v>57</v>
      </c>
      <c r="D33" s="66"/>
      <c r="E33" s="67">
        <f>E22+E31</f>
        <v>23633.134440000002</v>
      </c>
      <c r="F33" s="67"/>
      <c r="G33" s="67">
        <f>G22+G31</f>
        <v>0</v>
      </c>
      <c r="H33" s="66"/>
      <c r="I33" s="67">
        <f>I22+I31</f>
        <v>0</v>
      </c>
      <c r="J33" s="67"/>
      <c r="K33" s="67">
        <f>K22+K31</f>
        <v>0</v>
      </c>
      <c r="L33" s="67"/>
      <c r="M33" s="67">
        <f>M22+M31</f>
        <v>0</v>
      </c>
      <c r="N33" s="18">
        <f>E33+G33+I33+K33+M33</f>
        <v>23633.134440000002</v>
      </c>
      <c r="O33" s="2"/>
      <c r="V33" s="43"/>
      <c r="W33" s="43"/>
      <c r="X33" s="84"/>
      <c r="Y33" s="84"/>
    </row>
    <row r="34" spans="1:25">
      <c r="A34" s="1"/>
      <c r="N34" s="18"/>
      <c r="O34" s="2"/>
      <c r="V34" s="43"/>
      <c r="W34" s="43"/>
      <c r="X34" s="43"/>
      <c r="Y34" s="43"/>
    </row>
    <row r="35" spans="1:25">
      <c r="A35" s="1"/>
      <c r="N35" s="69"/>
      <c r="O35" s="2"/>
    </row>
    <row r="36" spans="1:25">
      <c r="A36" s="1" t="s">
        <v>58</v>
      </c>
      <c r="B36" s="2" t="s">
        <v>59</v>
      </c>
      <c r="E36" s="85">
        <v>11000</v>
      </c>
      <c r="F36" s="85"/>
      <c r="G36" s="85">
        <v>0</v>
      </c>
      <c r="H36" s="85"/>
      <c r="I36" s="85">
        <v>0</v>
      </c>
      <c r="J36" s="85"/>
      <c r="K36" s="85">
        <v>0</v>
      </c>
      <c r="L36" s="85"/>
      <c r="M36" s="85">
        <v>0</v>
      </c>
      <c r="N36" s="18">
        <f t="shared" ref="N36:N41" si="3">E36+G36+I36+K36+M36</f>
        <v>11000</v>
      </c>
      <c r="O36" s="2"/>
    </row>
    <row r="37" spans="1:25">
      <c r="A37" s="1"/>
      <c r="B37" s="2" t="s">
        <v>60</v>
      </c>
      <c r="E37" s="85">
        <v>1000</v>
      </c>
      <c r="F37" s="85"/>
      <c r="G37" s="85">
        <v>0</v>
      </c>
      <c r="H37" s="85"/>
      <c r="I37" s="85">
        <v>0</v>
      </c>
      <c r="J37" s="85"/>
      <c r="K37" s="85">
        <v>0</v>
      </c>
      <c r="L37" s="85"/>
      <c r="M37" s="85">
        <v>0</v>
      </c>
      <c r="N37" s="18">
        <f t="shared" si="3"/>
        <v>1000</v>
      </c>
      <c r="O37" s="2"/>
    </row>
    <row r="38" spans="1:25">
      <c r="A38" s="1"/>
      <c r="B38" s="2" t="s">
        <v>61</v>
      </c>
      <c r="E38" s="85">
        <v>0</v>
      </c>
      <c r="F38" s="85"/>
      <c r="G38" s="85">
        <v>0</v>
      </c>
      <c r="H38" s="85"/>
      <c r="I38" s="85">
        <v>0</v>
      </c>
      <c r="J38" s="85"/>
      <c r="K38" s="85">
        <v>0</v>
      </c>
      <c r="L38" s="85"/>
      <c r="M38" s="85">
        <v>0</v>
      </c>
      <c r="N38" s="18">
        <f t="shared" si="3"/>
        <v>0</v>
      </c>
      <c r="O38" s="2"/>
    </row>
    <row r="39" spans="1:25">
      <c r="A39" s="1"/>
      <c r="B39" s="2" t="s">
        <v>62</v>
      </c>
      <c r="E39" s="85">
        <v>1000</v>
      </c>
      <c r="F39" s="85"/>
      <c r="G39" s="85">
        <v>0</v>
      </c>
      <c r="H39" s="85"/>
      <c r="I39" s="85">
        <v>0</v>
      </c>
      <c r="J39" s="85"/>
      <c r="K39" s="85">
        <v>0</v>
      </c>
      <c r="L39" s="85"/>
      <c r="M39" s="85">
        <v>0</v>
      </c>
      <c r="N39" s="18">
        <f t="shared" si="3"/>
        <v>1000</v>
      </c>
      <c r="O39" s="2"/>
    </row>
    <row r="40" spans="1:25">
      <c r="A40" s="1"/>
      <c r="B40" s="2" t="s">
        <v>63</v>
      </c>
      <c r="D40" s="64"/>
      <c r="E40" s="86">
        <v>0</v>
      </c>
      <c r="F40" s="86"/>
      <c r="G40" s="86">
        <v>0</v>
      </c>
      <c r="H40" s="86"/>
      <c r="I40" s="86">
        <v>0</v>
      </c>
      <c r="J40" s="86"/>
      <c r="K40" s="86">
        <v>0</v>
      </c>
      <c r="L40" s="86"/>
      <c r="M40" s="86">
        <v>0</v>
      </c>
      <c r="N40" s="24">
        <f t="shared" si="3"/>
        <v>0</v>
      </c>
      <c r="O40" s="2"/>
    </row>
    <row r="41" spans="1:25">
      <c r="A41" s="1"/>
      <c r="C41" s="65" t="s">
        <v>64</v>
      </c>
      <c r="D41" s="66"/>
      <c r="E41" s="67">
        <f>SUM(E36:E40)</f>
        <v>13000</v>
      </c>
      <c r="F41" s="66"/>
      <c r="G41" s="67">
        <f>SUM(G36:G40)</f>
        <v>0</v>
      </c>
      <c r="H41" s="66"/>
      <c r="I41" s="67">
        <f>SUM(I36:I40)</f>
        <v>0</v>
      </c>
      <c r="J41" s="66"/>
      <c r="K41" s="67">
        <f>SUM(K36:K40)</f>
        <v>0</v>
      </c>
      <c r="L41" s="66"/>
      <c r="M41" s="67">
        <f>SUM(M36:M40)</f>
        <v>0</v>
      </c>
      <c r="N41" s="18">
        <f t="shared" si="3"/>
        <v>13000</v>
      </c>
    </row>
    <row r="42" spans="1:25">
      <c r="A42" s="1"/>
      <c r="N42" s="18"/>
    </row>
    <row r="43" spans="1:25">
      <c r="A43" s="1" t="s">
        <v>65</v>
      </c>
      <c r="B43" s="2" t="s">
        <v>66</v>
      </c>
      <c r="E43" s="48">
        <v>0</v>
      </c>
      <c r="G43" s="48">
        <v>0</v>
      </c>
      <c r="I43" s="48">
        <v>0</v>
      </c>
      <c r="K43" s="48">
        <v>0</v>
      </c>
      <c r="M43" s="48">
        <v>0</v>
      </c>
      <c r="N43" s="18">
        <f>E43+G43+I43+K43+M43</f>
        <v>0</v>
      </c>
    </row>
    <row r="44" spans="1:25">
      <c r="A44" s="1"/>
      <c r="B44" s="2" t="s">
        <v>67</v>
      </c>
      <c r="D44" s="43"/>
      <c r="E44" s="48">
        <v>0</v>
      </c>
      <c r="F44" s="48"/>
      <c r="G44" s="48">
        <v>0</v>
      </c>
      <c r="H44" s="48"/>
      <c r="I44" s="48">
        <v>0</v>
      </c>
      <c r="J44" s="48"/>
      <c r="K44" s="48">
        <v>0</v>
      </c>
      <c r="L44" s="48"/>
      <c r="M44" s="48">
        <v>0</v>
      </c>
      <c r="N44" s="69">
        <f>E44+G44+I44+K44+M44</f>
        <v>0</v>
      </c>
      <c r="O44" s="43"/>
    </row>
    <row r="45" spans="1:25">
      <c r="A45" s="1"/>
      <c r="B45" s="2" t="s">
        <v>68</v>
      </c>
      <c r="E45" s="23">
        <v>0</v>
      </c>
      <c r="F45" s="23"/>
      <c r="G45" s="23">
        <v>0</v>
      </c>
      <c r="H45" s="23"/>
      <c r="I45" s="23">
        <v>0</v>
      </c>
      <c r="J45" s="23"/>
      <c r="K45" s="23">
        <v>0</v>
      </c>
      <c r="L45" s="23"/>
      <c r="M45" s="23">
        <v>0</v>
      </c>
      <c r="N45" s="24">
        <f>E45+G45+I45+K45+M45</f>
        <v>0</v>
      </c>
      <c r="O45" s="23"/>
    </row>
    <row r="46" spans="1:25">
      <c r="A46" s="1"/>
      <c r="C46" s="65" t="s">
        <v>69</v>
      </c>
      <c r="D46" s="70"/>
      <c r="E46" s="67">
        <f>SUM(E43:E45)</f>
        <v>0</v>
      </c>
      <c r="F46" s="70"/>
      <c r="G46" s="67">
        <f>SUM(G43:G45)</f>
        <v>0</v>
      </c>
      <c r="H46" s="70"/>
      <c r="I46" s="67">
        <f>SUM(I43:I45)</f>
        <v>0</v>
      </c>
      <c r="J46" s="70"/>
      <c r="K46" s="67">
        <f>SUM(K43:K45)</f>
        <v>0</v>
      </c>
      <c r="L46" s="70"/>
      <c r="M46" s="67">
        <f>SUM(M43:M45)</f>
        <v>0</v>
      </c>
      <c r="N46" s="18">
        <f>E46+G46+I46+K46+M46</f>
        <v>0</v>
      </c>
    </row>
    <row r="47" spans="1:25">
      <c r="A47" s="1"/>
      <c r="N47" s="18"/>
    </row>
    <row r="48" spans="1:25">
      <c r="A48" s="66" t="s">
        <v>70</v>
      </c>
      <c r="B48" s="70"/>
      <c r="C48" s="65" t="s">
        <v>71</v>
      </c>
      <c r="D48" s="66"/>
      <c r="E48" s="67">
        <f>E33+E41+E46</f>
        <v>36633.134440000002</v>
      </c>
      <c r="F48" s="66"/>
      <c r="G48" s="67">
        <f>G33+G41+G46</f>
        <v>0</v>
      </c>
      <c r="H48" s="66"/>
      <c r="I48" s="67">
        <f>I33+I41+I46</f>
        <v>0</v>
      </c>
      <c r="J48" s="66"/>
      <c r="K48" s="67">
        <f>K33+K41+K46</f>
        <v>0</v>
      </c>
      <c r="L48" s="66"/>
      <c r="M48" s="67">
        <f>M33+M41+M46</f>
        <v>0</v>
      </c>
      <c r="N48" s="18">
        <f>E48+G48+I48+K48+M48</f>
        <v>36633.134440000002</v>
      </c>
    </row>
    <row r="49" spans="1:14">
      <c r="D49" s="1"/>
      <c r="E49" s="32"/>
      <c r="F49" s="1"/>
      <c r="G49" s="32"/>
      <c r="H49" s="1"/>
      <c r="I49" s="32"/>
      <c r="J49" s="1"/>
      <c r="K49" s="32"/>
      <c r="L49" s="1"/>
      <c r="M49" s="32"/>
      <c r="N49" s="18"/>
    </row>
    <row r="50" spans="1:14">
      <c r="A50" s="71" t="s">
        <v>72</v>
      </c>
      <c r="B50" s="72"/>
      <c r="C50" s="73" t="s">
        <v>85</v>
      </c>
      <c r="D50" s="71"/>
      <c r="E50" s="74">
        <f>E48-E46</f>
        <v>36633.134440000002</v>
      </c>
      <c r="F50" s="71"/>
      <c r="G50" s="74">
        <f>G48-G46</f>
        <v>0</v>
      </c>
      <c r="H50" s="71"/>
      <c r="I50" s="74">
        <f>I48-I46</f>
        <v>0</v>
      </c>
      <c r="J50" s="71"/>
      <c r="K50" s="74">
        <f>K48-K46</f>
        <v>0</v>
      </c>
      <c r="L50" s="71"/>
      <c r="M50" s="74">
        <f>M48-M46</f>
        <v>0</v>
      </c>
      <c r="N50" s="18">
        <f>E50+G50+I50+K50+M50</f>
        <v>36633.134440000002</v>
      </c>
    </row>
    <row r="51" spans="1:14">
      <c r="A51" s="1"/>
      <c r="C51" s="1"/>
      <c r="N51" s="18"/>
    </row>
    <row r="52" spans="1:14">
      <c r="A52" s="75" t="s">
        <v>74</v>
      </c>
      <c r="B52" s="76"/>
      <c r="C52" s="77" t="s">
        <v>75</v>
      </c>
      <c r="N52" s="18"/>
    </row>
    <row r="53" spans="1:14">
      <c r="C53" s="78">
        <v>0.52500000000000002</v>
      </c>
      <c r="N53" s="18"/>
    </row>
    <row r="54" spans="1:14">
      <c r="C54" s="79" t="s">
        <v>76</v>
      </c>
      <c r="D54" s="76"/>
      <c r="E54" s="80">
        <f>E50*$C53</f>
        <v>19232.395581000001</v>
      </c>
      <c r="F54" s="76"/>
      <c r="G54" s="80">
        <f>G50*$C53</f>
        <v>0</v>
      </c>
      <c r="H54" s="76"/>
      <c r="I54" s="80">
        <f>I50*$C53</f>
        <v>0</v>
      </c>
      <c r="J54" s="76"/>
      <c r="K54" s="80">
        <f>K50*$C53</f>
        <v>0</v>
      </c>
      <c r="L54" s="76"/>
      <c r="M54" s="80">
        <f>M50*$C53</f>
        <v>0</v>
      </c>
      <c r="N54" s="18">
        <f>E54+G54+I54+K54+M54</f>
        <v>19232.395581000001</v>
      </c>
    </row>
    <row r="55" spans="1:14">
      <c r="N55" s="18"/>
    </row>
    <row r="56" spans="1:14">
      <c r="N56" s="18"/>
    </row>
    <row r="57" spans="1:14">
      <c r="A57" s="7" t="s">
        <v>77</v>
      </c>
      <c r="B57" s="81"/>
      <c r="C57" s="81"/>
      <c r="D57" s="81"/>
      <c r="E57" s="18">
        <f>E48+E54</f>
        <v>55865.530020999999</v>
      </c>
      <c r="F57" s="81"/>
      <c r="G57" s="18">
        <f>G48+G54</f>
        <v>0</v>
      </c>
      <c r="H57" s="81"/>
      <c r="I57" s="18">
        <f>I48+I54</f>
        <v>0</v>
      </c>
      <c r="J57" s="81"/>
      <c r="K57" s="18">
        <f>K48+K54</f>
        <v>0</v>
      </c>
      <c r="L57" s="81"/>
      <c r="M57" s="18">
        <f>M48+M54</f>
        <v>0</v>
      </c>
      <c r="N57" s="18">
        <f>E57+G57+I57+K57+M57</f>
        <v>55865.530020999999</v>
      </c>
    </row>
  </sheetData>
  <mergeCells count="18">
    <mergeCell ref="D5:E5"/>
    <mergeCell ref="F5:G5"/>
    <mergeCell ref="H5:I5"/>
    <mergeCell ref="J5:K5"/>
    <mergeCell ref="L5:M5"/>
    <mergeCell ref="AA9:AB9"/>
    <mergeCell ref="AC9:AD9"/>
    <mergeCell ref="AE9:AF9"/>
    <mergeCell ref="W6:X6"/>
    <mergeCell ref="Y6:Z6"/>
    <mergeCell ref="AA6:AB6"/>
    <mergeCell ref="AC6:AD6"/>
    <mergeCell ref="AE6:AF6"/>
    <mergeCell ref="P18:S18"/>
    <mergeCell ref="V25:X25"/>
    <mergeCell ref="V26:Y26"/>
    <mergeCell ref="W9:X9"/>
    <mergeCell ref="Y9:Z9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7"/>
  <sheetViews>
    <sheetView topLeftCell="S1" zoomScaleNormal="100" workbookViewId="0">
      <selection activeCell="AD1" sqref="AD1"/>
    </sheetView>
  </sheetViews>
  <sheetFormatPr defaultRowHeight="15.75"/>
  <cols>
    <col min="1" max="1" width="33.375"/>
    <col min="2" max="3" width="25.75"/>
    <col min="4" max="13" width="13.375"/>
    <col min="14" max="14" width="14.5"/>
    <col min="15" max="21" width="12.125"/>
    <col min="22" max="22" width="29.25"/>
    <col min="23" max="23" width="12.125"/>
    <col min="24" max="24" width="12"/>
    <col min="33" max="1025" width="12.125"/>
  </cols>
  <sheetData>
    <row r="1" spans="1:33" s="2" customFormat="1">
      <c r="A1" s="1" t="s">
        <v>78</v>
      </c>
    </row>
    <row r="2" spans="1:33" s="2" customFormat="1">
      <c r="A2" s="1"/>
    </row>
    <row r="3" spans="1:33" s="2" customFormat="1">
      <c r="A3" s="1" t="s">
        <v>79</v>
      </c>
    </row>
    <row r="4" spans="1:33" s="2" customFormat="1">
      <c r="A4" s="1"/>
    </row>
    <row r="5" spans="1:33" ht="20.25">
      <c r="A5" s="1" t="s">
        <v>80</v>
      </c>
      <c r="B5" s="2"/>
      <c r="C5" s="2"/>
      <c r="D5" s="105" t="s">
        <v>3</v>
      </c>
      <c r="E5" s="105"/>
      <c r="F5" s="105" t="s">
        <v>4</v>
      </c>
      <c r="G5" s="105"/>
      <c r="H5" s="105" t="s">
        <v>5</v>
      </c>
      <c r="I5" s="105"/>
      <c r="J5" s="105" t="s">
        <v>6</v>
      </c>
      <c r="K5" s="105"/>
      <c r="L5" s="105" t="s">
        <v>7</v>
      </c>
      <c r="M5" s="105"/>
      <c r="N5" s="3" t="s">
        <v>8</v>
      </c>
      <c r="P5" s="4" t="s">
        <v>81</v>
      </c>
      <c r="Q5" s="5"/>
      <c r="R5" s="5"/>
      <c r="S5" s="5"/>
      <c r="T5" s="6"/>
    </row>
    <row r="6" spans="1:33" ht="15" customHeight="1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7"/>
      <c r="O6" s="2"/>
      <c r="P6" s="8" t="s">
        <v>10</v>
      </c>
      <c r="Q6" s="9" t="s">
        <v>11</v>
      </c>
      <c r="R6" s="9" t="s">
        <v>12</v>
      </c>
      <c r="S6" s="9" t="s">
        <v>13</v>
      </c>
      <c r="T6" s="10" t="s">
        <v>14</v>
      </c>
      <c r="U6" s="2"/>
      <c r="V6" s="11" t="s">
        <v>15</v>
      </c>
      <c r="W6" s="104" t="s">
        <v>3</v>
      </c>
      <c r="X6" s="104"/>
      <c r="Y6" s="104" t="s">
        <v>4</v>
      </c>
      <c r="Z6" s="104"/>
      <c r="AA6" s="104" t="s">
        <v>5</v>
      </c>
      <c r="AB6" s="104"/>
      <c r="AC6" s="104" t="s">
        <v>6</v>
      </c>
      <c r="AD6" s="104"/>
      <c r="AE6" s="104" t="s">
        <v>7</v>
      </c>
      <c r="AF6" s="104"/>
    </row>
    <row r="7" spans="1:33">
      <c r="A7" s="1" t="s">
        <v>16</v>
      </c>
      <c r="B7" s="2" t="s">
        <v>82</v>
      </c>
      <c r="C7" s="2"/>
      <c r="D7" s="1" t="s">
        <v>18</v>
      </c>
      <c r="E7" s="1" t="s">
        <v>19</v>
      </c>
      <c r="F7" s="1" t="s">
        <v>18</v>
      </c>
      <c r="G7" s="1" t="s">
        <v>19</v>
      </c>
      <c r="H7" s="1" t="s">
        <v>18</v>
      </c>
      <c r="I7" s="1" t="s">
        <v>19</v>
      </c>
      <c r="J7" s="1" t="s">
        <v>18</v>
      </c>
      <c r="K7" s="1" t="s">
        <v>19</v>
      </c>
      <c r="L7" s="1" t="s">
        <v>18</v>
      </c>
      <c r="M7" s="1" t="s">
        <v>19</v>
      </c>
      <c r="N7" s="7"/>
      <c r="O7" s="2"/>
      <c r="P7" s="12" t="e">
        <f>E11/V20*100</f>
        <v>#DIV/0!</v>
      </c>
      <c r="Q7" s="12" t="e">
        <f>G11/Y20*100</f>
        <v>#DIV/0!</v>
      </c>
      <c r="R7" s="12" t="e">
        <f>I11/AA20*100</f>
        <v>#DIV/0!</v>
      </c>
      <c r="S7" s="12" t="e">
        <f>K11/AC20*100</f>
        <v>#DIV/0!</v>
      </c>
      <c r="T7" s="12" t="e">
        <f>M11/AE20*100</f>
        <v>#DIV/0!</v>
      </c>
      <c r="U7" s="2"/>
      <c r="V7" s="11"/>
      <c r="W7" s="13">
        <f>V21</f>
        <v>0</v>
      </c>
      <c r="X7" s="11">
        <v>9</v>
      </c>
      <c r="Y7" s="13">
        <f>W7*1.03</f>
        <v>0</v>
      </c>
      <c r="Z7" s="11">
        <v>9</v>
      </c>
      <c r="AA7" s="13">
        <f>Y7*1.03</f>
        <v>0</v>
      </c>
      <c r="AB7" s="11">
        <v>9</v>
      </c>
      <c r="AC7" s="13">
        <f>AA7*1.03</f>
        <v>0</v>
      </c>
      <c r="AD7" s="11">
        <v>9</v>
      </c>
      <c r="AE7" s="13">
        <f>AC7*1.03</f>
        <v>0</v>
      </c>
      <c r="AF7" s="11">
        <v>9</v>
      </c>
    </row>
    <row r="8" spans="1:33">
      <c r="A8" s="1"/>
      <c r="C8" s="2"/>
      <c r="N8" s="7"/>
      <c r="O8" s="2"/>
      <c r="P8" s="14"/>
      <c r="Q8" s="14"/>
      <c r="R8" s="14"/>
      <c r="S8" s="14"/>
      <c r="T8" s="14"/>
      <c r="U8" s="2"/>
    </row>
    <row r="9" spans="1:33" ht="20.25">
      <c r="A9" s="1"/>
      <c r="B9" s="2" t="s">
        <v>20</v>
      </c>
      <c r="C9" s="2"/>
      <c r="D9" s="17">
        <v>0</v>
      </c>
      <c r="E9" s="16">
        <f>W7*D9</f>
        <v>0</v>
      </c>
      <c r="F9" s="17">
        <v>0</v>
      </c>
      <c r="G9" s="16">
        <f>Y7*F9</f>
        <v>0</v>
      </c>
      <c r="H9" s="17">
        <v>0</v>
      </c>
      <c r="I9" s="16">
        <f>AA7*H9</f>
        <v>0</v>
      </c>
      <c r="J9" s="17">
        <v>0</v>
      </c>
      <c r="K9" s="16">
        <f>AC7*J9</f>
        <v>0</v>
      </c>
      <c r="L9" s="17">
        <v>0</v>
      </c>
      <c r="M9" s="16">
        <f>AE7*L9</f>
        <v>0</v>
      </c>
      <c r="N9" s="18">
        <f>E9+G9+I9+K9+M9</f>
        <v>0</v>
      </c>
      <c r="O9" s="2"/>
      <c r="P9" s="19" t="s">
        <v>21</v>
      </c>
      <c r="Q9" s="20"/>
      <c r="R9" s="20"/>
      <c r="S9" s="20"/>
      <c r="T9" s="21"/>
      <c r="U9" s="2"/>
      <c r="V9" s="11" t="s">
        <v>22</v>
      </c>
      <c r="W9" s="104" t="s">
        <v>3</v>
      </c>
      <c r="X9" s="104"/>
      <c r="Y9" s="104" t="s">
        <v>4</v>
      </c>
      <c r="Z9" s="104"/>
      <c r="AA9" s="104" t="s">
        <v>5</v>
      </c>
      <c r="AB9" s="104"/>
      <c r="AC9" s="104" t="s">
        <v>6</v>
      </c>
      <c r="AD9" s="104"/>
      <c r="AE9" s="104" t="s">
        <v>7</v>
      </c>
      <c r="AF9" s="104"/>
    </row>
    <row r="10" spans="1:33" ht="18">
      <c r="A10" s="1"/>
      <c r="C10" s="2"/>
      <c r="D10" s="17">
        <v>0</v>
      </c>
      <c r="E10" s="23">
        <f>W7*D10</f>
        <v>0</v>
      </c>
      <c r="F10" s="22">
        <v>0</v>
      </c>
      <c r="G10" s="23">
        <f>Y7*F10</f>
        <v>0</v>
      </c>
      <c r="H10" s="22">
        <v>0</v>
      </c>
      <c r="I10" s="23">
        <f>AA7*H10</f>
        <v>0</v>
      </c>
      <c r="J10" s="22">
        <v>0</v>
      </c>
      <c r="K10" s="23">
        <f>AC7*J10</f>
        <v>0</v>
      </c>
      <c r="L10" s="22">
        <v>0</v>
      </c>
      <c r="M10" s="23">
        <f>AE7*L10</f>
        <v>0</v>
      </c>
      <c r="N10" s="24">
        <f>E10+G10+I10+K10+M10</f>
        <v>0</v>
      </c>
      <c r="O10" s="2"/>
      <c r="P10" s="25" t="s">
        <v>10</v>
      </c>
      <c r="Q10" s="26" t="s">
        <v>11</v>
      </c>
      <c r="R10" s="26" t="s">
        <v>12</v>
      </c>
      <c r="S10" s="26" t="s">
        <v>13</v>
      </c>
      <c r="T10" s="27" t="s">
        <v>14</v>
      </c>
      <c r="U10" s="2"/>
      <c r="V10" s="11" t="s">
        <v>23</v>
      </c>
      <c r="W10" s="28">
        <v>25000</v>
      </c>
      <c r="X10" s="29">
        <v>12</v>
      </c>
      <c r="Y10" s="28">
        <f>W10*1.03</f>
        <v>25750</v>
      </c>
      <c r="Z10" s="29">
        <v>12</v>
      </c>
      <c r="AA10" s="28">
        <f>Y10*1.03</f>
        <v>26522.5</v>
      </c>
      <c r="AB10" s="29">
        <v>12</v>
      </c>
      <c r="AC10" s="28">
        <f>AA10*1.03</f>
        <v>27318.174999999999</v>
      </c>
      <c r="AD10" s="29">
        <v>12</v>
      </c>
      <c r="AE10" s="28">
        <f>AC10*1.03</f>
        <v>28137.720249999998</v>
      </c>
      <c r="AF10" s="29">
        <v>12</v>
      </c>
    </row>
    <row r="11" spans="1:33">
      <c r="A11" s="1"/>
      <c r="C11" s="30" t="s">
        <v>24</v>
      </c>
      <c r="D11" s="33">
        <f t="shared" ref="D11:M11" si="0">SUM(D9:D10)</f>
        <v>0</v>
      </c>
      <c r="E11" s="32">
        <f t="shared" si="0"/>
        <v>0</v>
      </c>
      <c r="F11" s="33">
        <f t="shared" si="0"/>
        <v>0</v>
      </c>
      <c r="G11" s="32">
        <f t="shared" si="0"/>
        <v>0</v>
      </c>
      <c r="H11" s="33">
        <f t="shared" si="0"/>
        <v>0</v>
      </c>
      <c r="I11" s="32">
        <f t="shared" si="0"/>
        <v>0</v>
      </c>
      <c r="J11" s="33">
        <f t="shared" si="0"/>
        <v>0</v>
      </c>
      <c r="K11" s="32">
        <f t="shared" si="0"/>
        <v>0</v>
      </c>
      <c r="L11" s="33">
        <f t="shared" si="0"/>
        <v>0</v>
      </c>
      <c r="M11" s="32">
        <f t="shared" si="0"/>
        <v>0</v>
      </c>
      <c r="N11" s="18">
        <f>E11+G11+I11+K11+M11</f>
        <v>0</v>
      </c>
      <c r="O11" s="2"/>
      <c r="P11" s="12" t="e">
        <f>E9/V19*100</f>
        <v>#DIV/0!</v>
      </c>
      <c r="Q11" s="12" t="e">
        <f>G9/Y19*100</f>
        <v>#DIV/0!</v>
      </c>
      <c r="R11" s="12" t="e">
        <f>I9/V19*100</f>
        <v>#DIV/0!</v>
      </c>
      <c r="S11" s="12" t="e">
        <f>K9/V19*100</f>
        <v>#DIV/0!</v>
      </c>
      <c r="T11" s="12" t="e">
        <f>M9/V19*100</f>
        <v>#DIV/0!</v>
      </c>
      <c r="U11" s="2"/>
      <c r="V11" s="11" t="s">
        <v>25</v>
      </c>
      <c r="W11" s="28">
        <f>'PI '!W11</f>
        <v>48000</v>
      </c>
      <c r="X11" s="11">
        <v>12</v>
      </c>
      <c r="Y11" s="28">
        <f>W11*1.03</f>
        <v>49440</v>
      </c>
      <c r="Z11" s="11">
        <v>12</v>
      </c>
      <c r="AA11" s="28">
        <f>Y11*1.03</f>
        <v>50923.200000000004</v>
      </c>
      <c r="AB11" s="11">
        <v>12</v>
      </c>
      <c r="AC11" s="28">
        <f>AA11*1.03</f>
        <v>52450.896000000008</v>
      </c>
      <c r="AD11" s="11">
        <v>12</v>
      </c>
      <c r="AE11" s="28">
        <f>AC11*1.03</f>
        <v>54024.422880000013</v>
      </c>
      <c r="AF11" s="29">
        <v>12</v>
      </c>
    </row>
    <row r="12" spans="1:33">
      <c r="A12" s="1"/>
      <c r="D12" s="17"/>
      <c r="E12" s="34"/>
      <c r="F12" s="17"/>
      <c r="G12" s="34"/>
      <c r="H12" s="17"/>
      <c r="I12" s="34"/>
      <c r="J12" s="17"/>
      <c r="K12" s="34"/>
      <c r="L12" s="17"/>
      <c r="M12" s="34"/>
      <c r="N12" s="18"/>
      <c r="O12" s="2"/>
      <c r="P12" s="14"/>
      <c r="Q12" s="14"/>
      <c r="R12" s="14"/>
      <c r="S12" s="14"/>
      <c r="T12" s="14"/>
      <c r="U12" s="2"/>
      <c r="V12" s="11" t="s">
        <v>33</v>
      </c>
      <c r="W12" s="28">
        <v>8000</v>
      </c>
      <c r="X12" s="11">
        <v>12</v>
      </c>
      <c r="Y12" s="28">
        <f>W12*1.03</f>
        <v>8240</v>
      </c>
      <c r="Z12" s="29">
        <v>12</v>
      </c>
      <c r="AA12" s="28">
        <f>Y12*1.03</f>
        <v>8487.2000000000007</v>
      </c>
      <c r="AB12" s="29">
        <v>12</v>
      </c>
      <c r="AC12" s="28">
        <f>AA12*1.03</f>
        <v>8741.8160000000007</v>
      </c>
      <c r="AD12" s="29">
        <v>12</v>
      </c>
      <c r="AE12" s="28">
        <f>AC12*1.03</f>
        <v>9004.0704800000003</v>
      </c>
      <c r="AF12" s="29">
        <v>12</v>
      </c>
    </row>
    <row r="13" spans="1:33" ht="20.25">
      <c r="A13" s="1"/>
      <c r="C13" s="58" t="s">
        <v>27</v>
      </c>
      <c r="D13" s="1" t="s">
        <v>18</v>
      </c>
      <c r="E13" s="1" t="s">
        <v>28</v>
      </c>
      <c r="F13" s="1" t="s">
        <v>18</v>
      </c>
      <c r="G13" s="1" t="s">
        <v>28</v>
      </c>
      <c r="H13" s="1" t="s">
        <v>18</v>
      </c>
      <c r="I13" s="1" t="s">
        <v>28</v>
      </c>
      <c r="J13" s="1" t="s">
        <v>18</v>
      </c>
      <c r="K13" s="1" t="s">
        <v>28</v>
      </c>
      <c r="L13" s="1" t="s">
        <v>18</v>
      </c>
      <c r="M13" s="1" t="s">
        <v>28</v>
      </c>
      <c r="N13" s="18"/>
      <c r="O13" s="2"/>
      <c r="P13" s="36" t="s">
        <v>29</v>
      </c>
      <c r="Q13" s="37"/>
      <c r="R13" s="37"/>
      <c r="S13" s="37"/>
      <c r="T13" s="38"/>
      <c r="U13" s="2"/>
      <c r="V13" s="11" t="s">
        <v>30</v>
      </c>
      <c r="W13" s="28">
        <v>10000</v>
      </c>
      <c r="X13" s="11">
        <v>12</v>
      </c>
      <c r="Y13" s="28">
        <f>W13*1.03</f>
        <v>10300</v>
      </c>
      <c r="Z13" s="11">
        <v>12</v>
      </c>
      <c r="AA13" s="28">
        <f>Y13*1.03</f>
        <v>10609</v>
      </c>
      <c r="AB13" s="11">
        <v>12</v>
      </c>
      <c r="AC13" s="28">
        <f>AA13*1.03</f>
        <v>10927.27</v>
      </c>
      <c r="AD13" s="11">
        <v>12</v>
      </c>
      <c r="AE13" s="28">
        <f>AC13*1.03</f>
        <v>11255.088100000001</v>
      </c>
      <c r="AF13" s="29">
        <v>12</v>
      </c>
    </row>
    <row r="14" spans="1:33" ht="18">
      <c r="A14" s="1" t="s">
        <v>31</v>
      </c>
      <c r="B14" s="2" t="s">
        <v>23</v>
      </c>
      <c r="C14" s="39">
        <v>0</v>
      </c>
      <c r="D14" s="17">
        <v>0</v>
      </c>
      <c r="E14" s="16">
        <f>W10/X10*D14*$C14</f>
        <v>0</v>
      </c>
      <c r="F14" s="17">
        <v>0</v>
      </c>
      <c r="G14" s="16">
        <f>Y10/Z10*F14*$C14</f>
        <v>0</v>
      </c>
      <c r="H14" s="17">
        <v>0</v>
      </c>
      <c r="I14" s="16">
        <f>AA10/AB10*H14*$C14</f>
        <v>0</v>
      </c>
      <c r="J14" s="17">
        <v>0</v>
      </c>
      <c r="K14" s="16">
        <f>AC10/AD10*J14*$C14</f>
        <v>0</v>
      </c>
      <c r="L14" s="17">
        <v>0</v>
      </c>
      <c r="M14" s="16">
        <f>AE10/AF10*L14*$C14</f>
        <v>0</v>
      </c>
      <c r="N14" s="18">
        <f>E14+G14+I14+K14+M14</f>
        <v>0</v>
      </c>
      <c r="O14" s="2"/>
      <c r="P14" s="40" t="s">
        <v>10</v>
      </c>
      <c r="Q14" s="41" t="s">
        <v>11</v>
      </c>
      <c r="R14" s="41" t="s">
        <v>12</v>
      </c>
      <c r="S14" s="41" t="s">
        <v>13</v>
      </c>
      <c r="T14" s="42" t="s">
        <v>14</v>
      </c>
      <c r="U14" s="2"/>
      <c r="V14" s="11" t="s">
        <v>32</v>
      </c>
      <c r="W14" s="28">
        <v>10000</v>
      </c>
      <c r="X14" s="11">
        <v>12</v>
      </c>
      <c r="Y14" s="28">
        <f>W14*1.03</f>
        <v>10300</v>
      </c>
      <c r="Z14" s="29">
        <v>12</v>
      </c>
      <c r="AA14" s="28">
        <f>Y14*1.03</f>
        <v>10609</v>
      </c>
      <c r="AB14" s="29">
        <v>12</v>
      </c>
      <c r="AC14" s="28">
        <f>AA14*1.03</f>
        <v>10927.27</v>
      </c>
      <c r="AD14" s="29">
        <v>12</v>
      </c>
      <c r="AE14" s="28">
        <f>AC14*1.03</f>
        <v>11255.088100000001</v>
      </c>
      <c r="AF14" s="29">
        <v>12</v>
      </c>
    </row>
    <row r="15" spans="1:33">
      <c r="A15" s="1"/>
      <c r="B15" s="2" t="s">
        <v>25</v>
      </c>
      <c r="C15" s="39">
        <v>0</v>
      </c>
      <c r="D15" s="17">
        <v>0</v>
      </c>
      <c r="E15" s="16">
        <f>W11/X11*D15*$C15</f>
        <v>0</v>
      </c>
      <c r="F15" s="17">
        <v>0</v>
      </c>
      <c r="G15" s="16">
        <f>Y11/Z11*F15*$C15</f>
        <v>0</v>
      </c>
      <c r="H15" s="17">
        <v>0</v>
      </c>
      <c r="I15" s="16">
        <f>AA11/AB11*H15*$C15</f>
        <v>0</v>
      </c>
      <c r="J15" s="17">
        <v>0</v>
      </c>
      <c r="K15" s="16">
        <f>AC11/AD11*J15*$C15</f>
        <v>0</v>
      </c>
      <c r="L15" s="17">
        <v>0</v>
      </c>
      <c r="M15" s="16">
        <f>AE11/AF11*L15*$C15</f>
        <v>0</v>
      </c>
      <c r="N15" s="18">
        <f>E15+G15+I15+K15+M15</f>
        <v>0</v>
      </c>
      <c r="O15" s="2"/>
      <c r="P15" s="12" t="e">
        <f>E10/V18*100</f>
        <v>#DIV/0!</v>
      </c>
      <c r="Q15" s="12" t="e">
        <f>G10/V18*100</f>
        <v>#DIV/0!</v>
      </c>
      <c r="R15" s="12" t="e">
        <f>I10/V18*100</f>
        <v>#DIV/0!</v>
      </c>
      <c r="S15" s="12" t="e">
        <f>K10/V18*100</f>
        <v>#DIV/0!</v>
      </c>
      <c r="T15" s="12" t="e">
        <f>M10/V18*100</f>
        <v>#DIV/0!</v>
      </c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</row>
    <row r="16" spans="1:33">
      <c r="A16" s="1"/>
      <c r="B16" s="2" t="s">
        <v>33</v>
      </c>
      <c r="C16" s="39">
        <v>0</v>
      </c>
      <c r="D16" s="17">
        <v>0</v>
      </c>
      <c r="E16" s="16">
        <f>W12/X12*D16*$C16</f>
        <v>0</v>
      </c>
      <c r="F16" s="17">
        <v>0</v>
      </c>
      <c r="G16" s="16">
        <f>Y12/Z12*F16*$C16</f>
        <v>0</v>
      </c>
      <c r="H16" s="17">
        <v>0</v>
      </c>
      <c r="I16" s="16">
        <f>AA12/AB12*H16*$C16</f>
        <v>0</v>
      </c>
      <c r="J16" s="17">
        <v>0</v>
      </c>
      <c r="K16" s="16">
        <f>AC12/AD12*J16*$C16</f>
        <v>0</v>
      </c>
      <c r="L16" s="17">
        <v>0</v>
      </c>
      <c r="M16" s="16">
        <f>AE12/AF12*L16*$C16</f>
        <v>0</v>
      </c>
      <c r="N16" s="18">
        <f>E16+G16+I16+K16+M16</f>
        <v>0</v>
      </c>
      <c r="O16" s="2"/>
      <c r="P16" s="14"/>
      <c r="Q16" s="14"/>
      <c r="R16" s="14"/>
      <c r="S16" s="14"/>
      <c r="T16" s="14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</row>
    <row r="17" spans="1:31">
      <c r="A17" s="1"/>
      <c r="B17" s="2" t="s">
        <v>30</v>
      </c>
      <c r="C17" s="39">
        <v>0</v>
      </c>
      <c r="D17" s="17">
        <v>0</v>
      </c>
      <c r="E17" s="16">
        <f>W13/X13*D17*$C17</f>
        <v>0</v>
      </c>
      <c r="F17" s="17">
        <v>0</v>
      </c>
      <c r="G17" s="16">
        <f>Y13/Z13*F17*$C17</f>
        <v>0</v>
      </c>
      <c r="H17" s="17">
        <v>0</v>
      </c>
      <c r="I17" s="16">
        <f>AA13/AB13*H17*$C17</f>
        <v>0</v>
      </c>
      <c r="J17" s="17">
        <v>0</v>
      </c>
      <c r="K17" s="16">
        <f>AC13/AD13*J17*$C17</f>
        <v>0</v>
      </c>
      <c r="L17" s="17">
        <v>0</v>
      </c>
      <c r="M17" s="16">
        <f>AE13/AF13*L17*$C17</f>
        <v>0</v>
      </c>
      <c r="N17" s="18">
        <f>E17+G17+I17+K17+M17</f>
        <v>0</v>
      </c>
      <c r="O17" s="2"/>
      <c r="V17" s="43" t="s">
        <v>84</v>
      </c>
      <c r="W17" s="43"/>
      <c r="X17" s="43"/>
      <c r="Y17" s="43"/>
      <c r="Z17" s="43"/>
    </row>
    <row r="18" spans="1:31">
      <c r="A18" s="1"/>
      <c r="B18" s="2" t="s">
        <v>32</v>
      </c>
      <c r="C18" s="44">
        <v>0</v>
      </c>
      <c r="D18" s="17">
        <v>0</v>
      </c>
      <c r="E18" s="23">
        <f>W14/X14*D18*$C18</f>
        <v>0</v>
      </c>
      <c r="F18" s="22">
        <v>0</v>
      </c>
      <c r="G18" s="23">
        <f>Y14/Z14*F18*$C18</f>
        <v>0</v>
      </c>
      <c r="H18" s="22">
        <v>0</v>
      </c>
      <c r="I18" s="23">
        <f>AA14/AB14*H18*$C18</f>
        <v>0</v>
      </c>
      <c r="J18" s="22">
        <v>0</v>
      </c>
      <c r="K18" s="23">
        <f>AC14/AD14*J18*$C18</f>
        <v>0</v>
      </c>
      <c r="L18" s="22">
        <v>0</v>
      </c>
      <c r="M18" s="23">
        <f>AE14/AF14*L18*$C18</f>
        <v>0</v>
      </c>
      <c r="N18" s="24">
        <f>E18+G18+I18+K18+M18</f>
        <v>0</v>
      </c>
      <c r="O18" s="2"/>
      <c r="P18" s="104" t="s">
        <v>35</v>
      </c>
      <c r="Q18" s="104"/>
      <c r="R18" s="104"/>
      <c r="S18" s="104"/>
      <c r="V18" s="45">
        <f>V20-V19</f>
        <v>0</v>
      </c>
      <c r="W18" s="11" t="s">
        <v>36</v>
      </c>
      <c r="X18" s="11"/>
      <c r="Y18" s="46">
        <f>Y20-Y19</f>
        <v>0</v>
      </c>
      <c r="Z18" s="11"/>
      <c r="AA18" s="46">
        <f>AA20-AA19</f>
        <v>0</v>
      </c>
      <c r="AB18" s="11"/>
      <c r="AC18" s="46">
        <f>AC20-AC19</f>
        <v>0</v>
      </c>
      <c r="AD18" s="11"/>
      <c r="AE18" s="46">
        <f>AE20-AE19</f>
        <v>0</v>
      </c>
    </row>
    <row r="19" spans="1:31">
      <c r="A19" s="1"/>
      <c r="C19" s="44"/>
      <c r="D19" s="47"/>
      <c r="E19" s="48"/>
      <c r="F19" s="47"/>
      <c r="G19" s="48"/>
      <c r="H19" s="47"/>
      <c r="I19" s="48"/>
      <c r="J19" s="47"/>
      <c r="K19" s="48"/>
      <c r="L19" s="47"/>
      <c r="M19" s="48"/>
      <c r="N19" s="18"/>
      <c r="O19" s="2"/>
      <c r="P19" s="11" t="s">
        <v>37</v>
      </c>
      <c r="Q19" s="11"/>
      <c r="R19" s="49" t="s">
        <v>38</v>
      </c>
      <c r="S19" s="49" t="s">
        <v>39</v>
      </c>
      <c r="V19" s="82">
        <v>0</v>
      </c>
      <c r="W19" s="51" t="s">
        <v>40</v>
      </c>
      <c r="X19" s="51"/>
      <c r="Y19" s="52">
        <f>V19*1.03</f>
        <v>0</v>
      </c>
      <c r="Z19" s="52"/>
      <c r="AA19" s="52">
        <f>Y19*1.03</f>
        <v>0</v>
      </c>
      <c r="AB19" s="52"/>
      <c r="AC19" s="52">
        <f>AA19*1.03</f>
        <v>0</v>
      </c>
      <c r="AD19" s="52"/>
      <c r="AE19" s="52">
        <f>AC19*1.03</f>
        <v>0</v>
      </c>
    </row>
    <row r="20" spans="1:31">
      <c r="A20" s="1"/>
      <c r="C20" s="30" t="s">
        <v>41</v>
      </c>
      <c r="D20" s="1"/>
      <c r="E20" s="32">
        <f>SUM(E14:E18)</f>
        <v>0</v>
      </c>
      <c r="F20" s="1"/>
      <c r="G20" s="32">
        <f>SUM(G14:G18)</f>
        <v>0</v>
      </c>
      <c r="H20" s="1"/>
      <c r="I20" s="32">
        <f>SUM(I14:I18)</f>
        <v>0</v>
      </c>
      <c r="J20" s="1"/>
      <c r="K20" s="32">
        <f>SUM(K14:K18)</f>
        <v>0</v>
      </c>
      <c r="L20" s="1"/>
      <c r="M20" s="32">
        <f>SUM(M14:M18)</f>
        <v>0</v>
      </c>
      <c r="N20" s="18">
        <f>E20+G20+I20+K20+M20</f>
        <v>0</v>
      </c>
      <c r="O20" s="2"/>
      <c r="P20" s="11" t="s">
        <v>42</v>
      </c>
      <c r="Q20" s="11"/>
      <c r="R20" s="53">
        <v>11307.45</v>
      </c>
      <c r="S20" s="53">
        <f t="shared" ref="S20:S25" si="1">R20/12</f>
        <v>942.28750000000002</v>
      </c>
      <c r="V20" s="54">
        <f>V19/1560*2088</f>
        <v>0</v>
      </c>
      <c r="W20" s="14" t="s">
        <v>43</v>
      </c>
      <c r="X20" s="14"/>
      <c r="Y20" s="55">
        <f>V20*1.03</f>
        <v>0</v>
      </c>
      <c r="Z20" s="55"/>
      <c r="AA20" s="55">
        <f>Y20*1.03</f>
        <v>0</v>
      </c>
      <c r="AB20" s="55"/>
      <c r="AC20" s="55">
        <f>AA20*1.03</f>
        <v>0</v>
      </c>
      <c r="AD20" s="55"/>
      <c r="AE20" s="55">
        <f>AC20*1.03</f>
        <v>0</v>
      </c>
    </row>
    <row r="21" spans="1:31">
      <c r="A21" s="1"/>
      <c r="N21" s="18"/>
      <c r="O21" s="2"/>
      <c r="P21" s="11" t="s">
        <v>44</v>
      </c>
      <c r="Q21" s="11"/>
      <c r="R21" s="53">
        <f>R20*1.05</f>
        <v>11872.822500000002</v>
      </c>
      <c r="S21" s="53">
        <f t="shared" si="1"/>
        <v>989.40187500000013</v>
      </c>
      <c r="V21" s="56">
        <f>V20/12</f>
        <v>0</v>
      </c>
      <c r="W21" s="57" t="s">
        <v>45</v>
      </c>
    </row>
    <row r="22" spans="1:31">
      <c r="A22" s="1"/>
      <c r="C22" s="30" t="s">
        <v>47</v>
      </c>
      <c r="D22" s="1"/>
      <c r="E22" s="32">
        <f>E20+E11</f>
        <v>0</v>
      </c>
      <c r="F22" s="32"/>
      <c r="G22" s="32">
        <f>G20+G11</f>
        <v>0</v>
      </c>
      <c r="H22" s="32"/>
      <c r="I22" s="32">
        <f>I20+I11</f>
        <v>0</v>
      </c>
      <c r="J22" s="32"/>
      <c r="K22" s="32">
        <f>K20+K11</f>
        <v>0</v>
      </c>
      <c r="L22" s="32"/>
      <c r="M22" s="32">
        <f>M20+M11</f>
        <v>0</v>
      </c>
      <c r="N22" s="18">
        <f>E22+G22+I22+K22+M22</f>
        <v>0</v>
      </c>
      <c r="O22" s="2"/>
      <c r="P22" s="11" t="s">
        <v>48</v>
      </c>
      <c r="Q22" s="11"/>
      <c r="R22" s="53">
        <f>R21*1.05</f>
        <v>12466.463625000002</v>
      </c>
      <c r="S22" s="53">
        <f t="shared" si="1"/>
        <v>1038.8719687500002</v>
      </c>
    </row>
    <row r="23" spans="1:31">
      <c r="A23" s="1"/>
      <c r="N23" s="18"/>
      <c r="O23" s="2"/>
      <c r="P23" s="11" t="s">
        <v>49</v>
      </c>
      <c r="Q23" s="11"/>
      <c r="R23" s="53">
        <f>R22*1.05</f>
        <v>13089.786806250002</v>
      </c>
      <c r="S23" s="53">
        <f t="shared" si="1"/>
        <v>1090.8155671875002</v>
      </c>
    </row>
    <row r="24" spans="1:31">
      <c r="A24" s="1"/>
      <c r="C24" s="58" t="s">
        <v>50</v>
      </c>
      <c r="E24" s="87" t="s">
        <v>51</v>
      </c>
      <c r="G24" s="87" t="s">
        <v>51</v>
      </c>
      <c r="I24" s="87" t="s">
        <v>51</v>
      </c>
      <c r="K24" s="87" t="s">
        <v>51</v>
      </c>
      <c r="M24" s="87" t="s">
        <v>51</v>
      </c>
      <c r="N24" s="88"/>
      <c r="O24" s="2"/>
      <c r="P24" s="11" t="s">
        <v>52</v>
      </c>
      <c r="Q24" s="11"/>
      <c r="R24" s="53">
        <f>R23*1.05</f>
        <v>13744.276146562503</v>
      </c>
      <c r="S24" s="53">
        <f t="shared" si="1"/>
        <v>1145.3563455468752</v>
      </c>
    </row>
    <row r="25" spans="1:31">
      <c r="A25" s="1" t="s">
        <v>53</v>
      </c>
      <c r="B25" s="2" t="s">
        <v>54</v>
      </c>
      <c r="C25" s="63">
        <v>0.26900000000000002</v>
      </c>
      <c r="E25" s="16">
        <f>E11*$C25</f>
        <v>0</v>
      </c>
      <c r="G25" s="16">
        <f>G11*$C25</f>
        <v>0</v>
      </c>
      <c r="I25" s="16">
        <f>I11*$C25</f>
        <v>0</v>
      </c>
      <c r="K25" s="16">
        <f>K11*$C25</f>
        <v>0</v>
      </c>
      <c r="M25" s="16">
        <f>M11*$C25</f>
        <v>0</v>
      </c>
      <c r="N25" s="18">
        <f t="shared" ref="N25:N31" si="2">E25+G25+I25+K25+M25</f>
        <v>0</v>
      </c>
      <c r="O25" s="2"/>
      <c r="P25" s="11" t="s">
        <v>55</v>
      </c>
      <c r="Q25" s="11"/>
      <c r="R25" s="53">
        <f>R24*1.05</f>
        <v>14431.489953890628</v>
      </c>
      <c r="S25" s="53">
        <f t="shared" si="1"/>
        <v>1202.624162824219</v>
      </c>
      <c r="V25" s="106"/>
      <c r="W25" s="106"/>
      <c r="X25" s="106"/>
    </row>
    <row r="26" spans="1:31">
      <c r="A26" s="1"/>
      <c r="B26" s="2" t="s">
        <v>23</v>
      </c>
      <c r="C26" s="63">
        <v>0.20399999999999999</v>
      </c>
      <c r="E26" s="16">
        <f>E14*$C26</f>
        <v>0</v>
      </c>
      <c r="G26" s="16">
        <f>G14*$C26</f>
        <v>0</v>
      </c>
      <c r="I26" s="16">
        <f>I14*$C26</f>
        <v>0</v>
      </c>
      <c r="K26" s="16">
        <f>K14*$C26</f>
        <v>0</v>
      </c>
      <c r="M26" s="16">
        <f>M14*$C26</f>
        <v>0</v>
      </c>
      <c r="N26" s="18">
        <f t="shared" si="2"/>
        <v>0</v>
      </c>
      <c r="O26" s="2"/>
      <c r="V26" s="43"/>
      <c r="W26" s="83"/>
      <c r="X26" s="83"/>
    </row>
    <row r="27" spans="1:31">
      <c r="A27" s="1"/>
      <c r="B27" s="2" t="s">
        <v>25</v>
      </c>
      <c r="C27" s="63">
        <v>0.20399999999999999</v>
      </c>
      <c r="E27" s="16">
        <f>E15*$C27</f>
        <v>0</v>
      </c>
      <c r="G27" s="16">
        <f>G15*$C27</f>
        <v>0</v>
      </c>
      <c r="I27" s="16">
        <f>I15*$C27</f>
        <v>0</v>
      </c>
      <c r="K27" s="16">
        <f>K15*$C27</f>
        <v>0</v>
      </c>
      <c r="M27" s="16">
        <f>M15*$C27</f>
        <v>0</v>
      </c>
      <c r="N27" s="18">
        <f t="shared" si="2"/>
        <v>0</v>
      </c>
      <c r="O27" s="2"/>
      <c r="V27" s="43"/>
      <c r="W27" s="84"/>
      <c r="X27" s="84"/>
    </row>
    <row r="28" spans="1:31">
      <c r="A28" s="1"/>
      <c r="B28" s="2" t="s">
        <v>33</v>
      </c>
      <c r="C28" s="63">
        <v>2.5000000000000001E-2</v>
      </c>
      <c r="E28" s="16">
        <f>E16*$C28</f>
        <v>0</v>
      </c>
      <c r="G28" s="16">
        <f>G16*$C28</f>
        <v>0</v>
      </c>
      <c r="I28" s="16">
        <f>I16*$C28</f>
        <v>0</v>
      </c>
      <c r="K28" s="16">
        <f>K16*$C28</f>
        <v>0</v>
      </c>
      <c r="M28" s="16">
        <f>M16*$C28</f>
        <v>0</v>
      </c>
      <c r="N28" s="18">
        <f t="shared" si="2"/>
        <v>0</v>
      </c>
      <c r="O28" s="2"/>
      <c r="V28" s="43"/>
      <c r="W28" s="84"/>
      <c r="X28" s="84"/>
    </row>
    <row r="29" spans="1:31">
      <c r="A29" s="1"/>
      <c r="B29" s="2" t="s">
        <v>30</v>
      </c>
      <c r="C29" s="63">
        <v>0.36899999999999999</v>
      </c>
      <c r="E29" s="16">
        <f>E17*$C29</f>
        <v>0</v>
      </c>
      <c r="G29" s="16">
        <f>G17*$C29</f>
        <v>0</v>
      </c>
      <c r="I29" s="16">
        <f>I17*$C29</f>
        <v>0</v>
      </c>
      <c r="K29" s="16">
        <f>K17*$C29</f>
        <v>0</v>
      </c>
      <c r="M29" s="16">
        <f>M17*$C29</f>
        <v>0</v>
      </c>
      <c r="N29" s="18">
        <f t="shared" si="2"/>
        <v>0</v>
      </c>
      <c r="O29" s="2"/>
      <c r="V29" s="43"/>
      <c r="W29" s="84"/>
      <c r="X29" s="84"/>
    </row>
    <row r="30" spans="1:31">
      <c r="A30" s="1"/>
      <c r="B30" s="2" t="s">
        <v>32</v>
      </c>
      <c r="C30" s="63">
        <v>0.44800000000000001</v>
      </c>
      <c r="E30" s="23">
        <f>E18*$C30</f>
        <v>0</v>
      </c>
      <c r="F30" s="64"/>
      <c r="G30" s="23">
        <f>G18*$C30</f>
        <v>0</v>
      </c>
      <c r="H30" s="64"/>
      <c r="I30" s="23">
        <f>I18*$C30</f>
        <v>0</v>
      </c>
      <c r="J30" s="64"/>
      <c r="K30" s="23">
        <f>K18*$C30</f>
        <v>0</v>
      </c>
      <c r="L30" s="64"/>
      <c r="M30" s="23">
        <f>M18*$C30</f>
        <v>0</v>
      </c>
      <c r="N30" s="24">
        <f t="shared" si="2"/>
        <v>0</v>
      </c>
      <c r="O30" s="2"/>
      <c r="V30" s="43"/>
      <c r="W30" s="84"/>
      <c r="X30" s="84"/>
    </row>
    <row r="31" spans="1:31">
      <c r="A31" s="1"/>
      <c r="C31" s="30" t="s">
        <v>56</v>
      </c>
      <c r="D31" s="1"/>
      <c r="E31" s="32">
        <f>SUM(E25:E30)</f>
        <v>0</v>
      </c>
      <c r="F31" s="1"/>
      <c r="G31" s="32">
        <f>SUM(G25:G30)</f>
        <v>0</v>
      </c>
      <c r="H31" s="1"/>
      <c r="I31" s="32">
        <f>SUM(I25:I30)</f>
        <v>0</v>
      </c>
      <c r="J31" s="1"/>
      <c r="K31" s="32">
        <f>SUM(K25:K30)</f>
        <v>0</v>
      </c>
      <c r="L31" s="1"/>
      <c r="M31" s="32">
        <f>SUM(M25:M30)</f>
        <v>0</v>
      </c>
      <c r="N31" s="18">
        <f t="shared" si="2"/>
        <v>0</v>
      </c>
      <c r="O31" s="2"/>
      <c r="V31" s="43"/>
      <c r="W31" s="84"/>
      <c r="X31" s="84"/>
    </row>
    <row r="32" spans="1:31">
      <c r="A32" s="1"/>
      <c r="N32" s="18"/>
      <c r="O32" s="2"/>
      <c r="V32" s="43"/>
      <c r="W32" s="84"/>
      <c r="X32" s="84"/>
    </row>
    <row r="33" spans="1:24">
      <c r="A33" s="1"/>
      <c r="C33" s="65" t="s">
        <v>57</v>
      </c>
      <c r="D33" s="66"/>
      <c r="E33" s="67">
        <f>E22+E31</f>
        <v>0</v>
      </c>
      <c r="F33" s="67"/>
      <c r="G33" s="67">
        <f>G22+G31</f>
        <v>0</v>
      </c>
      <c r="H33" s="66"/>
      <c r="I33" s="67">
        <f>I22+I31</f>
        <v>0</v>
      </c>
      <c r="J33" s="67"/>
      <c r="K33" s="67">
        <f>K22+K31</f>
        <v>0</v>
      </c>
      <c r="L33" s="67"/>
      <c r="M33" s="67">
        <f>M22+M31</f>
        <v>0</v>
      </c>
      <c r="N33" s="18">
        <f>E33+G33+I33+K33+M33</f>
        <v>0</v>
      </c>
      <c r="O33" s="2"/>
      <c r="V33" s="68"/>
      <c r="W33" s="68"/>
      <c r="X33" s="68"/>
    </row>
    <row r="34" spans="1:24">
      <c r="A34" s="1"/>
      <c r="N34" s="18"/>
      <c r="O34" s="2"/>
    </row>
    <row r="35" spans="1:24">
      <c r="A35" s="1"/>
      <c r="N35" s="69"/>
      <c r="O35" s="2"/>
    </row>
    <row r="36" spans="1:24">
      <c r="A36" s="1" t="s">
        <v>58</v>
      </c>
      <c r="B36" s="2" t="s">
        <v>59</v>
      </c>
      <c r="E36" s="85">
        <v>0</v>
      </c>
      <c r="F36" s="85"/>
      <c r="G36" s="85">
        <v>0</v>
      </c>
      <c r="H36" s="85"/>
      <c r="I36" s="85">
        <v>0</v>
      </c>
      <c r="J36" s="85"/>
      <c r="K36" s="85">
        <v>0</v>
      </c>
      <c r="L36" s="85"/>
      <c r="M36" s="85">
        <v>0</v>
      </c>
      <c r="N36" s="18">
        <f t="shared" ref="N36:N41" si="3">E36+G36+I36+K36+M36</f>
        <v>0</v>
      </c>
      <c r="O36" s="2"/>
    </row>
    <row r="37" spans="1:24">
      <c r="A37" s="1"/>
      <c r="B37" s="2" t="s">
        <v>60</v>
      </c>
      <c r="E37" s="85">
        <v>0</v>
      </c>
      <c r="F37" s="85"/>
      <c r="G37" s="85">
        <v>0</v>
      </c>
      <c r="H37" s="85"/>
      <c r="I37" s="85">
        <v>0</v>
      </c>
      <c r="J37" s="85"/>
      <c r="K37" s="85">
        <v>0</v>
      </c>
      <c r="L37" s="85"/>
      <c r="M37" s="85">
        <v>0</v>
      </c>
      <c r="N37" s="18">
        <f t="shared" si="3"/>
        <v>0</v>
      </c>
      <c r="O37" s="2"/>
    </row>
    <row r="38" spans="1:24">
      <c r="A38" s="1"/>
      <c r="B38" s="2" t="s">
        <v>61</v>
      </c>
      <c r="E38" s="85">
        <v>0</v>
      </c>
      <c r="F38" s="85"/>
      <c r="G38" s="85">
        <v>0</v>
      </c>
      <c r="H38" s="85"/>
      <c r="I38" s="85">
        <v>0</v>
      </c>
      <c r="J38" s="85"/>
      <c r="K38" s="85">
        <v>0</v>
      </c>
      <c r="L38" s="85"/>
      <c r="M38" s="85">
        <v>0</v>
      </c>
      <c r="N38" s="18">
        <f t="shared" si="3"/>
        <v>0</v>
      </c>
      <c r="O38" s="2"/>
    </row>
    <row r="39" spans="1:24">
      <c r="A39" s="1"/>
      <c r="B39" s="2" t="s">
        <v>62</v>
      </c>
      <c r="E39" s="85">
        <v>0</v>
      </c>
      <c r="F39" s="85"/>
      <c r="G39" s="85">
        <v>0</v>
      </c>
      <c r="H39" s="85"/>
      <c r="I39" s="85">
        <v>0</v>
      </c>
      <c r="J39" s="85"/>
      <c r="K39" s="85">
        <v>0</v>
      </c>
      <c r="L39" s="85"/>
      <c r="M39" s="85">
        <v>0</v>
      </c>
      <c r="N39" s="18">
        <f t="shared" si="3"/>
        <v>0</v>
      </c>
      <c r="O39" s="2"/>
    </row>
    <row r="40" spans="1:24">
      <c r="A40" s="1"/>
      <c r="B40" s="2" t="s">
        <v>63</v>
      </c>
      <c r="E40" s="86">
        <v>0</v>
      </c>
      <c r="F40" s="86"/>
      <c r="G40" s="86">
        <v>0</v>
      </c>
      <c r="H40" s="86"/>
      <c r="I40" s="86">
        <v>0</v>
      </c>
      <c r="J40" s="86"/>
      <c r="K40" s="86">
        <v>0</v>
      </c>
      <c r="L40" s="86"/>
      <c r="M40" s="86">
        <v>0</v>
      </c>
      <c r="N40" s="24">
        <f t="shared" si="3"/>
        <v>0</v>
      </c>
      <c r="O40" s="2"/>
    </row>
    <row r="41" spans="1:24">
      <c r="A41" s="1"/>
      <c r="C41" s="65" t="s">
        <v>64</v>
      </c>
      <c r="D41" s="66"/>
      <c r="E41" s="67">
        <f>SUM(E36:E40)</f>
        <v>0</v>
      </c>
      <c r="F41" s="66"/>
      <c r="G41" s="67">
        <f>SUM(G36:G40)</f>
        <v>0</v>
      </c>
      <c r="H41" s="66"/>
      <c r="I41" s="67">
        <f>SUM(I36:I40)</f>
        <v>0</v>
      </c>
      <c r="J41" s="66"/>
      <c r="K41" s="67">
        <f>SUM(K36:K40)</f>
        <v>0</v>
      </c>
      <c r="L41" s="66"/>
      <c r="M41" s="67">
        <f>SUM(M36:M40)</f>
        <v>0</v>
      </c>
      <c r="N41" s="18">
        <f t="shared" si="3"/>
        <v>0</v>
      </c>
    </row>
    <row r="42" spans="1:24">
      <c r="A42" s="1"/>
      <c r="N42" s="18"/>
    </row>
    <row r="43" spans="1:24">
      <c r="A43" s="1" t="s">
        <v>65</v>
      </c>
      <c r="B43" s="2" t="s">
        <v>66</v>
      </c>
      <c r="E43" s="85">
        <v>0</v>
      </c>
      <c r="F43" s="85"/>
      <c r="G43" s="85">
        <v>0</v>
      </c>
      <c r="H43" s="85"/>
      <c r="I43" s="85">
        <v>0</v>
      </c>
      <c r="J43" s="85"/>
      <c r="K43" s="85">
        <v>0</v>
      </c>
      <c r="L43" s="85"/>
      <c r="M43" s="85">
        <v>0</v>
      </c>
      <c r="N43" s="18">
        <f>E43+G43+I43+K43+M43</f>
        <v>0</v>
      </c>
    </row>
    <row r="44" spans="1:24">
      <c r="A44" s="1"/>
      <c r="B44" s="2" t="s">
        <v>67</v>
      </c>
      <c r="E44" s="48">
        <v>0</v>
      </c>
      <c r="F44" s="48"/>
      <c r="G44" s="48">
        <v>0</v>
      </c>
      <c r="H44" s="48"/>
      <c r="I44" s="48">
        <v>0</v>
      </c>
      <c r="J44" s="48"/>
      <c r="K44" s="48">
        <v>0</v>
      </c>
      <c r="L44" s="48"/>
      <c r="M44" s="48">
        <v>0</v>
      </c>
      <c r="N44" s="69">
        <f>E44+G44+I44+K44+M44</f>
        <v>0</v>
      </c>
    </row>
    <row r="45" spans="1:24">
      <c r="A45" s="1"/>
      <c r="B45" s="2" t="s">
        <v>68</v>
      </c>
      <c r="E45" s="23">
        <v>0</v>
      </c>
      <c r="F45" s="23"/>
      <c r="G45" s="23">
        <v>0</v>
      </c>
      <c r="H45" s="23"/>
      <c r="I45" s="23">
        <v>0</v>
      </c>
      <c r="J45" s="23"/>
      <c r="K45" s="23">
        <v>0</v>
      </c>
      <c r="L45" s="23"/>
      <c r="M45" s="23">
        <v>0</v>
      </c>
      <c r="N45" s="24">
        <f>E45+G45+I45+K45+M45</f>
        <v>0</v>
      </c>
    </row>
    <row r="46" spans="1:24">
      <c r="A46" s="1"/>
      <c r="C46" s="65" t="s">
        <v>69</v>
      </c>
      <c r="D46" s="70"/>
      <c r="E46" s="67">
        <f>SUM(E43:E45)</f>
        <v>0</v>
      </c>
      <c r="F46" s="70"/>
      <c r="G46" s="67">
        <f>SUM(G43:G45)</f>
        <v>0</v>
      </c>
      <c r="H46" s="70"/>
      <c r="I46" s="67">
        <f>SUM(I43:I45)</f>
        <v>0</v>
      </c>
      <c r="J46" s="70"/>
      <c r="K46" s="67">
        <f>SUM(K43:K45)</f>
        <v>0</v>
      </c>
      <c r="L46" s="70"/>
      <c r="M46" s="67">
        <f>SUM(M43:M45)</f>
        <v>0</v>
      </c>
      <c r="N46" s="18">
        <f>E46+G46+I46+K46+M46</f>
        <v>0</v>
      </c>
    </row>
    <row r="47" spans="1:24">
      <c r="A47" s="1"/>
      <c r="N47" s="18"/>
    </row>
    <row r="48" spans="1:24">
      <c r="A48" s="66" t="s">
        <v>70</v>
      </c>
      <c r="B48" s="70"/>
      <c r="C48" s="65" t="s">
        <v>71</v>
      </c>
      <c r="D48" s="66"/>
      <c r="E48" s="67">
        <f>E33+E41+E46</f>
        <v>0</v>
      </c>
      <c r="F48" s="66"/>
      <c r="G48" s="67">
        <f>G33+G41+G46</f>
        <v>0</v>
      </c>
      <c r="H48" s="66"/>
      <c r="I48" s="67">
        <f>I33+I41+I46</f>
        <v>0</v>
      </c>
      <c r="J48" s="66"/>
      <c r="K48" s="67">
        <f>K33+K41+K46</f>
        <v>0</v>
      </c>
      <c r="L48" s="66"/>
      <c r="M48" s="67">
        <f>M33+M41+M46</f>
        <v>0</v>
      </c>
      <c r="N48" s="18">
        <f>E48+G48+I48+K48+M48</f>
        <v>0</v>
      </c>
    </row>
    <row r="49" spans="1:14">
      <c r="E49" s="32"/>
      <c r="F49" s="1"/>
      <c r="G49" s="32"/>
      <c r="H49" s="1"/>
      <c r="I49" s="32"/>
      <c r="J49" s="1"/>
      <c r="K49" s="32"/>
      <c r="L49" s="1"/>
      <c r="M49" s="32"/>
      <c r="N49" s="18"/>
    </row>
    <row r="50" spans="1:14">
      <c r="A50" s="71" t="s">
        <v>72</v>
      </c>
      <c r="B50" s="72"/>
      <c r="C50" s="73" t="s">
        <v>85</v>
      </c>
      <c r="D50" s="72"/>
      <c r="E50" s="74">
        <f>E48-E46</f>
        <v>0</v>
      </c>
      <c r="F50" s="71"/>
      <c r="G50" s="74">
        <f>G48-G46</f>
        <v>0</v>
      </c>
      <c r="H50" s="71"/>
      <c r="I50" s="74">
        <f>I48-I46</f>
        <v>0</v>
      </c>
      <c r="J50" s="71"/>
      <c r="K50" s="74">
        <f>K48-K46</f>
        <v>0</v>
      </c>
      <c r="L50" s="71"/>
      <c r="M50" s="74">
        <f>M48-M46</f>
        <v>0</v>
      </c>
      <c r="N50" s="18">
        <f>E50+G50+I50+K50+M50</f>
        <v>0</v>
      </c>
    </row>
    <row r="51" spans="1:14">
      <c r="A51" s="1"/>
      <c r="C51" s="1"/>
      <c r="N51" s="18"/>
    </row>
    <row r="52" spans="1:14">
      <c r="A52" s="75" t="s">
        <v>74</v>
      </c>
      <c r="B52" s="76"/>
      <c r="C52" s="77" t="s">
        <v>75</v>
      </c>
      <c r="N52" s="18"/>
    </row>
    <row r="53" spans="1:14">
      <c r="C53" s="78">
        <v>0.52500000000000002</v>
      </c>
      <c r="N53" s="18"/>
    </row>
    <row r="54" spans="1:14">
      <c r="C54" s="79" t="s">
        <v>76</v>
      </c>
      <c r="D54" s="76"/>
      <c r="E54" s="80">
        <f>E50*$C53</f>
        <v>0</v>
      </c>
      <c r="F54" s="76"/>
      <c r="G54" s="80">
        <f>G50*$C53</f>
        <v>0</v>
      </c>
      <c r="H54" s="76"/>
      <c r="I54" s="80">
        <f>I50*$C53</f>
        <v>0</v>
      </c>
      <c r="J54" s="76"/>
      <c r="K54" s="80">
        <f>K50*$C53</f>
        <v>0</v>
      </c>
      <c r="L54" s="76"/>
      <c r="M54" s="80">
        <f>M50*$C53</f>
        <v>0</v>
      </c>
      <c r="N54" s="18">
        <f>E54+G54+I54+K54+M54</f>
        <v>0</v>
      </c>
    </row>
    <row r="55" spans="1:14">
      <c r="N55" s="18"/>
    </row>
    <row r="56" spans="1:14">
      <c r="N56" s="18"/>
    </row>
    <row r="57" spans="1:14">
      <c r="A57" s="7" t="s">
        <v>77</v>
      </c>
      <c r="B57" s="81"/>
      <c r="C57" s="81"/>
      <c r="D57" s="81"/>
      <c r="E57" s="18">
        <f>E48+E54</f>
        <v>0</v>
      </c>
      <c r="F57" s="81"/>
      <c r="G57" s="18">
        <f>G48+G54</f>
        <v>0</v>
      </c>
      <c r="H57" s="81"/>
      <c r="I57" s="18">
        <f>I48+I54</f>
        <v>0</v>
      </c>
      <c r="J57" s="81"/>
      <c r="K57" s="18">
        <f>K48+K54</f>
        <v>0</v>
      </c>
      <c r="L57" s="81"/>
      <c r="M57" s="18">
        <f>M48+M54</f>
        <v>0</v>
      </c>
      <c r="N57" s="18">
        <f>E57+G57+I57+K57+M57</f>
        <v>0</v>
      </c>
    </row>
  </sheetData>
  <mergeCells count="17">
    <mergeCell ref="D5:E5"/>
    <mergeCell ref="F5:G5"/>
    <mergeCell ref="H5:I5"/>
    <mergeCell ref="J5:K5"/>
    <mergeCell ref="L5:M5"/>
    <mergeCell ref="AC9:AD9"/>
    <mergeCell ref="AE9:AF9"/>
    <mergeCell ref="W6:X6"/>
    <mergeCell ref="Y6:Z6"/>
    <mergeCell ref="AA6:AB6"/>
    <mergeCell ref="AC6:AD6"/>
    <mergeCell ref="AE6:AF6"/>
    <mergeCell ref="P18:S18"/>
    <mergeCell ref="V25:X25"/>
    <mergeCell ref="W9:X9"/>
    <mergeCell ref="Y9:Z9"/>
    <mergeCell ref="AA9:AB9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57"/>
  <sheetViews>
    <sheetView zoomScaleNormal="100" workbookViewId="0">
      <selection activeCell="C53" sqref="C53"/>
    </sheetView>
  </sheetViews>
  <sheetFormatPr defaultRowHeight="15.75"/>
  <cols>
    <col min="1" max="1" width="33.375"/>
    <col min="2" max="3" width="25.75"/>
    <col min="4" max="13" width="13.375"/>
    <col min="14" max="14" width="14.625"/>
    <col min="15" max="21" width="12.125"/>
    <col min="22" max="22" width="29.25"/>
    <col min="23" max="23" width="12.125"/>
    <col min="24" max="24" width="12"/>
    <col min="33" max="1025" width="12.125"/>
  </cols>
  <sheetData>
    <row r="1" spans="1:58">
      <c r="A1" s="1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>
      <c r="A3" s="1" t="s">
        <v>79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ht="20.25">
      <c r="A5" s="1" t="s">
        <v>80</v>
      </c>
      <c r="B5" s="2"/>
      <c r="C5" s="2"/>
      <c r="D5" s="105" t="s">
        <v>3</v>
      </c>
      <c r="E5" s="105"/>
      <c r="F5" s="105" t="s">
        <v>4</v>
      </c>
      <c r="G5" s="105"/>
      <c r="H5" s="105" t="s">
        <v>5</v>
      </c>
      <c r="I5" s="105"/>
      <c r="J5" s="105" t="s">
        <v>6</v>
      </c>
      <c r="K5" s="105"/>
      <c r="L5" s="105" t="s">
        <v>7</v>
      </c>
      <c r="M5" s="105"/>
      <c r="N5" s="3" t="s">
        <v>8</v>
      </c>
      <c r="O5" s="2"/>
      <c r="P5" s="4" t="s">
        <v>81</v>
      </c>
      <c r="Q5" s="5"/>
      <c r="R5" s="5"/>
      <c r="S5" s="5"/>
      <c r="T5" s="6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ht="18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7"/>
      <c r="O6" s="2"/>
      <c r="P6" s="8" t="s">
        <v>10</v>
      </c>
      <c r="Q6" s="9" t="s">
        <v>11</v>
      </c>
      <c r="R6" s="9" t="s">
        <v>12</v>
      </c>
      <c r="S6" s="9" t="s">
        <v>13</v>
      </c>
      <c r="T6" s="10" t="s">
        <v>14</v>
      </c>
      <c r="U6" s="2"/>
      <c r="V6" s="11" t="s">
        <v>15</v>
      </c>
      <c r="W6" s="104" t="s">
        <v>3</v>
      </c>
      <c r="X6" s="104"/>
      <c r="Y6" s="104" t="s">
        <v>4</v>
      </c>
      <c r="Z6" s="104"/>
      <c r="AA6" s="104" t="s">
        <v>5</v>
      </c>
      <c r="AB6" s="104"/>
      <c r="AC6" s="104" t="s">
        <v>6</v>
      </c>
      <c r="AD6" s="104"/>
      <c r="AE6" s="104" t="s">
        <v>7</v>
      </c>
      <c r="AF6" s="104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>
      <c r="A7" s="1" t="s">
        <v>16</v>
      </c>
      <c r="B7" s="2" t="s">
        <v>82</v>
      </c>
      <c r="C7" s="2"/>
      <c r="D7" s="1" t="s">
        <v>18</v>
      </c>
      <c r="E7" s="1" t="s">
        <v>19</v>
      </c>
      <c r="F7" s="1" t="s">
        <v>18</v>
      </c>
      <c r="G7" s="1" t="s">
        <v>19</v>
      </c>
      <c r="H7" s="1" t="s">
        <v>18</v>
      </c>
      <c r="I7" s="1" t="s">
        <v>19</v>
      </c>
      <c r="J7" s="1" t="s">
        <v>18</v>
      </c>
      <c r="K7" s="1" t="s">
        <v>19</v>
      </c>
      <c r="L7" s="1" t="s">
        <v>18</v>
      </c>
      <c r="M7" s="1" t="s">
        <v>19</v>
      </c>
      <c r="N7" s="7"/>
      <c r="O7" s="2"/>
      <c r="P7" s="12" t="e">
        <f>E11/V20*100</f>
        <v>#DIV/0!</v>
      </c>
      <c r="Q7" s="12" t="e">
        <f>G11/Y20*100</f>
        <v>#DIV/0!</v>
      </c>
      <c r="R7" s="12" t="e">
        <f>I11/AA20*100</f>
        <v>#DIV/0!</v>
      </c>
      <c r="S7" s="12" t="e">
        <f>K11/AC20*100</f>
        <v>#DIV/0!</v>
      </c>
      <c r="T7" s="12" t="e">
        <f>M11/AE20*100</f>
        <v>#DIV/0!</v>
      </c>
      <c r="U7" s="2"/>
      <c r="V7" s="11"/>
      <c r="W7" s="13">
        <f>V21</f>
        <v>0</v>
      </c>
      <c r="X7" s="11">
        <v>9</v>
      </c>
      <c r="Y7" s="13">
        <f>W7*1.03</f>
        <v>0</v>
      </c>
      <c r="Z7" s="11">
        <v>9</v>
      </c>
      <c r="AA7" s="13">
        <f>Y7*1.03</f>
        <v>0</v>
      </c>
      <c r="AB7" s="11">
        <v>9</v>
      </c>
      <c r="AC7" s="13">
        <f>AA7*1.03</f>
        <v>0</v>
      </c>
      <c r="AD7" s="11">
        <v>9</v>
      </c>
      <c r="AE7" s="13">
        <f>AC7*1.03</f>
        <v>0</v>
      </c>
      <c r="AF7" s="11">
        <v>9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7"/>
      <c r="O8" s="2"/>
      <c r="P8" s="14"/>
      <c r="Q8" s="14"/>
      <c r="R8" s="14"/>
      <c r="S8" s="14"/>
      <c r="T8" s="1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ht="20.25">
      <c r="A9" s="1"/>
      <c r="B9" s="2" t="s">
        <v>20</v>
      </c>
      <c r="C9" s="2"/>
      <c r="D9" s="39">
        <v>0</v>
      </c>
      <c r="E9" s="16">
        <f>W7*D9</f>
        <v>0</v>
      </c>
      <c r="F9" s="39">
        <v>0</v>
      </c>
      <c r="G9" s="16">
        <f>Y7*F9</f>
        <v>0</v>
      </c>
      <c r="H9" s="39">
        <v>0</v>
      </c>
      <c r="I9" s="16">
        <f>AA7*H9</f>
        <v>0</v>
      </c>
      <c r="J9" s="39">
        <v>0</v>
      </c>
      <c r="K9" s="16">
        <f>AC7*J9</f>
        <v>0</v>
      </c>
      <c r="L9" s="39">
        <v>0</v>
      </c>
      <c r="M9" s="16">
        <f>AE7*L9</f>
        <v>0</v>
      </c>
      <c r="N9" s="18">
        <f>E9+G9+I9+K9+M9</f>
        <v>0</v>
      </c>
      <c r="O9" s="2"/>
      <c r="P9" s="19" t="s">
        <v>21</v>
      </c>
      <c r="Q9" s="20"/>
      <c r="R9" s="20"/>
      <c r="S9" s="20"/>
      <c r="T9" s="21"/>
      <c r="U9" s="2"/>
      <c r="V9" s="11" t="s">
        <v>22</v>
      </c>
      <c r="W9" s="104" t="s">
        <v>3</v>
      </c>
      <c r="X9" s="104"/>
      <c r="Y9" s="104" t="s">
        <v>4</v>
      </c>
      <c r="Z9" s="104"/>
      <c r="AA9" s="104" t="s">
        <v>5</v>
      </c>
      <c r="AB9" s="104"/>
      <c r="AC9" s="104" t="s">
        <v>6</v>
      </c>
      <c r="AD9" s="104"/>
      <c r="AE9" s="104" t="s">
        <v>7</v>
      </c>
      <c r="AF9" s="10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ht="18">
      <c r="A10" s="1"/>
      <c r="B10" s="2"/>
      <c r="C10" s="2"/>
      <c r="D10" s="89">
        <v>0</v>
      </c>
      <c r="E10" s="23">
        <f>W7*D10</f>
        <v>0</v>
      </c>
      <c r="F10" s="89">
        <v>0</v>
      </c>
      <c r="G10" s="23">
        <f>Y7*F10</f>
        <v>0</v>
      </c>
      <c r="H10" s="89">
        <v>0</v>
      </c>
      <c r="I10" s="23">
        <f>AA7*H10</f>
        <v>0</v>
      </c>
      <c r="J10" s="89">
        <v>0</v>
      </c>
      <c r="K10" s="23">
        <f>AC7*J10</f>
        <v>0</v>
      </c>
      <c r="L10" s="89">
        <v>0</v>
      </c>
      <c r="M10" s="23">
        <f>AE7*L10</f>
        <v>0</v>
      </c>
      <c r="N10" s="24">
        <f>E10+G10+I10+K10+M10</f>
        <v>0</v>
      </c>
      <c r="O10" s="2"/>
      <c r="P10" s="25" t="s">
        <v>10</v>
      </c>
      <c r="Q10" s="26" t="s">
        <v>11</v>
      </c>
      <c r="R10" s="26" t="s">
        <v>12</v>
      </c>
      <c r="S10" s="26" t="s">
        <v>13</v>
      </c>
      <c r="T10" s="27" t="s">
        <v>14</v>
      </c>
      <c r="U10" s="2"/>
      <c r="V10" s="11" t="s">
        <v>23</v>
      </c>
      <c r="W10" s="28">
        <v>25000</v>
      </c>
      <c r="X10" s="29">
        <v>12</v>
      </c>
      <c r="Y10" s="28">
        <f>W10*1.03</f>
        <v>25750</v>
      </c>
      <c r="Z10" s="29">
        <v>12</v>
      </c>
      <c r="AA10" s="28">
        <f>Y10*1.03</f>
        <v>26522.5</v>
      </c>
      <c r="AB10" s="29">
        <v>12</v>
      </c>
      <c r="AC10" s="28">
        <f>AA10*1.03</f>
        <v>27318.174999999999</v>
      </c>
      <c r="AD10" s="29">
        <v>12</v>
      </c>
      <c r="AE10" s="28">
        <f>AC10*1.03</f>
        <v>28137.720249999998</v>
      </c>
      <c r="AF10" s="29">
        <v>12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>
      <c r="A11" s="1"/>
      <c r="B11" s="2"/>
      <c r="C11" s="30" t="s">
        <v>24</v>
      </c>
      <c r="D11" s="33">
        <f t="shared" ref="D11:M11" si="0">SUM(D9:D10)</f>
        <v>0</v>
      </c>
      <c r="E11" s="32">
        <f t="shared" si="0"/>
        <v>0</v>
      </c>
      <c r="F11" s="33">
        <f t="shared" si="0"/>
        <v>0</v>
      </c>
      <c r="G11" s="32">
        <f t="shared" si="0"/>
        <v>0</v>
      </c>
      <c r="H11" s="33">
        <f t="shared" si="0"/>
        <v>0</v>
      </c>
      <c r="I11" s="32">
        <f t="shared" si="0"/>
        <v>0</v>
      </c>
      <c r="J11" s="33">
        <f t="shared" si="0"/>
        <v>0</v>
      </c>
      <c r="K11" s="32">
        <f t="shared" si="0"/>
        <v>0</v>
      </c>
      <c r="L11" s="33">
        <f t="shared" si="0"/>
        <v>0</v>
      </c>
      <c r="M11" s="32">
        <f t="shared" si="0"/>
        <v>0</v>
      </c>
      <c r="N11" s="18">
        <f>E11+G11+I11+K11+M11</f>
        <v>0</v>
      </c>
      <c r="O11" s="2"/>
      <c r="P11" s="12" t="e">
        <f>E9/V19*100</f>
        <v>#DIV/0!</v>
      </c>
      <c r="Q11" s="12" t="e">
        <f>G9/Y19*100</f>
        <v>#DIV/0!</v>
      </c>
      <c r="R11" s="12" t="e">
        <f>I9/V19*100</f>
        <v>#DIV/0!</v>
      </c>
      <c r="S11" s="12" t="e">
        <f>K9/V19*100</f>
        <v>#DIV/0!</v>
      </c>
      <c r="T11" s="12" t="e">
        <f>M9/V19*100</f>
        <v>#DIV/0!</v>
      </c>
      <c r="U11" s="2"/>
      <c r="V11" s="11" t="s">
        <v>25</v>
      </c>
      <c r="W11" s="28">
        <f>'PI '!W11</f>
        <v>48000</v>
      </c>
      <c r="X11" s="11">
        <v>12</v>
      </c>
      <c r="Y11" s="28">
        <f>W11*1.03</f>
        <v>49440</v>
      </c>
      <c r="Z11" s="11">
        <v>12</v>
      </c>
      <c r="AA11" s="28">
        <f>Y11*1.03</f>
        <v>50923.200000000004</v>
      </c>
      <c r="AB11" s="11">
        <v>12</v>
      </c>
      <c r="AC11" s="28">
        <f>AA11*1.03</f>
        <v>52450.896000000008</v>
      </c>
      <c r="AD11" s="11">
        <v>12</v>
      </c>
      <c r="AE11" s="28">
        <f>AC11*1.03</f>
        <v>54024.422880000013</v>
      </c>
      <c r="AF11" s="29">
        <v>12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>
      <c r="A12" s="1"/>
      <c r="B12" s="2"/>
      <c r="C12" s="2"/>
      <c r="D12" s="17"/>
      <c r="E12" s="34"/>
      <c r="F12" s="17"/>
      <c r="G12" s="34"/>
      <c r="H12" s="17"/>
      <c r="I12" s="34"/>
      <c r="J12" s="17"/>
      <c r="K12" s="34"/>
      <c r="L12" s="17"/>
      <c r="M12" s="34"/>
      <c r="N12" s="18"/>
      <c r="O12" s="2"/>
      <c r="P12" s="14"/>
      <c r="Q12" s="14"/>
      <c r="R12" s="14"/>
      <c r="S12" s="14"/>
      <c r="T12" s="14"/>
      <c r="U12" s="2"/>
      <c r="V12" s="11" t="s">
        <v>33</v>
      </c>
      <c r="W12" s="28">
        <v>8000</v>
      </c>
      <c r="X12" s="11">
        <v>12</v>
      </c>
      <c r="Y12" s="28">
        <f>W12*1.03</f>
        <v>8240</v>
      </c>
      <c r="Z12" s="29">
        <v>12</v>
      </c>
      <c r="AA12" s="28">
        <f>Y12*1.03</f>
        <v>8487.2000000000007</v>
      </c>
      <c r="AB12" s="29">
        <v>12</v>
      </c>
      <c r="AC12" s="28">
        <f>AA12*1.03</f>
        <v>8741.8160000000007</v>
      </c>
      <c r="AD12" s="29">
        <v>12</v>
      </c>
      <c r="AE12" s="28">
        <f>AC12*1.03</f>
        <v>9004.0704800000003</v>
      </c>
      <c r="AF12" s="29">
        <v>12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20.25">
      <c r="A13" s="1"/>
      <c r="B13" s="2"/>
      <c r="C13" s="58" t="s">
        <v>27</v>
      </c>
      <c r="D13" s="1" t="s">
        <v>18</v>
      </c>
      <c r="E13" s="1" t="s">
        <v>28</v>
      </c>
      <c r="F13" s="1" t="s">
        <v>18</v>
      </c>
      <c r="G13" s="1" t="s">
        <v>28</v>
      </c>
      <c r="H13" s="1" t="s">
        <v>18</v>
      </c>
      <c r="I13" s="1" t="s">
        <v>28</v>
      </c>
      <c r="J13" s="1" t="s">
        <v>18</v>
      </c>
      <c r="K13" s="1" t="s">
        <v>28</v>
      </c>
      <c r="L13" s="1" t="s">
        <v>18</v>
      </c>
      <c r="M13" s="1" t="s">
        <v>28</v>
      </c>
      <c r="N13" s="18"/>
      <c r="O13" s="2"/>
      <c r="P13" s="36" t="s">
        <v>29</v>
      </c>
      <c r="Q13" s="37"/>
      <c r="R13" s="37"/>
      <c r="S13" s="37"/>
      <c r="T13" s="38"/>
      <c r="U13" s="2"/>
      <c r="V13" s="11" t="s">
        <v>30</v>
      </c>
      <c r="W13" s="28">
        <v>10000</v>
      </c>
      <c r="X13" s="11">
        <v>12</v>
      </c>
      <c r="Y13" s="28">
        <f>W13*1.03</f>
        <v>10300</v>
      </c>
      <c r="Z13" s="11">
        <v>12</v>
      </c>
      <c r="AA13" s="28">
        <f>Y13*1.03</f>
        <v>10609</v>
      </c>
      <c r="AB13" s="11">
        <v>12</v>
      </c>
      <c r="AC13" s="28">
        <f>AA13*1.03</f>
        <v>10927.27</v>
      </c>
      <c r="AD13" s="11">
        <v>12</v>
      </c>
      <c r="AE13" s="28">
        <f>AC13*1.03</f>
        <v>11255.088100000001</v>
      </c>
      <c r="AF13" s="29">
        <v>12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18">
      <c r="A14" s="1" t="s">
        <v>31</v>
      </c>
      <c r="B14" s="2" t="s">
        <v>23</v>
      </c>
      <c r="C14" s="39">
        <v>0</v>
      </c>
      <c r="D14" s="39">
        <v>0</v>
      </c>
      <c r="E14" s="16">
        <f>W10/X10*D14*$C14</f>
        <v>0</v>
      </c>
      <c r="F14" s="39">
        <v>0</v>
      </c>
      <c r="G14" s="16">
        <f>Y10/Z10*F14*$C14</f>
        <v>0</v>
      </c>
      <c r="H14" s="39">
        <v>0</v>
      </c>
      <c r="I14" s="16">
        <f>AA10/AB10*H14*$C14</f>
        <v>0</v>
      </c>
      <c r="J14" s="39">
        <v>0</v>
      </c>
      <c r="K14" s="16">
        <f>AC10/AD10*J14*$C14</f>
        <v>0</v>
      </c>
      <c r="L14" s="39">
        <v>0</v>
      </c>
      <c r="M14" s="16">
        <f>AE10/AF10*L14*$C14</f>
        <v>0</v>
      </c>
      <c r="N14" s="18">
        <f>E14+G14+I14+K14+M14</f>
        <v>0</v>
      </c>
      <c r="O14" s="2"/>
      <c r="P14" s="40" t="s">
        <v>10</v>
      </c>
      <c r="Q14" s="41" t="s">
        <v>11</v>
      </c>
      <c r="R14" s="41" t="s">
        <v>12</v>
      </c>
      <c r="S14" s="41" t="s">
        <v>13</v>
      </c>
      <c r="T14" s="42" t="s">
        <v>14</v>
      </c>
      <c r="U14" s="2"/>
      <c r="V14" s="11" t="s">
        <v>32</v>
      </c>
      <c r="W14" s="28">
        <v>10000</v>
      </c>
      <c r="X14" s="11">
        <v>12</v>
      </c>
      <c r="Y14" s="28">
        <f>W14*1.03</f>
        <v>10300</v>
      </c>
      <c r="Z14" s="29">
        <v>12</v>
      </c>
      <c r="AA14" s="28">
        <f>Y14*1.03</f>
        <v>10609</v>
      </c>
      <c r="AB14" s="29">
        <v>12</v>
      </c>
      <c r="AC14" s="28">
        <f>AA14*1.03</f>
        <v>10927.27</v>
      </c>
      <c r="AD14" s="29">
        <v>12</v>
      </c>
      <c r="AE14" s="28">
        <f>AC14*1.03</f>
        <v>11255.088100000001</v>
      </c>
      <c r="AF14" s="29">
        <v>12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>
      <c r="A15" s="1"/>
      <c r="B15" s="2" t="s">
        <v>25</v>
      </c>
      <c r="C15" s="39">
        <v>0</v>
      </c>
      <c r="D15" s="39">
        <v>0</v>
      </c>
      <c r="E15" s="16">
        <f>W11/X11*D15*$C15</f>
        <v>0</v>
      </c>
      <c r="F15" s="39">
        <v>0</v>
      </c>
      <c r="G15" s="16">
        <f>Y11/Z11*F15*$C15</f>
        <v>0</v>
      </c>
      <c r="H15" s="39">
        <v>0</v>
      </c>
      <c r="I15" s="16">
        <f>AA11/AB11*H15*$C15</f>
        <v>0</v>
      </c>
      <c r="J15" s="39">
        <v>0</v>
      </c>
      <c r="K15" s="16">
        <f>AC11/AD11*J15*$C15</f>
        <v>0</v>
      </c>
      <c r="L15" s="39">
        <v>0</v>
      </c>
      <c r="M15" s="16">
        <f>AE11/AF11*L15*$C15</f>
        <v>0</v>
      </c>
      <c r="N15" s="18">
        <f>E15+G15+I15+K15+M15</f>
        <v>0</v>
      </c>
      <c r="O15" s="2"/>
      <c r="P15" s="12" t="e">
        <f>E10/V18*100</f>
        <v>#DIV/0!</v>
      </c>
      <c r="Q15" s="12" t="e">
        <f>G10/V18*100</f>
        <v>#DIV/0!</v>
      </c>
      <c r="R15" s="12" t="e">
        <f>I10/V18*100</f>
        <v>#DIV/0!</v>
      </c>
      <c r="S15" s="12" t="e">
        <f>K10/V18*100</f>
        <v>#DIV/0!</v>
      </c>
      <c r="T15" s="12" t="e">
        <f>M10/V18*100</f>
        <v>#DIV/0!</v>
      </c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>
      <c r="A16" s="1"/>
      <c r="B16" s="2" t="s">
        <v>33</v>
      </c>
      <c r="C16" s="39">
        <v>0</v>
      </c>
      <c r="D16" s="39">
        <v>0</v>
      </c>
      <c r="E16" s="16">
        <f>W12/X12*D16*$C16</f>
        <v>0</v>
      </c>
      <c r="F16" s="39">
        <v>0</v>
      </c>
      <c r="G16" s="16">
        <f>Y12/Z12*F16*$C16</f>
        <v>0</v>
      </c>
      <c r="H16" s="39">
        <v>0</v>
      </c>
      <c r="I16" s="16">
        <f>AA12/AB12*H16*$C16</f>
        <v>0</v>
      </c>
      <c r="J16" s="39">
        <v>0</v>
      </c>
      <c r="K16" s="16">
        <f>AC12/AD12*J16*$C16</f>
        <v>0</v>
      </c>
      <c r="L16" s="39">
        <v>0</v>
      </c>
      <c r="M16" s="16">
        <f>AE12/AF12*L16*$C16</f>
        <v>0</v>
      </c>
      <c r="N16" s="18">
        <f>E16+G16+I16+K16+M16</f>
        <v>0</v>
      </c>
      <c r="O16" s="2"/>
      <c r="P16" s="14"/>
      <c r="Q16" s="14"/>
      <c r="R16" s="14"/>
      <c r="S16" s="14"/>
      <c r="T16" s="14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>
      <c r="A17" s="1"/>
      <c r="B17" s="2" t="s">
        <v>30</v>
      </c>
      <c r="C17" s="39">
        <v>0</v>
      </c>
      <c r="D17" s="39">
        <v>0</v>
      </c>
      <c r="E17" s="16">
        <f>W13/X13*D17*$C17</f>
        <v>0</v>
      </c>
      <c r="F17" s="39">
        <v>0</v>
      </c>
      <c r="G17" s="16">
        <f>Y13/Z13*F17*$C17</f>
        <v>0</v>
      </c>
      <c r="H17" s="39">
        <v>0</v>
      </c>
      <c r="I17" s="16">
        <f>AA13/AB13*H17*$C17</f>
        <v>0</v>
      </c>
      <c r="J17" s="39">
        <v>0</v>
      </c>
      <c r="K17" s="16">
        <f>AC13/AD13*J17*$C17</f>
        <v>0</v>
      </c>
      <c r="L17" s="39">
        <v>0</v>
      </c>
      <c r="M17" s="16">
        <f>AE13/AF13*L17*$C17</f>
        <v>0</v>
      </c>
      <c r="N17" s="18">
        <f>E17+G17+I17+K17+M17</f>
        <v>0</v>
      </c>
      <c r="O17" s="2"/>
      <c r="T17" s="2"/>
      <c r="U17" s="2"/>
      <c r="V17" s="43" t="s">
        <v>84</v>
      </c>
      <c r="W17" s="43"/>
      <c r="X17" s="43"/>
      <c r="Y17" s="43"/>
      <c r="Z17" s="43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>
      <c r="A18" s="1"/>
      <c r="B18" s="2" t="s">
        <v>32</v>
      </c>
      <c r="C18" s="44">
        <v>0</v>
      </c>
      <c r="D18" s="89">
        <v>0</v>
      </c>
      <c r="E18" s="23">
        <f>W14/X14*D18*$C18</f>
        <v>0</v>
      </c>
      <c r="F18" s="89">
        <v>0</v>
      </c>
      <c r="G18" s="23">
        <f>Y14/Z14*F18*$C18</f>
        <v>0</v>
      </c>
      <c r="H18" s="89">
        <v>0</v>
      </c>
      <c r="I18" s="23">
        <f>AA14/AB14*H18*$C18</f>
        <v>0</v>
      </c>
      <c r="J18" s="89">
        <v>0</v>
      </c>
      <c r="K18" s="23">
        <f>AC14/AD14*J18*$C18</f>
        <v>0</v>
      </c>
      <c r="L18" s="89">
        <v>0</v>
      </c>
      <c r="M18" s="23">
        <f>AE14/AF14*L18*$C18</f>
        <v>0</v>
      </c>
      <c r="N18" s="24">
        <f>E18+G18+I18+K18+M18</f>
        <v>0</v>
      </c>
      <c r="O18" s="2"/>
      <c r="P18" s="104" t="s">
        <v>35</v>
      </c>
      <c r="Q18" s="104"/>
      <c r="R18" s="104"/>
      <c r="S18" s="104"/>
      <c r="T18" s="2"/>
      <c r="U18" s="2"/>
      <c r="V18" s="45">
        <v>0</v>
      </c>
      <c r="W18" s="11" t="s">
        <v>36</v>
      </c>
      <c r="X18" s="11"/>
      <c r="Y18" s="46">
        <f>Y20-Y19</f>
        <v>0</v>
      </c>
      <c r="Z18" s="11"/>
      <c r="AA18" s="46">
        <f>AA20-AA19</f>
        <v>0</v>
      </c>
      <c r="AB18" s="11"/>
      <c r="AC18" s="46">
        <f>AC20-AC19</f>
        <v>0</v>
      </c>
      <c r="AD18" s="11"/>
      <c r="AE18" s="46">
        <f>AE20-AE19</f>
        <v>0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>
      <c r="A19" s="1"/>
      <c r="B19" s="2"/>
      <c r="C19" s="44"/>
      <c r="D19" s="47"/>
      <c r="E19" s="48"/>
      <c r="F19" s="47"/>
      <c r="G19" s="48"/>
      <c r="H19" s="47"/>
      <c r="I19" s="48"/>
      <c r="J19" s="47"/>
      <c r="K19" s="48"/>
      <c r="L19" s="47"/>
      <c r="M19" s="48"/>
      <c r="N19" s="18"/>
      <c r="O19" s="2"/>
      <c r="P19" s="11" t="s">
        <v>37</v>
      </c>
      <c r="Q19" s="11"/>
      <c r="R19" s="49" t="s">
        <v>38</v>
      </c>
      <c r="S19" s="49" t="s">
        <v>39</v>
      </c>
      <c r="T19" s="2"/>
      <c r="U19" s="2"/>
      <c r="V19" s="82">
        <v>0</v>
      </c>
      <c r="W19" s="51" t="s">
        <v>40</v>
      </c>
      <c r="X19" s="51"/>
      <c r="Y19" s="52">
        <f>V19*1.03</f>
        <v>0</v>
      </c>
      <c r="Z19" s="52"/>
      <c r="AA19" s="52">
        <f>Y19*1.03</f>
        <v>0</v>
      </c>
      <c r="AB19" s="52"/>
      <c r="AC19" s="52">
        <f>AA19*1.03</f>
        <v>0</v>
      </c>
      <c r="AD19" s="52"/>
      <c r="AE19" s="52">
        <f>AC19*1.03</f>
        <v>0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>
      <c r="A20" s="1"/>
      <c r="B20" s="2"/>
      <c r="C20" s="30" t="s">
        <v>41</v>
      </c>
      <c r="D20" s="1"/>
      <c r="E20" s="32">
        <f>SUM(E14:E18)</f>
        <v>0</v>
      </c>
      <c r="F20" s="1"/>
      <c r="G20" s="32">
        <f>SUM(G14:G18)</f>
        <v>0</v>
      </c>
      <c r="H20" s="1"/>
      <c r="I20" s="32">
        <f>SUM(I14:I18)</f>
        <v>0</v>
      </c>
      <c r="J20" s="1"/>
      <c r="K20" s="32">
        <f>SUM(K14:K18)</f>
        <v>0</v>
      </c>
      <c r="L20" s="1"/>
      <c r="M20" s="32">
        <f>SUM(M14:M18)</f>
        <v>0</v>
      </c>
      <c r="N20" s="18">
        <f>E20+G20+I20+K20+M20</f>
        <v>0</v>
      </c>
      <c r="O20" s="2"/>
      <c r="P20" s="11" t="s">
        <v>42</v>
      </c>
      <c r="Q20" s="11"/>
      <c r="R20" s="53">
        <v>11307.45</v>
      </c>
      <c r="S20" s="53">
        <f t="shared" ref="S20:S25" si="1">R20/12</f>
        <v>942.28750000000002</v>
      </c>
      <c r="T20" s="2"/>
      <c r="U20" s="2"/>
      <c r="V20" s="54">
        <f>V19/1560*2088</f>
        <v>0</v>
      </c>
      <c r="W20" s="14" t="s">
        <v>43</v>
      </c>
      <c r="X20" s="14"/>
      <c r="Y20" s="55">
        <f>V20*1.03</f>
        <v>0</v>
      </c>
      <c r="Z20" s="55"/>
      <c r="AA20" s="55">
        <f>Y20*1.03</f>
        <v>0</v>
      </c>
      <c r="AB20" s="55"/>
      <c r="AC20" s="55">
        <f>AA20*1.03</f>
        <v>0</v>
      </c>
      <c r="AD20" s="55"/>
      <c r="AE20" s="55">
        <f>AC20*1.03</f>
        <v>0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8"/>
      <c r="O21" s="2"/>
      <c r="P21" s="11" t="s">
        <v>44</v>
      </c>
      <c r="Q21" s="11"/>
      <c r="R21" s="53">
        <f>R20*1.05</f>
        <v>11872.822500000002</v>
      </c>
      <c r="S21" s="53">
        <f t="shared" si="1"/>
        <v>989.40187500000013</v>
      </c>
      <c r="T21" s="2"/>
      <c r="U21" s="2"/>
      <c r="V21" s="56">
        <f>V20/12</f>
        <v>0</v>
      </c>
      <c r="W21" s="57" t="s">
        <v>45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>
      <c r="A22" s="1"/>
      <c r="B22" s="2"/>
      <c r="C22" s="30" t="s">
        <v>47</v>
      </c>
      <c r="D22" s="1"/>
      <c r="E22" s="32">
        <f>E20+E11</f>
        <v>0</v>
      </c>
      <c r="F22" s="32"/>
      <c r="G22" s="32">
        <f>G20+G11</f>
        <v>0</v>
      </c>
      <c r="H22" s="32"/>
      <c r="I22" s="32">
        <f>I20+I11</f>
        <v>0</v>
      </c>
      <c r="J22" s="32"/>
      <c r="K22" s="32">
        <f>K20+K11</f>
        <v>0</v>
      </c>
      <c r="L22" s="32"/>
      <c r="M22" s="32">
        <f>M20+M11</f>
        <v>0</v>
      </c>
      <c r="N22" s="18">
        <f>E22+G22+I22+K22+M22</f>
        <v>0</v>
      </c>
      <c r="O22" s="2"/>
      <c r="P22" s="11" t="s">
        <v>48</v>
      </c>
      <c r="Q22" s="11"/>
      <c r="R22" s="53">
        <f>R21*1.05</f>
        <v>12466.463625000002</v>
      </c>
      <c r="S22" s="53">
        <f t="shared" si="1"/>
        <v>1038.8719687500002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8"/>
      <c r="O23" s="2"/>
      <c r="P23" s="11" t="s">
        <v>49</v>
      </c>
      <c r="Q23" s="11"/>
      <c r="R23" s="53">
        <f>R22*1.05</f>
        <v>13089.786806250002</v>
      </c>
      <c r="S23" s="53">
        <f t="shared" si="1"/>
        <v>1090.8155671875002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>
      <c r="A24" s="1"/>
      <c r="B24" s="2"/>
      <c r="C24" s="58" t="s">
        <v>50</v>
      </c>
      <c r="D24" s="2"/>
      <c r="E24" s="87" t="s">
        <v>51</v>
      </c>
      <c r="F24" s="2"/>
      <c r="G24" s="87" t="s">
        <v>51</v>
      </c>
      <c r="H24" s="2"/>
      <c r="I24" s="87" t="s">
        <v>51</v>
      </c>
      <c r="J24" s="2"/>
      <c r="K24" s="87" t="s">
        <v>51</v>
      </c>
      <c r="L24" s="2"/>
      <c r="M24" s="87" t="s">
        <v>51</v>
      </c>
      <c r="N24" s="61"/>
      <c r="O24" s="2"/>
      <c r="P24" s="11" t="s">
        <v>52</v>
      </c>
      <c r="Q24" s="11"/>
      <c r="R24" s="53">
        <f>R23*1.05</f>
        <v>13744.276146562503</v>
      </c>
      <c r="S24" s="53">
        <f t="shared" si="1"/>
        <v>1145.3563455468752</v>
      </c>
      <c r="T24" s="2"/>
      <c r="U24" s="2"/>
      <c r="V24" s="43"/>
      <c r="W24" s="43"/>
      <c r="X24" s="43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>
      <c r="A25" s="1" t="s">
        <v>53</v>
      </c>
      <c r="B25" s="2" t="s">
        <v>54</v>
      </c>
      <c r="C25" s="63">
        <v>0.26900000000000002</v>
      </c>
      <c r="D25" s="2"/>
      <c r="E25" s="16">
        <f>E11*$C25</f>
        <v>0</v>
      </c>
      <c r="F25" s="2"/>
      <c r="G25" s="16">
        <f>G11*$C25</f>
        <v>0</v>
      </c>
      <c r="H25" s="2"/>
      <c r="I25" s="16">
        <f>I11*$C25</f>
        <v>0</v>
      </c>
      <c r="J25" s="2"/>
      <c r="K25" s="16">
        <f>K11*$C25</f>
        <v>0</v>
      </c>
      <c r="L25" s="2"/>
      <c r="M25" s="16">
        <f>M11*$C25</f>
        <v>0</v>
      </c>
      <c r="N25" s="18">
        <f t="shared" ref="N25:N31" si="2">E25+G25+I25+K25+M25</f>
        <v>0</v>
      </c>
      <c r="O25" s="2"/>
      <c r="P25" s="11" t="s">
        <v>55</v>
      </c>
      <c r="Q25" s="11"/>
      <c r="R25" s="53">
        <f>R24*1.05</f>
        <v>14431.489953890628</v>
      </c>
      <c r="S25" s="53">
        <f t="shared" si="1"/>
        <v>1202.624162824219</v>
      </c>
      <c r="T25" s="2"/>
      <c r="U25" s="2"/>
      <c r="V25" s="106"/>
      <c r="W25" s="106"/>
      <c r="X25" s="106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>
      <c r="A26" s="1"/>
      <c r="B26" s="2" t="s">
        <v>23</v>
      </c>
      <c r="C26" s="63">
        <v>0.20399999999999999</v>
      </c>
      <c r="D26" s="2"/>
      <c r="E26" s="16">
        <f>E14*$C26</f>
        <v>0</v>
      </c>
      <c r="F26" s="2"/>
      <c r="G26" s="16">
        <f>G14*$C26</f>
        <v>0</v>
      </c>
      <c r="H26" s="2"/>
      <c r="I26" s="16">
        <f>I14*$C26</f>
        <v>0</v>
      </c>
      <c r="J26" s="2"/>
      <c r="K26" s="16">
        <f>K14*$C26</f>
        <v>0</v>
      </c>
      <c r="L26" s="2"/>
      <c r="M26" s="16">
        <f>M14*$C26</f>
        <v>0</v>
      </c>
      <c r="N26" s="18">
        <f t="shared" si="2"/>
        <v>0</v>
      </c>
      <c r="O26" s="2"/>
      <c r="P26" s="2"/>
      <c r="Q26" s="2"/>
      <c r="R26" s="2"/>
      <c r="S26" s="2"/>
      <c r="T26" s="2"/>
      <c r="U26" s="2"/>
      <c r="V26" s="43"/>
      <c r="W26" s="83"/>
      <c r="X26" s="83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>
      <c r="A27" s="1"/>
      <c r="B27" s="2" t="s">
        <v>25</v>
      </c>
      <c r="C27" s="63">
        <v>0.20399999999999999</v>
      </c>
      <c r="D27" s="2"/>
      <c r="E27" s="16">
        <f>E15*$C27</f>
        <v>0</v>
      </c>
      <c r="F27" s="2"/>
      <c r="G27" s="16">
        <f>G15*$C27</f>
        <v>0</v>
      </c>
      <c r="H27" s="2"/>
      <c r="I27" s="16">
        <f>I15*$C27</f>
        <v>0</v>
      </c>
      <c r="J27" s="2"/>
      <c r="K27" s="16">
        <f>K15*$C27</f>
        <v>0</v>
      </c>
      <c r="L27" s="2"/>
      <c r="M27" s="16">
        <f>M15*$C27</f>
        <v>0</v>
      </c>
      <c r="N27" s="18">
        <f t="shared" si="2"/>
        <v>0</v>
      </c>
      <c r="O27" s="2"/>
      <c r="P27" s="2"/>
      <c r="Q27" s="2"/>
      <c r="R27" s="2"/>
      <c r="S27" s="2"/>
      <c r="T27" s="2"/>
      <c r="U27" s="2"/>
      <c r="V27" s="43"/>
      <c r="W27" s="84"/>
      <c r="X27" s="84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>
      <c r="A28" s="1"/>
      <c r="B28" s="2" t="s">
        <v>33</v>
      </c>
      <c r="C28" s="63">
        <v>2.5000000000000001E-2</v>
      </c>
      <c r="D28" s="2"/>
      <c r="E28" s="16">
        <f>E16*$C28</f>
        <v>0</v>
      </c>
      <c r="F28" s="2"/>
      <c r="G28" s="16">
        <f>G16*$C28</f>
        <v>0</v>
      </c>
      <c r="H28" s="2"/>
      <c r="I28" s="16">
        <f>I16*$C28</f>
        <v>0</v>
      </c>
      <c r="J28" s="2"/>
      <c r="K28" s="16">
        <f>K16*$C28</f>
        <v>0</v>
      </c>
      <c r="L28" s="2"/>
      <c r="M28" s="16">
        <f>M16*$C28</f>
        <v>0</v>
      </c>
      <c r="N28" s="18">
        <f t="shared" si="2"/>
        <v>0</v>
      </c>
      <c r="O28" s="2"/>
      <c r="P28" s="2"/>
      <c r="Q28" s="2"/>
      <c r="R28" s="2"/>
      <c r="S28" s="2"/>
      <c r="T28" s="2"/>
      <c r="U28" s="2"/>
      <c r="V28" s="43"/>
      <c r="W28" s="84"/>
      <c r="X28" s="84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>
      <c r="A29" s="1"/>
      <c r="B29" s="2" t="s">
        <v>30</v>
      </c>
      <c r="C29" s="63">
        <v>0.36899999999999999</v>
      </c>
      <c r="D29" s="2"/>
      <c r="E29" s="16">
        <f>E17*$C29</f>
        <v>0</v>
      </c>
      <c r="F29" s="2"/>
      <c r="G29" s="16">
        <f>G17*$C29</f>
        <v>0</v>
      </c>
      <c r="H29" s="2"/>
      <c r="I29" s="16">
        <f>I17*$C29</f>
        <v>0</v>
      </c>
      <c r="J29" s="2"/>
      <c r="K29" s="16">
        <f>K17*$C29</f>
        <v>0</v>
      </c>
      <c r="L29" s="2"/>
      <c r="M29" s="16">
        <f>M17*$C29</f>
        <v>0</v>
      </c>
      <c r="N29" s="18">
        <f t="shared" si="2"/>
        <v>0</v>
      </c>
      <c r="O29" s="2"/>
      <c r="P29" s="2"/>
      <c r="Q29" s="2"/>
      <c r="R29" s="2"/>
      <c r="S29" s="2"/>
      <c r="T29" s="2"/>
      <c r="U29" s="2"/>
      <c r="V29" s="43"/>
      <c r="W29" s="84"/>
      <c r="X29" s="84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>
      <c r="A30" s="1"/>
      <c r="B30" s="2" t="s">
        <v>32</v>
      </c>
      <c r="C30" s="63">
        <v>0.44800000000000001</v>
      </c>
      <c r="D30" s="64"/>
      <c r="E30" s="23">
        <f>E18*$C30</f>
        <v>0</v>
      </c>
      <c r="F30" s="64"/>
      <c r="G30" s="23">
        <f>G18*$C30</f>
        <v>0</v>
      </c>
      <c r="H30" s="64"/>
      <c r="I30" s="23">
        <f>I18*$C30</f>
        <v>0</v>
      </c>
      <c r="J30" s="64"/>
      <c r="K30" s="23">
        <f>K18*$C30</f>
        <v>0</v>
      </c>
      <c r="L30" s="64"/>
      <c r="M30" s="23">
        <f>M18*$C30</f>
        <v>0</v>
      </c>
      <c r="N30" s="24">
        <f t="shared" si="2"/>
        <v>0</v>
      </c>
      <c r="O30" s="2"/>
      <c r="P30" s="2"/>
      <c r="Q30" s="2"/>
      <c r="R30" s="2"/>
      <c r="S30" s="2"/>
      <c r="T30" s="2"/>
      <c r="U30" s="2"/>
      <c r="V30" s="43"/>
      <c r="W30" s="84"/>
      <c r="X30" s="84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>
      <c r="A31" s="1"/>
      <c r="B31" s="2"/>
      <c r="C31" s="30" t="s">
        <v>56</v>
      </c>
      <c r="D31" s="1"/>
      <c r="E31" s="32">
        <f>SUM(E25:E30)</f>
        <v>0</v>
      </c>
      <c r="F31" s="1"/>
      <c r="G31" s="32">
        <f>SUM(G25:G30)</f>
        <v>0</v>
      </c>
      <c r="H31" s="1"/>
      <c r="I31" s="32">
        <f>SUM(I25:I30)</f>
        <v>0</v>
      </c>
      <c r="J31" s="1"/>
      <c r="K31" s="32">
        <f>SUM(K25:K30)</f>
        <v>0</v>
      </c>
      <c r="L31" s="1"/>
      <c r="M31" s="32">
        <f>SUM(M25:M30)</f>
        <v>0</v>
      </c>
      <c r="N31" s="18">
        <f t="shared" si="2"/>
        <v>0</v>
      </c>
      <c r="O31" s="2"/>
      <c r="P31" s="2"/>
      <c r="Q31" s="2"/>
      <c r="R31" s="2"/>
      <c r="S31" s="2"/>
      <c r="T31" s="2"/>
      <c r="U31" s="2"/>
      <c r="V31" s="43"/>
      <c r="W31" s="84"/>
      <c r="X31" s="84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8"/>
      <c r="O32" s="2"/>
      <c r="P32" s="2"/>
      <c r="Q32" s="2"/>
      <c r="R32" s="2"/>
      <c r="S32" s="2"/>
      <c r="T32" s="2"/>
      <c r="U32" s="2"/>
      <c r="V32" s="43"/>
      <c r="W32" s="84"/>
      <c r="X32" s="84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>
      <c r="A33" s="1"/>
      <c r="B33" s="2"/>
      <c r="C33" s="65" t="s">
        <v>57</v>
      </c>
      <c r="D33" s="66"/>
      <c r="E33" s="67">
        <f>E22+E31</f>
        <v>0</v>
      </c>
      <c r="F33" s="67"/>
      <c r="G33" s="67">
        <f>G22+G31</f>
        <v>0</v>
      </c>
      <c r="H33" s="66"/>
      <c r="I33" s="67">
        <f>I22+I31</f>
        <v>0</v>
      </c>
      <c r="J33" s="67"/>
      <c r="K33" s="67">
        <f>K22+K31</f>
        <v>0</v>
      </c>
      <c r="L33" s="67"/>
      <c r="M33" s="67">
        <f>M22+M31</f>
        <v>0</v>
      </c>
      <c r="N33" s="18">
        <f>E33+G33+I33+K33+M33</f>
        <v>0</v>
      </c>
      <c r="O33" s="2"/>
      <c r="P33" s="2"/>
      <c r="Q33" s="2"/>
      <c r="R33" s="2"/>
      <c r="S33" s="2"/>
      <c r="T33" s="2"/>
      <c r="U33" s="2"/>
      <c r="V33" s="68"/>
      <c r="W33" s="68"/>
      <c r="X33" s="68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8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69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>
      <c r="A36" s="1" t="s">
        <v>58</v>
      </c>
      <c r="B36" s="2" t="s">
        <v>59</v>
      </c>
      <c r="C36" s="2"/>
      <c r="D36" s="2"/>
      <c r="E36" s="85">
        <v>0</v>
      </c>
      <c r="F36" s="85"/>
      <c r="G36" s="85">
        <v>0</v>
      </c>
      <c r="H36" s="85"/>
      <c r="I36" s="85">
        <v>0</v>
      </c>
      <c r="J36" s="85"/>
      <c r="K36" s="85">
        <v>0</v>
      </c>
      <c r="L36" s="85"/>
      <c r="M36" s="85">
        <v>0</v>
      </c>
      <c r="N36" s="18">
        <f t="shared" ref="N36:N41" si="3">E36+G36+I36+K36+M36</f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>
      <c r="A37" s="1"/>
      <c r="B37" s="2" t="s">
        <v>60</v>
      </c>
      <c r="C37" s="2"/>
      <c r="D37" s="2"/>
      <c r="E37" s="85">
        <v>0</v>
      </c>
      <c r="F37" s="85"/>
      <c r="G37" s="85">
        <v>0</v>
      </c>
      <c r="H37" s="85"/>
      <c r="I37" s="85">
        <v>0</v>
      </c>
      <c r="J37" s="85"/>
      <c r="K37" s="85">
        <v>0</v>
      </c>
      <c r="L37" s="85"/>
      <c r="M37" s="85">
        <v>0</v>
      </c>
      <c r="N37" s="18">
        <f t="shared" si="3"/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>
      <c r="A38" s="1"/>
      <c r="B38" s="2" t="s">
        <v>61</v>
      </c>
      <c r="C38" s="2"/>
      <c r="D38" s="2"/>
      <c r="E38" s="85">
        <v>0</v>
      </c>
      <c r="F38" s="85"/>
      <c r="G38" s="85">
        <v>0</v>
      </c>
      <c r="H38" s="85"/>
      <c r="I38" s="85">
        <v>0</v>
      </c>
      <c r="J38" s="85"/>
      <c r="K38" s="85">
        <v>0</v>
      </c>
      <c r="L38" s="85"/>
      <c r="M38" s="85">
        <v>0</v>
      </c>
      <c r="N38" s="18">
        <f t="shared" si="3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>
      <c r="A39" s="1"/>
      <c r="B39" s="2" t="s">
        <v>62</v>
      </c>
      <c r="C39" s="2"/>
      <c r="D39" s="2"/>
      <c r="E39" s="85">
        <v>0</v>
      </c>
      <c r="F39" s="85"/>
      <c r="G39" s="85">
        <v>0</v>
      </c>
      <c r="H39" s="85"/>
      <c r="I39" s="85">
        <v>0</v>
      </c>
      <c r="J39" s="85"/>
      <c r="K39" s="85">
        <v>0</v>
      </c>
      <c r="L39" s="85"/>
      <c r="M39" s="85">
        <v>0</v>
      </c>
      <c r="N39" s="18">
        <f t="shared" si="3"/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>
      <c r="A40" s="1"/>
      <c r="B40" s="2" t="s">
        <v>63</v>
      </c>
      <c r="C40" s="43"/>
      <c r="D40" s="64"/>
      <c r="E40" s="86">
        <v>0</v>
      </c>
      <c r="F40" s="86"/>
      <c r="G40" s="86">
        <v>0</v>
      </c>
      <c r="H40" s="86"/>
      <c r="I40" s="86">
        <v>0</v>
      </c>
      <c r="J40" s="86"/>
      <c r="K40" s="86">
        <v>0</v>
      </c>
      <c r="L40" s="86"/>
      <c r="M40" s="86">
        <v>0</v>
      </c>
      <c r="N40" s="24">
        <f t="shared" si="3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>
      <c r="A41" s="1"/>
      <c r="B41" s="2"/>
      <c r="C41" s="65" t="s">
        <v>64</v>
      </c>
      <c r="D41" s="66"/>
      <c r="E41" s="67">
        <f>SUM(E36:E40)</f>
        <v>0</v>
      </c>
      <c r="F41" s="66"/>
      <c r="G41" s="67">
        <f>SUM(G36:G40)</f>
        <v>0</v>
      </c>
      <c r="H41" s="66"/>
      <c r="I41" s="67">
        <f>SUM(I36:I40)</f>
        <v>0</v>
      </c>
      <c r="J41" s="66"/>
      <c r="K41" s="67">
        <f>SUM(K36:K40)</f>
        <v>0</v>
      </c>
      <c r="L41" s="66"/>
      <c r="M41" s="67">
        <f>SUM(M36:M40)</f>
        <v>0</v>
      </c>
      <c r="N41" s="18">
        <f t="shared" si="3"/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1:58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8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>
      <c r="A43" s="1" t="s">
        <v>65</v>
      </c>
      <c r="B43" s="2" t="s">
        <v>66</v>
      </c>
      <c r="C43" s="2"/>
      <c r="D43" s="2"/>
      <c r="E43" s="85">
        <v>0</v>
      </c>
      <c r="F43" s="85"/>
      <c r="G43" s="85">
        <v>0</v>
      </c>
      <c r="H43" s="85"/>
      <c r="I43" s="85">
        <v>0</v>
      </c>
      <c r="J43" s="85"/>
      <c r="K43" s="85">
        <v>0</v>
      </c>
      <c r="L43" s="85"/>
      <c r="M43" s="85">
        <v>0</v>
      </c>
      <c r="N43" s="18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1:58">
      <c r="A44" s="1"/>
      <c r="B44" s="2" t="s">
        <v>67</v>
      </c>
      <c r="C44" s="2"/>
      <c r="D44" s="43"/>
      <c r="E44" s="48">
        <v>0</v>
      </c>
      <c r="F44" s="48"/>
      <c r="G44" s="48">
        <v>0</v>
      </c>
      <c r="H44" s="48"/>
      <c r="I44" s="48">
        <v>0</v>
      </c>
      <c r="J44" s="48"/>
      <c r="K44" s="48">
        <v>0</v>
      </c>
      <c r="L44" s="48"/>
      <c r="M44" s="48">
        <v>0</v>
      </c>
      <c r="N44" s="69">
        <f>E44+G44+I44+K44+M44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1:58">
      <c r="A45" s="1"/>
      <c r="B45" s="2" t="s">
        <v>68</v>
      </c>
      <c r="C45" s="2"/>
      <c r="D45" s="2"/>
      <c r="E45" s="23">
        <v>0</v>
      </c>
      <c r="F45" s="23"/>
      <c r="G45" s="23">
        <v>0</v>
      </c>
      <c r="H45" s="23"/>
      <c r="I45" s="23">
        <v>0</v>
      </c>
      <c r="J45" s="23"/>
      <c r="K45" s="23">
        <v>0</v>
      </c>
      <c r="L45" s="23"/>
      <c r="M45" s="23">
        <v>0</v>
      </c>
      <c r="N45" s="24">
        <f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1:58">
      <c r="A46" s="1"/>
      <c r="B46" s="2"/>
      <c r="C46" s="65" t="s">
        <v>69</v>
      </c>
      <c r="D46" s="70"/>
      <c r="E46" s="67">
        <f>SUM(E43:E45)</f>
        <v>0</v>
      </c>
      <c r="F46" s="70"/>
      <c r="G46" s="67">
        <f>SUM(G43:G45)</f>
        <v>0</v>
      </c>
      <c r="H46" s="70"/>
      <c r="I46" s="67">
        <f>SUM(I43:I45)</f>
        <v>0</v>
      </c>
      <c r="J46" s="70"/>
      <c r="K46" s="67">
        <f>SUM(K43:K45)</f>
        <v>0</v>
      </c>
      <c r="L46" s="70"/>
      <c r="M46" s="67">
        <f>SUM(M43:M45)</f>
        <v>0</v>
      </c>
      <c r="N46" s="18">
        <f>E46+G46+I46+K46+M46</f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1:58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8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1:58">
      <c r="A48" s="66" t="s">
        <v>70</v>
      </c>
      <c r="B48" s="70"/>
      <c r="C48" s="65" t="s">
        <v>71</v>
      </c>
      <c r="D48" s="66"/>
      <c r="E48" s="67">
        <f>E33+E41+E46</f>
        <v>0</v>
      </c>
      <c r="F48" s="66"/>
      <c r="G48" s="67">
        <f>G33+G41+G46</f>
        <v>0</v>
      </c>
      <c r="H48" s="66"/>
      <c r="I48" s="67">
        <f>I33+I41+I46</f>
        <v>0</v>
      </c>
      <c r="J48" s="66"/>
      <c r="K48" s="67">
        <f>K33+K41+K46</f>
        <v>0</v>
      </c>
      <c r="L48" s="66"/>
      <c r="M48" s="67">
        <f>M33+M41+M46</f>
        <v>0</v>
      </c>
      <c r="N48" s="18">
        <f>E48+G48+I48+K48+M48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1:58">
      <c r="A49" s="2"/>
      <c r="B49" s="2"/>
      <c r="C49" s="2"/>
      <c r="D49" s="2"/>
      <c r="E49" s="32"/>
      <c r="F49" s="1"/>
      <c r="G49" s="32"/>
      <c r="H49" s="1"/>
      <c r="I49" s="32"/>
      <c r="J49" s="1"/>
      <c r="K49" s="32"/>
      <c r="L49" s="1"/>
      <c r="M49" s="32"/>
      <c r="N49" s="18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1:58">
      <c r="A50" s="71" t="s">
        <v>72</v>
      </c>
      <c r="B50" s="72"/>
      <c r="C50" s="73" t="s">
        <v>85</v>
      </c>
      <c r="D50" s="72"/>
      <c r="E50" s="74">
        <f>E48-E46</f>
        <v>0</v>
      </c>
      <c r="F50" s="71"/>
      <c r="G50" s="74">
        <f>G48-G46</f>
        <v>0</v>
      </c>
      <c r="H50" s="71"/>
      <c r="I50" s="74">
        <f>I48-I46</f>
        <v>0</v>
      </c>
      <c r="J50" s="71"/>
      <c r="K50" s="74">
        <f>K48-K46</f>
        <v>0</v>
      </c>
      <c r="L50" s="71"/>
      <c r="M50" s="74">
        <f>M48-M46</f>
        <v>0</v>
      </c>
      <c r="N50" s="18">
        <f>E50+G50+I50+K50+M50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18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1:58">
      <c r="A52" s="75" t="s">
        <v>74</v>
      </c>
      <c r="B52" s="76"/>
      <c r="C52" s="77" t="s">
        <v>75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18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1:58">
      <c r="A53" s="2"/>
      <c r="B53" s="2"/>
      <c r="C53" s="78">
        <v>0.52500000000000002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18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1:58">
      <c r="A54" s="2"/>
      <c r="B54" s="2"/>
      <c r="C54" s="79" t="s">
        <v>76</v>
      </c>
      <c r="D54" s="76"/>
      <c r="E54" s="80">
        <f>E50*$C53</f>
        <v>0</v>
      </c>
      <c r="F54" s="76"/>
      <c r="G54" s="80">
        <f>G50*$C53</f>
        <v>0</v>
      </c>
      <c r="H54" s="76"/>
      <c r="I54" s="80">
        <f>I50*$C53</f>
        <v>0</v>
      </c>
      <c r="J54" s="76"/>
      <c r="K54" s="80">
        <f>K50*$C53</f>
        <v>0</v>
      </c>
      <c r="L54" s="76"/>
      <c r="M54" s="80">
        <f>M50*$C53</f>
        <v>0</v>
      </c>
      <c r="N54" s="18">
        <f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1:5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8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1:5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8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>
      <c r="A57" s="7" t="s">
        <v>77</v>
      </c>
      <c r="B57" s="81"/>
      <c r="C57" s="81"/>
      <c r="D57" s="81"/>
      <c r="E57" s="18">
        <f>E48+E54</f>
        <v>0</v>
      </c>
      <c r="F57" s="81"/>
      <c r="G57" s="18">
        <f>G48+G54</f>
        <v>0</v>
      </c>
      <c r="H57" s="81"/>
      <c r="I57" s="18">
        <f>I48+I54</f>
        <v>0</v>
      </c>
      <c r="J57" s="81"/>
      <c r="K57" s="18">
        <f>K48+K54</f>
        <v>0</v>
      </c>
      <c r="L57" s="81"/>
      <c r="M57" s="18">
        <f>M48+M54</f>
        <v>0</v>
      </c>
      <c r="N57" s="18">
        <f>E57+G57+I57+K57+M57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</sheetData>
  <mergeCells count="17">
    <mergeCell ref="D5:E5"/>
    <mergeCell ref="F5:G5"/>
    <mergeCell ref="H5:I5"/>
    <mergeCell ref="J5:K5"/>
    <mergeCell ref="L5:M5"/>
    <mergeCell ref="AC9:AD9"/>
    <mergeCell ref="AE9:AF9"/>
    <mergeCell ref="W6:X6"/>
    <mergeCell ref="Y6:Z6"/>
    <mergeCell ref="AA6:AB6"/>
    <mergeCell ref="AC6:AD6"/>
    <mergeCell ref="AE6:AF6"/>
    <mergeCell ref="P18:S18"/>
    <mergeCell ref="V25:X25"/>
    <mergeCell ref="W9:X9"/>
    <mergeCell ref="Y9:Z9"/>
    <mergeCell ref="AA9:AB9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57"/>
  <sheetViews>
    <sheetView tabSelected="1" topLeftCell="A28" zoomScaleNormal="100" workbookViewId="0">
      <selection activeCell="A31" sqref="A31"/>
    </sheetView>
  </sheetViews>
  <sheetFormatPr defaultRowHeight="15.75"/>
  <cols>
    <col min="1" max="1" width="33.375"/>
    <col min="2" max="2" width="23.5"/>
    <col min="3" max="3" width="32.5"/>
    <col min="4" max="13" width="13.375"/>
    <col min="14" max="14" width="20.375" style="90"/>
    <col min="15" max="20" width="12.125"/>
    <col min="21" max="21" width="27.25"/>
    <col min="22" max="22" width="12.875"/>
    <col min="23" max="1025" width="12.125"/>
  </cols>
  <sheetData>
    <row r="1" spans="1:62">
      <c r="A1" s="1" t="s">
        <v>78</v>
      </c>
      <c r="B1" s="2"/>
      <c r="C1" s="2"/>
      <c r="D1" s="2"/>
      <c r="E1" s="2"/>
      <c r="F1" s="2" t="s">
        <v>86</v>
      </c>
      <c r="G1" s="2"/>
      <c r="H1" s="2"/>
      <c r="I1" s="2"/>
      <c r="J1" s="2"/>
      <c r="K1" s="2"/>
      <c r="L1" s="2"/>
      <c r="M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>
      <c r="A3" s="1" t="s">
        <v>79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ht="40.5">
      <c r="A5" s="1" t="s">
        <v>80</v>
      </c>
      <c r="B5" s="2"/>
      <c r="C5" s="2"/>
      <c r="D5" s="105" t="s">
        <v>3</v>
      </c>
      <c r="E5" s="105"/>
      <c r="F5" s="105" t="s">
        <v>4</v>
      </c>
      <c r="G5" s="105"/>
      <c r="H5" s="105" t="s">
        <v>5</v>
      </c>
      <c r="I5" s="105"/>
      <c r="J5" s="105" t="s">
        <v>6</v>
      </c>
      <c r="K5" s="105"/>
      <c r="L5" s="105" t="s">
        <v>7</v>
      </c>
      <c r="M5" s="105"/>
      <c r="N5" s="91" t="s">
        <v>87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ht="15.9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7"/>
      <c r="O6" s="2"/>
      <c r="P6" s="2"/>
      <c r="Q6" s="2"/>
      <c r="R6" s="2"/>
      <c r="S6" s="2"/>
      <c r="T6" s="2"/>
      <c r="U6" s="43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>
      <c r="A7" s="1" t="s">
        <v>16</v>
      </c>
      <c r="B7" s="2"/>
      <c r="C7" s="2"/>
      <c r="D7" s="2" t="s">
        <v>18</v>
      </c>
      <c r="E7" s="2" t="s">
        <v>19</v>
      </c>
      <c r="F7" s="2" t="s">
        <v>18</v>
      </c>
      <c r="G7" s="2" t="s">
        <v>19</v>
      </c>
      <c r="H7" s="2" t="s">
        <v>18</v>
      </c>
      <c r="I7" s="2" t="s">
        <v>19</v>
      </c>
      <c r="J7" s="2" t="s">
        <v>18</v>
      </c>
      <c r="K7" s="2" t="s">
        <v>19</v>
      </c>
      <c r="L7" s="2" t="s">
        <v>18</v>
      </c>
      <c r="M7" s="2" t="s">
        <v>19</v>
      </c>
      <c r="N7" s="7"/>
      <c r="O7" s="2"/>
      <c r="P7" s="2"/>
      <c r="Q7" s="2"/>
      <c r="R7" s="2"/>
      <c r="S7" s="2"/>
      <c r="T7" s="2"/>
      <c r="U7" s="43"/>
      <c r="V7" s="48"/>
      <c r="W7" s="43"/>
      <c r="X7" s="48"/>
      <c r="Y7" s="43"/>
      <c r="Z7" s="48"/>
      <c r="AA7" s="43"/>
      <c r="AB7" s="48"/>
      <c r="AC7" s="43"/>
      <c r="AD7" s="48"/>
      <c r="AE7" s="43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7"/>
      <c r="O8" s="2"/>
      <c r="P8" s="2"/>
      <c r="Q8" s="2"/>
      <c r="R8" s="2"/>
      <c r="S8" s="2"/>
      <c r="T8" s="2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>
      <c r="A9" s="1"/>
      <c r="B9" s="2" t="s">
        <v>20</v>
      </c>
      <c r="C9" s="2"/>
      <c r="D9" s="39">
        <v>0</v>
      </c>
      <c r="E9" s="16">
        <f>'PI '!E9+'Co-PI (1)'!E9+'Co-PI (2)'!E9+'Co-PI (3)'!E9</f>
        <v>14953.836923076924</v>
      </c>
      <c r="F9" s="39">
        <v>0</v>
      </c>
      <c r="G9" s="16">
        <f>'PI '!G9+'Co-PI (1)'!G9+'Co-PI (2)'!G9+'Co-PI (3)'!G9</f>
        <v>0</v>
      </c>
      <c r="H9" s="39">
        <v>0</v>
      </c>
      <c r="I9" s="16">
        <f>'PI '!I9+'Co-PI (1)'!I9+'Co-PI (2)'!I9+'Co-PI (3)'!I9</f>
        <v>0</v>
      </c>
      <c r="J9" s="39">
        <v>0</v>
      </c>
      <c r="K9" s="16">
        <f>'PI '!K9+'Co-PI (1)'!K9+'Co-PI (2)'!K9+'Co-PI (3)'!K9</f>
        <v>0</v>
      </c>
      <c r="L9" s="39">
        <v>0</v>
      </c>
      <c r="M9" s="16">
        <f>'PI '!M9+'Co-PI (1)'!M9+'Co-PI (2)'!M9+'Co-PI (3)'!M9</f>
        <v>0</v>
      </c>
      <c r="N9" s="18">
        <f>E9+G9+I9+K9+M9</f>
        <v>14953.836923076924</v>
      </c>
      <c r="O9" s="2"/>
      <c r="P9" s="2"/>
      <c r="Q9" s="2"/>
      <c r="R9" s="2"/>
      <c r="S9" s="2"/>
      <c r="T9" s="2"/>
      <c r="U9" s="43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>
      <c r="A10" s="1"/>
      <c r="B10" s="2"/>
      <c r="C10" s="2"/>
      <c r="D10" s="89">
        <v>0</v>
      </c>
      <c r="E10" s="23">
        <f>'PI '!E10+'Co-PI (1)'!E10+'Co-PI (2)'!E10+'Co-PI (3)'!E10</f>
        <v>0</v>
      </c>
      <c r="F10" s="89">
        <v>0</v>
      </c>
      <c r="G10" s="23">
        <f>'PI '!G10+'Co-PI (1)'!G10+'Co-PI (2)'!G10+'Co-PI (3)'!G10</f>
        <v>0</v>
      </c>
      <c r="H10" s="89">
        <v>0</v>
      </c>
      <c r="I10" s="23">
        <f>'PI '!I10+'Co-PI (1)'!I10+'Co-PI (2)'!I10+'Co-PI (3)'!I10</f>
        <v>0</v>
      </c>
      <c r="J10" s="89">
        <v>0</v>
      </c>
      <c r="K10" s="23">
        <f>'PI '!K10+'Co-PI (1)'!K10+'Co-PI (2)'!K10+'Co-PI (3)'!K10</f>
        <v>0</v>
      </c>
      <c r="L10" s="89">
        <v>0</v>
      </c>
      <c r="M10" s="23">
        <f>'PI '!M10+'Co-PI (1)'!M10+'Co-PI (2)'!M10+'Co-PI (3)'!M10</f>
        <v>0</v>
      </c>
      <c r="N10" s="24">
        <f>E10+G10+I10+K10+M10</f>
        <v>0</v>
      </c>
      <c r="O10" s="2"/>
      <c r="P10" s="2"/>
      <c r="Q10" s="2"/>
      <c r="R10" s="2"/>
      <c r="S10" s="2"/>
      <c r="T10" s="2"/>
      <c r="U10" s="43"/>
      <c r="V10" s="48"/>
      <c r="W10" s="92"/>
      <c r="X10" s="48"/>
      <c r="Y10" s="92"/>
      <c r="Z10" s="48"/>
      <c r="AA10" s="92"/>
      <c r="AB10" s="48"/>
      <c r="AC10" s="92"/>
      <c r="AD10" s="48"/>
      <c r="AE10" s="9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>
      <c r="A11" s="1"/>
      <c r="B11" s="2"/>
      <c r="C11" s="93" t="s">
        <v>24</v>
      </c>
      <c r="D11" s="94">
        <f>SUM(D9:D10)</f>
        <v>0</v>
      </c>
      <c r="E11" s="16">
        <f>'PI '!E11+'Co-PI (1)'!E11+'Co-PI (2)'!E11+'Co-PI (3)'!E11</f>
        <v>14953.836923076924</v>
      </c>
      <c r="F11" s="39">
        <f>SUM(F9:F10)</f>
        <v>0</v>
      </c>
      <c r="G11" s="16">
        <f>'PI '!G11+'Co-PI (1)'!G11+'Co-PI (2)'!G11+'Co-PI (3)'!G11</f>
        <v>0</v>
      </c>
      <c r="H11" s="39">
        <f>SUM(H9:H10)</f>
        <v>0</v>
      </c>
      <c r="I11" s="16">
        <f>'PI '!I11+'Co-PI (1)'!I11+'Co-PI (2)'!I11+'Co-PI (3)'!I11</f>
        <v>0</v>
      </c>
      <c r="J11" s="39">
        <f>SUM(J9:J10)</f>
        <v>0</v>
      </c>
      <c r="K11" s="16">
        <f>SUM(K9:K10)</f>
        <v>0</v>
      </c>
      <c r="L11" s="39">
        <f>SUM(L9:L10)</f>
        <v>0</v>
      </c>
      <c r="M11" s="16">
        <f>'PI '!M11+'Co-PI (1)'!M11+'Co-PI (2)'!M11+'Co-PI (3)'!M11</f>
        <v>0</v>
      </c>
      <c r="N11" s="18">
        <f>E11+G11+I11+K11+M11</f>
        <v>14953.836923076924</v>
      </c>
      <c r="O11" s="2"/>
      <c r="P11" s="2"/>
      <c r="Q11" s="2"/>
      <c r="R11" s="2"/>
      <c r="S11" s="2"/>
      <c r="T11" s="2"/>
      <c r="U11" s="43"/>
      <c r="V11" s="48"/>
      <c r="W11" s="43"/>
      <c r="X11" s="48"/>
      <c r="Y11" s="43"/>
      <c r="Z11" s="48"/>
      <c r="AA11" s="43"/>
      <c r="AB11" s="48"/>
      <c r="AC11" s="43"/>
      <c r="AD11" s="48"/>
      <c r="AE11" s="9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>
      <c r="A12" s="1"/>
      <c r="B12" s="2"/>
      <c r="C12" s="2"/>
      <c r="D12" s="17"/>
      <c r="E12" s="34"/>
      <c r="F12" s="39"/>
      <c r="G12" s="34"/>
      <c r="H12" s="39"/>
      <c r="I12" s="34"/>
      <c r="J12" s="39"/>
      <c r="K12" s="34"/>
      <c r="L12" s="39"/>
      <c r="M12" s="34"/>
      <c r="N12" s="95"/>
      <c r="O12" s="2"/>
      <c r="P12" s="2"/>
      <c r="Q12" s="2"/>
      <c r="R12" s="2"/>
      <c r="S12" s="2"/>
      <c r="T12" s="2"/>
      <c r="U12" s="43"/>
      <c r="V12" s="48"/>
      <c r="W12" s="43"/>
      <c r="X12" s="48"/>
      <c r="Y12" s="92"/>
      <c r="Z12" s="48"/>
      <c r="AA12" s="92"/>
      <c r="AB12" s="48"/>
      <c r="AC12" s="92"/>
      <c r="AD12" s="48"/>
      <c r="AE12" s="9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>
      <c r="A13" s="1"/>
      <c r="B13" s="2"/>
      <c r="C13" s="89" t="s">
        <v>27</v>
      </c>
      <c r="D13" s="2" t="s">
        <v>18</v>
      </c>
      <c r="E13" s="2" t="s">
        <v>28</v>
      </c>
      <c r="F13" s="2" t="s">
        <v>18</v>
      </c>
      <c r="G13" s="2" t="s">
        <v>28</v>
      </c>
      <c r="H13" s="2" t="s">
        <v>18</v>
      </c>
      <c r="I13" s="2" t="s">
        <v>28</v>
      </c>
      <c r="J13" s="2" t="s">
        <v>18</v>
      </c>
      <c r="K13" s="2" t="s">
        <v>28</v>
      </c>
      <c r="L13" s="2" t="s">
        <v>18</v>
      </c>
      <c r="M13" s="2" t="s">
        <v>28</v>
      </c>
      <c r="N13" s="95"/>
      <c r="O13" s="2"/>
      <c r="P13" s="2"/>
      <c r="Q13" s="2"/>
      <c r="R13" s="2"/>
      <c r="S13" s="2"/>
      <c r="T13" s="2"/>
      <c r="U13" s="43"/>
      <c r="V13" s="48"/>
      <c r="W13" s="43"/>
      <c r="X13" s="48"/>
      <c r="Y13" s="43"/>
      <c r="Z13" s="48"/>
      <c r="AA13" s="43"/>
      <c r="AB13" s="48"/>
      <c r="AC13" s="43"/>
      <c r="AD13" s="48"/>
      <c r="AE13" s="9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>
      <c r="A14" s="1" t="s">
        <v>31</v>
      </c>
      <c r="B14" s="2" t="s">
        <v>88</v>
      </c>
      <c r="C14" s="39">
        <v>0</v>
      </c>
      <c r="D14" s="94">
        <v>0</v>
      </c>
      <c r="E14" s="16">
        <f>'PI '!E14+'Co-PI (1)'!E14+'Co-PI (2)'!E14+'Co-PI (3)'!E14</f>
        <v>25000</v>
      </c>
      <c r="F14" s="39">
        <v>0</v>
      </c>
      <c r="G14" s="16">
        <f>'PI '!G14+'Co-PI (1)'!G14+'Co-PI (2)'!G14+'Co-PI (3)'!G14</f>
        <v>0</v>
      </c>
      <c r="H14" s="39">
        <v>0</v>
      </c>
      <c r="I14" s="16">
        <f>'PI '!I14+'Co-PI (1)'!I14+'Co-PI (2)'!I14+'Co-PI (3)'!I14</f>
        <v>0</v>
      </c>
      <c r="J14" s="39">
        <v>0</v>
      </c>
      <c r="K14" s="16">
        <f>'PI '!K14+'Co-PI (1)'!K14+'Co-PI (2)'!K14+'Co-PI (3)'!K14</f>
        <v>0</v>
      </c>
      <c r="L14" s="39">
        <v>0</v>
      </c>
      <c r="M14" s="16">
        <f>'PI '!M14+'Co-PI (1)'!M14+'Co-PI (2)'!M14+'Co-PI (3)'!M14</f>
        <v>0</v>
      </c>
      <c r="N14" s="18">
        <f>E14+G14+I14+K14+M14</f>
        <v>25000</v>
      </c>
      <c r="O14" s="2"/>
      <c r="P14" s="2"/>
      <c r="Q14" s="2"/>
      <c r="R14" s="2"/>
      <c r="S14" s="2"/>
      <c r="T14" s="2"/>
      <c r="U14" s="43"/>
      <c r="V14" s="48"/>
      <c r="W14" s="43"/>
      <c r="X14" s="48"/>
      <c r="Y14" s="92"/>
      <c r="Z14" s="48"/>
      <c r="AA14" s="92"/>
      <c r="AB14" s="48"/>
      <c r="AC14" s="92"/>
      <c r="AD14" s="48"/>
      <c r="AE14" s="9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>
      <c r="A15" s="1"/>
      <c r="B15" s="2" t="s">
        <v>25</v>
      </c>
      <c r="C15" s="39">
        <v>0</v>
      </c>
      <c r="D15" s="94">
        <v>0</v>
      </c>
      <c r="E15" s="16">
        <f>'PI '!E15+'Co-PI (1)'!E15+'Co-PI (2)'!E15+'Co-PI (3)'!E15</f>
        <v>0</v>
      </c>
      <c r="F15" s="39">
        <v>0</v>
      </c>
      <c r="G15" s="16">
        <f>'PI '!G15+'Co-PI (1)'!G15+'Co-PI (2)'!G15+'Co-PI (3)'!G15</f>
        <v>0</v>
      </c>
      <c r="H15" s="39">
        <v>0</v>
      </c>
      <c r="I15" s="16">
        <f>'PI '!I15+'Co-PI (1)'!I15+'Co-PI (2)'!I15+'Co-PI (3)'!I15</f>
        <v>0</v>
      </c>
      <c r="J15" s="39">
        <v>0</v>
      </c>
      <c r="K15" s="16">
        <f>'PI '!K15+'Co-PI (1)'!K15+'Co-PI (2)'!K15+'Co-PI (3)'!K15</f>
        <v>0</v>
      </c>
      <c r="L15" s="39">
        <v>0</v>
      </c>
      <c r="M15" s="16">
        <f>'PI '!M15+'Co-PI (1)'!M15+'Co-PI (2)'!M15+'Co-PI (3)'!M15</f>
        <v>0</v>
      </c>
      <c r="N15" s="18">
        <f>E15+G15+I15+K15+M15</f>
        <v>0</v>
      </c>
      <c r="O15" s="2"/>
      <c r="P15" s="2"/>
      <c r="Q15" s="2"/>
      <c r="R15" s="2"/>
      <c r="S15" s="2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>
      <c r="A16" s="1"/>
      <c r="B16" s="2" t="s">
        <v>33</v>
      </c>
      <c r="C16" s="39">
        <v>0</v>
      </c>
      <c r="D16" s="94">
        <v>0</v>
      </c>
      <c r="E16" s="16">
        <f>'PI '!E16+'Co-PI (1)'!E16+'Co-PI (2)'!E16+'Co-PI (3)'!E16</f>
        <v>12000</v>
      </c>
      <c r="F16" s="39">
        <v>0</v>
      </c>
      <c r="G16" s="16">
        <f>'PI '!G16+'Co-PI (1)'!G16+'Co-PI (2)'!G16+'Co-PI (3)'!G16</f>
        <v>0</v>
      </c>
      <c r="H16" s="39">
        <v>0</v>
      </c>
      <c r="I16" s="16">
        <f>'PI '!I16+'Co-PI (1)'!I16+'Co-PI (2)'!I16+'Co-PI (3)'!I16</f>
        <v>0</v>
      </c>
      <c r="J16" s="39">
        <v>0</v>
      </c>
      <c r="K16" s="16">
        <f>'PI '!K16+'Co-PI (1)'!K16+'Co-PI (2)'!K16+'Co-PI (3)'!K16</f>
        <v>0</v>
      </c>
      <c r="L16" s="39">
        <v>0</v>
      </c>
      <c r="M16" s="16">
        <f>'PI '!M16+'Co-PI (1)'!M16+'Co-PI (2)'!M16+'Co-PI (3)'!M16</f>
        <v>0</v>
      </c>
      <c r="N16" s="18">
        <f>E16+G16+I16+K16+M16</f>
        <v>12000</v>
      </c>
      <c r="O16" s="2"/>
      <c r="P16" s="2"/>
      <c r="Q16" s="2"/>
      <c r="R16" s="2"/>
      <c r="S16" s="2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>
      <c r="A17" s="1"/>
      <c r="B17" s="2" t="s">
        <v>30</v>
      </c>
      <c r="C17" s="39">
        <v>0</v>
      </c>
      <c r="D17" s="94">
        <v>0</v>
      </c>
      <c r="E17" s="16">
        <f>'PI '!E17+'Co-PI (1)'!E17+'Co-PI (2)'!E17+'Co-PI (3)'!E17</f>
        <v>0</v>
      </c>
      <c r="F17" s="39">
        <v>0</v>
      </c>
      <c r="G17" s="16">
        <f>'PI '!G17+'Co-PI (1)'!G17+'Co-PI (2)'!G17+'Co-PI (3)'!G17</f>
        <v>0</v>
      </c>
      <c r="H17" s="39">
        <v>0</v>
      </c>
      <c r="I17" s="16">
        <f>'PI '!I17+'Co-PI (1)'!I17+'Co-PI (2)'!I17+'Co-PI (3)'!I17</f>
        <v>0</v>
      </c>
      <c r="J17" s="39">
        <v>0</v>
      </c>
      <c r="K17" s="16">
        <f>'PI '!K17+'Co-PI (1)'!K17+'Co-PI (2)'!K17+'Co-PI (3)'!K17</f>
        <v>0</v>
      </c>
      <c r="L17" s="39">
        <v>0</v>
      </c>
      <c r="M17" s="16">
        <f>'PI '!M17+'Co-PI (1)'!M17+'Co-PI (2)'!M17+'Co-PI (3)'!M17</f>
        <v>0</v>
      </c>
      <c r="N17" s="18">
        <f>E17+G17+I17+K17+M17</f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>
      <c r="A18" s="1"/>
      <c r="B18" s="2" t="s">
        <v>32</v>
      </c>
      <c r="C18" s="44">
        <v>0</v>
      </c>
      <c r="D18" s="96">
        <v>0</v>
      </c>
      <c r="E18" s="23">
        <f>'PI '!E18+'Co-PI (1)'!E18+'Co-PI (2)'!E18+'Co-PI (3)'!E18</f>
        <v>0</v>
      </c>
      <c r="F18" s="89">
        <v>0</v>
      </c>
      <c r="G18" s="23">
        <f>'PI '!G18+'Co-PI (1)'!G18+'Co-PI (2)'!G18+'Co-PI (3)'!G18</f>
        <v>0</v>
      </c>
      <c r="H18" s="89">
        <v>0</v>
      </c>
      <c r="I18" s="23">
        <f>'PI '!I18+'Co-PI (1)'!I18+'Co-PI (2)'!I18+'Co-PI (3)'!I18</f>
        <v>0</v>
      </c>
      <c r="J18" s="89">
        <v>0</v>
      </c>
      <c r="K18" s="23">
        <f>'PI '!K18+'Co-PI (1)'!K18+'Co-PI (2)'!K18+'Co-PI (3)'!K18</f>
        <v>0</v>
      </c>
      <c r="L18" s="89">
        <v>0</v>
      </c>
      <c r="M18" s="23">
        <f>'PI '!M18+'Co-PI (1)'!M18+'Co-PI (2)'!M18+'Co-PI (3)'!M18</f>
        <v>0</v>
      </c>
      <c r="N18" s="24">
        <f>E18+G18+I18+K18+M18</f>
        <v>0</v>
      </c>
      <c r="O18" s="2"/>
      <c r="P18" s="2"/>
      <c r="Q18" s="2"/>
      <c r="R18" s="2"/>
      <c r="S18" s="2"/>
      <c r="T18" s="2"/>
      <c r="U18" s="43"/>
      <c r="V18" s="43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>
      <c r="A19" s="1"/>
      <c r="B19" s="2"/>
      <c r="C19" s="44"/>
      <c r="D19" s="47"/>
      <c r="E19" s="48"/>
      <c r="F19" s="97"/>
      <c r="G19" s="48"/>
      <c r="H19" s="97"/>
      <c r="I19" s="48"/>
      <c r="J19" s="97"/>
      <c r="K19" s="48"/>
      <c r="L19" s="97"/>
      <c r="M19" s="48"/>
      <c r="N19" s="18"/>
      <c r="O19" s="2"/>
      <c r="P19" s="2"/>
      <c r="Q19" s="2"/>
      <c r="R19" s="2"/>
      <c r="S19" s="2"/>
      <c r="T19" s="2"/>
      <c r="U19" s="98"/>
      <c r="V19" s="43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s="90" customFormat="1">
      <c r="A20" s="1"/>
      <c r="B20" s="2"/>
      <c r="C20" s="93" t="s">
        <v>41</v>
      </c>
      <c r="D20" s="2"/>
      <c r="E20" s="16">
        <f>'PI '!E20+'Co-PI (1)'!E20+'Co-PI (2)'!E20+'Co-PI (3)'!E20</f>
        <v>37000</v>
      </c>
      <c r="F20" s="16"/>
      <c r="G20" s="16">
        <f>'PI '!G20+'Co-PI (1)'!G20+'Co-PI (2)'!G20+'Co-PI (3)'!G20</f>
        <v>0</v>
      </c>
      <c r="H20" s="16"/>
      <c r="I20" s="16">
        <f>'PI '!I20+'Co-PI (1)'!I20+'Co-PI (2)'!I20+'Co-PI (3)'!I20</f>
        <v>0</v>
      </c>
      <c r="J20" s="16"/>
      <c r="K20" s="16">
        <f>'PI '!K20+'Co-PI (1)'!K20+'Co-PI (2)'!K20+'Co-PI (3)'!K20</f>
        <v>0</v>
      </c>
      <c r="L20" s="16"/>
      <c r="M20" s="16">
        <f>'PI '!M20+'Co-PI (1)'!M20+'Co-PI (2)'!M20+'Co-PI (3)'!M20</f>
        <v>0</v>
      </c>
      <c r="N20" s="18">
        <f>E20+G20+I20+K20+M20</f>
        <v>37000</v>
      </c>
      <c r="O20" s="2"/>
      <c r="P20" s="2"/>
      <c r="Q20" s="2"/>
      <c r="R20" s="2"/>
      <c r="S20" s="2"/>
      <c r="T20" s="2"/>
      <c r="U20" s="98"/>
      <c r="V20" s="43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>
      <c r="A21" s="1"/>
      <c r="B21" s="2"/>
      <c r="C21" s="2"/>
      <c r="D21" s="2"/>
      <c r="E21" s="16"/>
      <c r="F21" s="16"/>
      <c r="G21" s="16"/>
      <c r="H21" s="16"/>
      <c r="I21" s="16"/>
      <c r="J21" s="16"/>
      <c r="K21" s="16"/>
      <c r="L21" s="16"/>
      <c r="M21" s="16"/>
      <c r="N21" s="18"/>
      <c r="O21" s="2"/>
      <c r="P21" s="2"/>
      <c r="Q21" s="2"/>
      <c r="R21" s="2"/>
      <c r="S21" s="2"/>
      <c r="T21" s="2"/>
      <c r="U21" s="98"/>
      <c r="V21" s="43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s="90" customFormat="1">
      <c r="A22" s="1"/>
      <c r="B22" s="2"/>
      <c r="C22" s="93" t="s">
        <v>47</v>
      </c>
      <c r="D22" s="2"/>
      <c r="E22" s="16">
        <f>'PI '!E22+'Co-PI (1)'!E22+'Co-PI (2)'!E22+'Co-PI (3)'!E22</f>
        <v>51953.836923076924</v>
      </c>
      <c r="F22" s="16"/>
      <c r="G22" s="16">
        <f>'PI '!G22+'Co-PI (1)'!G22+'Co-PI (2)'!G22+'Co-PI (3)'!G22</f>
        <v>0</v>
      </c>
      <c r="H22" s="16"/>
      <c r="I22" s="16">
        <f>'PI '!I22+'Co-PI (1)'!I22+'Co-PI (2)'!I22+'Co-PI (3)'!I22</f>
        <v>0</v>
      </c>
      <c r="J22" s="16"/>
      <c r="K22" s="16">
        <f>'PI '!K22+'Co-PI (1)'!K22+'Co-PI (2)'!K22+'Co-PI (3)'!K22</f>
        <v>0</v>
      </c>
      <c r="L22" s="16"/>
      <c r="M22" s="16">
        <f>'PI '!M22+'Co-PI (1)'!M22+'Co-PI (2)'!M22+'Co-PI (3)'!M22</f>
        <v>0</v>
      </c>
      <c r="N22" s="18">
        <f>E22+G22+I22+K22+M22</f>
        <v>51953.836923076924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95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>
      <c r="A24" s="1"/>
      <c r="B24" s="2"/>
      <c r="C24" s="89" t="s">
        <v>50</v>
      </c>
      <c r="D24" s="2"/>
      <c r="E24" s="64" t="s">
        <v>51</v>
      </c>
      <c r="F24" s="2"/>
      <c r="G24" s="64" t="s">
        <v>51</v>
      </c>
      <c r="H24" s="2"/>
      <c r="I24" s="64" t="s">
        <v>51</v>
      </c>
      <c r="J24" s="2"/>
      <c r="K24" s="64" t="s">
        <v>51</v>
      </c>
      <c r="L24" s="2"/>
      <c r="M24" s="64" t="s">
        <v>51</v>
      </c>
      <c r="N24" s="99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>
      <c r="A25" s="1" t="s">
        <v>53</v>
      </c>
      <c r="B25" s="2" t="s">
        <v>54</v>
      </c>
      <c r="C25" s="63">
        <v>0.26900000000000002</v>
      </c>
      <c r="D25" s="2"/>
      <c r="E25" s="16">
        <f>'PI '!E25+'Co-PI (1)'!E25+'Co-PI (2)'!E25+'Co-PI (3)'!E25</f>
        <v>4022.5821323076925</v>
      </c>
      <c r="F25" s="16"/>
      <c r="G25" s="16">
        <f>'PI '!G25+'Co-PI (1)'!G25+'Co-PI (2)'!G25+'Co-PI (3)'!G25</f>
        <v>0</v>
      </c>
      <c r="H25" s="16"/>
      <c r="I25" s="16">
        <f>'PI '!I25+'Co-PI (1)'!I25+'Co-PI (2)'!I25+'Co-PI (3)'!I25</f>
        <v>0</v>
      </c>
      <c r="J25" s="16"/>
      <c r="K25" s="16">
        <f>'PI '!K25+'Co-PI (1)'!K25+'Co-PI (2)'!K25+'Co-PI (3)'!K25</f>
        <v>0</v>
      </c>
      <c r="L25" s="16"/>
      <c r="M25" s="16">
        <f>'PI '!M25+'Co-PI (1)'!M25+'Co-PI (2)'!M25+'Co-PI (3)'!M25</f>
        <v>0</v>
      </c>
      <c r="N25" s="18">
        <f t="shared" ref="N25:N31" si="0">E25+G25+I25+K25+M25</f>
        <v>4022.5821323076925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>
      <c r="A26" s="1"/>
      <c r="B26" s="2" t="s">
        <v>23</v>
      </c>
      <c r="C26" s="63">
        <v>0.20399999999999999</v>
      </c>
      <c r="D26" s="2"/>
      <c r="E26" s="16">
        <f>'PI '!E26+'Co-PI (1)'!E26+'Co-PI (2)'!E26+'Co-PI (3)'!E26</f>
        <v>5100</v>
      </c>
      <c r="F26" s="16"/>
      <c r="G26" s="16">
        <f>'PI '!G26+'Co-PI (1)'!G26+'Co-PI (2)'!G26+'Co-PI (3)'!G26</f>
        <v>0</v>
      </c>
      <c r="H26" s="16"/>
      <c r="I26" s="16">
        <f>'PI '!I26+'Co-PI (1)'!I26+'Co-PI (2)'!I26+'Co-PI (3)'!I26</f>
        <v>0</v>
      </c>
      <c r="J26" s="16"/>
      <c r="K26" s="16">
        <f>'PI '!K26+'Co-PI (1)'!K26+'Co-PI (2)'!K26+'Co-PI (3)'!K26</f>
        <v>0</v>
      </c>
      <c r="L26" s="16"/>
      <c r="M26" s="16">
        <f>'PI '!M26+'Co-PI (1)'!M26+'Co-PI (2)'!M26+'Co-PI (3)'!M26</f>
        <v>0</v>
      </c>
      <c r="N26" s="18">
        <f t="shared" si="0"/>
        <v>5100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>
      <c r="A27" s="1"/>
      <c r="B27" s="2" t="s">
        <v>25</v>
      </c>
      <c r="C27" s="63">
        <v>0.20399999999999999</v>
      </c>
      <c r="D27" s="2"/>
      <c r="E27" s="16">
        <f>'PI '!E27+'Co-PI (1)'!E27+'Co-PI (2)'!E27+'Co-PI (3)'!E27</f>
        <v>0</v>
      </c>
      <c r="F27" s="16"/>
      <c r="G27" s="16">
        <f>'PI '!G27+'Co-PI (1)'!G27+'Co-PI (2)'!G27+'Co-PI (3)'!G27</f>
        <v>0</v>
      </c>
      <c r="H27" s="16"/>
      <c r="I27" s="16">
        <f>'PI '!I27+'Co-PI (1)'!I27+'Co-PI (2)'!I27+'Co-PI (3)'!I27</f>
        <v>0</v>
      </c>
      <c r="J27" s="16"/>
      <c r="K27" s="16">
        <f>'PI '!K27+'Co-PI (1)'!K27+'Co-PI (2)'!K27+'Co-PI (3)'!K27</f>
        <v>0</v>
      </c>
      <c r="L27" s="16"/>
      <c r="M27" s="16">
        <f>'PI '!M27+'Co-PI (1)'!M27+'Co-PI (2)'!M27+'Co-PI (3)'!M27</f>
        <v>0</v>
      </c>
      <c r="N27" s="18">
        <f t="shared" si="0"/>
        <v>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>
      <c r="A28" s="1"/>
      <c r="B28" s="2" t="s">
        <v>33</v>
      </c>
      <c r="C28" s="63">
        <v>2.5000000000000001E-2</v>
      </c>
      <c r="D28" s="2"/>
      <c r="E28" s="16">
        <f>'PI '!E28+'Co-PI (1)'!E28+'Co-PI (2)'!E28+'Co-PI (3)'!E28</f>
        <v>300</v>
      </c>
      <c r="F28" s="16"/>
      <c r="G28" s="16">
        <f>'PI '!G28+'Co-PI (1)'!G28+'Co-PI (2)'!G28+'Co-PI (3)'!G28</f>
        <v>0</v>
      </c>
      <c r="H28" s="16"/>
      <c r="I28" s="16">
        <f>'PI '!I28+'Co-PI (1)'!I28+'Co-PI (2)'!I28+'Co-PI (3)'!I28</f>
        <v>0</v>
      </c>
      <c r="J28" s="16"/>
      <c r="K28" s="16">
        <f>'PI '!K28+'Co-PI (1)'!K28+'Co-PI (2)'!K28+'Co-PI (3)'!K28</f>
        <v>0</v>
      </c>
      <c r="L28" s="16"/>
      <c r="M28" s="16">
        <f>'PI '!M28+'Co-PI (1)'!M28+'Co-PI (2)'!M28+'Co-PI (3)'!M28</f>
        <v>0</v>
      </c>
      <c r="N28" s="18">
        <f t="shared" si="0"/>
        <v>300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>
      <c r="A29" s="1"/>
      <c r="B29" s="2" t="s">
        <v>30</v>
      </c>
      <c r="C29" s="63">
        <v>0.36899999999999999</v>
      </c>
      <c r="D29" s="2"/>
      <c r="E29" s="16">
        <f>'PI '!E29+'Co-PI (1)'!E29+'Co-PI (2)'!E29+'Co-PI (3)'!E29</f>
        <v>0</v>
      </c>
      <c r="F29" s="16"/>
      <c r="G29" s="16">
        <f>'PI '!G29+'Co-PI (1)'!G29+'Co-PI (2)'!G29+'Co-PI (3)'!G29</f>
        <v>0</v>
      </c>
      <c r="H29" s="16"/>
      <c r="I29" s="16">
        <f>'PI '!I29+'Co-PI (1)'!I29+'Co-PI (2)'!I29+'Co-PI (3)'!I29</f>
        <v>0</v>
      </c>
      <c r="J29" s="16"/>
      <c r="K29" s="16">
        <f>'PI '!K29+'Co-PI (1)'!K29+'Co-PI (2)'!K29+'Co-PI (3)'!K29</f>
        <v>0</v>
      </c>
      <c r="L29" s="16"/>
      <c r="M29" s="16">
        <f>'PI '!M29+'Co-PI (1)'!M29+'Co-PI (2)'!M29+'Co-PI (3)'!M29</f>
        <v>0</v>
      </c>
      <c r="N29" s="18">
        <f t="shared" si="0"/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>
      <c r="A30" s="1"/>
      <c r="B30" s="2" t="s">
        <v>32</v>
      </c>
      <c r="C30" s="63">
        <v>0.44800000000000001</v>
      </c>
      <c r="D30" s="2"/>
      <c r="E30" s="23">
        <f>'PI '!E30+'Co-PI (1)'!E30+'Co-PI (2)'!E30+'Co-PI (3)'!E30</f>
        <v>0</v>
      </c>
      <c r="F30" s="23"/>
      <c r="G30" s="23">
        <f>'PI '!G30+'Co-PI (1)'!G30+'Co-PI (2)'!G30+'Co-PI (3)'!G30</f>
        <v>0</v>
      </c>
      <c r="H30" s="23"/>
      <c r="I30" s="23">
        <f>'PI '!I30+'Co-PI (1)'!I30+'Co-PI (2)'!I30+'Co-PI (3)'!I30</f>
        <v>0</v>
      </c>
      <c r="J30" s="23"/>
      <c r="K30" s="23">
        <f>'PI '!K30+'Co-PI (1)'!K30+'Co-PI (2)'!K30+'Co-PI (3)'!K30</f>
        <v>0</v>
      </c>
      <c r="L30" s="23"/>
      <c r="M30" s="23">
        <f>'PI '!M30+'Co-PI (1)'!M30+'Co-PI (2)'!M30+'Co-PI (3)'!M30</f>
        <v>0</v>
      </c>
      <c r="N30" s="24">
        <f t="shared" si="0"/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>
      <c r="A31" s="1"/>
      <c r="B31" s="2"/>
      <c r="C31" s="93" t="s">
        <v>56</v>
      </c>
      <c r="D31" s="2"/>
      <c r="E31" s="16">
        <f>'PI '!E31+'Co-PI (1)'!E31+'Co-PI (2)'!E31+'Co-PI (3)'!E31</f>
        <v>9422.5821323076925</v>
      </c>
      <c r="F31" s="16"/>
      <c r="G31" s="16">
        <f>'PI '!G31+'Co-PI (1)'!G31+'Co-PI (2)'!G31+'Co-PI (3)'!G31</f>
        <v>0</v>
      </c>
      <c r="H31" s="16"/>
      <c r="I31" s="16">
        <f>'PI '!I31+'Co-PI (1)'!I31+'Co-PI (2)'!I31+'Co-PI (3)'!I31</f>
        <v>0</v>
      </c>
      <c r="J31" s="16"/>
      <c r="K31" s="16">
        <f>'PI '!K31+'Co-PI (1)'!K31+'Co-PI (2)'!K31+'Co-PI (3)'!K31</f>
        <v>0</v>
      </c>
      <c r="L31" s="16"/>
      <c r="M31" s="16">
        <f>'PI '!M31+'Co-PI (1)'!M31+'Co-PI (2)'!M31+'Co-PI (3)'!M31</f>
        <v>0</v>
      </c>
      <c r="N31" s="18">
        <f t="shared" si="0"/>
        <v>9422.5821323076925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95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s="90" customFormat="1">
      <c r="A33" s="1"/>
      <c r="B33" s="2"/>
      <c r="C33" s="100" t="s">
        <v>57</v>
      </c>
      <c r="D33" s="70"/>
      <c r="E33" s="101">
        <f>'PI '!E33+'Co-PI (1)'!E33+'Co-PI (2)'!E33+'Co-PI (3)'!E33</f>
        <v>61376.419055384613</v>
      </c>
      <c r="F33" s="101"/>
      <c r="G33" s="101">
        <f>'PI '!G33+'Co-PI (1)'!G33+'Co-PI (2)'!G33+'Co-PI (3)'!G33</f>
        <v>0</v>
      </c>
      <c r="H33" s="101"/>
      <c r="I33" s="101">
        <f>'PI '!I33+'Co-PI (1)'!I33+'Co-PI (2)'!I33+'Co-PI (3)'!I33</f>
        <v>0</v>
      </c>
      <c r="J33" s="101"/>
      <c r="K33" s="101">
        <f>'PI '!K33+'Co-PI (1)'!K33+'Co-PI (2)'!K33+'Co-PI (3)'!K33</f>
        <v>0</v>
      </c>
      <c r="L33" s="101"/>
      <c r="M33" s="101">
        <f>'PI '!M33+'Co-PI (1)'!M33+'Co-PI (2)'!M33+'Co-PI (3)'!M33</f>
        <v>0</v>
      </c>
      <c r="N33" s="18">
        <f>E33+G33+I33+K33+M33</f>
        <v>61376.419055384613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95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0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>
      <c r="A36" s="1" t="s">
        <v>58</v>
      </c>
      <c r="B36" s="2" t="s">
        <v>59</v>
      </c>
      <c r="C36" s="2"/>
      <c r="D36" s="2"/>
      <c r="E36" s="16">
        <f>'PI '!N36+'Co-PI (1)'!E36</f>
        <v>33500</v>
      </c>
      <c r="F36" s="16"/>
      <c r="G36" s="16">
        <f>'PI '!G36+'Co-PI (1)'!G36+'Co-PI (2)'!G36+'Co-PI (3)'!G36</f>
        <v>0</v>
      </c>
      <c r="H36" s="16"/>
      <c r="I36" s="16">
        <f>'PI '!I36+'Co-PI (1)'!I36+'Co-PI (2)'!I36+'Co-PI (3)'!I36</f>
        <v>0</v>
      </c>
      <c r="J36" s="16"/>
      <c r="K36" s="16">
        <f>'PI '!K36+'Co-PI (1)'!K36+'Co-PI (2)'!K36+'Co-PI (3)'!K36</f>
        <v>0</v>
      </c>
      <c r="L36" s="16"/>
      <c r="M36" s="16">
        <f>'PI '!M36+'Co-PI (1)'!M36+'Co-PI (2)'!M36+'Co-PI (3)'!M36</f>
        <v>0</v>
      </c>
      <c r="N36" s="18">
        <f t="shared" ref="N36:N41" si="1">E36+G36+I36+K36+M36</f>
        <v>33500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>
      <c r="A37" s="1"/>
      <c r="B37" s="2" t="s">
        <v>60</v>
      </c>
      <c r="C37" s="2"/>
      <c r="D37" s="2"/>
      <c r="E37" s="16">
        <f>'PI '!N37+'Co-PI (1)'!E37</f>
        <v>2000</v>
      </c>
      <c r="F37" s="16"/>
      <c r="G37" s="16">
        <f>'PI '!G37+'Co-PI (1)'!G37+'Co-PI (2)'!G37+'Co-PI (3)'!G37</f>
        <v>0</v>
      </c>
      <c r="H37" s="16"/>
      <c r="I37" s="16">
        <f>'PI '!I37+'Co-PI (1)'!I37+'Co-PI (2)'!I37+'Co-PI (3)'!I37</f>
        <v>0</v>
      </c>
      <c r="J37" s="16"/>
      <c r="K37" s="16">
        <f>'PI '!K37+'Co-PI (1)'!K37+'Co-PI (2)'!K37+'Co-PI (3)'!K37</f>
        <v>0</v>
      </c>
      <c r="L37" s="16"/>
      <c r="M37" s="16">
        <f>'PI '!M37+'Co-PI (1)'!M37+'Co-PI (2)'!M37+'Co-PI (3)'!M37</f>
        <v>0</v>
      </c>
      <c r="N37" s="18">
        <f t="shared" si="1"/>
        <v>2000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>
      <c r="A38" s="1"/>
      <c r="B38" s="2" t="s">
        <v>61</v>
      </c>
      <c r="C38" s="2"/>
      <c r="D38" s="2"/>
      <c r="E38" s="16">
        <f>'PI '!N38+'Co-PI (1)'!E38</f>
        <v>0</v>
      </c>
      <c r="F38" s="16"/>
      <c r="G38" s="16">
        <f>'PI '!G38+'Co-PI (1)'!G38+'Co-PI (2)'!G38+'Co-PI (3)'!G38</f>
        <v>0</v>
      </c>
      <c r="H38" s="16"/>
      <c r="I38" s="16">
        <f>'PI '!I38+'Co-PI (1)'!I38+'Co-PI (2)'!I38+'Co-PI (3)'!I38</f>
        <v>0</v>
      </c>
      <c r="J38" s="16"/>
      <c r="K38" s="16">
        <f>'PI '!K38+'Co-PI (1)'!K38+'Co-PI (2)'!K38+'Co-PI (3)'!K38</f>
        <v>0</v>
      </c>
      <c r="L38" s="16"/>
      <c r="M38" s="16">
        <f>'PI '!M38+'Co-PI (1)'!M38+'Co-PI (2)'!M38+'Co-PI (3)'!M38</f>
        <v>0</v>
      </c>
      <c r="N38" s="18">
        <f t="shared" si="1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>
      <c r="A39" s="1"/>
      <c r="B39" s="2" t="s">
        <v>62</v>
      </c>
      <c r="C39" s="2"/>
      <c r="D39" s="2"/>
      <c r="E39" s="16">
        <f>'PI '!N39+'Co-PI (1)'!E39</f>
        <v>2000</v>
      </c>
      <c r="F39" s="16"/>
      <c r="G39" s="16">
        <f>'PI '!G39+'Co-PI (1)'!G39+'Co-PI (2)'!G39+'Co-PI (3)'!G39</f>
        <v>0</v>
      </c>
      <c r="H39" s="16"/>
      <c r="I39" s="16">
        <f>'PI '!I39+'Co-PI (1)'!I39+'Co-PI (2)'!I39+'Co-PI (3)'!I39</f>
        <v>0</v>
      </c>
      <c r="J39" s="16"/>
      <c r="K39" s="16">
        <f>'PI '!K39+'Co-PI (1)'!K39+'Co-PI (2)'!K39+'Co-PI (3)'!K39</f>
        <v>0</v>
      </c>
      <c r="L39" s="16"/>
      <c r="M39" s="16">
        <f>'PI '!M39+'Co-PI (1)'!M39+'Co-PI (2)'!M39+'Co-PI (3)'!M39</f>
        <v>0</v>
      </c>
      <c r="N39" s="18">
        <f t="shared" si="1"/>
        <v>2000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>
      <c r="A40" s="1"/>
      <c r="B40" s="2" t="s">
        <v>63</v>
      </c>
      <c r="C40" s="2"/>
      <c r="D40" s="2"/>
      <c r="E40" s="16">
        <f>'PI '!N40+'Co-PI (1)'!E40</f>
        <v>0</v>
      </c>
      <c r="F40" s="23"/>
      <c r="G40" s="23">
        <f>'PI '!G40+'Co-PI (1)'!G40+'Co-PI (2)'!G40+'Co-PI (3)'!G40</f>
        <v>0</v>
      </c>
      <c r="H40" s="23"/>
      <c r="I40" s="23">
        <f>'PI '!I40+'Co-PI (1)'!I40+'Co-PI (2)'!I40+'Co-PI (3)'!I40</f>
        <v>0</v>
      </c>
      <c r="J40" s="23"/>
      <c r="K40" s="23">
        <f>'PI '!K40+'Co-PI (1)'!K40+'Co-PI (2)'!K40+'Co-PI (3)'!K40</f>
        <v>0</v>
      </c>
      <c r="L40" s="23"/>
      <c r="M40" s="23">
        <f>'PI '!M40+'Co-PI (1)'!M40+'Co-PI (2)'!M40+'Co-PI (3)'!M40</f>
        <v>0</v>
      </c>
      <c r="N40" s="24">
        <f t="shared" si="1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s="90" customFormat="1">
      <c r="A41" s="1"/>
      <c r="B41" s="2"/>
      <c r="C41" s="100" t="s">
        <v>64</v>
      </c>
      <c r="D41" s="70"/>
      <c r="E41" s="101">
        <f>'PI '!E41+'Co-PI (1)'!E41+'Co-PI (2)'!E41+'Co-PI (3)'!E41</f>
        <v>37500</v>
      </c>
      <c r="F41" s="101"/>
      <c r="G41" s="101">
        <f>'PI '!G41+'Co-PI (1)'!G41+'Co-PI (2)'!G41+'Co-PI (3)'!G41</f>
        <v>0</v>
      </c>
      <c r="H41" s="101"/>
      <c r="I41" s="101">
        <f>'PI '!I41+'Co-PI (1)'!I41+'Co-PI (2)'!I41+'Co-PI (3)'!I41</f>
        <v>0</v>
      </c>
      <c r="J41" s="101"/>
      <c r="K41" s="101">
        <f>'PI '!K41+'Co-PI (1)'!K41+'Co-PI (2)'!K41+'Co-PI (3)'!K41</f>
        <v>0</v>
      </c>
      <c r="L41" s="101"/>
      <c r="M41" s="101">
        <f>'PI '!M41+'Co-PI (1)'!M41+'Co-PI (2)'!M41+'Co-PI (3)'!M41</f>
        <v>0</v>
      </c>
      <c r="N41" s="18">
        <f t="shared" si="1"/>
        <v>37500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>
      <c r="A42" s="1"/>
      <c r="B42" s="2"/>
      <c r="C42" s="2"/>
      <c r="D42" s="2"/>
      <c r="E42" s="16"/>
      <c r="F42" s="16"/>
      <c r="G42" s="16"/>
      <c r="H42" s="16"/>
      <c r="I42" s="16"/>
      <c r="J42" s="16"/>
      <c r="K42" s="16"/>
      <c r="L42" s="16"/>
      <c r="M42" s="16"/>
      <c r="N42" s="18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>
      <c r="A43" s="1" t="s">
        <v>65</v>
      </c>
      <c r="B43" s="2" t="s">
        <v>66</v>
      </c>
      <c r="C43" s="2"/>
      <c r="D43" s="2"/>
      <c r="E43" s="16">
        <f>'PI '!E43+'Co-PI (1)'!E43+'Co-PI (2)'!E43+'Co-PI (3)'!E43</f>
        <v>0</v>
      </c>
      <c r="F43" s="16"/>
      <c r="G43" s="16">
        <f>'PI '!G43+'Co-PI (1)'!G43+'Co-PI (2)'!G43+'Co-PI (3)'!G43</f>
        <v>0</v>
      </c>
      <c r="H43" s="16"/>
      <c r="I43" s="16">
        <f>'PI '!I43+'Co-PI (1)'!I43+'Co-PI (2)'!I43+'Co-PI (3)'!I43</f>
        <v>0</v>
      </c>
      <c r="J43" s="16"/>
      <c r="K43" s="16">
        <f>'PI '!K43+'Co-PI (1)'!K43+'Co-PI (2)'!K43+'Co-PI (3)'!K43</f>
        <v>0</v>
      </c>
      <c r="L43" s="16"/>
      <c r="M43" s="16">
        <f>'PI '!M43+'Co-PI (1)'!M43+'Co-PI (2)'!M43+'Co-PI (3)'!M43</f>
        <v>0</v>
      </c>
      <c r="N43" s="18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>
      <c r="A44" s="2"/>
      <c r="B44" s="2" t="s">
        <v>67</v>
      </c>
      <c r="C44" s="2"/>
      <c r="D44" s="2"/>
      <c r="E44" s="48">
        <f>'PI '!E44+'Co-PI (1)'!E44+'Co-PI (2)'!E44+'Co-PI (3)'!E44</f>
        <v>11872.822500000002</v>
      </c>
      <c r="F44" s="48"/>
      <c r="G44" s="48">
        <f>'PI '!G44+'Co-PI (1)'!G44+'Co-PI (2)'!G44+'Co-PI (3)'!G44</f>
        <v>0</v>
      </c>
      <c r="H44" s="48"/>
      <c r="I44" s="48">
        <f>'PI '!I44+'Co-PI (1)'!I44+'Co-PI (2)'!I44+'Co-PI (3)'!I44</f>
        <v>0</v>
      </c>
      <c r="J44" s="48"/>
      <c r="K44" s="48">
        <f>'PI '!K44+'Co-PI (1)'!K44+'Co-PI (2)'!K44+'Co-PI (3)'!K44</f>
        <v>0</v>
      </c>
      <c r="L44" s="48"/>
      <c r="M44" s="48">
        <f>'PI '!M44+'Co-PI (1)'!M44+'Co-PI (2)'!M44+'Co-PI (3)'!M44</f>
        <v>0</v>
      </c>
      <c r="N44" s="69">
        <f>E44+G44+I44+K44+M44</f>
        <v>11872.822500000002</v>
      </c>
      <c r="O44" s="4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>
      <c r="A45" s="2"/>
      <c r="B45" s="2" t="s">
        <v>68</v>
      </c>
      <c r="C45" s="2"/>
      <c r="D45" s="2"/>
      <c r="E45" s="23">
        <f>'PI '!E45+'Co-PI (1)'!E45+'Co-PI (2)'!E45+'Co-PI (3)'!E45</f>
        <v>0</v>
      </c>
      <c r="F45" s="23"/>
      <c r="G45" s="23">
        <v>0</v>
      </c>
      <c r="H45" s="23"/>
      <c r="I45" s="23">
        <v>0</v>
      </c>
      <c r="J45" s="23"/>
      <c r="K45" s="23">
        <f>'PI '!K45+'Co-PI (1)'!K45+'Co-PI (2)'!K45+'Co-PI (3)'!K45</f>
        <v>0</v>
      </c>
      <c r="L45" s="23"/>
      <c r="M45" s="23">
        <f>'PI '!M45+'Co-PI (1)'!M45+'Co-PI (2)'!M45+'Co-PI (3)'!M45</f>
        <v>0</v>
      </c>
      <c r="N45" s="24">
        <f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s="90" customFormat="1">
      <c r="A46" s="2"/>
      <c r="B46" s="2"/>
      <c r="C46" s="100" t="s">
        <v>69</v>
      </c>
      <c r="D46" s="70"/>
      <c r="E46" s="101">
        <f>'PI '!E46+'Co-PI (1)'!E46+'Co-PI (2)'!E46+'Co-PI (3)'!E46</f>
        <v>11872.822500000002</v>
      </c>
      <c r="F46" s="101"/>
      <c r="G46" s="101">
        <f>'PI '!G46+'Co-PI (1)'!G46+'Co-PI (2)'!G46+'Co-PI (3)'!G46</f>
        <v>0</v>
      </c>
      <c r="H46" s="101"/>
      <c r="I46" s="101">
        <f>'PI '!I46+'Co-PI (1)'!I46+'Co-PI (2)'!I46+'Co-PI (3)'!I46</f>
        <v>0</v>
      </c>
      <c r="J46" s="101"/>
      <c r="K46" s="101">
        <f>'PI '!K46+'Co-PI (1)'!K46+'Co-PI (2)'!K46+'Co-PI (3)'!K46</f>
        <v>0</v>
      </c>
      <c r="L46" s="101"/>
      <c r="M46" s="101">
        <f>'PI '!M46+'Co-PI (1)'!M46+'Co-PI (2)'!M46+'Co-PI (3)'!M46</f>
        <v>0</v>
      </c>
      <c r="N46" s="18">
        <f>E46+G46+I46+K46+M46</f>
        <v>11872.822500000002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95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s="90" customFormat="1">
      <c r="A48" s="66" t="s">
        <v>70</v>
      </c>
      <c r="B48" s="70"/>
      <c r="C48" s="65" t="s">
        <v>71</v>
      </c>
      <c r="D48" s="66"/>
      <c r="E48" s="67">
        <f>'PI '!E48+'Co-PI (1)'!E48+'Co-PI (2)'!E48+'Co-PI (3)'!E48</f>
        <v>110749.24155538462</v>
      </c>
      <c r="F48" s="67"/>
      <c r="G48" s="67">
        <f>'PI '!G48+'Co-PI (1)'!G48+'Co-PI (2)'!G48+'Co-PI (3)'!G48</f>
        <v>0</v>
      </c>
      <c r="H48" s="67"/>
      <c r="I48" s="67">
        <f>'PI '!I48+'Co-PI (1)'!I48+'Co-PI (2)'!I48+'Co-PI (3)'!I48</f>
        <v>0</v>
      </c>
      <c r="J48" s="67"/>
      <c r="K48" s="67">
        <f>'PI '!K48+'Co-PI (1)'!K48+'Co-PI (2)'!K48+'Co-PI (3)'!K48</f>
        <v>0</v>
      </c>
      <c r="L48" s="67"/>
      <c r="M48" s="67">
        <f>'PI '!M48+'Co-PI (1)'!M48+'Co-PI (2)'!M48+'Co-PI (3)'!M48</f>
        <v>0</v>
      </c>
      <c r="N48" s="18">
        <f>E48+G48+I48+K48+M48</f>
        <v>110749.24155538462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</row>
    <row r="49" spans="1:62">
      <c r="A49" s="2"/>
      <c r="B49" s="2"/>
      <c r="C49" s="2"/>
      <c r="D49" s="2"/>
      <c r="E49" s="16">
        <f>E48-E11-E25-'PI '!N11-'PI '!N25</f>
        <v>84129.537884615391</v>
      </c>
      <c r="F49" s="16"/>
      <c r="G49" s="16"/>
      <c r="H49" s="16"/>
      <c r="I49" s="16"/>
      <c r="J49" s="16"/>
      <c r="K49" s="16"/>
      <c r="L49" s="16"/>
      <c r="M49" s="16"/>
      <c r="N49" s="18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>
      <c r="A50" s="71" t="s">
        <v>72</v>
      </c>
      <c r="B50" s="72"/>
      <c r="C50" s="73" t="s">
        <v>85</v>
      </c>
      <c r="D50" s="72"/>
      <c r="E50" s="74">
        <f>'PI '!E50+'Co-PI (1)'!E50+'Co-PI (2)'!E50+'Co-PI (3)'!E50</f>
        <v>98876.419055384613</v>
      </c>
      <c r="F50" s="74"/>
      <c r="G50" s="74">
        <f>'PI '!G50+'Co-PI (1)'!G50+'Co-PI (2)'!G50+'Co-PI (3)'!G50</f>
        <v>0</v>
      </c>
      <c r="H50" s="74"/>
      <c r="I50" s="74">
        <f>'PI '!I50+'Co-PI (1)'!I50+'Co-PI (2)'!I50+'Co-PI (3)'!I50</f>
        <v>0</v>
      </c>
      <c r="J50" s="74"/>
      <c r="K50" s="74">
        <f>'PI '!K50+'Co-PI (1)'!K50+'Co-PI (2)'!K50+'Co-PI (3)'!K50</f>
        <v>0</v>
      </c>
      <c r="L50" s="74"/>
      <c r="M50" s="74">
        <f>'PI '!M50+'Co-PI (1)'!M50+'Co-PI (2)'!M50+'Co-PI (3)'!M50</f>
        <v>0</v>
      </c>
      <c r="N50" s="18">
        <f>E50+G50+I50+K50+M50</f>
        <v>98876.419055384613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</row>
    <row r="51" spans="1:62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95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>
      <c r="A52" s="75" t="s">
        <v>74</v>
      </c>
      <c r="B52" s="76"/>
      <c r="C52" s="77" t="s">
        <v>75</v>
      </c>
      <c r="D52" s="2"/>
      <c r="E52" s="1"/>
      <c r="F52" s="1"/>
      <c r="G52" s="1"/>
      <c r="H52" s="1"/>
      <c r="I52" s="1"/>
      <c r="J52" s="1"/>
      <c r="K52" s="1"/>
      <c r="L52" s="1"/>
      <c r="M52" s="1"/>
      <c r="N52" s="95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>
      <c r="A53" s="2"/>
      <c r="B53" s="2"/>
      <c r="C53" s="78">
        <v>0.52500000000000002</v>
      </c>
      <c r="D53" s="2"/>
      <c r="E53" s="1"/>
      <c r="F53" s="1"/>
      <c r="G53" s="1"/>
      <c r="H53" s="1"/>
      <c r="I53" s="1"/>
      <c r="J53" s="1"/>
      <c r="K53" s="1"/>
      <c r="L53" s="1"/>
      <c r="M53" s="1"/>
      <c r="N53" s="9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s="90" customFormat="1">
      <c r="A54" s="2"/>
      <c r="B54" s="2"/>
      <c r="C54" s="79" t="s">
        <v>76</v>
      </c>
      <c r="D54" s="76"/>
      <c r="E54" s="80">
        <f>'PI '!E54+'Co-PI (1)'!E54+'Co-PI (2)'!E54+'Co-PI (3)'!E54</f>
        <v>19232.395581000001</v>
      </c>
      <c r="F54" s="80"/>
      <c r="G54" s="80">
        <f>'PI '!G54+'Co-PI (1)'!G54+'Co-PI (2)'!G54+'Co-PI (3)'!G54</f>
        <v>0</v>
      </c>
      <c r="H54" s="80"/>
      <c r="I54" s="80">
        <f>'PI '!I54+'Co-PI (1)'!I54+'Co-PI (2)'!I54+'Co-PI (3)'!I54</f>
        <v>0</v>
      </c>
      <c r="J54" s="80"/>
      <c r="K54" s="80">
        <f>'PI '!K54+'Co-PI (1)'!K54+'Co-PI (2)'!K54+'Co-PI (3)'!K54</f>
        <v>0</v>
      </c>
      <c r="L54" s="80"/>
      <c r="M54" s="80">
        <f>'PI '!M54+'Co-PI (1)'!M54+'Co-PI (2)'!M54+'Co-PI (3)'!M54</f>
        <v>0</v>
      </c>
      <c r="N54" s="18">
        <f>E54+G54+I54+K54+M54</f>
        <v>19232.395581000001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95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95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s="90" customFormat="1" ht="18">
      <c r="A57" s="1"/>
      <c r="B57" s="1"/>
      <c r="C57" s="103" t="s">
        <v>89</v>
      </c>
      <c r="D57" s="7"/>
      <c r="E57" s="18">
        <f>'PI '!E57+'Co-PI (1)'!E57+'Co-PI (2)'!E57+'Co-PI (3)'!E57</f>
        <v>129981.63713638461</v>
      </c>
      <c r="F57" s="18"/>
      <c r="G57" s="18">
        <f>'PI '!G57+'Co-PI (1)'!G57+'Co-PI (2)'!G57+'Co-PI (3)'!G57</f>
        <v>0</v>
      </c>
      <c r="H57" s="18"/>
      <c r="I57" s="18">
        <f>'PI '!I57+'Co-PI (1)'!I57+'Co-PI (2)'!I57+'Co-PI (3)'!I57</f>
        <v>0</v>
      </c>
      <c r="J57" s="18"/>
      <c r="K57" s="18">
        <f>'PI '!K57+'Co-PI (1)'!K57+'Co-PI (2)'!K57+'Co-PI (3)'!K57</f>
        <v>0</v>
      </c>
      <c r="L57" s="18"/>
      <c r="M57" s="18">
        <f>'PI '!M57+'Co-PI (1)'!M57+'Co-PI (2)'!M57+'Co-PI (3)'!M57</f>
        <v>0</v>
      </c>
      <c r="N57" s="18">
        <f>E57+G57+I57+K57+M57</f>
        <v>129981.63713638461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</row>
  </sheetData>
  <mergeCells count="15">
    <mergeCell ref="D5:E5"/>
    <mergeCell ref="F5:G5"/>
    <mergeCell ref="H5:I5"/>
    <mergeCell ref="J5:K5"/>
    <mergeCell ref="L5:M5"/>
    <mergeCell ref="V6:W6"/>
    <mergeCell ref="X6:Y6"/>
    <mergeCell ref="Z6:AA6"/>
    <mergeCell ref="AB6:AC6"/>
    <mergeCell ref="AD6:AE6"/>
    <mergeCell ref="V9:W9"/>
    <mergeCell ref="X9:Y9"/>
    <mergeCell ref="Z9:AA9"/>
    <mergeCell ref="AB9:AC9"/>
    <mergeCell ref="AD9:AE9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 </vt:lpstr>
      <vt:lpstr>Co-PI (1)</vt:lpstr>
      <vt:lpstr>Co-PI (2)</vt:lpstr>
      <vt:lpstr>Co-PI (3)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Sally Helgeson</dc:creator>
  <dc:description/>
  <cp:lastModifiedBy>jcasa</cp:lastModifiedBy>
  <cp:revision>3</cp:revision>
  <cp:lastPrinted>2016-09-20T15:56:24Z</cp:lastPrinted>
  <dcterms:created xsi:type="dcterms:W3CDTF">2014-09-25T15:44:03Z</dcterms:created>
  <dcterms:modified xsi:type="dcterms:W3CDTF">2017-01-06T17:28:04Z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