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date1904="1" showInkAnnotation="0" autoCompressPictures="0"/>
  <bookViews>
    <workbookView xWindow="1900" yWindow="700" windowWidth="38980" windowHeight="25780" tabRatio="947" activeTab="1"/>
  </bookViews>
  <sheets>
    <sheet name="Summary by Task" sheetId="12" r:id="rId1"/>
    <sheet name="Summary by Phase" sheetId="10" r:id="rId2"/>
    <sheet name="Phase I" sheetId="5" r:id="rId3"/>
    <sheet name="Phase II" sheetId="41" r:id="rId4"/>
    <sheet name="Phase III" sheetId="42" r:id="rId5"/>
    <sheet name="Travel" sheetId="22" r:id="rId6"/>
    <sheet name="Program-Admin Costs (ODCs)" sheetId="32" r:id="rId7"/>
    <sheet name="Expenditures by Month" sheetId="28" r:id="rId8"/>
    <sheet name="Sub - University XYZ Budget" sheetId="36" state="hidden" r:id="rId9"/>
    <sheet name="Sub - University XYZ Travel" sheetId="37" state="hidden" r:id="rId10"/>
    <sheet name="Animal and Human Use" sheetId="20" state="hidden" r:id="rId11"/>
    <sheet name="Milestones and Deliverables" sheetId="43" state="hidden" r:id="rId12"/>
  </sheets>
  <definedNames>
    <definedName name="_xlnm.Print_Titles" localSheetId="11">'Milestones and Deliverables'!$2:$4</definedName>
    <definedName name="_xlnm.Print_Titles" localSheetId="2">'Phase I'!$A:$C,'Phase I'!$1:$7</definedName>
    <definedName name="_xlnm.Print_Titles" localSheetId="3">'Phase II'!$A:$C,'Phase II'!$1:$7</definedName>
    <definedName name="_xlnm.Print_Titles" localSheetId="4">'Phase III'!$A:$C,'Phase III'!$1:$7</definedName>
    <definedName name="_xlnm.Print_Titles" localSheetId="8">'Sub - University XYZ Budget'!$A:$C,'Sub - University XYZ Budget'!$1:$3</definedName>
    <definedName name="_xlnm.Print_Titles" localSheetId="1">'Summary by Phase'!$A:$C,'Summary by Phase'!$1:$7</definedName>
    <definedName name="_xlnm.Print_Titles" localSheetId="0">'Summary by Task'!$A:$C,'Summary by Task'!$1:$3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9" i="5" l="1"/>
  <c r="M71" i="5"/>
  <c r="M13" i="5"/>
  <c r="M18" i="5"/>
  <c r="AX20" i="42"/>
  <c r="O69" i="42"/>
  <c r="O71" i="42"/>
  <c r="O13" i="42"/>
  <c r="O18" i="42"/>
  <c r="M69" i="42"/>
  <c r="M71" i="42"/>
  <c r="M13" i="42"/>
  <c r="M18" i="42"/>
  <c r="AX21" i="42"/>
  <c r="O13" i="22"/>
  <c r="P13" i="22"/>
  <c r="O14" i="22"/>
  <c r="P14" i="22"/>
  <c r="P15" i="22"/>
  <c r="AW14" i="42"/>
  <c r="AW20" i="42"/>
  <c r="AW21" i="42"/>
  <c r="AY21" i="42"/>
  <c r="BJ21" i="42"/>
  <c r="AX22" i="42"/>
  <c r="AW22" i="42"/>
  <c r="AY22" i="42"/>
  <c r="U36" i="42"/>
  <c r="U37" i="42"/>
  <c r="U38" i="42"/>
  <c r="U39" i="42"/>
  <c r="U40" i="42"/>
  <c r="U41" i="42"/>
  <c r="O36" i="42"/>
  <c r="O37" i="42"/>
  <c r="O38" i="42"/>
  <c r="O39" i="42"/>
  <c r="O40" i="42"/>
  <c r="O41" i="42"/>
  <c r="M36" i="42"/>
  <c r="M37" i="42"/>
  <c r="M38" i="42"/>
  <c r="M39" i="42"/>
  <c r="M40" i="42"/>
  <c r="M41" i="42"/>
  <c r="K36" i="42"/>
  <c r="K37" i="42"/>
  <c r="K38" i="42"/>
  <c r="K39" i="42"/>
  <c r="K40" i="42"/>
  <c r="K41" i="42"/>
  <c r="I36" i="42"/>
  <c r="I37" i="42"/>
  <c r="I38" i="42"/>
  <c r="I39" i="42"/>
  <c r="I40" i="42"/>
  <c r="I41" i="42"/>
  <c r="T46" i="42"/>
  <c r="BC46" i="42"/>
  <c r="BL46" i="42"/>
  <c r="BM46" i="42"/>
  <c r="T47" i="42"/>
  <c r="BC47" i="42"/>
  <c r="BL47" i="42"/>
  <c r="BM47" i="42"/>
  <c r="T48" i="42"/>
  <c r="BC48" i="42"/>
  <c r="BL48" i="42"/>
  <c r="BM48" i="42"/>
  <c r="BM49" i="42"/>
  <c r="BM50" i="42"/>
  <c r="BM51" i="42"/>
  <c r="BM52" i="42"/>
  <c r="BM53" i="42"/>
  <c r="BM54" i="42"/>
  <c r="BM55" i="42"/>
  <c r="BL49" i="42"/>
  <c r="BL50" i="42"/>
  <c r="BL51" i="42"/>
  <c r="BL52" i="42"/>
  <c r="BL53" i="42"/>
  <c r="BL54" i="42"/>
  <c r="BL55" i="42"/>
  <c r="BH46" i="42"/>
  <c r="BH47" i="42"/>
  <c r="BH48" i="42"/>
  <c r="BH49" i="42"/>
  <c r="BH50" i="42"/>
  <c r="BH51" i="42"/>
  <c r="BH52" i="42"/>
  <c r="BH53" i="42"/>
  <c r="BH54" i="42"/>
  <c r="BH55" i="42"/>
  <c r="BG46" i="42"/>
  <c r="BG47" i="42"/>
  <c r="BG48" i="42"/>
  <c r="BG49" i="42"/>
  <c r="BG50" i="42"/>
  <c r="BG51" i="42"/>
  <c r="BG52" i="42"/>
  <c r="BG53" i="42"/>
  <c r="BG54" i="42"/>
  <c r="BG55" i="42"/>
  <c r="BF46" i="42"/>
  <c r="BF47" i="42"/>
  <c r="BF48" i="42"/>
  <c r="BF49" i="42"/>
  <c r="BF50" i="42"/>
  <c r="BF51" i="42"/>
  <c r="BF52" i="42"/>
  <c r="BF53" i="42"/>
  <c r="BF54" i="42"/>
  <c r="BF55" i="42"/>
  <c r="BE46" i="42"/>
  <c r="BE47" i="42"/>
  <c r="BE48" i="42"/>
  <c r="BE49" i="42"/>
  <c r="BE50" i="42"/>
  <c r="BE51" i="42"/>
  <c r="BE52" i="42"/>
  <c r="BE53" i="42"/>
  <c r="BE54" i="42"/>
  <c r="BD46" i="42"/>
  <c r="BD47" i="42"/>
  <c r="BD48" i="42"/>
  <c r="BD49" i="42"/>
  <c r="BD50" i="42"/>
  <c r="BD51" i="42"/>
  <c r="BD52" i="42"/>
  <c r="BD53" i="42"/>
  <c r="BD54" i="42"/>
  <c r="BD55" i="42"/>
  <c r="BC49" i="42"/>
  <c r="BC50" i="42"/>
  <c r="BC51" i="42"/>
  <c r="BC52" i="42"/>
  <c r="BC53" i="42"/>
  <c r="BC54" i="42"/>
  <c r="BC55" i="42"/>
  <c r="U46" i="42"/>
  <c r="U47" i="42"/>
  <c r="U48" i="42"/>
  <c r="U49" i="42"/>
  <c r="U50" i="42"/>
  <c r="U51" i="42"/>
  <c r="U52" i="42"/>
  <c r="U53" i="42"/>
  <c r="U54" i="42"/>
  <c r="U55" i="42"/>
  <c r="T49" i="42"/>
  <c r="T50" i="42"/>
  <c r="T51" i="42"/>
  <c r="T52" i="42"/>
  <c r="T53" i="42"/>
  <c r="T54" i="42"/>
  <c r="T55" i="42"/>
  <c r="O46" i="42"/>
  <c r="O47" i="42"/>
  <c r="O48" i="42"/>
  <c r="O49" i="42"/>
  <c r="O50" i="42"/>
  <c r="O51" i="42"/>
  <c r="O52" i="42"/>
  <c r="O53" i="42"/>
  <c r="O54" i="42"/>
  <c r="O55" i="42"/>
  <c r="M46" i="42"/>
  <c r="M47" i="42"/>
  <c r="M48" i="42"/>
  <c r="M49" i="42"/>
  <c r="M50" i="42"/>
  <c r="M51" i="42"/>
  <c r="M52" i="42"/>
  <c r="M53" i="42"/>
  <c r="M54" i="42"/>
  <c r="M55" i="42"/>
  <c r="K46" i="42"/>
  <c r="K47" i="42"/>
  <c r="K48" i="42"/>
  <c r="K49" i="42"/>
  <c r="K50" i="42"/>
  <c r="K51" i="42"/>
  <c r="K52" i="42"/>
  <c r="K53" i="42"/>
  <c r="K54" i="42"/>
  <c r="K55" i="42"/>
  <c r="I46" i="42"/>
  <c r="I47" i="42"/>
  <c r="I48" i="42"/>
  <c r="I49" i="42"/>
  <c r="I50" i="42"/>
  <c r="I51" i="42"/>
  <c r="I52" i="42"/>
  <c r="I53" i="42"/>
  <c r="I54" i="42"/>
  <c r="I55" i="42"/>
  <c r="E26" i="42"/>
  <c r="T26" i="42"/>
  <c r="BC26" i="42"/>
  <c r="BL26" i="42"/>
  <c r="BM26" i="42"/>
  <c r="BM36" i="42"/>
  <c r="E27" i="42"/>
  <c r="T27" i="42"/>
  <c r="BC27" i="42"/>
  <c r="BL27" i="42"/>
  <c r="BM27" i="42"/>
  <c r="BM37" i="42"/>
  <c r="E28" i="42"/>
  <c r="T28" i="42"/>
  <c r="BC28" i="42"/>
  <c r="BL28" i="42"/>
  <c r="BM28" i="42"/>
  <c r="BM38" i="42"/>
  <c r="E29" i="42"/>
  <c r="T29" i="42"/>
  <c r="BC29" i="42"/>
  <c r="BL29" i="42"/>
  <c r="BM29" i="42"/>
  <c r="BM39" i="42"/>
  <c r="E30" i="42"/>
  <c r="T30" i="42"/>
  <c r="BC30" i="42"/>
  <c r="BL30" i="42"/>
  <c r="BM30" i="42"/>
  <c r="BM40" i="42"/>
  <c r="E31" i="42"/>
  <c r="T31" i="42"/>
  <c r="BC31" i="42"/>
  <c r="AT31" i="42"/>
  <c r="BG31" i="42"/>
  <c r="BL31" i="42"/>
  <c r="BM31" i="42"/>
  <c r="BM41" i="42"/>
  <c r="BH26" i="42"/>
  <c r="BH36" i="42"/>
  <c r="BH27" i="42"/>
  <c r="BH37" i="42"/>
  <c r="BH28" i="42"/>
  <c r="BH38" i="42"/>
  <c r="BH29" i="42"/>
  <c r="BH39" i="42"/>
  <c r="BH30" i="42"/>
  <c r="BH40" i="42"/>
  <c r="BH31" i="42"/>
  <c r="BH41" i="42"/>
  <c r="BF26" i="42"/>
  <c r="BF36" i="42"/>
  <c r="BF27" i="42"/>
  <c r="BF37" i="42"/>
  <c r="BF28" i="42"/>
  <c r="BF38" i="42"/>
  <c r="BF29" i="42"/>
  <c r="BF39" i="42"/>
  <c r="BF30" i="42"/>
  <c r="BF40" i="42"/>
  <c r="BF31" i="42"/>
  <c r="BF41" i="42"/>
  <c r="BD26" i="42"/>
  <c r="BD36" i="42"/>
  <c r="BD27" i="42"/>
  <c r="BD37" i="42"/>
  <c r="BD28" i="42"/>
  <c r="BD38" i="42"/>
  <c r="BD29" i="42"/>
  <c r="BD39" i="42"/>
  <c r="BD30" i="42"/>
  <c r="BD40" i="42"/>
  <c r="BD31" i="42"/>
  <c r="BD41" i="42"/>
  <c r="BG26" i="42"/>
  <c r="BG27" i="42"/>
  <c r="BG28" i="42"/>
  <c r="BG29" i="42"/>
  <c r="BG30" i="42"/>
  <c r="BE26" i="42"/>
  <c r="BE27" i="42"/>
  <c r="BE28" i="42"/>
  <c r="BE29" i="42"/>
  <c r="BE30" i="42"/>
  <c r="BE31" i="42"/>
  <c r="U26" i="42"/>
  <c r="U27" i="42"/>
  <c r="U28" i="42"/>
  <c r="U29" i="42"/>
  <c r="U30" i="42"/>
  <c r="U31" i="42"/>
  <c r="S26" i="42"/>
  <c r="S27" i="42"/>
  <c r="S28" i="42"/>
  <c r="S29" i="42"/>
  <c r="S30" i="42"/>
  <c r="S31" i="42"/>
  <c r="Q26" i="42"/>
  <c r="Q27" i="42"/>
  <c r="Q28" i="42"/>
  <c r="Q29" i="42"/>
  <c r="Q30" i="42"/>
  <c r="Q31" i="42"/>
  <c r="O26" i="42"/>
  <c r="O27" i="42"/>
  <c r="O28" i="42"/>
  <c r="O29" i="42"/>
  <c r="O30" i="42"/>
  <c r="O31" i="42"/>
  <c r="M26" i="42"/>
  <c r="M27" i="42"/>
  <c r="M28" i="42"/>
  <c r="M29" i="42"/>
  <c r="M30" i="42"/>
  <c r="M31" i="42"/>
  <c r="K26" i="42"/>
  <c r="K27" i="42"/>
  <c r="K28" i="42"/>
  <c r="K29" i="42"/>
  <c r="K30" i="42"/>
  <c r="K31" i="42"/>
  <c r="I26" i="42"/>
  <c r="I27" i="42"/>
  <c r="I28" i="42"/>
  <c r="I29" i="42"/>
  <c r="I30" i="42"/>
  <c r="I31" i="42"/>
  <c r="E25" i="42"/>
  <c r="C36" i="42"/>
  <c r="C37" i="42"/>
  <c r="C38" i="42"/>
  <c r="C39" i="42"/>
  <c r="C40" i="42"/>
  <c r="C41" i="42"/>
  <c r="B36" i="42"/>
  <c r="B37" i="42"/>
  <c r="B38" i="42"/>
  <c r="B39" i="42"/>
  <c r="B40" i="42"/>
  <c r="B41" i="42"/>
  <c r="O10" i="22"/>
  <c r="P10" i="22"/>
  <c r="O11" i="22"/>
  <c r="P11" i="22"/>
  <c r="P12" i="22"/>
  <c r="AW14" i="41"/>
  <c r="AW20" i="41"/>
  <c r="AW21" i="41"/>
  <c r="AY21" i="41"/>
  <c r="BJ21" i="41"/>
  <c r="AW22" i="41"/>
  <c r="AY22" i="41"/>
  <c r="AX21" i="41"/>
  <c r="O69" i="41"/>
  <c r="O71" i="41"/>
  <c r="O13" i="41"/>
  <c r="O18" i="41"/>
  <c r="M48" i="41"/>
  <c r="M56" i="41"/>
  <c r="M10" i="41"/>
  <c r="M69" i="41"/>
  <c r="M71" i="41"/>
  <c r="M13" i="41"/>
  <c r="M14" i="41"/>
  <c r="M18" i="41"/>
  <c r="T46" i="41"/>
  <c r="BC46" i="41"/>
  <c r="BL46" i="41"/>
  <c r="BM46" i="41"/>
  <c r="T47" i="41"/>
  <c r="BC47" i="41"/>
  <c r="BL47" i="41"/>
  <c r="BM47" i="41"/>
  <c r="T48" i="41"/>
  <c r="BC48" i="41"/>
  <c r="BL48" i="41"/>
  <c r="BM48" i="41"/>
  <c r="BM49" i="41"/>
  <c r="BM50" i="41"/>
  <c r="BM51" i="41"/>
  <c r="BM52" i="41"/>
  <c r="BM53" i="41"/>
  <c r="BM54" i="41"/>
  <c r="BM55" i="41"/>
  <c r="BL49" i="41"/>
  <c r="BL50" i="41"/>
  <c r="BL51" i="41"/>
  <c r="BL52" i="41"/>
  <c r="BL53" i="41"/>
  <c r="BL54" i="41"/>
  <c r="BD46" i="41"/>
  <c r="BD47" i="41"/>
  <c r="BD48" i="41"/>
  <c r="BD49" i="41"/>
  <c r="BD50" i="41"/>
  <c r="BD51" i="41"/>
  <c r="BD52" i="41"/>
  <c r="BD53" i="41"/>
  <c r="BD54" i="41"/>
  <c r="BD55" i="41"/>
  <c r="BC49" i="41"/>
  <c r="BC50" i="41"/>
  <c r="BC51" i="41"/>
  <c r="BC52" i="41"/>
  <c r="BC53" i="41"/>
  <c r="BC54" i="41"/>
  <c r="BC55" i="41"/>
  <c r="U46" i="41"/>
  <c r="U47" i="41"/>
  <c r="U48" i="41"/>
  <c r="U49" i="41"/>
  <c r="U50" i="41"/>
  <c r="U51" i="41"/>
  <c r="U52" i="41"/>
  <c r="U53" i="41"/>
  <c r="U54" i="41"/>
  <c r="U55" i="41"/>
  <c r="T49" i="41"/>
  <c r="T50" i="41"/>
  <c r="T51" i="41"/>
  <c r="T52" i="41"/>
  <c r="T53" i="41"/>
  <c r="T54" i="41"/>
  <c r="T55" i="41"/>
  <c r="O46" i="41"/>
  <c r="O47" i="41"/>
  <c r="O48" i="41"/>
  <c r="O49" i="41"/>
  <c r="O50" i="41"/>
  <c r="O51" i="41"/>
  <c r="O52" i="41"/>
  <c r="O53" i="41"/>
  <c r="O54" i="41"/>
  <c r="O55" i="41"/>
  <c r="M46" i="41"/>
  <c r="M47" i="41"/>
  <c r="M49" i="41"/>
  <c r="M50" i="41"/>
  <c r="M51" i="41"/>
  <c r="M52" i="41"/>
  <c r="M53" i="41"/>
  <c r="M54" i="41"/>
  <c r="K46" i="41"/>
  <c r="K47" i="41"/>
  <c r="K48" i="41"/>
  <c r="K49" i="41"/>
  <c r="K50" i="41"/>
  <c r="K51" i="41"/>
  <c r="K52" i="41"/>
  <c r="K53" i="41"/>
  <c r="K54" i="41"/>
  <c r="K55" i="41"/>
  <c r="I46" i="41"/>
  <c r="I47" i="41"/>
  <c r="I48" i="41"/>
  <c r="I49" i="41"/>
  <c r="I50" i="41"/>
  <c r="I51" i="41"/>
  <c r="I52" i="41"/>
  <c r="I53" i="41"/>
  <c r="I54" i="41"/>
  <c r="I55" i="41"/>
  <c r="T26" i="41"/>
  <c r="E26" i="41"/>
  <c r="U26" i="41"/>
  <c r="U36" i="41"/>
  <c r="T27" i="41"/>
  <c r="E27" i="41"/>
  <c r="U27" i="41"/>
  <c r="U37" i="41"/>
  <c r="T28" i="41"/>
  <c r="E28" i="41"/>
  <c r="U28" i="41"/>
  <c r="U38" i="41"/>
  <c r="T29" i="41"/>
  <c r="E29" i="41"/>
  <c r="U29" i="41"/>
  <c r="U39" i="41"/>
  <c r="T30" i="41"/>
  <c r="E30" i="41"/>
  <c r="U30" i="41"/>
  <c r="U40" i="41"/>
  <c r="T31" i="41"/>
  <c r="E31" i="41"/>
  <c r="U31" i="41"/>
  <c r="U41" i="41"/>
  <c r="O26" i="41"/>
  <c r="O36" i="41"/>
  <c r="O27" i="41"/>
  <c r="O37" i="41"/>
  <c r="O28" i="41"/>
  <c r="O38" i="41"/>
  <c r="O29" i="41"/>
  <c r="O39" i="41"/>
  <c r="O30" i="41"/>
  <c r="O40" i="41"/>
  <c r="O31" i="41"/>
  <c r="O41" i="41"/>
  <c r="M26" i="41"/>
  <c r="M36" i="41"/>
  <c r="M27" i="41"/>
  <c r="M37" i="41"/>
  <c r="M28" i="41"/>
  <c r="M38" i="41"/>
  <c r="M29" i="41"/>
  <c r="M39" i="41"/>
  <c r="M30" i="41"/>
  <c r="M40" i="41"/>
  <c r="M31" i="41"/>
  <c r="M41" i="41"/>
  <c r="K26" i="41"/>
  <c r="K36" i="41"/>
  <c r="K27" i="41"/>
  <c r="K37" i="41"/>
  <c r="K28" i="41"/>
  <c r="K38" i="41"/>
  <c r="K29" i="41"/>
  <c r="K39" i="41"/>
  <c r="K30" i="41"/>
  <c r="K40" i="41"/>
  <c r="K31" i="41"/>
  <c r="K41" i="41"/>
  <c r="I26" i="41"/>
  <c r="I36" i="41"/>
  <c r="I27" i="41"/>
  <c r="I37" i="41"/>
  <c r="I28" i="41"/>
  <c r="I38" i="41"/>
  <c r="I29" i="41"/>
  <c r="I39" i="41"/>
  <c r="I30" i="41"/>
  <c r="I40" i="41"/>
  <c r="I31" i="41"/>
  <c r="I41" i="41"/>
  <c r="BC26" i="41"/>
  <c r="BD26" i="41"/>
  <c r="BD36" i="41"/>
  <c r="BC27" i="41"/>
  <c r="BD27" i="41"/>
  <c r="BD37" i="41"/>
  <c r="BC28" i="41"/>
  <c r="BD28" i="41"/>
  <c r="BD38" i="41"/>
  <c r="BC29" i="41"/>
  <c r="BD29" i="41"/>
  <c r="BD39" i="41"/>
  <c r="BC30" i="41"/>
  <c r="BD30" i="41"/>
  <c r="BD40" i="41"/>
  <c r="BC31" i="41"/>
  <c r="BD31" i="41"/>
  <c r="BD41" i="41"/>
  <c r="BF26" i="41"/>
  <c r="BF36" i="41"/>
  <c r="BF27" i="41"/>
  <c r="BF37" i="41"/>
  <c r="BF28" i="41"/>
  <c r="BF38" i="41"/>
  <c r="BF29" i="41"/>
  <c r="BF39" i="41"/>
  <c r="BF30" i="41"/>
  <c r="BF40" i="41"/>
  <c r="BF31" i="41"/>
  <c r="BF41" i="41"/>
  <c r="BH26" i="41"/>
  <c r="BH36" i="41"/>
  <c r="BH27" i="41"/>
  <c r="BH37" i="41"/>
  <c r="BH28" i="41"/>
  <c r="BH38" i="41"/>
  <c r="BH29" i="41"/>
  <c r="BH39" i="41"/>
  <c r="BH30" i="41"/>
  <c r="BH40" i="41"/>
  <c r="AT31" i="41"/>
  <c r="BG31" i="41"/>
  <c r="BH31" i="41"/>
  <c r="BH41" i="41"/>
  <c r="BL26" i="41"/>
  <c r="BM26" i="41"/>
  <c r="BM36" i="41"/>
  <c r="BL27" i="41"/>
  <c r="BM27" i="41"/>
  <c r="BM37" i="41"/>
  <c r="BL28" i="41"/>
  <c r="BM28" i="41"/>
  <c r="BM38" i="41"/>
  <c r="BL29" i="41"/>
  <c r="BM29" i="41"/>
  <c r="BM39" i="41"/>
  <c r="BL30" i="41"/>
  <c r="BM30" i="41"/>
  <c r="BM40" i="41"/>
  <c r="BL31" i="41"/>
  <c r="BM31" i="41"/>
  <c r="BM41" i="41"/>
  <c r="BG26" i="41"/>
  <c r="BG27" i="41"/>
  <c r="BG28" i="41"/>
  <c r="BG29" i="41"/>
  <c r="BG30" i="41"/>
  <c r="BE26" i="41"/>
  <c r="BE27" i="41"/>
  <c r="BE28" i="41"/>
  <c r="BE29" i="41"/>
  <c r="BE30" i="41"/>
  <c r="BE31" i="41"/>
  <c r="S26" i="41"/>
  <c r="S27" i="41"/>
  <c r="S28" i="41"/>
  <c r="S29" i="41"/>
  <c r="S30" i="41"/>
  <c r="S31" i="41"/>
  <c r="Q26" i="41"/>
  <c r="Q27" i="41"/>
  <c r="Q28" i="41"/>
  <c r="Q29" i="41"/>
  <c r="Q30" i="41"/>
  <c r="Q31" i="41"/>
  <c r="E25" i="41"/>
  <c r="C36" i="41"/>
  <c r="C37" i="41"/>
  <c r="C38" i="41"/>
  <c r="C39" i="41"/>
  <c r="C40" i="41"/>
  <c r="C41" i="41"/>
  <c r="B36" i="41"/>
  <c r="B37" i="41"/>
  <c r="B38" i="41"/>
  <c r="B39" i="41"/>
  <c r="B40" i="41"/>
  <c r="B41" i="41"/>
  <c r="O7" i="22"/>
  <c r="P7" i="22"/>
  <c r="O8" i="22"/>
  <c r="P8" i="22"/>
  <c r="P9" i="22"/>
  <c r="AW14" i="5"/>
  <c r="AW20" i="5"/>
  <c r="AW21" i="5"/>
  <c r="AY21" i="5"/>
  <c r="BJ21" i="5"/>
  <c r="AW22" i="5"/>
  <c r="AY22" i="5"/>
  <c r="AX21" i="5"/>
  <c r="B15" i="32"/>
  <c r="AX14" i="42"/>
  <c r="B12" i="32"/>
  <c r="AX14" i="41"/>
  <c r="O69" i="5"/>
  <c r="O71" i="5"/>
  <c r="O13" i="5"/>
  <c r="O18" i="5"/>
  <c r="T46" i="5"/>
  <c r="BC46" i="5"/>
  <c r="BL46" i="5"/>
  <c r="BM46" i="5"/>
  <c r="T47" i="5"/>
  <c r="BC47" i="5"/>
  <c r="BL47" i="5"/>
  <c r="BM47" i="5"/>
  <c r="T48" i="5"/>
  <c r="BC48" i="5"/>
  <c r="BL48" i="5"/>
  <c r="BM48" i="5"/>
  <c r="BM49" i="5"/>
  <c r="BM50" i="5"/>
  <c r="BM51" i="5"/>
  <c r="BM52" i="5"/>
  <c r="BM53" i="5"/>
  <c r="BM54" i="5"/>
  <c r="BM55" i="5"/>
  <c r="BL49" i="5"/>
  <c r="BL50" i="5"/>
  <c r="BL51" i="5"/>
  <c r="BL52" i="5"/>
  <c r="BL53" i="5"/>
  <c r="BL54" i="5"/>
  <c r="BD46" i="5"/>
  <c r="BD47" i="5"/>
  <c r="BD48" i="5"/>
  <c r="BD49" i="5"/>
  <c r="BD50" i="5"/>
  <c r="BD51" i="5"/>
  <c r="BD52" i="5"/>
  <c r="BD53" i="5"/>
  <c r="BD54" i="5"/>
  <c r="BD55" i="5"/>
  <c r="BC49" i="5"/>
  <c r="BC50" i="5"/>
  <c r="BC51" i="5"/>
  <c r="BC52" i="5"/>
  <c r="BC53" i="5"/>
  <c r="BC54" i="5"/>
  <c r="BC55" i="5"/>
  <c r="U46" i="5"/>
  <c r="U47" i="5"/>
  <c r="U48" i="5"/>
  <c r="U49" i="5"/>
  <c r="U50" i="5"/>
  <c r="U51" i="5"/>
  <c r="U52" i="5"/>
  <c r="U53" i="5"/>
  <c r="U54" i="5"/>
  <c r="U55" i="5"/>
  <c r="T49" i="5"/>
  <c r="T50" i="5"/>
  <c r="T51" i="5"/>
  <c r="T52" i="5"/>
  <c r="T53" i="5"/>
  <c r="T54" i="5"/>
  <c r="T55" i="5"/>
  <c r="O46" i="5"/>
  <c r="O47" i="5"/>
  <c r="O48" i="5"/>
  <c r="O49" i="5"/>
  <c r="O50" i="5"/>
  <c r="O51" i="5"/>
  <c r="O52" i="5"/>
  <c r="O53" i="5"/>
  <c r="O54" i="5"/>
  <c r="O55" i="5"/>
  <c r="M46" i="5"/>
  <c r="M47" i="5"/>
  <c r="M48" i="5"/>
  <c r="M49" i="5"/>
  <c r="M50" i="5"/>
  <c r="M51" i="5"/>
  <c r="M52" i="5"/>
  <c r="M53" i="5"/>
  <c r="M54" i="5"/>
  <c r="M55" i="5"/>
  <c r="K46" i="5"/>
  <c r="K47" i="5"/>
  <c r="K48" i="5"/>
  <c r="K49" i="5"/>
  <c r="K50" i="5"/>
  <c r="K51" i="5"/>
  <c r="K52" i="5"/>
  <c r="K53" i="5"/>
  <c r="K54" i="5"/>
  <c r="K55" i="5"/>
  <c r="I46" i="5"/>
  <c r="I47" i="5"/>
  <c r="I48" i="5"/>
  <c r="I49" i="5"/>
  <c r="I50" i="5"/>
  <c r="I51" i="5"/>
  <c r="I52" i="5"/>
  <c r="I53" i="5"/>
  <c r="I54" i="5"/>
  <c r="BH26" i="5"/>
  <c r="BH36" i="5"/>
  <c r="BH27" i="5"/>
  <c r="BH37" i="5"/>
  <c r="BH28" i="5"/>
  <c r="BH38" i="5"/>
  <c r="BH29" i="5"/>
  <c r="BH39" i="5"/>
  <c r="BH30" i="5"/>
  <c r="BH40" i="5"/>
  <c r="AT31" i="5"/>
  <c r="BG31" i="5"/>
  <c r="BH31" i="5"/>
  <c r="BH41" i="5"/>
  <c r="BF26" i="5"/>
  <c r="BF36" i="5"/>
  <c r="BF27" i="5"/>
  <c r="BF37" i="5"/>
  <c r="BF28" i="5"/>
  <c r="BF38" i="5"/>
  <c r="BF29" i="5"/>
  <c r="BF39" i="5"/>
  <c r="BF30" i="5"/>
  <c r="BF40" i="5"/>
  <c r="BF31" i="5"/>
  <c r="BF41" i="5"/>
  <c r="T26" i="5"/>
  <c r="BC26" i="5"/>
  <c r="BD26" i="5"/>
  <c r="BD36" i="5"/>
  <c r="T27" i="5"/>
  <c r="BC27" i="5"/>
  <c r="BD27" i="5"/>
  <c r="BD37" i="5"/>
  <c r="T28" i="5"/>
  <c r="BC28" i="5"/>
  <c r="BD28" i="5"/>
  <c r="BD38" i="5"/>
  <c r="T29" i="5"/>
  <c r="BC29" i="5"/>
  <c r="BD29" i="5"/>
  <c r="BD39" i="5"/>
  <c r="T30" i="5"/>
  <c r="BC30" i="5"/>
  <c r="BD30" i="5"/>
  <c r="BD40" i="5"/>
  <c r="T31" i="5"/>
  <c r="BC31" i="5"/>
  <c r="BD31" i="5"/>
  <c r="BD41" i="5"/>
  <c r="BL26" i="5"/>
  <c r="BM26" i="5"/>
  <c r="BM36" i="5"/>
  <c r="BL27" i="5"/>
  <c r="BM27" i="5"/>
  <c r="BM37" i="5"/>
  <c r="BL28" i="5"/>
  <c r="BM28" i="5"/>
  <c r="BM38" i="5"/>
  <c r="BL29" i="5"/>
  <c r="BM29" i="5"/>
  <c r="BM39" i="5"/>
  <c r="BL30" i="5"/>
  <c r="BM30" i="5"/>
  <c r="BM40" i="5"/>
  <c r="BL31" i="5"/>
  <c r="BM31" i="5"/>
  <c r="BM41" i="5"/>
  <c r="BG26" i="5"/>
  <c r="BG27" i="5"/>
  <c r="BG28" i="5"/>
  <c r="BG29" i="5"/>
  <c r="BG30" i="5"/>
  <c r="BE26" i="5"/>
  <c r="BE27" i="5"/>
  <c r="BE28" i="5"/>
  <c r="BE29" i="5"/>
  <c r="BE30" i="5"/>
  <c r="U26" i="5"/>
  <c r="U36" i="5"/>
  <c r="U27" i="5"/>
  <c r="U37" i="5"/>
  <c r="U28" i="5"/>
  <c r="U38" i="5"/>
  <c r="U29" i="5"/>
  <c r="U39" i="5"/>
  <c r="U30" i="5"/>
  <c r="U40" i="5"/>
  <c r="U31" i="5"/>
  <c r="U41" i="5"/>
  <c r="S36" i="5"/>
  <c r="S37" i="5"/>
  <c r="S38" i="5"/>
  <c r="S39" i="5"/>
  <c r="S40" i="5"/>
  <c r="S41" i="5"/>
  <c r="Q36" i="5"/>
  <c r="Q37" i="5"/>
  <c r="Q38" i="5"/>
  <c r="Q39" i="5"/>
  <c r="Q40" i="5"/>
  <c r="Q41" i="5"/>
  <c r="O26" i="5"/>
  <c r="O36" i="5"/>
  <c r="O27" i="5"/>
  <c r="O37" i="5"/>
  <c r="O28" i="5"/>
  <c r="O38" i="5"/>
  <c r="O29" i="5"/>
  <c r="O39" i="5"/>
  <c r="O30" i="5"/>
  <c r="O40" i="5"/>
  <c r="O31" i="5"/>
  <c r="O41" i="5"/>
  <c r="M36" i="5"/>
  <c r="M37" i="5"/>
  <c r="M38" i="5"/>
  <c r="M39" i="5"/>
  <c r="M40" i="5"/>
  <c r="M41" i="5"/>
  <c r="K26" i="5"/>
  <c r="K36" i="5"/>
  <c r="K27" i="5"/>
  <c r="K37" i="5"/>
  <c r="K28" i="5"/>
  <c r="K38" i="5"/>
  <c r="K29" i="5"/>
  <c r="K39" i="5"/>
  <c r="K30" i="5"/>
  <c r="K40" i="5"/>
  <c r="K31" i="5"/>
  <c r="K41" i="5"/>
  <c r="I26" i="5"/>
  <c r="I36" i="5"/>
  <c r="I27" i="5"/>
  <c r="I37" i="5"/>
  <c r="I28" i="5"/>
  <c r="I38" i="5"/>
  <c r="I29" i="5"/>
  <c r="I39" i="5"/>
  <c r="I30" i="5"/>
  <c r="I40" i="5"/>
  <c r="I31" i="5"/>
  <c r="I41" i="5"/>
  <c r="C36" i="5"/>
  <c r="C37" i="5"/>
  <c r="C38" i="5"/>
  <c r="C39" i="5"/>
  <c r="C40" i="5"/>
  <c r="C41" i="5"/>
  <c r="B36" i="5"/>
  <c r="B37" i="5"/>
  <c r="B38" i="5"/>
  <c r="B39" i="5"/>
  <c r="B40" i="5"/>
  <c r="B41" i="5"/>
  <c r="C35" i="5"/>
  <c r="B35" i="5"/>
  <c r="S26" i="5"/>
  <c r="S27" i="5"/>
  <c r="S28" i="5"/>
  <c r="S29" i="5"/>
  <c r="S30" i="5"/>
  <c r="S31" i="5"/>
  <c r="Q26" i="5"/>
  <c r="Q27" i="5"/>
  <c r="Q28" i="5"/>
  <c r="Q29" i="5"/>
  <c r="Q30" i="5"/>
  <c r="Q31" i="5"/>
  <c r="M26" i="5"/>
  <c r="M27" i="5"/>
  <c r="M28" i="5"/>
  <c r="M29" i="5"/>
  <c r="M30" i="5"/>
  <c r="M31" i="5"/>
  <c r="F59" i="43"/>
  <c r="F52" i="43"/>
  <c r="F45" i="43"/>
  <c r="F64" i="43"/>
  <c r="F39" i="43"/>
  <c r="F32" i="43"/>
  <c r="F44" i="43"/>
  <c r="F25" i="43"/>
  <c r="F19" i="43"/>
  <c r="F12" i="43"/>
  <c r="F5" i="43"/>
  <c r="F24" i="43"/>
  <c r="F65" i="43"/>
  <c r="N31" i="36"/>
  <c r="N30" i="36"/>
  <c r="N26" i="36"/>
  <c r="N25" i="36"/>
  <c r="N16" i="36"/>
  <c r="N15" i="36"/>
  <c r="B9" i="32"/>
  <c r="AY14" i="42"/>
  <c r="BJ14" i="42"/>
  <c r="BJ20" i="42"/>
  <c r="BF25" i="42"/>
  <c r="BF32" i="42"/>
  <c r="BF35" i="42"/>
  <c r="BF42" i="42"/>
  <c r="BF9" i="42"/>
  <c r="BF45" i="42"/>
  <c r="BF56" i="42"/>
  <c r="BF10" i="42"/>
  <c r="BF69" i="42"/>
  <c r="BF71" i="42"/>
  <c r="BF13" i="42"/>
  <c r="BF14" i="42"/>
  <c r="BF20" i="42"/>
  <c r="BH25" i="42"/>
  <c r="BH32" i="42"/>
  <c r="BH35" i="42"/>
  <c r="BH42" i="42"/>
  <c r="BH9" i="42"/>
  <c r="BH45" i="42"/>
  <c r="BH56" i="42"/>
  <c r="BH10" i="42"/>
  <c r="BH69" i="42"/>
  <c r="BH71" i="42"/>
  <c r="BH13" i="42"/>
  <c r="BH14" i="42"/>
  <c r="BH20" i="42"/>
  <c r="T25" i="42"/>
  <c r="BC25" i="42"/>
  <c r="BD25" i="42"/>
  <c r="BD35" i="42"/>
  <c r="BD42" i="42"/>
  <c r="BD32" i="42"/>
  <c r="BD9" i="42"/>
  <c r="T45" i="42"/>
  <c r="BC45" i="42"/>
  <c r="BD45" i="42"/>
  <c r="BD56" i="42"/>
  <c r="BD10" i="42"/>
  <c r="T69" i="42"/>
  <c r="BC69" i="42"/>
  <c r="BD69" i="42"/>
  <c r="BD71" i="42"/>
  <c r="BD13" i="42"/>
  <c r="BD14" i="42"/>
  <c r="U18" i="42"/>
  <c r="BD18" i="42"/>
  <c r="BD19" i="42"/>
  <c r="BD20" i="42"/>
  <c r="BM20" i="42"/>
  <c r="J34" i="10"/>
  <c r="H34" i="10"/>
  <c r="G34" i="10"/>
  <c r="F34" i="10"/>
  <c r="E34" i="10"/>
  <c r="BL25" i="42"/>
  <c r="BM25" i="42"/>
  <c r="BM32" i="42"/>
  <c r="BM35" i="42"/>
  <c r="BM42" i="42"/>
  <c r="BM9" i="42"/>
  <c r="BL45" i="42"/>
  <c r="BM45" i="42"/>
  <c r="BM56" i="42"/>
  <c r="BM10" i="42"/>
  <c r="BL69" i="42"/>
  <c r="BM69" i="42"/>
  <c r="BM71" i="42"/>
  <c r="BM13" i="42"/>
  <c r="BM14" i="42"/>
  <c r="J33" i="10"/>
  <c r="H33" i="10"/>
  <c r="G33" i="10"/>
  <c r="F33" i="10"/>
  <c r="E33" i="10"/>
  <c r="J32" i="10"/>
  <c r="G32" i="10"/>
  <c r="F32" i="10"/>
  <c r="E32" i="10"/>
  <c r="J31" i="10"/>
  <c r="G31" i="10"/>
  <c r="F31" i="10"/>
  <c r="E31" i="10"/>
  <c r="J30" i="10"/>
  <c r="G30" i="10"/>
  <c r="F30" i="10"/>
  <c r="E30" i="10"/>
  <c r="J29" i="10"/>
  <c r="G29" i="10"/>
  <c r="F29" i="10"/>
  <c r="E29" i="10"/>
  <c r="AY14" i="41"/>
  <c r="BJ14" i="41"/>
  <c r="BJ20" i="41"/>
  <c r="BF25" i="41"/>
  <c r="BF32" i="41"/>
  <c r="BF35" i="41"/>
  <c r="BF42" i="41"/>
  <c r="BF9" i="41"/>
  <c r="BF45" i="41"/>
  <c r="BF55" i="41"/>
  <c r="BF56" i="41"/>
  <c r="BF10" i="41"/>
  <c r="BF69" i="41"/>
  <c r="BF71" i="41"/>
  <c r="BF13" i="41"/>
  <c r="BF14" i="41"/>
  <c r="BF20" i="41"/>
  <c r="BH25" i="41"/>
  <c r="BH32" i="41"/>
  <c r="BH35" i="41"/>
  <c r="BH42" i="41"/>
  <c r="BH9" i="41"/>
  <c r="BH45" i="41"/>
  <c r="BH55" i="41"/>
  <c r="BH56" i="41"/>
  <c r="BH10" i="41"/>
  <c r="BH69" i="41"/>
  <c r="BH71" i="41"/>
  <c r="BH13" i="41"/>
  <c r="BH14" i="41"/>
  <c r="BH20" i="41"/>
  <c r="T25" i="41"/>
  <c r="BC25" i="41"/>
  <c r="BD25" i="41"/>
  <c r="BD35" i="41"/>
  <c r="BD42" i="41"/>
  <c r="BD32" i="41"/>
  <c r="BD9" i="41"/>
  <c r="T45" i="41"/>
  <c r="BC45" i="41"/>
  <c r="BD45" i="41"/>
  <c r="BD56" i="41"/>
  <c r="BD10" i="41"/>
  <c r="T69" i="41"/>
  <c r="BC69" i="41"/>
  <c r="BD69" i="41"/>
  <c r="BD71" i="41"/>
  <c r="BD13" i="41"/>
  <c r="BD14" i="41"/>
  <c r="U18" i="41"/>
  <c r="BD18" i="41"/>
  <c r="BD19" i="41"/>
  <c r="BD20" i="41"/>
  <c r="BM20" i="41"/>
  <c r="J24" i="10"/>
  <c r="H24" i="10"/>
  <c r="G24" i="10"/>
  <c r="F24" i="10"/>
  <c r="E24" i="10"/>
  <c r="BL25" i="41"/>
  <c r="BM25" i="41"/>
  <c r="BM32" i="41"/>
  <c r="BM35" i="41"/>
  <c r="BM42" i="41"/>
  <c r="BM9" i="41"/>
  <c r="BL45" i="41"/>
  <c r="BM45" i="41"/>
  <c r="BL55" i="41"/>
  <c r="BM56" i="41"/>
  <c r="BM10" i="41"/>
  <c r="BL69" i="41"/>
  <c r="BM69" i="41"/>
  <c r="BM71" i="41"/>
  <c r="BM13" i="41"/>
  <c r="BM14" i="41"/>
  <c r="J23" i="10"/>
  <c r="H23" i="10"/>
  <c r="G23" i="10"/>
  <c r="F23" i="10"/>
  <c r="E23" i="10"/>
  <c r="J22" i="10"/>
  <c r="G22" i="10"/>
  <c r="F22" i="10"/>
  <c r="E22" i="10"/>
  <c r="J21" i="10"/>
  <c r="G21" i="10"/>
  <c r="F21" i="10"/>
  <c r="E21" i="10"/>
  <c r="J20" i="10"/>
  <c r="G20" i="10"/>
  <c r="F20" i="10"/>
  <c r="E20" i="10"/>
  <c r="J19" i="10"/>
  <c r="G19" i="10"/>
  <c r="F19" i="10"/>
  <c r="E19" i="10"/>
  <c r="AF25" i="42"/>
  <c r="AF35" i="42"/>
  <c r="AF31" i="42"/>
  <c r="AF41" i="42"/>
  <c r="AF42" i="42"/>
  <c r="AF32" i="42"/>
  <c r="AF9" i="42"/>
  <c r="AF45" i="42"/>
  <c r="AF55" i="42"/>
  <c r="AF56" i="42"/>
  <c r="AF10" i="42"/>
  <c r="AF69" i="42"/>
  <c r="AF71" i="42"/>
  <c r="AF13" i="42"/>
  <c r="AF14" i="42"/>
  <c r="AF20" i="42"/>
  <c r="AF21" i="42"/>
  <c r="AF22" i="42"/>
  <c r="F25" i="12"/>
  <c r="O25" i="41"/>
  <c r="O35" i="41"/>
  <c r="O42" i="41"/>
  <c r="O32" i="41"/>
  <c r="O9" i="41"/>
  <c r="O45" i="41"/>
  <c r="O56" i="41"/>
  <c r="O10" i="41"/>
  <c r="O14" i="41"/>
  <c r="O19" i="41"/>
  <c r="O20" i="41"/>
  <c r="O21" i="41"/>
  <c r="O22" i="41"/>
  <c r="E18" i="12"/>
  <c r="AU69" i="42"/>
  <c r="AU71" i="42"/>
  <c r="AS69" i="42"/>
  <c r="AS71" i="42"/>
  <c r="AS13" i="42"/>
  <c r="AH69" i="42"/>
  <c r="AH71" i="42"/>
  <c r="AH13" i="42"/>
  <c r="AD69" i="42"/>
  <c r="AD71" i="42"/>
  <c r="Q69" i="42"/>
  <c r="Q71" i="42"/>
  <c r="K69" i="42"/>
  <c r="K71" i="42"/>
  <c r="K13" i="42"/>
  <c r="BG70" i="42"/>
  <c r="BH70" i="42"/>
  <c r="BF70" i="42"/>
  <c r="BE70" i="42"/>
  <c r="BD70" i="42"/>
  <c r="AT70" i="42"/>
  <c r="AU70" i="42"/>
  <c r="AS70" i="42"/>
  <c r="AQ70" i="42"/>
  <c r="AO70" i="42"/>
  <c r="AM70" i="42"/>
  <c r="AJ70" i="42"/>
  <c r="AI70" i="42"/>
  <c r="AH70" i="42"/>
  <c r="AF70" i="42"/>
  <c r="AD70" i="42"/>
  <c r="AB70" i="42"/>
  <c r="AB69" i="42"/>
  <c r="AB71" i="42"/>
  <c r="AB13" i="42"/>
  <c r="Z70" i="42"/>
  <c r="X70" i="42"/>
  <c r="U70" i="42"/>
  <c r="T70" i="42"/>
  <c r="BC70" i="42"/>
  <c r="S70" i="42"/>
  <c r="Q70" i="42"/>
  <c r="O70" i="42"/>
  <c r="M70" i="42"/>
  <c r="K70" i="42"/>
  <c r="I70" i="42"/>
  <c r="BG69" i="42"/>
  <c r="BE69" i="42"/>
  <c r="AT69" i="42"/>
  <c r="AQ69" i="42"/>
  <c r="AQ71" i="42"/>
  <c r="AQ13" i="42"/>
  <c r="AO69" i="42"/>
  <c r="AM69" i="42"/>
  <c r="AI69" i="42"/>
  <c r="AJ69" i="42"/>
  <c r="AJ71" i="42"/>
  <c r="AJ13" i="42"/>
  <c r="Z69" i="42"/>
  <c r="X69" i="42"/>
  <c r="U69" i="42"/>
  <c r="U71" i="42"/>
  <c r="U13" i="42"/>
  <c r="S69" i="42"/>
  <c r="S71" i="42"/>
  <c r="S13" i="42"/>
  <c r="I69" i="42"/>
  <c r="AV66" i="42"/>
  <c r="AQ66" i="42"/>
  <c r="AQ12" i="42"/>
  <c r="AO66" i="42"/>
  <c r="AO12" i="42"/>
  <c r="AM66" i="42"/>
  <c r="X66" i="42"/>
  <c r="X12" i="42"/>
  <c r="S66" i="42"/>
  <c r="S12" i="42"/>
  <c r="I66" i="42"/>
  <c r="I12" i="42"/>
  <c r="BC65" i="42"/>
  <c r="BD65" i="42"/>
  <c r="AT65" i="42"/>
  <c r="BG65" i="42"/>
  <c r="BH65" i="42"/>
  <c r="AS65" i="42"/>
  <c r="AQ65" i="42"/>
  <c r="AO65" i="42"/>
  <c r="AM65" i="42"/>
  <c r="AI65" i="42"/>
  <c r="AH65" i="42"/>
  <c r="AF65" i="42"/>
  <c r="AD65" i="42"/>
  <c r="AB65" i="42"/>
  <c r="Z65" i="42"/>
  <c r="X65" i="42"/>
  <c r="T65" i="42"/>
  <c r="U65" i="42"/>
  <c r="S65" i="42"/>
  <c r="Q65" i="42"/>
  <c r="O65" i="42"/>
  <c r="M65" i="42"/>
  <c r="K65" i="42"/>
  <c r="I65" i="42"/>
  <c r="BG64" i="42"/>
  <c r="BH64" i="42"/>
  <c r="BH66" i="42"/>
  <c r="BH12" i="42"/>
  <c r="BF64" i="42"/>
  <c r="AT64" i="42"/>
  <c r="AU64" i="42"/>
  <c r="AS64" i="42"/>
  <c r="AQ64" i="42"/>
  <c r="AO64" i="42"/>
  <c r="AM64" i="42"/>
  <c r="AI64" i="42"/>
  <c r="BE64" i="42"/>
  <c r="AH64" i="42"/>
  <c r="AH66" i="42"/>
  <c r="AF64" i="42"/>
  <c r="AF66" i="42"/>
  <c r="AD64" i="42"/>
  <c r="AB64" i="42"/>
  <c r="AB66" i="42"/>
  <c r="AB12" i="42"/>
  <c r="Z64" i="42"/>
  <c r="Z66" i="42"/>
  <c r="Z12" i="42"/>
  <c r="X64" i="42"/>
  <c r="T64" i="42"/>
  <c r="BC64" i="42"/>
  <c r="BD64" i="42"/>
  <c r="BD66" i="42"/>
  <c r="BD12" i="42"/>
  <c r="S64" i="42"/>
  <c r="Q64" i="42"/>
  <c r="Q66" i="42"/>
  <c r="O64" i="42"/>
  <c r="O66" i="42"/>
  <c r="M64" i="42"/>
  <c r="M66" i="42"/>
  <c r="K64" i="42"/>
  <c r="K66" i="42"/>
  <c r="K12" i="42"/>
  <c r="I64" i="42"/>
  <c r="AS61" i="42"/>
  <c r="AS11" i="42"/>
  <c r="AQ61" i="42"/>
  <c r="AQ11" i="42"/>
  <c r="AF61" i="42"/>
  <c r="AF11" i="42"/>
  <c r="AD61" i="42"/>
  <c r="AB61" i="42"/>
  <c r="AB11" i="42"/>
  <c r="Z61" i="42"/>
  <c r="Z11" i="42"/>
  <c r="O61" i="42"/>
  <c r="M61" i="42"/>
  <c r="BC60" i="42"/>
  <c r="BD60" i="42"/>
  <c r="AT60" i="42"/>
  <c r="BG60" i="42"/>
  <c r="BH60" i="42"/>
  <c r="AS60" i="42"/>
  <c r="AQ60" i="42"/>
  <c r="AO60" i="42"/>
  <c r="AM60" i="42"/>
  <c r="AI60" i="42"/>
  <c r="BE60" i="42"/>
  <c r="BF60" i="42"/>
  <c r="AH60" i="42"/>
  <c r="AF60" i="42"/>
  <c r="AD60" i="42"/>
  <c r="AB60" i="42"/>
  <c r="Z60" i="42"/>
  <c r="X60" i="42"/>
  <c r="T60" i="42"/>
  <c r="U60" i="42"/>
  <c r="S60" i="42"/>
  <c r="Q60" i="42"/>
  <c r="O60" i="42"/>
  <c r="M60" i="42"/>
  <c r="K60" i="42"/>
  <c r="K61" i="42"/>
  <c r="K11" i="42"/>
  <c r="I60" i="42"/>
  <c r="I61" i="42"/>
  <c r="I11" i="42"/>
  <c r="AU59" i="42"/>
  <c r="AT59" i="42"/>
  <c r="BG59" i="42"/>
  <c r="BH59" i="42"/>
  <c r="AS59" i="42"/>
  <c r="AQ59" i="42"/>
  <c r="AO59" i="42"/>
  <c r="AO61" i="42"/>
  <c r="AM59" i="42"/>
  <c r="AM61" i="42"/>
  <c r="AI59" i="42"/>
  <c r="BE59" i="42"/>
  <c r="BF59" i="42"/>
  <c r="AH59" i="42"/>
  <c r="AH61" i="42"/>
  <c r="AF59" i="42"/>
  <c r="AD59" i="42"/>
  <c r="AB59" i="42"/>
  <c r="Z59" i="42"/>
  <c r="X59" i="42"/>
  <c r="X61" i="42"/>
  <c r="X11" i="42"/>
  <c r="T59" i="42"/>
  <c r="BC59" i="42"/>
  <c r="S59" i="42"/>
  <c r="S61" i="42"/>
  <c r="S11" i="42"/>
  <c r="Q59" i="42"/>
  <c r="Q61" i="42"/>
  <c r="O59" i="42"/>
  <c r="M59" i="42"/>
  <c r="K59" i="42"/>
  <c r="I59" i="42"/>
  <c r="AM45" i="42"/>
  <c r="AM55" i="42"/>
  <c r="AM56" i="42"/>
  <c r="AH45" i="42"/>
  <c r="AH55" i="42"/>
  <c r="AH56" i="42"/>
  <c r="S45" i="42"/>
  <c r="S55" i="42"/>
  <c r="S56" i="42"/>
  <c r="Q45" i="42"/>
  <c r="Q55" i="42"/>
  <c r="Q56" i="42"/>
  <c r="AT55" i="42"/>
  <c r="AU55" i="42"/>
  <c r="AS55" i="42"/>
  <c r="AQ55" i="42"/>
  <c r="AO55" i="42"/>
  <c r="AI55" i="42"/>
  <c r="BE55" i="42"/>
  <c r="AD55" i="42"/>
  <c r="AB55" i="42"/>
  <c r="Z55" i="42"/>
  <c r="X55" i="42"/>
  <c r="O45" i="42"/>
  <c r="O56" i="42"/>
  <c r="O10" i="42"/>
  <c r="BG45" i="42"/>
  <c r="BE45" i="42"/>
  <c r="AT45" i="42"/>
  <c r="AU45" i="42"/>
  <c r="AS45" i="42"/>
  <c r="AQ45" i="42"/>
  <c r="AO45" i="42"/>
  <c r="AO56" i="42"/>
  <c r="AO10" i="42"/>
  <c r="AJ45" i="42"/>
  <c r="AI45" i="42"/>
  <c r="AD45" i="42"/>
  <c r="AD56" i="42"/>
  <c r="AD10" i="42"/>
  <c r="AB45" i="42"/>
  <c r="AB56" i="42"/>
  <c r="AB10" i="42"/>
  <c r="Z45" i="42"/>
  <c r="Z56" i="42"/>
  <c r="Z10" i="42"/>
  <c r="X45" i="42"/>
  <c r="X56" i="42"/>
  <c r="U45" i="42"/>
  <c r="M45" i="42"/>
  <c r="M56" i="42"/>
  <c r="M10" i="42"/>
  <c r="K45" i="42"/>
  <c r="K56" i="42"/>
  <c r="K10" i="42"/>
  <c r="I45" i="42"/>
  <c r="I56" i="42"/>
  <c r="AM25" i="42"/>
  <c r="AM35" i="42"/>
  <c r="AM31" i="42"/>
  <c r="AM41" i="42"/>
  <c r="AM42" i="42"/>
  <c r="AM32" i="42"/>
  <c r="AM9" i="42"/>
  <c r="Z25" i="42"/>
  <c r="Z35" i="42"/>
  <c r="Z31" i="42"/>
  <c r="Z41" i="42"/>
  <c r="Z42" i="42"/>
  <c r="AS31" i="42"/>
  <c r="AS41" i="42"/>
  <c r="AQ31" i="42"/>
  <c r="AQ41" i="42"/>
  <c r="AO31" i="42"/>
  <c r="AO41" i="42"/>
  <c r="AD31" i="42"/>
  <c r="AD41" i="42"/>
  <c r="X31" i="42"/>
  <c r="X41" i="42"/>
  <c r="S41" i="42"/>
  <c r="AO25" i="42"/>
  <c r="AO35" i="42"/>
  <c r="AO42" i="42"/>
  <c r="AO32" i="42"/>
  <c r="AO9" i="42"/>
  <c r="X25" i="42"/>
  <c r="X35" i="42"/>
  <c r="X42" i="42"/>
  <c r="X32" i="42"/>
  <c r="X9" i="42"/>
  <c r="U25" i="42"/>
  <c r="U35" i="42"/>
  <c r="U42" i="42"/>
  <c r="K25" i="42"/>
  <c r="K35" i="42"/>
  <c r="I25" i="42"/>
  <c r="I35" i="42"/>
  <c r="I42" i="42"/>
  <c r="C35" i="42"/>
  <c r="B35" i="42"/>
  <c r="AR32" i="42"/>
  <c r="AP32" i="42"/>
  <c r="AP9" i="42"/>
  <c r="AN32" i="42"/>
  <c r="AL32" i="42"/>
  <c r="AG32" i="42"/>
  <c r="AE32" i="42"/>
  <c r="AE9" i="42"/>
  <c r="AC32" i="42"/>
  <c r="AA32" i="42"/>
  <c r="Z32" i="42"/>
  <c r="Y32" i="42"/>
  <c r="W32" i="42"/>
  <c r="W9" i="42"/>
  <c r="R32" i="42"/>
  <c r="Q25" i="42"/>
  <c r="Q32" i="42"/>
  <c r="Q35" i="42"/>
  <c r="Q41" i="42"/>
  <c r="Q42" i="42"/>
  <c r="Q9" i="42"/>
  <c r="P32" i="42"/>
  <c r="P9" i="42"/>
  <c r="N32" i="42"/>
  <c r="L32" i="42"/>
  <c r="J32" i="42"/>
  <c r="I32" i="42"/>
  <c r="H32" i="42"/>
  <c r="H9" i="42"/>
  <c r="AI31" i="42"/>
  <c r="AH31" i="42"/>
  <c r="AH41" i="42"/>
  <c r="AB31" i="42"/>
  <c r="AB41" i="42"/>
  <c r="K32" i="42"/>
  <c r="AT25" i="42"/>
  <c r="BG25" i="42"/>
  <c r="AS25" i="42"/>
  <c r="AS32" i="42"/>
  <c r="AQ25" i="42"/>
  <c r="AQ32" i="42"/>
  <c r="AI25" i="42"/>
  <c r="AJ25" i="42"/>
  <c r="AH25" i="42"/>
  <c r="AH35" i="42"/>
  <c r="AH42" i="42"/>
  <c r="AD25" i="42"/>
  <c r="AB25" i="42"/>
  <c r="AB32" i="42"/>
  <c r="S25" i="42"/>
  <c r="O25" i="42"/>
  <c r="O35" i="42"/>
  <c r="O42" i="42"/>
  <c r="M25" i="42"/>
  <c r="AS19" i="42"/>
  <c r="AQ19" i="42"/>
  <c r="AO19" i="42"/>
  <c r="AM19" i="42"/>
  <c r="AH19" i="42"/>
  <c r="AF19" i="42"/>
  <c r="AD19" i="42"/>
  <c r="AB19" i="42"/>
  <c r="Z19" i="42"/>
  <c r="X19" i="42"/>
  <c r="S19" i="42"/>
  <c r="Q19" i="42"/>
  <c r="O19" i="42"/>
  <c r="M19" i="42"/>
  <c r="K19" i="42"/>
  <c r="I19" i="42"/>
  <c r="BF18" i="42"/>
  <c r="AU18" i="42"/>
  <c r="BH18" i="42"/>
  <c r="AJ18" i="42"/>
  <c r="AU17" i="42"/>
  <c r="BH17" i="42"/>
  <c r="AJ17" i="42"/>
  <c r="BF17" i="42"/>
  <c r="BF19" i="42"/>
  <c r="U17" i="42"/>
  <c r="BD17" i="42"/>
  <c r="BM17" i="42"/>
  <c r="BD16" i="42"/>
  <c r="AU16" i="42"/>
  <c r="BH16" i="42"/>
  <c r="BH19" i="42"/>
  <c r="AJ16" i="42"/>
  <c r="BF16" i="42"/>
  <c r="U16" i="42"/>
  <c r="BJ13" i="42"/>
  <c r="AU13" i="42"/>
  <c r="AD13" i="42"/>
  <c r="Q13" i="42"/>
  <c r="BJ12" i="42"/>
  <c r="AM12" i="42"/>
  <c r="AH12" i="42"/>
  <c r="AF12" i="42"/>
  <c r="Q12" i="42"/>
  <c r="O12" i="42"/>
  <c r="M12" i="42"/>
  <c r="BJ11" i="42"/>
  <c r="AO11" i="42"/>
  <c r="AM11" i="42"/>
  <c r="AH11" i="42"/>
  <c r="AD11" i="42"/>
  <c r="Q11" i="42"/>
  <c r="O11" i="42"/>
  <c r="M11" i="42"/>
  <c r="BJ10" i="42"/>
  <c r="AM10" i="42"/>
  <c r="AH10" i="42"/>
  <c r="X10" i="42"/>
  <c r="S10" i="42"/>
  <c r="Q10" i="42"/>
  <c r="Q14" i="42"/>
  <c r="Q20" i="42"/>
  <c r="Q21" i="42"/>
  <c r="Q22" i="42"/>
  <c r="F19" i="12"/>
  <c r="I10" i="42"/>
  <c r="BJ9" i="42"/>
  <c r="BI9" i="42"/>
  <c r="AR9" i="42"/>
  <c r="AN9" i="42"/>
  <c r="AL9" i="42"/>
  <c r="AG9" i="42"/>
  <c r="AC9" i="42"/>
  <c r="AA9" i="42"/>
  <c r="Y9" i="42"/>
  <c r="R9" i="42"/>
  <c r="N9" i="42"/>
  <c r="L9" i="42"/>
  <c r="J9" i="42"/>
  <c r="AS69" i="41"/>
  <c r="AS71" i="41"/>
  <c r="AS13" i="41"/>
  <c r="AH69" i="41"/>
  <c r="AH71" i="41"/>
  <c r="AH13" i="41"/>
  <c r="AF69" i="41"/>
  <c r="AF71" i="41"/>
  <c r="AF13" i="41"/>
  <c r="AD69" i="41"/>
  <c r="AD71" i="41"/>
  <c r="Q69" i="41"/>
  <c r="Q71" i="41"/>
  <c r="K69" i="41"/>
  <c r="K71" i="41"/>
  <c r="K13" i="41"/>
  <c r="BG70" i="41"/>
  <c r="BH70" i="41"/>
  <c r="BF70" i="41"/>
  <c r="BE70" i="41"/>
  <c r="BD70" i="41"/>
  <c r="AT70" i="41"/>
  <c r="AU70" i="41"/>
  <c r="AS70" i="41"/>
  <c r="AQ70" i="41"/>
  <c r="AO70" i="41"/>
  <c r="AM70" i="41"/>
  <c r="AJ70" i="41"/>
  <c r="AI70" i="41"/>
  <c r="AH70" i="41"/>
  <c r="AF70" i="41"/>
  <c r="AD70" i="41"/>
  <c r="AB70" i="41"/>
  <c r="AB69" i="41"/>
  <c r="AB71" i="41"/>
  <c r="AB13" i="41"/>
  <c r="Z70" i="41"/>
  <c r="X70" i="41"/>
  <c r="U70" i="41"/>
  <c r="T70" i="41"/>
  <c r="BC70" i="41"/>
  <c r="S70" i="41"/>
  <c r="Q70" i="41"/>
  <c r="O70" i="41"/>
  <c r="M70" i="41"/>
  <c r="K70" i="41"/>
  <c r="I70" i="41"/>
  <c r="BG69" i="41"/>
  <c r="AU69" i="41"/>
  <c r="AU71" i="41"/>
  <c r="AU13" i="41"/>
  <c r="AT69" i="41"/>
  <c r="AQ69" i="41"/>
  <c r="AO69" i="41"/>
  <c r="AM69" i="41"/>
  <c r="AI69" i="41"/>
  <c r="BE69" i="41"/>
  <c r="Z69" i="41"/>
  <c r="X69" i="41"/>
  <c r="U69" i="41"/>
  <c r="U71" i="41"/>
  <c r="U13" i="41"/>
  <c r="S69" i="41"/>
  <c r="S71" i="41"/>
  <c r="S13" i="41"/>
  <c r="I69" i="41"/>
  <c r="AV66" i="41"/>
  <c r="AQ66" i="41"/>
  <c r="AQ12" i="41"/>
  <c r="AM66" i="41"/>
  <c r="X66" i="41"/>
  <c r="X12" i="41"/>
  <c r="U66" i="41"/>
  <c r="U12" i="41"/>
  <c r="S66" i="41"/>
  <c r="S12" i="41"/>
  <c r="I66" i="41"/>
  <c r="I12" i="41"/>
  <c r="AT65" i="41"/>
  <c r="BG65" i="41"/>
  <c r="BH65" i="41"/>
  <c r="AS65" i="41"/>
  <c r="AQ65" i="41"/>
  <c r="AO65" i="41"/>
  <c r="AM65" i="41"/>
  <c r="AI65" i="41"/>
  <c r="AH65" i="41"/>
  <c r="AF65" i="41"/>
  <c r="AD65" i="41"/>
  <c r="AB65" i="41"/>
  <c r="Z65" i="41"/>
  <c r="X65" i="41"/>
  <c r="T65" i="41"/>
  <c r="U65" i="41"/>
  <c r="S65" i="41"/>
  <c r="Q65" i="41"/>
  <c r="O65" i="41"/>
  <c r="M65" i="41"/>
  <c r="K65" i="41"/>
  <c r="I65" i="41"/>
  <c r="AT64" i="41"/>
  <c r="AU64" i="41"/>
  <c r="AS64" i="41"/>
  <c r="AQ64" i="41"/>
  <c r="AO64" i="41"/>
  <c r="AO66" i="41"/>
  <c r="AO12" i="41"/>
  <c r="AM64" i="41"/>
  <c r="AJ64" i="41"/>
  <c r="AI64" i="41"/>
  <c r="BE64" i="41"/>
  <c r="BF64" i="41"/>
  <c r="AH64" i="41"/>
  <c r="AH66" i="41"/>
  <c r="AF64" i="41"/>
  <c r="AF66" i="41"/>
  <c r="AF12" i="41"/>
  <c r="AD64" i="41"/>
  <c r="AD66" i="41"/>
  <c r="AD12" i="41"/>
  <c r="AB64" i="41"/>
  <c r="AB66" i="41"/>
  <c r="AB12" i="41"/>
  <c r="Z64" i="41"/>
  <c r="Z66" i="41"/>
  <c r="Z12" i="41"/>
  <c r="X64" i="41"/>
  <c r="U64" i="41"/>
  <c r="T64" i="41"/>
  <c r="BC64" i="41"/>
  <c r="BD64" i="41"/>
  <c r="S64" i="41"/>
  <c r="Q64" i="41"/>
  <c r="Q66" i="41"/>
  <c r="O64" i="41"/>
  <c r="O66" i="41"/>
  <c r="M64" i="41"/>
  <c r="M66" i="41"/>
  <c r="M12" i="41"/>
  <c r="K64" i="41"/>
  <c r="K66" i="41"/>
  <c r="K12" i="41"/>
  <c r="I64" i="41"/>
  <c r="AS61" i="41"/>
  <c r="AS11" i="41"/>
  <c r="AQ61" i="41"/>
  <c r="AQ11" i="41"/>
  <c r="AF61" i="41"/>
  <c r="AD61" i="41"/>
  <c r="AB61" i="41"/>
  <c r="AB11" i="41"/>
  <c r="O61" i="41"/>
  <c r="M61" i="41"/>
  <c r="AT60" i="41"/>
  <c r="BG60" i="41"/>
  <c r="BH60" i="41"/>
  <c r="AS60" i="41"/>
  <c r="AQ60" i="41"/>
  <c r="AO60" i="41"/>
  <c r="AM60" i="41"/>
  <c r="AI60" i="41"/>
  <c r="AJ60" i="41"/>
  <c r="AH60" i="41"/>
  <c r="AF60" i="41"/>
  <c r="AD60" i="41"/>
  <c r="AB60" i="41"/>
  <c r="Z60" i="41"/>
  <c r="Z61" i="41"/>
  <c r="Z11" i="41"/>
  <c r="X60" i="41"/>
  <c r="T60" i="41"/>
  <c r="BC60" i="41"/>
  <c r="S60" i="41"/>
  <c r="Q60" i="41"/>
  <c r="O60" i="41"/>
  <c r="M60" i="41"/>
  <c r="K60" i="41"/>
  <c r="K61" i="41"/>
  <c r="K11" i="41"/>
  <c r="I60" i="41"/>
  <c r="I61" i="41"/>
  <c r="I11" i="41"/>
  <c r="AU59" i="41"/>
  <c r="AT59" i="41"/>
  <c r="BG59" i="41"/>
  <c r="BH59" i="41"/>
  <c r="BH61" i="41"/>
  <c r="AS59" i="41"/>
  <c r="AQ59" i="41"/>
  <c r="AO59" i="41"/>
  <c r="AO61" i="41"/>
  <c r="AO11" i="41"/>
  <c r="AM59" i="41"/>
  <c r="AM61" i="41"/>
  <c r="AM11" i="41"/>
  <c r="AI59" i="41"/>
  <c r="BE59" i="41"/>
  <c r="BF59" i="41"/>
  <c r="AH59" i="41"/>
  <c r="AH61" i="41"/>
  <c r="AF59" i="41"/>
  <c r="AD59" i="41"/>
  <c r="AB59" i="41"/>
  <c r="Z59" i="41"/>
  <c r="X59" i="41"/>
  <c r="X61" i="41"/>
  <c r="X11" i="41"/>
  <c r="T59" i="41"/>
  <c r="U59" i="41"/>
  <c r="S59" i="41"/>
  <c r="S61" i="41"/>
  <c r="Q59" i="41"/>
  <c r="Q61" i="41"/>
  <c r="O59" i="41"/>
  <c r="M59" i="41"/>
  <c r="K59" i="41"/>
  <c r="I59" i="41"/>
  <c r="AH45" i="41"/>
  <c r="AH55" i="41"/>
  <c r="AH56" i="41"/>
  <c r="AH10" i="41"/>
  <c r="AF45" i="41"/>
  <c r="AF55" i="41"/>
  <c r="AF56" i="41"/>
  <c r="AF10" i="41"/>
  <c r="S45" i="41"/>
  <c r="S55" i="41"/>
  <c r="S56" i="41"/>
  <c r="Q45" i="41"/>
  <c r="Q55" i="41"/>
  <c r="Q56" i="41"/>
  <c r="Q10" i="41"/>
  <c r="BG55" i="41"/>
  <c r="AT55" i="41"/>
  <c r="AU55" i="41"/>
  <c r="AS55" i="41"/>
  <c r="AS45" i="41"/>
  <c r="AS56" i="41"/>
  <c r="AS10" i="41"/>
  <c r="AQ55" i="41"/>
  <c r="AO55" i="41"/>
  <c r="AM55" i="41"/>
  <c r="AJ55" i="41"/>
  <c r="AI55" i="41"/>
  <c r="BE55" i="41"/>
  <c r="AD55" i="41"/>
  <c r="AB55" i="41"/>
  <c r="Z55" i="41"/>
  <c r="X55" i="41"/>
  <c r="M55" i="41"/>
  <c r="BG45" i="41"/>
  <c r="BE45" i="41"/>
  <c r="AT45" i="41"/>
  <c r="AU45" i="41"/>
  <c r="AU56" i="41"/>
  <c r="AQ45" i="41"/>
  <c r="AQ56" i="41"/>
  <c r="AO45" i="41"/>
  <c r="AO56" i="41"/>
  <c r="AM45" i="41"/>
  <c r="AM56" i="41"/>
  <c r="AM10" i="41"/>
  <c r="AJ45" i="41"/>
  <c r="AJ56" i="41"/>
  <c r="AJ10" i="41"/>
  <c r="AI45" i="41"/>
  <c r="AD45" i="41"/>
  <c r="AD56" i="41"/>
  <c r="AB45" i="41"/>
  <c r="AB56" i="41"/>
  <c r="AB10" i="41"/>
  <c r="Z45" i="41"/>
  <c r="Z56" i="41"/>
  <c r="X45" i="41"/>
  <c r="X56" i="41"/>
  <c r="U45" i="41"/>
  <c r="U56" i="41"/>
  <c r="U10" i="41"/>
  <c r="M45" i="41"/>
  <c r="K45" i="41"/>
  <c r="K56" i="41"/>
  <c r="K10" i="41"/>
  <c r="I45" i="41"/>
  <c r="I56" i="41"/>
  <c r="I10" i="41"/>
  <c r="X25" i="41"/>
  <c r="X35" i="41"/>
  <c r="X31" i="41"/>
  <c r="X41" i="41"/>
  <c r="X42" i="41"/>
  <c r="X32" i="41"/>
  <c r="X9" i="41"/>
  <c r="AS31" i="41"/>
  <c r="AS41" i="41"/>
  <c r="AQ31" i="41"/>
  <c r="AQ41" i="41"/>
  <c r="AO31" i="41"/>
  <c r="AO41" i="41"/>
  <c r="AM31" i="41"/>
  <c r="AM41" i="41"/>
  <c r="AD31" i="41"/>
  <c r="AD41" i="41"/>
  <c r="Z31" i="41"/>
  <c r="Z41" i="41"/>
  <c r="AO25" i="41"/>
  <c r="AO35" i="41"/>
  <c r="AO42" i="41"/>
  <c r="AM25" i="41"/>
  <c r="AM35" i="41"/>
  <c r="AM42" i="41"/>
  <c r="AB25" i="41"/>
  <c r="AB35" i="41"/>
  <c r="AB31" i="41"/>
  <c r="AB41" i="41"/>
  <c r="AB42" i="41"/>
  <c r="AB32" i="41"/>
  <c r="AB9" i="41"/>
  <c r="AB14" i="41"/>
  <c r="AB20" i="41"/>
  <c r="AB21" i="41"/>
  <c r="AB22" i="41"/>
  <c r="E23" i="12"/>
  <c r="Z25" i="41"/>
  <c r="Z35" i="41"/>
  <c r="Z42" i="41"/>
  <c r="U25" i="41"/>
  <c r="U35" i="41"/>
  <c r="K25" i="41"/>
  <c r="K35" i="41"/>
  <c r="I25" i="41"/>
  <c r="I35" i="41"/>
  <c r="I42" i="41"/>
  <c r="C35" i="41"/>
  <c r="B35" i="41"/>
  <c r="BE32" i="41"/>
  <c r="AR32" i="41"/>
  <c r="AP32" i="41"/>
  <c r="AP9" i="41"/>
  <c r="AO32" i="41"/>
  <c r="AN32" i="41"/>
  <c r="AN9" i="41"/>
  <c r="AL32" i="41"/>
  <c r="AT32" i="41"/>
  <c r="AT9" i="41"/>
  <c r="BG9" i="41"/>
  <c r="AG32" i="41"/>
  <c r="AG9" i="41"/>
  <c r="AE32" i="41"/>
  <c r="AC32" i="41"/>
  <c r="AA32" i="41"/>
  <c r="Z32" i="41"/>
  <c r="Y32" i="41"/>
  <c r="W32" i="41"/>
  <c r="R32" i="41"/>
  <c r="P32" i="41"/>
  <c r="N32" i="41"/>
  <c r="N9" i="41"/>
  <c r="L32" i="41"/>
  <c r="J32" i="41"/>
  <c r="I32" i="41"/>
  <c r="H32" i="41"/>
  <c r="AU31" i="41"/>
  <c r="AU41" i="41"/>
  <c r="AI31" i="41"/>
  <c r="AH31" i="41"/>
  <c r="AH41" i="41"/>
  <c r="AF31" i="41"/>
  <c r="AF41" i="41"/>
  <c r="U42" i="41"/>
  <c r="S41" i="41"/>
  <c r="Q41" i="41"/>
  <c r="K32" i="41"/>
  <c r="AT25" i="41"/>
  <c r="BG25" i="41"/>
  <c r="AS25" i="41"/>
  <c r="AS32" i="41"/>
  <c r="AQ25" i="41"/>
  <c r="AQ35" i="41"/>
  <c r="AQ42" i="41"/>
  <c r="AM32" i="41"/>
  <c r="AJ25" i="41"/>
  <c r="AI25" i="41"/>
  <c r="BE25" i="41"/>
  <c r="AH25" i="41"/>
  <c r="AH35" i="41"/>
  <c r="AF25" i="41"/>
  <c r="AF35" i="41"/>
  <c r="AF42" i="41"/>
  <c r="AD25" i="41"/>
  <c r="S25" i="41"/>
  <c r="Q25" i="41"/>
  <c r="Q35" i="41"/>
  <c r="Q42" i="41"/>
  <c r="M25" i="41"/>
  <c r="AU19" i="41"/>
  <c r="AS19" i="41"/>
  <c r="AQ19" i="41"/>
  <c r="AO19" i="41"/>
  <c r="AM19" i="41"/>
  <c r="AH19" i="41"/>
  <c r="AF19" i="41"/>
  <c r="AD19" i="41"/>
  <c r="AB19" i="41"/>
  <c r="Z19" i="41"/>
  <c r="X19" i="41"/>
  <c r="S19" i="41"/>
  <c r="Q19" i="41"/>
  <c r="M19" i="41"/>
  <c r="K19" i="41"/>
  <c r="I19" i="41"/>
  <c r="AU18" i="41"/>
  <c r="BH18" i="41"/>
  <c r="AJ18" i="41"/>
  <c r="BF18" i="41"/>
  <c r="AU17" i="41"/>
  <c r="BH17" i="41"/>
  <c r="BH19" i="41"/>
  <c r="AJ17" i="41"/>
  <c r="AJ19" i="41"/>
  <c r="U17" i="41"/>
  <c r="BD17" i="41"/>
  <c r="BF16" i="41"/>
  <c r="BD16" i="41"/>
  <c r="BM16" i="41"/>
  <c r="AU16" i="41"/>
  <c r="BH16" i="41"/>
  <c r="AJ16" i="41"/>
  <c r="U16" i="41"/>
  <c r="U19" i="41"/>
  <c r="AX20" i="41"/>
  <c r="AX22" i="41"/>
  <c r="BJ13" i="41"/>
  <c r="AD13" i="41"/>
  <c r="Q13" i="41"/>
  <c r="BJ12" i="41"/>
  <c r="AM12" i="41"/>
  <c r="AH12" i="41"/>
  <c r="Q12" i="41"/>
  <c r="O12" i="41"/>
  <c r="BJ11" i="41"/>
  <c r="BH11" i="41"/>
  <c r="AH11" i="41"/>
  <c r="AF11" i="41"/>
  <c r="AD11" i="41"/>
  <c r="S11" i="41"/>
  <c r="Q11" i="41"/>
  <c r="O11" i="41"/>
  <c r="M11" i="41"/>
  <c r="BJ10" i="41"/>
  <c r="AU10" i="41"/>
  <c r="AQ10" i="41"/>
  <c r="AO10" i="41"/>
  <c r="AD10" i="41"/>
  <c r="Z10" i="41"/>
  <c r="X10" i="41"/>
  <c r="S10" i="41"/>
  <c r="BJ9" i="41"/>
  <c r="BI9" i="41"/>
  <c r="AR9" i="41"/>
  <c r="AL9" i="41"/>
  <c r="AE9" i="41"/>
  <c r="AC9" i="41"/>
  <c r="AA9" i="41"/>
  <c r="Y9" i="41"/>
  <c r="W9" i="41"/>
  <c r="R9" i="41"/>
  <c r="P9" i="41"/>
  <c r="L9" i="41"/>
  <c r="J9" i="41"/>
  <c r="H9" i="41"/>
  <c r="K42" i="42"/>
  <c r="AY20" i="42"/>
  <c r="BG32" i="42"/>
  <c r="BL59" i="42"/>
  <c r="BM59" i="42"/>
  <c r="BD59" i="42"/>
  <c r="BD61" i="42"/>
  <c r="BD11" i="42"/>
  <c r="AJ55" i="42"/>
  <c r="AJ56" i="42"/>
  <c r="AJ10" i="42"/>
  <c r="K9" i="42"/>
  <c r="K14" i="42"/>
  <c r="K20" i="42"/>
  <c r="K21" i="42"/>
  <c r="K22" i="42"/>
  <c r="F16" i="12"/>
  <c r="AO71" i="42"/>
  <c r="AO13" i="42"/>
  <c r="AO14" i="42"/>
  <c r="AO20" i="42"/>
  <c r="AO21" i="42"/>
  <c r="AO22" i="42"/>
  <c r="F28" i="12"/>
  <c r="AQ35" i="42"/>
  <c r="AQ42" i="42"/>
  <c r="AQ9" i="42"/>
  <c r="AQ56" i="42"/>
  <c r="AQ10" i="42"/>
  <c r="AQ14" i="42"/>
  <c r="AQ20" i="42"/>
  <c r="AQ21" i="42"/>
  <c r="AQ22" i="42"/>
  <c r="F29" i="12"/>
  <c r="BF61" i="42"/>
  <c r="BF11" i="42"/>
  <c r="I9" i="42"/>
  <c r="AS66" i="42"/>
  <c r="AS12" i="42"/>
  <c r="U19" i="42"/>
  <c r="U32" i="42"/>
  <c r="U9" i="42"/>
  <c r="U56" i="42"/>
  <c r="U10" i="42"/>
  <c r="U14" i="42"/>
  <c r="U20" i="42"/>
  <c r="U21" i="42"/>
  <c r="U22" i="42"/>
  <c r="I71" i="42"/>
  <c r="I13" i="42"/>
  <c r="X71" i="42"/>
  <c r="X13" i="42"/>
  <c r="X14" i="42"/>
  <c r="X20" i="42"/>
  <c r="X21" i="42"/>
  <c r="X22" i="42"/>
  <c r="F21" i="12"/>
  <c r="AM71" i="42"/>
  <c r="AM13" i="42"/>
  <c r="AM14" i="42"/>
  <c r="AM20" i="42"/>
  <c r="AM21" i="42"/>
  <c r="AM22" i="42"/>
  <c r="F27" i="12"/>
  <c r="BM18" i="42"/>
  <c r="AS35" i="42"/>
  <c r="AS42" i="42"/>
  <c r="AS9" i="42"/>
  <c r="AS56" i="42"/>
  <c r="AS10" i="42"/>
  <c r="AS14" i="42"/>
  <c r="AS20" i="42"/>
  <c r="AS21" i="42"/>
  <c r="AS22" i="42"/>
  <c r="F30" i="12"/>
  <c r="AJ59" i="42"/>
  <c r="AU25" i="42"/>
  <c r="AU56" i="42"/>
  <c r="AU10" i="42"/>
  <c r="Z9" i="42"/>
  <c r="AB35" i="42"/>
  <c r="AB42" i="42"/>
  <c r="AB9" i="42"/>
  <c r="AB14" i="42"/>
  <c r="AB20" i="42"/>
  <c r="AB21" i="42"/>
  <c r="AB22" i="42"/>
  <c r="F23" i="12"/>
  <c r="BE65" i="42"/>
  <c r="BF65" i="42"/>
  <c r="BF66" i="42"/>
  <c r="BF12" i="42"/>
  <c r="AJ65" i="42"/>
  <c r="AJ19" i="42"/>
  <c r="AJ31" i="42"/>
  <c r="AJ41" i="42"/>
  <c r="O32" i="42"/>
  <c r="O9" i="42"/>
  <c r="O14" i="42"/>
  <c r="O20" i="42"/>
  <c r="O21" i="42"/>
  <c r="O22" i="42"/>
  <c r="F18" i="12"/>
  <c r="BH61" i="42"/>
  <c r="BH11" i="42"/>
  <c r="BL65" i="42"/>
  <c r="BM65" i="42"/>
  <c r="Z71" i="42"/>
  <c r="Z13" i="42"/>
  <c r="BL70" i="42"/>
  <c r="BM70" i="42"/>
  <c r="M35" i="42"/>
  <c r="M42" i="42"/>
  <c r="M32" i="42"/>
  <c r="T32" i="42"/>
  <c r="T9" i="42"/>
  <c r="U59" i="42"/>
  <c r="U61" i="42"/>
  <c r="U11" i="42"/>
  <c r="AI32" i="42"/>
  <c r="AI9" i="42"/>
  <c r="BE9" i="42"/>
  <c r="AU19" i="42"/>
  <c r="AH32" i="42"/>
  <c r="AH9" i="42"/>
  <c r="AH14" i="42"/>
  <c r="AH20" i="42"/>
  <c r="AH21" i="42"/>
  <c r="AH22" i="42"/>
  <c r="F26" i="12"/>
  <c r="AJ60" i="42"/>
  <c r="AD66" i="42"/>
  <c r="AD12" i="42"/>
  <c r="AU65" i="42"/>
  <c r="AU66" i="42"/>
  <c r="AU12" i="42"/>
  <c r="BL64" i="42"/>
  <c r="BM64" i="42"/>
  <c r="BM66" i="42"/>
  <c r="BM12" i="42"/>
  <c r="BM16" i="42"/>
  <c r="AD35" i="42"/>
  <c r="AD42" i="42"/>
  <c r="AD32" i="42"/>
  <c r="AD9" i="42"/>
  <c r="AD14" i="42"/>
  <c r="AD20" i="42"/>
  <c r="AD21" i="42"/>
  <c r="AD22" i="42"/>
  <c r="F24" i="12"/>
  <c r="BL60" i="42"/>
  <c r="BM60" i="42"/>
  <c r="BM19" i="42"/>
  <c r="S32" i="42"/>
  <c r="S35" i="42"/>
  <c r="S42" i="42"/>
  <c r="AJ35" i="42"/>
  <c r="AJ42" i="42"/>
  <c r="AU31" i="42"/>
  <c r="AU41" i="42"/>
  <c r="AT32" i="42"/>
  <c r="AT9" i="42"/>
  <c r="BG9" i="42"/>
  <c r="BE25" i="42"/>
  <c r="U64" i="42"/>
  <c r="U66" i="42"/>
  <c r="U12" i="42"/>
  <c r="AJ64" i="42"/>
  <c r="AJ66" i="42"/>
  <c r="AJ12" i="42"/>
  <c r="AU60" i="42"/>
  <c r="AU61" i="42"/>
  <c r="AU11" i="42"/>
  <c r="AO9" i="41"/>
  <c r="BL60" i="41"/>
  <c r="BM60" i="41"/>
  <c r="BD60" i="41"/>
  <c r="BG32" i="41"/>
  <c r="AU61" i="41"/>
  <c r="AU11" i="41"/>
  <c r="BM18" i="41"/>
  <c r="BF66" i="41"/>
  <c r="BF12" i="41"/>
  <c r="AM9" i="41"/>
  <c r="U32" i="41"/>
  <c r="U9" i="41"/>
  <c r="M35" i="41"/>
  <c r="M42" i="41"/>
  <c r="M32" i="41"/>
  <c r="M9" i="41"/>
  <c r="M20" i="41"/>
  <c r="M21" i="41"/>
  <c r="M22" i="41"/>
  <c r="E17" i="12"/>
  <c r="AU65" i="41"/>
  <c r="AU66" i="41"/>
  <c r="AU12" i="41"/>
  <c r="S32" i="41"/>
  <c r="S35" i="41"/>
  <c r="S42" i="41"/>
  <c r="I9" i="41"/>
  <c r="Z71" i="41"/>
  <c r="Z13" i="41"/>
  <c r="AO71" i="41"/>
  <c r="AO13" i="41"/>
  <c r="AJ31" i="41"/>
  <c r="AJ32" i="41"/>
  <c r="Z9" i="41"/>
  <c r="U60" i="41"/>
  <c r="U61" i="41"/>
  <c r="U11" i="41"/>
  <c r="BE60" i="41"/>
  <c r="BF60" i="41"/>
  <c r="BF61" i="41"/>
  <c r="BF11" i="41"/>
  <c r="AS66" i="41"/>
  <c r="AS12" i="41"/>
  <c r="BF17" i="41"/>
  <c r="BF19" i="41"/>
  <c r="AH42" i="41"/>
  <c r="AU25" i="41"/>
  <c r="AI32" i="41"/>
  <c r="AI9" i="41"/>
  <c r="BE9" i="41"/>
  <c r="BC59" i="41"/>
  <c r="AH32" i="41"/>
  <c r="AJ59" i="41"/>
  <c r="AJ61" i="41"/>
  <c r="AJ11" i="41"/>
  <c r="AQ71" i="41"/>
  <c r="AQ13" i="41"/>
  <c r="BL70" i="41"/>
  <c r="BM70" i="41"/>
  <c r="AJ41" i="41"/>
  <c r="AD35" i="41"/>
  <c r="AD42" i="41"/>
  <c r="AD32" i="41"/>
  <c r="AD9" i="41"/>
  <c r="AD14" i="41"/>
  <c r="AD20" i="41"/>
  <c r="AD21" i="41"/>
  <c r="AD22" i="41"/>
  <c r="E24" i="12"/>
  <c r="Q32" i="41"/>
  <c r="Q9" i="41"/>
  <c r="Q14" i="41"/>
  <c r="Q20" i="41"/>
  <c r="Q21" i="41"/>
  <c r="Q22" i="41"/>
  <c r="E19" i="12"/>
  <c r="AQ32" i="41"/>
  <c r="AQ9" i="41"/>
  <c r="AQ14" i="41"/>
  <c r="AQ20" i="41"/>
  <c r="AQ21" i="41"/>
  <c r="AQ22" i="41"/>
  <c r="E29" i="12"/>
  <c r="BC65" i="41"/>
  <c r="AJ69" i="41"/>
  <c r="AJ71" i="41"/>
  <c r="AJ13" i="41"/>
  <c r="T32" i="41"/>
  <c r="T9" i="41"/>
  <c r="AF32" i="41"/>
  <c r="AF9" i="41"/>
  <c r="AF14" i="41"/>
  <c r="AF20" i="41"/>
  <c r="AF21" i="41"/>
  <c r="AF22" i="41"/>
  <c r="E25" i="12"/>
  <c r="AS35" i="41"/>
  <c r="AS42" i="41"/>
  <c r="AS9" i="41"/>
  <c r="BG64" i="41"/>
  <c r="BH64" i="41"/>
  <c r="BH66" i="41"/>
  <c r="BH12" i="41"/>
  <c r="BE65" i="41"/>
  <c r="BF65" i="41"/>
  <c r="AJ65" i="41"/>
  <c r="AJ66" i="41"/>
  <c r="AJ12" i="41"/>
  <c r="I71" i="41"/>
  <c r="I13" i="41"/>
  <c r="X71" i="41"/>
  <c r="X13" i="41"/>
  <c r="X14" i="41"/>
  <c r="X20" i="41"/>
  <c r="X21" i="41"/>
  <c r="X22" i="41"/>
  <c r="E21" i="12"/>
  <c r="AM71" i="41"/>
  <c r="AM13" i="41"/>
  <c r="AJ35" i="41"/>
  <c r="AU60" i="41"/>
  <c r="K42" i="41"/>
  <c r="K9" i="41"/>
  <c r="K14" i="41"/>
  <c r="K20" i="41"/>
  <c r="K21" i="41"/>
  <c r="K22" i="41"/>
  <c r="E16" i="12"/>
  <c r="N24" i="28"/>
  <c r="N17" i="28"/>
  <c r="N26" i="28"/>
  <c r="N25" i="28"/>
  <c r="N18" i="28"/>
  <c r="O7" i="37"/>
  <c r="BJ12" i="5"/>
  <c r="F31" i="12"/>
  <c r="F10" i="12"/>
  <c r="BJ22" i="42"/>
  <c r="H36" i="10"/>
  <c r="H35" i="10"/>
  <c r="I14" i="42"/>
  <c r="I20" i="42"/>
  <c r="I21" i="42"/>
  <c r="I22" i="42"/>
  <c r="F15" i="12"/>
  <c r="M9" i="42"/>
  <c r="M14" i="42"/>
  <c r="M20" i="42"/>
  <c r="M21" i="42"/>
  <c r="M22" i="42"/>
  <c r="F17" i="12"/>
  <c r="S9" i="42"/>
  <c r="S14" i="42"/>
  <c r="S20" i="42"/>
  <c r="S21" i="42"/>
  <c r="S22" i="42"/>
  <c r="F20" i="12"/>
  <c r="Z14" i="42"/>
  <c r="Z20" i="42"/>
  <c r="Z21" i="42"/>
  <c r="Z22" i="42"/>
  <c r="F22" i="12"/>
  <c r="F32" i="12"/>
  <c r="AU35" i="42"/>
  <c r="AU42" i="42"/>
  <c r="AU32" i="42"/>
  <c r="BE32" i="42"/>
  <c r="BM61" i="42"/>
  <c r="BM11" i="42"/>
  <c r="BC32" i="42"/>
  <c r="BC9" i="42"/>
  <c r="AJ32" i="42"/>
  <c r="AJ9" i="42"/>
  <c r="AJ61" i="42"/>
  <c r="AJ11" i="42"/>
  <c r="BL64" i="41"/>
  <c r="BM64" i="41"/>
  <c r="AM14" i="41"/>
  <c r="AM20" i="41"/>
  <c r="AM21" i="41"/>
  <c r="AM22" i="41"/>
  <c r="E27" i="12"/>
  <c r="AY20" i="41"/>
  <c r="BM19" i="41"/>
  <c r="AH9" i="41"/>
  <c r="AH14" i="41"/>
  <c r="AH20" i="41"/>
  <c r="AH21" i="41"/>
  <c r="AH22" i="41"/>
  <c r="E26" i="12"/>
  <c r="BC32" i="41"/>
  <c r="BC9" i="41"/>
  <c r="AO14" i="41"/>
  <c r="AO20" i="41"/>
  <c r="AO21" i="41"/>
  <c r="AO22" i="41"/>
  <c r="E28" i="12"/>
  <c r="AJ42" i="41"/>
  <c r="AS14" i="41"/>
  <c r="AS20" i="41"/>
  <c r="AS21" i="41"/>
  <c r="AS22" i="41"/>
  <c r="E30" i="12"/>
  <c r="AU35" i="41"/>
  <c r="AU42" i="41"/>
  <c r="AU32" i="41"/>
  <c r="AU9" i="41"/>
  <c r="AU14" i="41"/>
  <c r="AU20" i="41"/>
  <c r="AU21" i="41"/>
  <c r="AU22" i="41"/>
  <c r="Z14" i="41"/>
  <c r="Z20" i="41"/>
  <c r="Z21" i="41"/>
  <c r="Z22" i="41"/>
  <c r="E22" i="12"/>
  <c r="S9" i="41"/>
  <c r="S14" i="41"/>
  <c r="S20" i="41"/>
  <c r="S21" i="41"/>
  <c r="S22" i="41"/>
  <c r="E20" i="12"/>
  <c r="BM17" i="41"/>
  <c r="BH21" i="41"/>
  <c r="AJ9" i="41"/>
  <c r="AJ14" i="41"/>
  <c r="AJ20" i="41"/>
  <c r="AJ21" i="41"/>
  <c r="AJ22" i="41"/>
  <c r="BF21" i="41"/>
  <c r="BD65" i="41"/>
  <c r="BD66" i="41"/>
  <c r="BD12" i="41"/>
  <c r="BL65" i="41"/>
  <c r="BM65" i="41"/>
  <c r="BL59" i="41"/>
  <c r="BM59" i="41"/>
  <c r="BM61" i="41"/>
  <c r="BM11" i="41"/>
  <c r="BD59" i="41"/>
  <c r="BD61" i="41"/>
  <c r="BD11" i="41"/>
  <c r="I14" i="41"/>
  <c r="I20" i="41"/>
  <c r="I21" i="41"/>
  <c r="I22" i="41"/>
  <c r="E15" i="12"/>
  <c r="U14" i="41"/>
  <c r="U20" i="41"/>
  <c r="U21" i="41"/>
  <c r="U22" i="41"/>
  <c r="N27" i="28"/>
  <c r="AT70" i="5"/>
  <c r="AU70" i="5"/>
  <c r="AT69" i="5"/>
  <c r="AT65" i="5"/>
  <c r="AU65" i="5"/>
  <c r="AT64" i="5"/>
  <c r="BG64" i="5"/>
  <c r="BH64" i="5"/>
  <c r="AT60" i="5"/>
  <c r="AU60" i="5"/>
  <c r="AT59" i="5"/>
  <c r="BG59" i="5"/>
  <c r="AT55" i="5"/>
  <c r="BG55" i="5"/>
  <c r="AT45" i="5"/>
  <c r="AU45" i="5"/>
  <c r="AT25" i="5"/>
  <c r="BG25" i="5"/>
  <c r="AM25" i="5"/>
  <c r="AM35" i="5"/>
  <c r="AS31" i="5"/>
  <c r="AS41" i="5"/>
  <c r="AQ31" i="5"/>
  <c r="AQ41" i="5"/>
  <c r="AO31" i="5"/>
  <c r="AO41" i="5"/>
  <c r="AM31" i="5"/>
  <c r="AM41" i="5"/>
  <c r="AS25" i="5"/>
  <c r="AS35" i="5"/>
  <c r="AQ25" i="5"/>
  <c r="AQ35" i="5"/>
  <c r="AO25" i="5"/>
  <c r="AO35" i="5"/>
  <c r="AI25" i="5"/>
  <c r="BE25" i="5"/>
  <c r="AI60" i="5"/>
  <c r="BE60" i="5"/>
  <c r="AB25" i="5"/>
  <c r="X25" i="5"/>
  <c r="X35" i="5"/>
  <c r="AU55" i="5"/>
  <c r="AU18" i="5"/>
  <c r="AS70" i="5"/>
  <c r="AQ70" i="5"/>
  <c r="AO70" i="5"/>
  <c r="AM70" i="5"/>
  <c r="AS65" i="5"/>
  <c r="AQ65" i="5"/>
  <c r="AO65" i="5"/>
  <c r="AM65" i="5"/>
  <c r="AS64" i="5"/>
  <c r="AQ64" i="5"/>
  <c r="AO64" i="5"/>
  <c r="AM64" i="5"/>
  <c r="AS60" i="5"/>
  <c r="AQ60" i="5"/>
  <c r="AO60" i="5"/>
  <c r="AM60" i="5"/>
  <c r="AS59" i="5"/>
  <c r="AQ59" i="5"/>
  <c r="AO59" i="5"/>
  <c r="AM59" i="5"/>
  <c r="AS55" i="5"/>
  <c r="AQ55" i="5"/>
  <c r="AO55" i="5"/>
  <c r="AM55" i="5"/>
  <c r="AS45" i="5"/>
  <c r="AQ45" i="5"/>
  <c r="AO45" i="5"/>
  <c r="AM45" i="5"/>
  <c r="AR32" i="5"/>
  <c r="AR9" i="5"/>
  <c r="AP32" i="5"/>
  <c r="AP9" i="5"/>
  <c r="AN32" i="5"/>
  <c r="AN9" i="5"/>
  <c r="AL32" i="5"/>
  <c r="AL9" i="5"/>
  <c r="AI70" i="5"/>
  <c r="AJ70" i="5"/>
  <c r="AH70" i="5"/>
  <c r="AF70" i="5"/>
  <c r="AD70" i="5"/>
  <c r="AB70" i="5"/>
  <c r="Z70" i="5"/>
  <c r="X70" i="5"/>
  <c r="AI69" i="5"/>
  <c r="AI65" i="5"/>
  <c r="AJ65" i="5"/>
  <c r="AH65" i="5"/>
  <c r="AF65" i="5"/>
  <c r="AD65" i="5"/>
  <c r="AB65" i="5"/>
  <c r="Z65" i="5"/>
  <c r="X65" i="5"/>
  <c r="AI64" i="5"/>
  <c r="AJ64" i="5"/>
  <c r="AH64" i="5"/>
  <c r="AF64" i="5"/>
  <c r="AD64" i="5"/>
  <c r="AB64" i="5"/>
  <c r="Z64" i="5"/>
  <c r="X64" i="5"/>
  <c r="AH60" i="5"/>
  <c r="AF60" i="5"/>
  <c r="AD60" i="5"/>
  <c r="AB60" i="5"/>
  <c r="Z60" i="5"/>
  <c r="X60" i="5"/>
  <c r="AI59" i="5"/>
  <c r="AJ59" i="5"/>
  <c r="AH59" i="5"/>
  <c r="AF59" i="5"/>
  <c r="AD59" i="5"/>
  <c r="AB59" i="5"/>
  <c r="Z59" i="5"/>
  <c r="X59" i="5"/>
  <c r="AI55" i="5"/>
  <c r="AJ55" i="5"/>
  <c r="AH55" i="5"/>
  <c r="AF55" i="5"/>
  <c r="AD55" i="5"/>
  <c r="AB55" i="5"/>
  <c r="Z55" i="5"/>
  <c r="X55" i="5"/>
  <c r="AI45" i="5"/>
  <c r="AJ45" i="5"/>
  <c r="AH45" i="5"/>
  <c r="AF45" i="5"/>
  <c r="AD45" i="5"/>
  <c r="AB45" i="5"/>
  <c r="Z45" i="5"/>
  <c r="X45" i="5"/>
  <c r="AG32" i="5"/>
  <c r="AG9" i="5"/>
  <c r="AE32" i="5"/>
  <c r="AE9" i="5"/>
  <c r="AC32" i="5"/>
  <c r="AC9" i="5"/>
  <c r="AA32" i="5"/>
  <c r="AA9" i="5"/>
  <c r="Y32" i="5"/>
  <c r="Y9" i="5"/>
  <c r="W32" i="5"/>
  <c r="W9" i="5"/>
  <c r="AI31" i="5"/>
  <c r="AJ31" i="5"/>
  <c r="AJ41" i="5"/>
  <c r="AH31" i="5"/>
  <c r="AH41" i="5"/>
  <c r="AF31" i="5"/>
  <c r="AF41" i="5"/>
  <c r="AD31" i="5"/>
  <c r="AD41" i="5"/>
  <c r="AB31" i="5"/>
  <c r="AB41" i="5"/>
  <c r="Z31" i="5"/>
  <c r="Z41" i="5"/>
  <c r="X31" i="5"/>
  <c r="X41" i="5"/>
  <c r="AH25" i="5"/>
  <c r="AH35" i="5"/>
  <c r="AF25" i="5"/>
  <c r="AD25" i="5"/>
  <c r="AD35" i="5"/>
  <c r="Z25" i="5"/>
  <c r="T69" i="5"/>
  <c r="E31" i="12"/>
  <c r="E32" i="12"/>
  <c r="BH22" i="41"/>
  <c r="G25" i="10"/>
  <c r="BJ22" i="41"/>
  <c r="H26" i="10"/>
  <c r="H25" i="10"/>
  <c r="BF22" i="41"/>
  <c r="F25" i="10"/>
  <c r="E10" i="12"/>
  <c r="BF21" i="42"/>
  <c r="BL32" i="42"/>
  <c r="BL9" i="42"/>
  <c r="BH21" i="42"/>
  <c r="AJ14" i="42"/>
  <c r="AJ20" i="42"/>
  <c r="AJ21" i="42"/>
  <c r="AJ22" i="42"/>
  <c r="AU9" i="42"/>
  <c r="AU14" i="42"/>
  <c r="AU20" i="42"/>
  <c r="AU21" i="42"/>
  <c r="AU22" i="42"/>
  <c r="BL32" i="41"/>
  <c r="BL9" i="41"/>
  <c r="BM66" i="41"/>
  <c r="BM12" i="41"/>
  <c r="AU64" i="5"/>
  <c r="AJ60" i="5"/>
  <c r="AJ61" i="5"/>
  <c r="AJ11" i="5"/>
  <c r="AU59" i="5"/>
  <c r="BG45" i="5"/>
  <c r="AU25" i="5"/>
  <c r="AU35" i="5"/>
  <c r="BG60" i="5"/>
  <c r="BE69" i="5"/>
  <c r="BC69" i="5"/>
  <c r="BE55" i="5"/>
  <c r="BG65" i="5"/>
  <c r="BH65" i="5"/>
  <c r="AJ25" i="5"/>
  <c r="AJ32" i="5"/>
  <c r="BE59" i="5"/>
  <c r="BH18" i="5"/>
  <c r="BE65" i="5"/>
  <c r="BF65" i="5"/>
  <c r="BG70" i="5"/>
  <c r="AU31" i="5"/>
  <c r="AU41" i="5"/>
  <c r="BE31" i="5"/>
  <c r="BE64" i="5"/>
  <c r="BF64" i="5"/>
  <c r="AT32" i="5"/>
  <c r="AT9" i="5"/>
  <c r="BG9" i="5"/>
  <c r="BE45" i="5"/>
  <c r="BE70" i="5"/>
  <c r="BG69" i="5"/>
  <c r="AJ18" i="5"/>
  <c r="BF18" i="5"/>
  <c r="Z66" i="5"/>
  <c r="Z12" i="5"/>
  <c r="AO56" i="5"/>
  <c r="AO10" i="5"/>
  <c r="AO66" i="5"/>
  <c r="AO12" i="5"/>
  <c r="AU56" i="5"/>
  <c r="AU10" i="5"/>
  <c r="AD56" i="5"/>
  <c r="AD10" i="5"/>
  <c r="AB61" i="5"/>
  <c r="AB11" i="5"/>
  <c r="AD66" i="5"/>
  <c r="AD12" i="5"/>
  <c r="AU66" i="5"/>
  <c r="AU12" i="5"/>
  <c r="Z32" i="5"/>
  <c r="AD19" i="5"/>
  <c r="AM56" i="5"/>
  <c r="AM10" i="5"/>
  <c r="AM66" i="5"/>
  <c r="AM12" i="5"/>
  <c r="X56" i="5"/>
  <c r="X10" i="5"/>
  <c r="AQ32" i="5"/>
  <c r="AS32" i="5"/>
  <c r="AS61" i="5"/>
  <c r="AS11" i="5"/>
  <c r="Z56" i="5"/>
  <c r="Z10" i="5"/>
  <c r="AB56" i="5"/>
  <c r="AB10" i="5"/>
  <c r="AF56" i="5"/>
  <c r="AF10" i="5"/>
  <c r="AH56" i="5"/>
  <c r="AH10" i="5"/>
  <c r="AQ56" i="5"/>
  <c r="AQ10" i="5"/>
  <c r="AM61" i="5"/>
  <c r="AM11" i="5"/>
  <c r="AQ66" i="5"/>
  <c r="AQ12" i="5"/>
  <c r="AB32" i="5"/>
  <c r="AS56" i="5"/>
  <c r="AS10" i="5"/>
  <c r="AO61" i="5"/>
  <c r="AO11" i="5"/>
  <c r="AS66" i="5"/>
  <c r="AS12" i="5"/>
  <c r="AQ42" i="5"/>
  <c r="AQ61" i="5"/>
  <c r="AQ11" i="5"/>
  <c r="AQ19" i="5"/>
  <c r="AS42" i="5"/>
  <c r="AS19" i="5"/>
  <c r="AM42" i="5"/>
  <c r="AO42" i="5"/>
  <c r="AO32" i="5"/>
  <c r="AM32" i="5"/>
  <c r="AJ56" i="5"/>
  <c r="AJ10" i="5"/>
  <c r="AB19" i="5"/>
  <c r="AD61" i="5"/>
  <c r="AD11" i="5"/>
  <c r="AF66" i="5"/>
  <c r="AF12" i="5"/>
  <c r="AH66" i="5"/>
  <c r="AH12" i="5"/>
  <c r="AH32" i="5"/>
  <c r="AH61" i="5"/>
  <c r="AH11" i="5"/>
  <c r="Z35" i="5"/>
  <c r="Z42" i="5"/>
  <c r="AB35" i="5"/>
  <c r="AB42" i="5"/>
  <c r="X61" i="5"/>
  <c r="X11" i="5"/>
  <c r="X66" i="5"/>
  <c r="X12" i="5"/>
  <c r="Z61" i="5"/>
  <c r="Z11" i="5"/>
  <c r="AB66" i="5"/>
  <c r="AB12" i="5"/>
  <c r="AD42" i="5"/>
  <c r="AH42" i="5"/>
  <c r="AD32" i="5"/>
  <c r="AJ66" i="5"/>
  <c r="AJ12" i="5"/>
  <c r="X42" i="5"/>
  <c r="AI32" i="5"/>
  <c r="AI9" i="5"/>
  <c r="BE9" i="5"/>
  <c r="AF35" i="5"/>
  <c r="AF42" i="5"/>
  <c r="AF32" i="5"/>
  <c r="AF61" i="5"/>
  <c r="AF11" i="5"/>
  <c r="X32" i="5"/>
  <c r="Q60" i="5"/>
  <c r="T70" i="5"/>
  <c r="BC70" i="5"/>
  <c r="T64" i="5"/>
  <c r="BC64" i="5"/>
  <c r="T65" i="5"/>
  <c r="T60" i="5"/>
  <c r="BC60" i="5"/>
  <c r="T59" i="5"/>
  <c r="BC59" i="5"/>
  <c r="T45" i="5"/>
  <c r="BC45" i="5"/>
  <c r="T25" i="5"/>
  <c r="BH22" i="42"/>
  <c r="G35" i="10"/>
  <c r="BF22" i="42"/>
  <c r="F35" i="10"/>
  <c r="G26" i="10"/>
  <c r="E9" i="12"/>
  <c r="F26" i="10"/>
  <c r="E8" i="12"/>
  <c r="BD21" i="41"/>
  <c r="E25" i="10"/>
  <c r="BL45" i="5"/>
  <c r="AU61" i="5"/>
  <c r="AU11" i="5"/>
  <c r="U64" i="5"/>
  <c r="BL69" i="5"/>
  <c r="AU17" i="5"/>
  <c r="BH17" i="5"/>
  <c r="BH66" i="5"/>
  <c r="BH12" i="5"/>
  <c r="BL55" i="5"/>
  <c r="AJ35" i="5"/>
  <c r="AJ42" i="5"/>
  <c r="AJ9" i="5"/>
  <c r="BF66" i="5"/>
  <c r="BF12" i="5"/>
  <c r="BL59" i="5"/>
  <c r="U25" i="5"/>
  <c r="BC25" i="5"/>
  <c r="BD60" i="5"/>
  <c r="BL60" i="5"/>
  <c r="AU16" i="5"/>
  <c r="AO19" i="5"/>
  <c r="AU42" i="5"/>
  <c r="U65" i="5"/>
  <c r="BC65" i="5"/>
  <c r="AU32" i="5"/>
  <c r="BD64" i="5"/>
  <c r="BL64" i="5"/>
  <c r="BM64" i="5"/>
  <c r="BL70" i="5"/>
  <c r="Z19" i="5"/>
  <c r="AH9" i="5"/>
  <c r="Z9" i="5"/>
  <c r="AB9" i="5"/>
  <c r="AD9" i="5"/>
  <c r="AM9" i="5"/>
  <c r="AQ9" i="5"/>
  <c r="AJ17" i="5"/>
  <c r="BF17" i="5"/>
  <c r="BF19" i="5"/>
  <c r="AS9" i="5"/>
  <c r="AO9" i="5"/>
  <c r="AM19" i="5"/>
  <c r="X19" i="5"/>
  <c r="AJ16" i="5"/>
  <c r="BF16" i="5"/>
  <c r="X9" i="5"/>
  <c r="AF9" i="5"/>
  <c r="AH19" i="5"/>
  <c r="AF19" i="5"/>
  <c r="F36" i="10"/>
  <c r="F8" i="12"/>
  <c r="G36" i="10"/>
  <c r="F9" i="12"/>
  <c r="BD21" i="42"/>
  <c r="E35" i="10"/>
  <c r="BD22" i="41"/>
  <c r="BM21" i="41"/>
  <c r="U66" i="5"/>
  <c r="U12" i="5"/>
  <c r="AU9" i="5"/>
  <c r="BD25" i="5"/>
  <c r="BL25" i="5"/>
  <c r="BC32" i="5"/>
  <c r="BD65" i="5"/>
  <c r="BL65" i="5"/>
  <c r="BM65" i="5"/>
  <c r="BH16" i="5"/>
  <c r="BH19" i="5"/>
  <c r="AU19" i="5"/>
  <c r="AJ19" i="5"/>
  <c r="S65" i="5"/>
  <c r="S64" i="5"/>
  <c r="Q65" i="5"/>
  <c r="Q64" i="5"/>
  <c r="O65" i="5"/>
  <c r="O64" i="5"/>
  <c r="M65" i="5"/>
  <c r="M64" i="5"/>
  <c r="K65" i="5"/>
  <c r="K64" i="5"/>
  <c r="I65" i="5"/>
  <c r="I64" i="5"/>
  <c r="I59" i="5"/>
  <c r="S70" i="5"/>
  <c r="Q70" i="5"/>
  <c r="O70" i="5"/>
  <c r="S60" i="5"/>
  <c r="O60" i="5"/>
  <c r="S59" i="5"/>
  <c r="Q59" i="5"/>
  <c r="O59" i="5"/>
  <c r="S55" i="5"/>
  <c r="Q55" i="5"/>
  <c r="S45" i="5"/>
  <c r="Q45" i="5"/>
  <c r="O45" i="5"/>
  <c r="R32" i="5"/>
  <c r="R9" i="5"/>
  <c r="P32" i="5"/>
  <c r="P9" i="5"/>
  <c r="N32" i="5"/>
  <c r="N9" i="5"/>
  <c r="S25" i="5"/>
  <c r="S35" i="5"/>
  <c r="Q25" i="5"/>
  <c r="Q35" i="5"/>
  <c r="O25" i="5"/>
  <c r="O35" i="5"/>
  <c r="AV66" i="5"/>
  <c r="BM22" i="41"/>
  <c r="J26" i="10"/>
  <c r="J25" i="10"/>
  <c r="E26" i="10"/>
  <c r="E7" i="12"/>
  <c r="E11" i="12"/>
  <c r="BD22" i="42"/>
  <c r="BM21" i="42"/>
  <c r="BM66" i="5"/>
  <c r="BM12" i="5"/>
  <c r="BD66" i="5"/>
  <c r="BD12" i="5"/>
  <c r="S66" i="5"/>
  <c r="S12" i="5"/>
  <c r="Q66" i="5"/>
  <c r="Q12" i="5"/>
  <c r="I66" i="5"/>
  <c r="I12" i="5"/>
  <c r="K66" i="5"/>
  <c r="K12" i="5"/>
  <c r="O66" i="5"/>
  <c r="O12" i="5"/>
  <c r="M66" i="5"/>
  <c r="M12" i="5"/>
  <c r="S56" i="5"/>
  <c r="S10" i="5"/>
  <c r="Q56" i="5"/>
  <c r="Q10" i="5"/>
  <c r="Q61" i="5"/>
  <c r="Q11" i="5"/>
  <c r="O56" i="5"/>
  <c r="O10" i="5"/>
  <c r="S61" i="5"/>
  <c r="S11" i="5"/>
  <c r="O61" i="5"/>
  <c r="O11" i="5"/>
  <c r="S42" i="5"/>
  <c r="O42" i="5"/>
  <c r="Q42" i="5"/>
  <c r="O32" i="5"/>
  <c r="Q32" i="5"/>
  <c r="S32" i="5"/>
  <c r="O12" i="37"/>
  <c r="O10" i="37"/>
  <c r="O8" i="37"/>
  <c r="F7" i="12"/>
  <c r="F11" i="12"/>
  <c r="E36" i="10"/>
  <c r="BM22" i="42"/>
  <c r="J36" i="10"/>
  <c r="J35" i="10"/>
  <c r="S9" i="5"/>
  <c r="Q9" i="5"/>
  <c r="O9" i="5"/>
  <c r="K25" i="5"/>
  <c r="A2" i="20"/>
  <c r="A1" i="20"/>
  <c r="A2" i="28"/>
  <c r="A1" i="28"/>
  <c r="A2" i="32"/>
  <c r="A1" i="32"/>
  <c r="A2" i="22"/>
  <c r="A1" i="22"/>
  <c r="M30" i="36"/>
  <c r="N17" i="36"/>
  <c r="N5" i="36"/>
  <c r="M31" i="36"/>
  <c r="M26" i="36"/>
  <c r="M25" i="36"/>
  <c r="L17" i="36"/>
  <c r="L5" i="36"/>
  <c r="M16" i="36"/>
  <c r="M21" i="36"/>
  <c r="M15" i="36"/>
  <c r="M20" i="36"/>
  <c r="K31" i="36"/>
  <c r="K26" i="36"/>
  <c r="K25" i="36"/>
  <c r="J17" i="36"/>
  <c r="J5" i="36"/>
  <c r="K16" i="36"/>
  <c r="K21" i="36"/>
  <c r="K15" i="36"/>
  <c r="K20" i="36"/>
  <c r="K30" i="36"/>
  <c r="I30" i="36"/>
  <c r="M32" i="36"/>
  <c r="M7" i="36"/>
  <c r="O30" i="36"/>
  <c r="M27" i="36"/>
  <c r="M6" i="36"/>
  <c r="P7" i="37"/>
  <c r="P8" i="37"/>
  <c r="P10" i="37"/>
  <c r="P11" i="37"/>
  <c r="K34" i="36"/>
  <c r="K8" i="36"/>
  <c r="P12" i="37"/>
  <c r="P13" i="37"/>
  <c r="M34" i="36"/>
  <c r="M8" i="36"/>
  <c r="K27" i="36"/>
  <c r="K6" i="36"/>
  <c r="K22" i="36"/>
  <c r="M22" i="36"/>
  <c r="K32" i="36"/>
  <c r="K7" i="36"/>
  <c r="M17" i="36"/>
  <c r="K17" i="36"/>
  <c r="I31" i="36"/>
  <c r="O31" i="36"/>
  <c r="I26" i="36"/>
  <c r="O26" i="36"/>
  <c r="I25" i="36"/>
  <c r="O25" i="36"/>
  <c r="C21" i="36"/>
  <c r="B21" i="36"/>
  <c r="C20" i="36"/>
  <c r="B20" i="36"/>
  <c r="H17" i="36"/>
  <c r="H5" i="36"/>
  <c r="I16" i="36"/>
  <c r="I15" i="36"/>
  <c r="BJ13" i="5"/>
  <c r="AX14" i="5"/>
  <c r="I20" i="36"/>
  <c r="O20" i="36"/>
  <c r="O15" i="36"/>
  <c r="I21" i="36"/>
  <c r="O21" i="36"/>
  <c r="O16" i="36"/>
  <c r="M5" i="36"/>
  <c r="P9" i="37"/>
  <c r="I34" i="36"/>
  <c r="K5" i="36"/>
  <c r="K9" i="36"/>
  <c r="I27" i="36"/>
  <c r="I32" i="36"/>
  <c r="I17" i="36"/>
  <c r="O17" i="36"/>
  <c r="BJ10" i="5"/>
  <c r="BJ11" i="5"/>
  <c r="BI9" i="5"/>
  <c r="AX20" i="5"/>
  <c r="AX22" i="5"/>
  <c r="I22" i="36"/>
  <c r="O22" i="36"/>
  <c r="M9" i="36"/>
  <c r="M10" i="36"/>
  <c r="M11" i="36"/>
  <c r="M12" i="36"/>
  <c r="K10" i="36"/>
  <c r="K11" i="36"/>
  <c r="K12" i="36"/>
  <c r="I8" i="36"/>
  <c r="O8" i="36"/>
  <c r="O34" i="36"/>
  <c r="I6" i="36"/>
  <c r="O6" i="36"/>
  <c r="O27" i="36"/>
  <c r="I7" i="36"/>
  <c r="O32" i="36"/>
  <c r="BJ9" i="5"/>
  <c r="I5" i="36"/>
  <c r="O5" i="36"/>
  <c r="O7" i="36"/>
  <c r="I9" i="36"/>
  <c r="O9" i="36"/>
  <c r="H32" i="5"/>
  <c r="H9" i="5"/>
  <c r="I10" i="36"/>
  <c r="I11" i="36"/>
  <c r="O10" i="36"/>
  <c r="I12" i="36"/>
  <c r="O11" i="36"/>
  <c r="O12" i="36"/>
  <c r="AY14" i="5"/>
  <c r="Z69" i="5"/>
  <c r="Z71" i="5"/>
  <c r="Z13" i="5"/>
  <c r="Z14" i="5"/>
  <c r="Z20" i="5"/>
  <c r="Z21" i="5"/>
  <c r="Z22" i="5"/>
  <c r="D22" i="12"/>
  <c r="G22" i="12"/>
  <c r="AH69" i="5"/>
  <c r="AH71" i="5"/>
  <c r="AH13" i="5"/>
  <c r="AH14" i="5"/>
  <c r="AH20" i="5"/>
  <c r="AH21" i="5"/>
  <c r="AH22" i="5"/>
  <c r="D26" i="12"/>
  <c r="G26" i="12"/>
  <c r="AF69" i="5"/>
  <c r="AF71" i="5"/>
  <c r="AF13" i="5"/>
  <c r="AF14" i="5"/>
  <c r="AF20" i="5"/>
  <c r="AF21" i="5"/>
  <c r="AF22" i="5"/>
  <c r="D25" i="12"/>
  <c r="G25" i="12"/>
  <c r="AS69" i="5"/>
  <c r="AS71" i="5"/>
  <c r="AS13" i="5"/>
  <c r="AS14" i="5"/>
  <c r="AS20" i="5"/>
  <c r="AS21" i="5"/>
  <c r="AS22" i="5"/>
  <c r="D30" i="12"/>
  <c r="G30" i="12"/>
  <c r="AD69" i="5"/>
  <c r="AD71" i="5"/>
  <c r="AD13" i="5"/>
  <c r="AD14" i="5"/>
  <c r="AD20" i="5"/>
  <c r="AD21" i="5"/>
  <c r="AD22" i="5"/>
  <c r="D24" i="12"/>
  <c r="G24" i="12"/>
  <c r="AQ69" i="5"/>
  <c r="AQ71" i="5"/>
  <c r="AQ13" i="5"/>
  <c r="AQ14" i="5"/>
  <c r="AQ20" i="5"/>
  <c r="AQ21" i="5"/>
  <c r="AQ22" i="5"/>
  <c r="D29" i="12"/>
  <c r="G29" i="12"/>
  <c r="AB69" i="5"/>
  <c r="AB71" i="5"/>
  <c r="AB13" i="5"/>
  <c r="AB14" i="5"/>
  <c r="AB20" i="5"/>
  <c r="AB21" i="5"/>
  <c r="AB22" i="5"/>
  <c r="D23" i="12"/>
  <c r="G23" i="12"/>
  <c r="AO69" i="5"/>
  <c r="AO71" i="5"/>
  <c r="AO13" i="5"/>
  <c r="AO14" i="5"/>
  <c r="AO20" i="5"/>
  <c r="AO21" i="5"/>
  <c r="AO22" i="5"/>
  <c r="D28" i="12"/>
  <c r="G28" i="12"/>
  <c r="AM69" i="5"/>
  <c r="AM71" i="5"/>
  <c r="AM13" i="5"/>
  <c r="AM14" i="5"/>
  <c r="AM20" i="5"/>
  <c r="AM21" i="5"/>
  <c r="AM22" i="5"/>
  <c r="D27" i="12"/>
  <c r="G27" i="12"/>
  <c r="X69" i="5"/>
  <c r="X71" i="5"/>
  <c r="X13" i="5"/>
  <c r="X14" i="5"/>
  <c r="X20" i="5"/>
  <c r="X21" i="5"/>
  <c r="X22" i="5"/>
  <c r="D21" i="12"/>
  <c r="G21" i="12"/>
  <c r="U69" i="5"/>
  <c r="AU69" i="5"/>
  <c r="AU71" i="5"/>
  <c r="AU13" i="5"/>
  <c r="AU14" i="5"/>
  <c r="AU20" i="5"/>
  <c r="AU21" i="5"/>
  <c r="AU22" i="5"/>
  <c r="AJ69" i="5"/>
  <c r="AJ71" i="5"/>
  <c r="AJ13" i="5"/>
  <c r="AJ14" i="5"/>
  <c r="AJ20" i="5"/>
  <c r="AJ21" i="5"/>
  <c r="AJ22" i="5"/>
  <c r="S69" i="5"/>
  <c r="Q69" i="5"/>
  <c r="N16" i="28"/>
  <c r="N19" i="28"/>
  <c r="N9" i="28"/>
  <c r="N8" i="28"/>
  <c r="Q19" i="5"/>
  <c r="Q71" i="5"/>
  <c r="Q13" i="5"/>
  <c r="Q14" i="5"/>
  <c r="S19" i="5"/>
  <c r="S71" i="5"/>
  <c r="S13" i="5"/>
  <c r="S14" i="5"/>
  <c r="O19" i="5"/>
  <c r="O14" i="5"/>
  <c r="O20" i="5"/>
  <c r="O21" i="5"/>
  <c r="O22" i="5"/>
  <c r="D18" i="12"/>
  <c r="G18" i="12"/>
  <c r="AY20" i="5"/>
  <c r="BJ14" i="5"/>
  <c r="H13" i="10"/>
  <c r="S20" i="5"/>
  <c r="S21" i="5"/>
  <c r="S22" i="5"/>
  <c r="D20" i="12"/>
  <c r="G20" i="12"/>
  <c r="Q20" i="5"/>
  <c r="Q21" i="5"/>
  <c r="Q22" i="5"/>
  <c r="D19" i="12"/>
  <c r="G19" i="12"/>
  <c r="BJ20" i="5"/>
  <c r="D10" i="12"/>
  <c r="D31" i="12"/>
  <c r="H14" i="10"/>
  <c r="M70" i="5"/>
  <c r="M60" i="5"/>
  <c r="M59" i="5"/>
  <c r="M45" i="5"/>
  <c r="L32" i="5"/>
  <c r="M25" i="5"/>
  <c r="M35" i="5"/>
  <c r="K70" i="5"/>
  <c r="K69" i="5"/>
  <c r="K60" i="5"/>
  <c r="K59" i="5"/>
  <c r="K45" i="5"/>
  <c r="J32" i="5"/>
  <c r="K35" i="5"/>
  <c r="I69" i="5"/>
  <c r="I70" i="5"/>
  <c r="I60" i="5"/>
  <c r="I55" i="5"/>
  <c r="I45" i="5"/>
  <c r="I25" i="5"/>
  <c r="I35" i="5"/>
  <c r="G10" i="12"/>
  <c r="G31" i="12"/>
  <c r="U18" i="5"/>
  <c r="T32" i="5"/>
  <c r="T9" i="5"/>
  <c r="M19" i="5"/>
  <c r="H15" i="10"/>
  <c r="BJ22" i="5"/>
  <c r="H16" i="10"/>
  <c r="K56" i="5"/>
  <c r="K10" i="5"/>
  <c r="M56" i="5"/>
  <c r="K71" i="5"/>
  <c r="K13" i="5"/>
  <c r="I71" i="5"/>
  <c r="I13" i="5"/>
  <c r="M61" i="5"/>
  <c r="K61" i="5"/>
  <c r="K11" i="5"/>
  <c r="M42" i="5"/>
  <c r="M32" i="5"/>
  <c r="K42" i="5"/>
  <c r="K32" i="5"/>
  <c r="I61" i="5"/>
  <c r="I11" i="5"/>
  <c r="I32" i="5"/>
  <c r="I56" i="5"/>
  <c r="I10" i="5"/>
  <c r="J9" i="5"/>
  <c r="E7" i="10"/>
  <c r="G7" i="10"/>
  <c r="F7" i="10"/>
  <c r="A2" i="10"/>
  <c r="A1" i="10"/>
  <c r="H39" i="10"/>
  <c r="BD18" i="5"/>
  <c r="BM18" i="5"/>
  <c r="K19" i="5"/>
  <c r="U17" i="5"/>
  <c r="BD17" i="5"/>
  <c r="BM17" i="5"/>
  <c r="K9" i="5"/>
  <c r="K14" i="5"/>
  <c r="BH45" i="5"/>
  <c r="U45" i="5"/>
  <c r="K20" i="5"/>
  <c r="K21" i="5"/>
  <c r="K22" i="5"/>
  <c r="BH70" i="5"/>
  <c r="BF45" i="5"/>
  <c r="U60" i="5"/>
  <c r="BH60" i="5"/>
  <c r="BH55" i="5"/>
  <c r="BF60" i="5"/>
  <c r="BF55" i="5"/>
  <c r="BH59" i="5"/>
  <c r="M11" i="5"/>
  <c r="BF59" i="5"/>
  <c r="M10" i="5"/>
  <c r="BD59" i="5"/>
  <c r="U59" i="5"/>
  <c r="L9" i="5"/>
  <c r="U61" i="5"/>
  <c r="U11" i="5"/>
  <c r="D16" i="12"/>
  <c r="G16" i="12"/>
  <c r="BD70" i="5"/>
  <c r="U56" i="5"/>
  <c r="U10" i="5"/>
  <c r="BD69" i="5"/>
  <c r="U70" i="5"/>
  <c r="BH69" i="5"/>
  <c r="BF69" i="5"/>
  <c r="BM60" i="5"/>
  <c r="M9" i="5"/>
  <c r="M14" i="5"/>
  <c r="M20" i="5"/>
  <c r="M21" i="5"/>
  <c r="M22" i="5"/>
  <c r="BM45" i="5"/>
  <c r="BD45" i="5"/>
  <c r="BM59" i="5"/>
  <c r="I42" i="5"/>
  <c r="I9" i="5"/>
  <c r="I14" i="5"/>
  <c r="BF70" i="5"/>
  <c r="BH61" i="5"/>
  <c r="BH11" i="5"/>
  <c r="G11" i="10"/>
  <c r="BF61" i="5"/>
  <c r="BF11" i="5"/>
  <c r="F11" i="10"/>
  <c r="U16" i="5"/>
  <c r="I19" i="5"/>
  <c r="I20" i="5"/>
  <c r="I21" i="5"/>
  <c r="I22" i="5"/>
  <c r="U32" i="5"/>
  <c r="BE32" i="5"/>
  <c r="U71" i="5"/>
  <c r="U13" i="5"/>
  <c r="BF56" i="5"/>
  <c r="BF10" i="5"/>
  <c r="F10" i="10"/>
  <c r="BD61" i="5"/>
  <c r="BM61" i="5"/>
  <c r="BM11" i="5"/>
  <c r="BH56" i="5"/>
  <c r="BH10" i="5"/>
  <c r="G10" i="10"/>
  <c r="BM69" i="5"/>
  <c r="BM70" i="5"/>
  <c r="BD56" i="5"/>
  <c r="BF71" i="5"/>
  <c r="BF13" i="5"/>
  <c r="F12" i="10"/>
  <c r="BF25" i="5"/>
  <c r="BF32" i="5"/>
  <c r="U35" i="5"/>
  <c r="BH25" i="5"/>
  <c r="BG32" i="5"/>
  <c r="BC9" i="5"/>
  <c r="BD71" i="5"/>
  <c r="BD13" i="5"/>
  <c r="E12" i="10"/>
  <c r="BH71" i="5"/>
  <c r="BH13" i="5"/>
  <c r="G12" i="10"/>
  <c r="BD11" i="5"/>
  <c r="E11" i="10"/>
  <c r="BD16" i="5"/>
  <c r="U19" i="5"/>
  <c r="BD10" i="5"/>
  <c r="E10" i="10"/>
  <c r="U42" i="5"/>
  <c r="U9" i="5"/>
  <c r="U14" i="5"/>
  <c r="BL32" i="5"/>
  <c r="BL9" i="5"/>
  <c r="J11" i="10"/>
  <c r="BM56" i="5"/>
  <c r="BM71" i="5"/>
  <c r="BM13" i="5"/>
  <c r="BD35" i="5"/>
  <c r="BD42" i="5"/>
  <c r="BD32" i="5"/>
  <c r="BM25" i="5"/>
  <c r="BH32" i="5"/>
  <c r="BH35" i="5"/>
  <c r="BH42" i="5"/>
  <c r="BF35" i="5"/>
  <c r="BF42" i="5"/>
  <c r="BF9" i="5"/>
  <c r="BD9" i="5"/>
  <c r="BD14" i="5"/>
  <c r="U20" i="5"/>
  <c r="U21" i="5"/>
  <c r="U22" i="5"/>
  <c r="BM16" i="5"/>
  <c r="BD19" i="5"/>
  <c r="BM19" i="5"/>
  <c r="BH9" i="5"/>
  <c r="J12" i="10"/>
  <c r="BM10" i="5"/>
  <c r="BM32" i="5"/>
  <c r="BM35" i="5"/>
  <c r="BM42" i="5"/>
  <c r="BD20" i="5"/>
  <c r="BD21" i="5"/>
  <c r="J10" i="10"/>
  <c r="BM9" i="5"/>
  <c r="BM14" i="5"/>
  <c r="D17" i="12"/>
  <c r="F9" i="10"/>
  <c r="BF14" i="5"/>
  <c r="E9" i="10"/>
  <c r="G9" i="10"/>
  <c r="BH14" i="5"/>
  <c r="F13" i="10"/>
  <c r="BF20" i="5"/>
  <c r="G13" i="10"/>
  <c r="BH20" i="5"/>
  <c r="BH21" i="5"/>
  <c r="BD22" i="5"/>
  <c r="D7" i="12"/>
  <c r="E13" i="10"/>
  <c r="J9" i="10"/>
  <c r="G14" i="10"/>
  <c r="BM20" i="5"/>
  <c r="BF21" i="5"/>
  <c r="BM21" i="5"/>
  <c r="BM22" i="5"/>
  <c r="F14" i="10"/>
  <c r="D15" i="12"/>
  <c r="J13" i="10"/>
  <c r="E15" i="10"/>
  <c r="E14" i="10"/>
  <c r="G17" i="12"/>
  <c r="G15" i="10"/>
  <c r="F15" i="10"/>
  <c r="D32" i="12"/>
  <c r="G15" i="12"/>
  <c r="G32" i="12"/>
  <c r="J14" i="10"/>
  <c r="E16" i="10"/>
  <c r="E39" i="10"/>
  <c r="BF22" i="5"/>
  <c r="BH22" i="5"/>
  <c r="H27" i="12"/>
  <c r="H29" i="12"/>
  <c r="H28" i="12"/>
  <c r="H30" i="12"/>
  <c r="H19" i="12"/>
  <c r="H25" i="12"/>
  <c r="H21" i="12"/>
  <c r="H18" i="12"/>
  <c r="H23" i="12"/>
  <c r="H20" i="12"/>
  <c r="H26" i="12"/>
  <c r="H24" i="12"/>
  <c r="H22" i="12"/>
  <c r="H31" i="12"/>
  <c r="H16" i="12"/>
  <c r="H17" i="12"/>
  <c r="J15" i="10"/>
  <c r="J16" i="10"/>
  <c r="J39" i="10"/>
  <c r="F16" i="10"/>
  <c r="D8" i="12"/>
  <c r="G8" i="12"/>
  <c r="G16" i="10"/>
  <c r="G39" i="10"/>
  <c r="D9" i="12"/>
  <c r="G9" i="12"/>
  <c r="D11" i="12"/>
  <c r="G7" i="12"/>
  <c r="G11" i="12"/>
  <c r="H15" i="12"/>
  <c r="F39" i="10"/>
  <c r="H32" i="12"/>
  <c r="H7" i="12"/>
  <c r="H9" i="12"/>
  <c r="H8" i="12"/>
  <c r="H10" i="12"/>
  <c r="H11" i="12"/>
  <c r="N10" i="28"/>
  <c r="N11" i="28"/>
</calcChain>
</file>

<file path=xl/sharedStrings.xml><?xml version="1.0" encoding="utf-8"?>
<sst xmlns="http://schemas.openxmlformats.org/spreadsheetml/2006/main" count="1204" uniqueCount="230">
  <si>
    <t>Short TA text identifier</t>
    <phoneticPr fontId="8" type="noConversion"/>
  </si>
  <si>
    <t>Enter Text (Editable)</t>
    <phoneticPr fontId="8" type="noConversion"/>
  </si>
  <si>
    <t>Calculated (Do not edit)</t>
    <phoneticPr fontId="8" type="noConversion"/>
  </si>
  <si>
    <t>Person's Name</t>
    <phoneticPr fontId="8" type="noConversion"/>
  </si>
  <si>
    <t>Total</t>
    <phoneticPr fontId="8" type="noConversion"/>
  </si>
  <si>
    <t>number</t>
    <phoneticPr fontId="8" type="noConversion"/>
  </si>
  <si>
    <t>number</t>
    <phoneticPr fontId="8" type="noConversion"/>
  </si>
  <si>
    <t>cost</t>
    <phoneticPr fontId="8" type="noConversion"/>
  </si>
  <si>
    <t>Item Name</t>
    <phoneticPr fontId="8" type="noConversion"/>
  </si>
  <si>
    <t>Cost</t>
  </si>
  <si>
    <t>All cells are automatically calculated.</t>
  </si>
  <si>
    <t>Do not edit this tab.</t>
  </si>
  <si>
    <t>Cell Color Legend:</t>
  </si>
  <si>
    <t>Total</t>
    <phoneticPr fontId="8" type="noConversion"/>
  </si>
  <si>
    <t>cost</t>
    <phoneticPr fontId="8" type="noConversion"/>
  </si>
  <si>
    <t>Personnel</t>
    <phoneticPr fontId="8" type="noConversion"/>
  </si>
  <si>
    <t>Personnel Total</t>
    <phoneticPr fontId="8" type="noConversion"/>
  </si>
  <si>
    <t>Benefits</t>
    <phoneticPr fontId="8" type="noConversion"/>
  </si>
  <si>
    <t>Item Description</t>
    <phoneticPr fontId="8" type="noConversion"/>
  </si>
  <si>
    <t>Unit</t>
    <phoneticPr fontId="8" type="noConversion"/>
  </si>
  <si>
    <t>Personnel + Benefits</t>
    <phoneticPr fontId="8" type="noConversion"/>
  </si>
  <si>
    <t>Total Costs</t>
    <phoneticPr fontId="8" type="noConversion"/>
  </si>
  <si>
    <t>Modified Total Direct Costs</t>
    <phoneticPr fontId="8" type="noConversion"/>
  </si>
  <si>
    <t>Sub-Total: Indirect Costs</t>
    <phoneticPr fontId="8" type="noConversion"/>
  </si>
  <si>
    <t>Sub-Total: Direct Costs</t>
    <phoneticPr fontId="8" type="noConversion"/>
  </si>
  <si>
    <t>negotiated rate</t>
    <phoneticPr fontId="8" type="noConversion"/>
  </si>
  <si>
    <t>Descriptive Text</t>
    <phoneticPr fontId="8" type="noConversion"/>
  </si>
  <si>
    <t>Short task text identifier</t>
    <phoneticPr fontId="8" type="noConversion"/>
  </si>
  <si>
    <t>Total:</t>
    <phoneticPr fontId="8" type="noConversion"/>
  </si>
  <si>
    <t>%</t>
    <phoneticPr fontId="8" type="noConversion"/>
  </si>
  <si>
    <t>Total</t>
    <phoneticPr fontId="8" type="noConversion"/>
  </si>
  <si>
    <t>Subcontract</t>
    <phoneticPr fontId="8" type="noConversion"/>
  </si>
  <si>
    <t>Total</t>
    <phoneticPr fontId="8" type="noConversion"/>
  </si>
  <si>
    <t>cost</t>
    <phoneticPr fontId="8" type="noConversion"/>
  </si>
  <si>
    <t>Total</t>
    <phoneticPr fontId="8" type="noConversion"/>
  </si>
  <si>
    <t>cost</t>
    <phoneticPr fontId="8" type="noConversion"/>
  </si>
  <si>
    <t>Summary</t>
    <phoneticPr fontId="8" type="noConversion"/>
  </si>
  <si>
    <t>Supplies</t>
    <phoneticPr fontId="8" type="noConversion"/>
  </si>
  <si>
    <t>Equipment</t>
    <phoneticPr fontId="8" type="noConversion"/>
  </si>
  <si>
    <t>Total Costs</t>
  </si>
  <si>
    <t>Benefits Total</t>
    <phoneticPr fontId="8" type="noConversion"/>
  </si>
  <si>
    <t>Supplies Total</t>
    <phoneticPr fontId="8" type="noConversion"/>
  </si>
  <si>
    <t>Equipment</t>
    <phoneticPr fontId="8" type="noConversion"/>
  </si>
  <si>
    <t>Equipment Total</t>
    <phoneticPr fontId="8" type="noConversion"/>
  </si>
  <si>
    <t>Task 1</t>
  </si>
  <si>
    <t>Task 2</t>
  </si>
  <si>
    <t>Task 2.1</t>
  </si>
  <si>
    <t>Task 2.2</t>
  </si>
  <si>
    <t>Task 2.3</t>
  </si>
  <si>
    <t>Task 3</t>
  </si>
  <si>
    <t>Task 3.1</t>
  </si>
  <si>
    <t>Task 3.2</t>
  </si>
  <si>
    <t>Task 3.3</t>
  </si>
  <si>
    <t>Task</t>
  </si>
  <si>
    <t>Subtask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</si>
  <si>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</si>
  <si>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</si>
  <si>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</si>
  <si>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</si>
  <si>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</si>
  <si>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</si>
  <si>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</si>
  <si>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</si>
  <si>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</si>
  <si>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</si>
  <si>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</si>
  <si>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</si>
  <si>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</si>
  <si>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Phase 2</t>
  </si>
  <si>
    <t>Phase 3</t>
  </si>
  <si>
    <t xml:space="preserve">   Organization Name</t>
  </si>
  <si>
    <t xml:space="preserve">   PI Name</t>
  </si>
  <si>
    <t>Phase</t>
  </si>
  <si>
    <t>FY</t>
  </si>
  <si>
    <t>Cost ($)</t>
  </si>
  <si>
    <t>Organization</t>
  </si>
  <si>
    <t>Description/Approach</t>
  </si>
  <si>
    <t>Exit Criteria/Metrics</t>
  </si>
  <si>
    <t>Milestones/Deliverables 
(if applicable)</t>
  </si>
  <si>
    <t>Task/Subtask 
Start Date</t>
  </si>
  <si>
    <t>Task/Subtask 
End Date</t>
  </si>
  <si>
    <t>Milestone Date
(if applicable)</t>
  </si>
  <si>
    <t>FY13</t>
  </si>
  <si>
    <t>PHASE 1</t>
  </si>
  <si>
    <t>Short task text identifier</t>
  </si>
  <si>
    <t>Prime/Sub</t>
  </si>
  <si>
    <t xml:space="preserve">1-2 sentence description of objective and approach </t>
  </si>
  <si>
    <t>short text identifier</t>
  </si>
  <si>
    <t>MM/DD/YY</t>
  </si>
  <si>
    <t>Short subtask text identifier</t>
  </si>
  <si>
    <t>Prime</t>
  </si>
  <si>
    <t>Sub</t>
  </si>
  <si>
    <t>Phase 1 Total</t>
  </si>
  <si>
    <t>PHASE 2</t>
  </si>
  <si>
    <t>Phase 2 Total</t>
  </si>
  <si>
    <t>PHASE 3</t>
  </si>
  <si>
    <t>Phase 3 Total</t>
  </si>
  <si>
    <t>Animal Use (Y/N)</t>
  </si>
  <si>
    <t>Human Use (Y/N)</t>
  </si>
  <si>
    <t>TCV</t>
  </si>
  <si>
    <t>Phase 1</t>
  </si>
  <si>
    <t>All Phases</t>
  </si>
  <si>
    <t xml:space="preserve">Length: </t>
  </si>
  <si>
    <t>18 months</t>
  </si>
  <si>
    <t xml:space="preserve">Year </t>
  </si>
  <si>
    <t>Total</t>
  </si>
  <si>
    <t>Airfare</t>
  </si>
  <si>
    <t>Title of Event</t>
  </si>
  <si>
    <t>Rental Car</t>
  </si>
  <si>
    <t>Number of Travelers</t>
  </si>
  <si>
    <t>Number of Days</t>
  </si>
  <si>
    <t>Registration Fees</t>
  </si>
  <si>
    <t>Cost for one person</t>
  </si>
  <si>
    <t>Total Cost</t>
  </si>
  <si>
    <t xml:space="preserve">Phase </t>
  </si>
  <si>
    <t>ODCs</t>
  </si>
  <si>
    <t>Subcontractors</t>
  </si>
  <si>
    <t>Travel</t>
  </si>
  <si>
    <t>Cost Per 
or Rate</t>
  </si>
  <si>
    <t>To</t>
  </si>
  <si>
    <t>From</t>
  </si>
  <si>
    <t>Lodging (GSA Rates)
=Rate*Nights</t>
  </si>
  <si>
    <t>M&amp;IE 
(GSA Rates)
=Rate*Days</t>
  </si>
  <si>
    <t>Lodging and Meals &amp; Incidentals Expenses (M&amp;IE) must comply with GSA rates.  You can access GSA rates at: www.gsa.gov/perdiem</t>
  </si>
  <si>
    <r>
      <t xml:space="preserve">Justification
</t>
    </r>
    <r>
      <rPr>
        <i/>
        <sz val="8"/>
        <rFont val="Verdana"/>
        <family val="2"/>
      </rPr>
      <t>Conference attendance must be justified, 
explain how it is in the best interest of the project</t>
    </r>
  </si>
  <si>
    <t>Subcontractors Total</t>
  </si>
  <si>
    <t>Proposal Reference (pg #)</t>
  </si>
  <si>
    <t>Description</t>
  </si>
  <si>
    <t>Travel and ODCs</t>
  </si>
  <si>
    <t xml:space="preserve">Travel and </t>
  </si>
  <si>
    <t>N/A</t>
  </si>
  <si>
    <t>Supplies</t>
  </si>
  <si>
    <t>***must provide supporting documentation (e.g., quote)</t>
  </si>
  <si>
    <t>***must be broken out individually - see below</t>
  </si>
  <si>
    <t>Summary by Phase</t>
  </si>
  <si>
    <t>Summary by Task</t>
  </si>
  <si>
    <t>Travel Summary</t>
  </si>
  <si>
    <t>Expenditures by Month</t>
  </si>
  <si>
    <t>Animal/Human Use Summary</t>
  </si>
  <si>
    <t>Milestones and Deliverables</t>
  </si>
  <si>
    <t xml:space="preserve">  </t>
  </si>
  <si>
    <t>Less Exclusions:</t>
  </si>
  <si>
    <t xml:space="preserve">   Subcontracts &gt; $25K</t>
  </si>
  <si>
    <t xml:space="preserve">   GSR fringe benefits</t>
  </si>
  <si>
    <t>Sub-Total: Exclusions</t>
  </si>
  <si>
    <t xml:space="preserve">   Capital Equipment (unit Cost &gt; $5K)</t>
  </si>
  <si>
    <t>Effort/ Unit Cost</t>
  </si>
  <si>
    <t>Effort/Qty</t>
  </si>
  <si>
    <t>Patient Related</t>
  </si>
  <si>
    <t>Program or Administrative costs</t>
  </si>
  <si>
    <t>Other 
(mileage, baggage fees, etc.)</t>
  </si>
  <si>
    <t>Define "other"</t>
  </si>
  <si>
    <t xml:space="preserve">Patient Related </t>
  </si>
  <si>
    <t>TA/Task 2</t>
  </si>
  <si>
    <t>TA/Task 3</t>
  </si>
  <si>
    <t>Task 1.5</t>
  </si>
  <si>
    <t>Task 1.6</t>
  </si>
  <si>
    <r>
      <t xml:space="preserve">TA </t>
    </r>
    <r>
      <rPr>
        <b/>
        <i/>
        <sz val="14"/>
        <color theme="0"/>
        <rFont val="Verdana"/>
        <family val="2"/>
      </rPr>
      <t>(for TAs 1-3)</t>
    </r>
    <r>
      <rPr>
        <b/>
        <sz val="14"/>
        <color theme="0"/>
        <rFont val="Verdana"/>
        <family val="2"/>
      </rPr>
      <t xml:space="preserve">/Task </t>
    </r>
    <r>
      <rPr>
        <b/>
        <i/>
        <sz val="14"/>
        <color theme="0"/>
        <rFont val="Verdana"/>
        <family val="2"/>
      </rPr>
      <t>(for Advanced Studies)</t>
    </r>
    <r>
      <rPr>
        <b/>
        <sz val="14"/>
        <color theme="0"/>
        <rFont val="Verdana"/>
        <family val="2"/>
      </rPr>
      <t xml:space="preserve"> 1</t>
    </r>
  </si>
  <si>
    <t>Patient Related Total</t>
  </si>
  <si>
    <r>
      <t xml:space="preserve">TA </t>
    </r>
    <r>
      <rPr>
        <b/>
        <i/>
        <sz val="14"/>
        <color theme="0"/>
        <rFont val="Verdana"/>
        <family val="2"/>
      </rPr>
      <t>(for TAs 1-3)</t>
    </r>
    <r>
      <rPr>
        <b/>
        <sz val="14"/>
        <color theme="0"/>
        <rFont val="Verdana"/>
        <family val="2"/>
      </rPr>
      <t xml:space="preserve">/Task </t>
    </r>
    <r>
      <rPr>
        <b/>
        <i/>
        <sz val="14"/>
        <color theme="0"/>
        <rFont val="Verdana"/>
        <family val="2"/>
      </rPr>
      <t>(for Advanced Studies)</t>
    </r>
    <r>
      <rPr>
        <b/>
        <sz val="14"/>
        <color theme="0"/>
        <rFont val="Verdana"/>
        <family val="2"/>
      </rPr>
      <t xml:space="preserve"> 2</t>
    </r>
  </si>
  <si>
    <t>Task 2.4</t>
  </si>
  <si>
    <t>Task 2.5</t>
  </si>
  <si>
    <t>Task 2.6</t>
  </si>
  <si>
    <t xml:space="preserve">per phase </t>
  </si>
  <si>
    <r>
      <t xml:space="preserve">TA </t>
    </r>
    <r>
      <rPr>
        <b/>
        <i/>
        <sz val="14"/>
        <color theme="0"/>
        <rFont val="Verdana"/>
        <family val="2"/>
      </rPr>
      <t>(for TAs 1-3)</t>
    </r>
    <r>
      <rPr>
        <b/>
        <sz val="14"/>
        <color theme="0"/>
        <rFont val="Verdana"/>
        <family val="2"/>
      </rPr>
      <t xml:space="preserve">/Task </t>
    </r>
    <r>
      <rPr>
        <b/>
        <i/>
        <sz val="14"/>
        <color theme="0"/>
        <rFont val="Verdana"/>
        <family val="2"/>
      </rPr>
      <t>(for Advanced Studies)</t>
    </r>
    <r>
      <rPr>
        <b/>
        <sz val="14"/>
        <color theme="0"/>
        <rFont val="Verdana"/>
        <family val="2"/>
      </rPr>
      <t xml:space="preserve"> 3</t>
    </r>
  </si>
  <si>
    <t>Task 3.4</t>
  </si>
  <si>
    <t>Effort/ Qty</t>
  </si>
  <si>
    <t>Travel and Admin Costs</t>
  </si>
  <si>
    <t>TA/Task 1</t>
  </si>
  <si>
    <t>All TAs/Tasks</t>
  </si>
  <si>
    <t>Phase I</t>
  </si>
  <si>
    <t>Phase II</t>
  </si>
  <si>
    <t>Phase III</t>
  </si>
  <si>
    <t>for any costs that do not cleanly fit under a task/subtask</t>
  </si>
  <si>
    <t>TA/Task</t>
  </si>
  <si>
    <t>Admin Costs</t>
  </si>
  <si>
    <t>Travel and Admin Costs/ODCs</t>
  </si>
  <si>
    <t>Travel and Program/Admin Costs (ODCs)</t>
  </si>
  <si>
    <t xml:space="preserve">Title </t>
  </si>
  <si>
    <t>Vol, pg #</t>
  </si>
  <si>
    <t>Supply name</t>
  </si>
  <si>
    <t>description</t>
  </si>
  <si>
    <t>Equipment name</t>
  </si>
  <si>
    <t xml:space="preserve">description </t>
  </si>
  <si>
    <t>Name</t>
  </si>
  <si>
    <t xml:space="preserve">Name </t>
  </si>
  <si>
    <r>
      <t xml:space="preserve">***If a subcontractor costs more than $500,000 per phase, proposers </t>
    </r>
    <r>
      <rPr>
        <b/>
        <i/>
        <u/>
        <sz val="16"/>
        <color rgb="FFFF0000"/>
        <rFont val="Verdana"/>
        <family val="2"/>
      </rPr>
      <t>must</t>
    </r>
    <r>
      <rPr>
        <b/>
        <sz val="16"/>
        <color rgb="FFFF0000"/>
        <rFont val="Verdana"/>
        <family val="2"/>
      </rPr>
      <t xml:space="preserve"> use the more detailed format for the subcontractor budget breakdown (as seen in the tabs titled Phase I, II &amp; III)</t>
    </r>
  </si>
  <si>
    <t>University XYZ - Subcontractor Budget</t>
  </si>
  <si>
    <t>University XYZ POC Name</t>
  </si>
  <si>
    <t xml:space="preserve">***Add other fields (e.g., Program-Admin Costs, patient related, etc.) as applicable </t>
  </si>
  <si>
    <t>TA/Task/
Subtask #</t>
  </si>
  <si>
    <t>TA/Task/Subtask Title</t>
  </si>
  <si>
    <t>Dr. Jin</t>
  </si>
  <si>
    <t>Principle Investigator</t>
  </si>
  <si>
    <t>hourly rate</t>
  </si>
  <si>
    <t>Dr. Casanova</t>
  </si>
  <si>
    <t>Co-PI</t>
  </si>
  <si>
    <t>Dr. Yoon</t>
  </si>
  <si>
    <t>Graduate Student</t>
  </si>
  <si>
    <t>Graduate Student (Lin)</t>
  </si>
  <si>
    <t>Graduate Student (Yoon)</t>
  </si>
  <si>
    <t>Undergraduate Student</t>
  </si>
  <si>
    <t>Undergraduate Student (Lin)</t>
  </si>
  <si>
    <t>Task 4</t>
  </si>
  <si>
    <t>Yoon supplies</t>
  </si>
  <si>
    <t>Yoon Fabrication</t>
  </si>
  <si>
    <t>Casanova suppies</t>
  </si>
  <si>
    <t>Texas Tech</t>
  </si>
  <si>
    <t>Tuition</t>
  </si>
  <si>
    <t>Publications</t>
  </si>
  <si>
    <t>I</t>
  </si>
  <si>
    <t>12 months</t>
  </si>
  <si>
    <t>All Tasks</t>
  </si>
  <si>
    <t>Sensor Design</t>
  </si>
  <si>
    <t>Microfabricaton</t>
  </si>
  <si>
    <t>Circuit Design</t>
  </si>
  <si>
    <t>Testing</t>
  </si>
  <si>
    <t>University of Floirda</t>
  </si>
  <si>
    <t>Dr. Jenshan Lin</t>
  </si>
  <si>
    <t>BOM attached in budget justification</t>
  </si>
  <si>
    <t>Annual DARPA MEETING</t>
  </si>
  <si>
    <t>GNV</t>
  </si>
  <si>
    <t>DC</t>
  </si>
  <si>
    <t>to attend DARPA meeting</t>
  </si>
  <si>
    <t>TBA Conference</t>
  </si>
  <si>
    <t>TBA</t>
  </si>
  <si>
    <t>to attend a conference</t>
  </si>
  <si>
    <t>II</t>
  </si>
  <si>
    <t>III</t>
  </si>
  <si>
    <t xml:space="preserve">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</si>
</sst>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00"/>
    <numFmt numFmtId="165" formatCode="_(&quot;$&quot;* #,##0_);_(&quot;$&quot;* \(#,##0\);_(&quot;$&quot;* &quot;-&quot;??_);_(@_)"/>
    <numFmt numFmtId="166" formatCode="m/d/yy;@"/>
    <numFmt numFmtId="167" formatCode="0.0%"/>
  </numFmts>
  <fonts count="61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b/>
      <i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8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b/>
      <i/>
      <sz val="10"/>
      <color indexed="10"/>
      <name val="Verdana"/>
      <family val="2"/>
    </font>
    <font>
      <sz val="9"/>
      <name val="Verdana"/>
      <family val="2"/>
    </font>
    <font>
      <b/>
      <sz val="10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b/>
      <sz val="10"/>
      <color theme="0"/>
      <name val="Verdana"/>
      <family val="2"/>
    </font>
    <font>
      <i/>
      <sz val="10"/>
      <color theme="0"/>
      <name val="Verdana"/>
      <family val="2"/>
    </font>
    <font>
      <b/>
      <sz val="14"/>
      <color theme="0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sz val="18"/>
      <name val="Verdana"/>
      <family val="2"/>
    </font>
    <font>
      <b/>
      <sz val="11"/>
      <color theme="0"/>
      <name val="Verdana"/>
      <family val="2"/>
    </font>
    <font>
      <sz val="10"/>
      <color theme="0"/>
      <name val="Verdana"/>
      <family val="2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Verdana"/>
      <family val="2"/>
    </font>
    <font>
      <sz val="12"/>
      <name val="Verdana"/>
      <family val="2"/>
    </font>
    <font>
      <b/>
      <i/>
      <sz val="10"/>
      <name val="Verdana"/>
      <family val="2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i/>
      <sz val="8"/>
      <name val="Verdana"/>
      <family val="2"/>
    </font>
    <font>
      <b/>
      <sz val="14"/>
      <name val="Verdana"/>
      <family val="2"/>
    </font>
    <font>
      <b/>
      <sz val="26"/>
      <color theme="0"/>
      <name val="Calibri"/>
      <family val="2"/>
      <scheme val="minor"/>
    </font>
    <font>
      <sz val="10"/>
      <color rgb="FFFF0000"/>
      <name val="Verdana"/>
      <family val="2"/>
    </font>
    <font>
      <b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i/>
      <sz val="14"/>
      <color theme="0"/>
      <name val="Verdana"/>
      <family val="2"/>
    </font>
    <font>
      <b/>
      <i/>
      <sz val="14"/>
      <name val="Verdana"/>
      <family val="2"/>
    </font>
    <font>
      <b/>
      <sz val="16"/>
      <color rgb="FFFF0000"/>
      <name val="Verdana"/>
      <family val="2"/>
    </font>
    <font>
      <b/>
      <i/>
      <u/>
      <sz val="16"/>
      <color rgb="FFFF0000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0">
    <xf numFmtId="0" fontId="0" fillId="0" borderId="0"/>
    <xf numFmtId="0" fontId="22" fillId="0" borderId="0"/>
    <xf numFmtId="0" fontId="3" fillId="0" borderId="0"/>
    <xf numFmtId="44" fontId="3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48" fillId="0" borderId="0"/>
    <xf numFmtId="0" fontId="1" fillId="0" borderId="0"/>
    <xf numFmtId="44" fontId="1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</cellStyleXfs>
  <cellXfs count="424">
    <xf numFmtId="0" fontId="0" fillId="0" borderId="0" xfId="0"/>
    <xf numFmtId="0" fontId="5" fillId="5" borderId="1" xfId="0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165" fontId="24" fillId="8" borderId="1" xfId="0" applyNumberFormat="1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14" fillId="9" borderId="4" xfId="0" applyNumberFormat="1" applyFont="1" applyFill="1" applyBorder="1" applyAlignment="1">
      <alignment horizontal="center" vertical="center"/>
    </xf>
    <xf numFmtId="0" fontId="27" fillId="2" borderId="4" xfId="0" applyNumberFormat="1" applyFont="1" applyFill="1" applyBorder="1" applyAlignment="1">
      <alignment horizontal="center" vertical="center"/>
    </xf>
    <xf numFmtId="0" fontId="26" fillId="0" borderId="4" xfId="0" applyNumberFormat="1" applyFont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165" fontId="24" fillId="1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165" fontId="5" fillId="11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5" fillId="12" borderId="1" xfId="0" applyNumberFormat="1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 vertical="center"/>
    </xf>
    <xf numFmtId="165" fontId="24" fillId="13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165" fontId="5" fillId="14" borderId="1" xfId="0" applyNumberFormat="1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165" fontId="24" fillId="6" borderId="1" xfId="0" applyNumberFormat="1" applyFont="1" applyFill="1" applyBorder="1" applyAlignment="1">
      <alignment horizontal="center" vertical="center"/>
    </xf>
    <xf numFmtId="0" fontId="32" fillId="2" borderId="4" xfId="0" applyNumberFormat="1" applyFont="1" applyFill="1" applyBorder="1" applyAlignment="1">
      <alignment horizontal="center" vertical="center"/>
    </xf>
    <xf numFmtId="0" fontId="27" fillId="9" borderId="4" xfId="0" applyNumberFormat="1" applyFont="1" applyFill="1" applyBorder="1" applyAlignment="1">
      <alignment horizontal="center" vertical="center"/>
    </xf>
    <xf numFmtId="0" fontId="35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1" fillId="9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4" applyNumberFormat="1" applyFont="1" applyAlignment="1">
      <alignment vertical="center" wrapText="1"/>
    </xf>
    <xf numFmtId="0" fontId="33" fillId="0" borderId="4" xfId="5" applyFont="1" applyBorder="1" applyAlignment="1">
      <alignment vertical="center"/>
    </xf>
    <xf numFmtId="165" fontId="33" fillId="0" borderId="4" xfId="6" applyNumberFormat="1" applyFont="1" applyBorder="1" applyAlignment="1">
      <alignment vertical="center"/>
    </xf>
    <xf numFmtId="0" fontId="33" fillId="0" borderId="4" xfId="5" applyFont="1" applyBorder="1" applyAlignment="1">
      <alignment horizontal="center" vertical="center"/>
    </xf>
    <xf numFmtId="165" fontId="33" fillId="0" borderId="4" xfId="6" applyNumberFormat="1" applyFont="1" applyBorder="1" applyAlignment="1">
      <alignment horizontal="center" vertical="center"/>
    </xf>
    <xf numFmtId="0" fontId="1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19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9" borderId="0" xfId="0" applyNumberFormat="1" applyFill="1" applyAlignment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9" fillId="0" borderId="0" xfId="0" applyNumberFormat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vertical="center"/>
    </xf>
    <xf numFmtId="0" fontId="27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2" fontId="7" fillId="0" borderId="0" xfId="0" applyNumberFormat="1" applyFont="1" applyFill="1" applyAlignment="1">
      <alignment horizontal="center" vertical="center"/>
    </xf>
    <xf numFmtId="165" fontId="19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2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left" vertical="center"/>
    </xf>
    <xf numFmtId="2" fontId="9" fillId="0" borderId="0" xfId="0" applyNumberFormat="1" applyFont="1" applyFill="1" applyAlignment="1">
      <alignment horizontal="center" vertical="center"/>
    </xf>
    <xf numFmtId="165" fontId="9" fillId="0" borderId="0" xfId="0" applyNumberFormat="1" applyFont="1" applyFill="1" applyAlignment="1">
      <alignment horizontal="left" vertical="center"/>
    </xf>
    <xf numFmtId="165" fontId="19" fillId="16" borderId="0" xfId="0" applyNumberFormat="1" applyFont="1" applyFill="1" applyAlignment="1">
      <alignment horizontal="left" vertical="center"/>
    </xf>
    <xf numFmtId="165" fontId="19" fillId="15" borderId="0" xfId="0" applyNumberFormat="1" applyFont="1" applyFill="1" applyAlignment="1">
      <alignment horizontal="left" vertical="center"/>
    </xf>
    <xf numFmtId="165" fontId="19" fillId="17" borderId="0" xfId="0" applyNumberFormat="1" applyFont="1" applyFill="1" applyAlignment="1">
      <alignment horizontal="left" vertical="center"/>
    </xf>
    <xf numFmtId="2" fontId="30" fillId="8" borderId="0" xfId="0" applyNumberFormat="1" applyFont="1" applyFill="1" applyAlignment="1">
      <alignment horizontal="center" vertical="center"/>
    </xf>
    <xf numFmtId="165" fontId="23" fillId="8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9" fontId="7" fillId="0" borderId="0" xfId="0" applyNumberFormat="1" applyFont="1" applyFill="1" applyAlignment="1">
      <alignment horizontal="center" vertical="center"/>
    </xf>
    <xf numFmtId="9" fontId="7" fillId="9" borderId="0" xfId="0" applyNumberFormat="1" applyFont="1" applyFill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165" fontId="10" fillId="0" borderId="3" xfId="0" applyNumberFormat="1" applyFont="1" applyFill="1" applyBorder="1" applyAlignment="1">
      <alignment horizontal="left" vertical="center"/>
    </xf>
    <xf numFmtId="165" fontId="9" fillId="0" borderId="3" xfId="0" applyNumberFormat="1" applyFont="1" applyFill="1" applyBorder="1" applyAlignment="1">
      <alignment horizontal="left" vertical="center"/>
    </xf>
    <xf numFmtId="165" fontId="21" fillId="16" borderId="3" xfId="0" applyNumberFormat="1" applyFont="1" applyFill="1" applyBorder="1" applyAlignment="1">
      <alignment horizontal="left" vertical="center"/>
    </xf>
    <xf numFmtId="165" fontId="21" fillId="15" borderId="3" xfId="0" applyNumberFormat="1" applyFont="1" applyFill="1" applyBorder="1" applyAlignment="1">
      <alignment horizontal="left" vertical="center"/>
    </xf>
    <xf numFmtId="165" fontId="21" fillId="17" borderId="3" xfId="0" applyNumberFormat="1" applyFont="1" applyFill="1" applyBorder="1" applyAlignment="1">
      <alignment horizontal="left" vertical="center"/>
    </xf>
    <xf numFmtId="165" fontId="31" fillId="8" borderId="3" xfId="0" applyNumberFormat="1" applyFont="1" applyFill="1" applyBorder="1" applyAlignment="1">
      <alignment horizontal="left" vertical="center"/>
    </xf>
    <xf numFmtId="165" fontId="0" fillId="9" borderId="0" xfId="0" applyNumberFormat="1" applyFill="1" applyAlignment="1">
      <alignment vertical="center"/>
    </xf>
    <xf numFmtId="44" fontId="0" fillId="9" borderId="0" xfId="0" applyNumberFormat="1" applyFill="1" applyAlignment="1">
      <alignment vertical="center"/>
    </xf>
    <xf numFmtId="44" fontId="0" fillId="0" borderId="0" xfId="0" applyNumberFormat="1" applyAlignment="1">
      <alignment vertical="center"/>
    </xf>
    <xf numFmtId="164" fontId="0" fillId="9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165" fontId="19" fillId="16" borderId="2" xfId="0" applyNumberFormat="1" applyFont="1" applyFill="1" applyBorder="1" applyAlignment="1">
      <alignment horizontal="left" vertical="center"/>
    </xf>
    <xf numFmtId="165" fontId="19" fillId="15" borderId="2" xfId="0" applyNumberFormat="1" applyFont="1" applyFill="1" applyBorder="1" applyAlignment="1">
      <alignment horizontal="left" vertical="center"/>
    </xf>
    <xf numFmtId="165" fontId="19" fillId="17" borderId="2" xfId="0" applyNumberFormat="1" applyFont="1" applyFill="1" applyBorder="1" applyAlignment="1">
      <alignment horizontal="left" vertical="center"/>
    </xf>
    <xf numFmtId="2" fontId="30" fillId="8" borderId="2" xfId="0" applyNumberFormat="1" applyFont="1" applyFill="1" applyBorder="1" applyAlignment="1">
      <alignment horizontal="center" vertical="center"/>
    </xf>
    <xf numFmtId="165" fontId="23" fillId="8" borderId="2" xfId="0" applyNumberFormat="1" applyFont="1" applyFill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0" fontId="0" fillId="9" borderId="0" xfId="0" applyNumberFormat="1" applyFill="1" applyAlignment="1">
      <alignment horizontal="center" vertical="center"/>
    </xf>
    <xf numFmtId="10" fontId="30" fillId="8" borderId="0" xfId="0" applyNumberFormat="1" applyFont="1" applyFill="1" applyAlignment="1">
      <alignment horizontal="center" vertical="center"/>
    </xf>
    <xf numFmtId="44" fontId="0" fillId="0" borderId="0" xfId="0" applyNumberFormat="1" applyFill="1" applyAlignment="1">
      <alignment vertical="center"/>
    </xf>
    <xf numFmtId="0" fontId="0" fillId="0" borderId="2" xfId="0" applyFill="1" applyBorder="1" applyAlignment="1">
      <alignment vertical="center"/>
    </xf>
    <xf numFmtId="2" fontId="0" fillId="9" borderId="0" xfId="0" applyNumberFormat="1" applyFill="1" applyAlignment="1">
      <alignment horizontal="center" vertical="center"/>
    </xf>
    <xf numFmtId="165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2" fontId="19" fillId="0" borderId="2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2" fontId="23" fillId="8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4" fillId="0" borderId="0" xfId="0" applyNumberFormat="1" applyFont="1" applyFill="1" applyAlignment="1">
      <alignment horizontal="center" vertical="center"/>
    </xf>
    <xf numFmtId="0" fontId="37" fillId="2" borderId="3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7" fillId="0" borderId="0" xfId="0" applyNumberFormat="1" applyFont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1" fillId="10" borderId="0" xfId="0" applyNumberFormat="1" applyFont="1" applyFill="1" applyBorder="1" applyAlignment="1">
      <alignment horizontal="center" vertical="center"/>
    </xf>
    <xf numFmtId="0" fontId="12" fillId="9" borderId="0" xfId="0" applyNumberFormat="1" applyFont="1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left" vertical="center"/>
    </xf>
    <xf numFmtId="165" fontId="10" fillId="0" borderId="5" xfId="0" applyNumberFormat="1" applyFont="1" applyFill="1" applyBorder="1" applyAlignment="1">
      <alignment horizontal="left" vertical="center"/>
    </xf>
    <xf numFmtId="9" fontId="10" fillId="0" borderId="5" xfId="0" applyNumberFormat="1" applyFont="1" applyFill="1" applyBorder="1" applyAlignment="1">
      <alignment horizontal="center" vertical="center"/>
    </xf>
    <xf numFmtId="0" fontId="31" fillId="13" borderId="0" xfId="0" applyNumberFormat="1" applyFont="1" applyFill="1" applyBorder="1" applyAlignment="1">
      <alignment horizontal="center" vertical="center"/>
    </xf>
    <xf numFmtId="0" fontId="31" fillId="6" borderId="0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horizontal="right" vertical="center"/>
    </xf>
    <xf numFmtId="165" fontId="10" fillId="0" borderId="4" xfId="0" applyNumberFormat="1" applyFont="1" applyFill="1" applyBorder="1" applyAlignment="1">
      <alignment vertical="center"/>
    </xf>
    <xf numFmtId="9" fontId="10" fillId="0" borderId="15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0" fillId="0" borderId="4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31" fillId="10" borderId="0" xfId="0" applyNumberFormat="1" applyFont="1" applyFill="1" applyAlignment="1">
      <alignment horizontal="center" vertical="center"/>
    </xf>
    <xf numFmtId="0" fontId="31" fillId="13" borderId="0" xfId="0" applyNumberFormat="1" applyFont="1" applyFill="1" applyAlignment="1">
      <alignment horizontal="center" vertical="center"/>
    </xf>
    <xf numFmtId="0" fontId="31" fillId="6" borderId="0" xfId="0" applyNumberFormat="1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165" fontId="7" fillId="0" borderId="0" xfId="0" applyNumberFormat="1" applyFont="1" applyFill="1" applyAlignment="1">
      <alignment horizontal="left" vertical="center"/>
    </xf>
    <xf numFmtId="165" fontId="7" fillId="0" borderId="14" xfId="0" applyNumberFormat="1" applyFont="1" applyFill="1" applyBorder="1" applyAlignment="1">
      <alignment horizontal="left" vertical="center"/>
    </xf>
    <xf numFmtId="165" fontId="7" fillId="0" borderId="11" xfId="0" applyNumberFormat="1" applyFont="1" applyFill="1" applyBorder="1" applyAlignment="1">
      <alignment horizontal="left" vertical="center"/>
    </xf>
    <xf numFmtId="165" fontId="7" fillId="0" borderId="8" xfId="0" applyNumberFormat="1" applyFont="1" applyFill="1" applyBorder="1" applyAlignment="1">
      <alignment horizontal="left" vertical="center"/>
    </xf>
    <xf numFmtId="165" fontId="7" fillId="0" borderId="9" xfId="0" applyNumberFormat="1" applyFont="1" applyFill="1" applyBorder="1" applyAlignment="1">
      <alignment horizontal="left" vertical="center"/>
    </xf>
    <xf numFmtId="165" fontId="4" fillId="0" borderId="8" xfId="0" applyNumberFormat="1" applyFont="1" applyFill="1" applyBorder="1" applyAlignment="1">
      <alignment horizontal="left" vertical="center"/>
    </xf>
    <xf numFmtId="165" fontId="4" fillId="0" borderId="9" xfId="0" applyNumberFormat="1" applyFont="1" applyFill="1" applyBorder="1" applyAlignment="1">
      <alignment horizontal="left" vertical="center"/>
    </xf>
    <xf numFmtId="165" fontId="4" fillId="0" borderId="13" xfId="0" applyNumberFormat="1" applyFont="1" applyFill="1" applyBorder="1" applyAlignment="1">
      <alignment horizontal="left" vertical="center"/>
    </xf>
    <xf numFmtId="165" fontId="4" fillId="0" borderId="10" xfId="0" applyNumberFormat="1" applyFont="1" applyFill="1" applyBorder="1" applyAlignment="1">
      <alignment horizontal="left" vertical="center"/>
    </xf>
    <xf numFmtId="165" fontId="10" fillId="0" borderId="12" xfId="0" applyNumberFormat="1" applyFont="1" applyFill="1" applyBorder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31" fillId="10" borderId="4" xfId="0" applyNumberFormat="1" applyFont="1" applyFill="1" applyBorder="1" applyAlignment="1">
      <alignment horizontal="center" vertical="center"/>
    </xf>
    <xf numFmtId="0" fontId="12" fillId="9" borderId="4" xfId="0" applyNumberFormat="1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45" fillId="5" borderId="4" xfId="0" applyNumberFormat="1" applyFont="1" applyFill="1" applyBorder="1" applyAlignment="1">
      <alignment horizontal="center" vertical="center"/>
    </xf>
    <xf numFmtId="0" fontId="31" fillId="13" borderId="4" xfId="0" applyNumberFormat="1" applyFont="1" applyFill="1" applyBorder="1" applyAlignment="1">
      <alignment horizontal="center" vertical="center"/>
    </xf>
    <xf numFmtId="0" fontId="45" fillId="14" borderId="4" xfId="0" applyNumberFormat="1" applyFont="1" applyFill="1" applyBorder="1" applyAlignment="1">
      <alignment horizontal="center" vertical="center"/>
    </xf>
    <xf numFmtId="0" fontId="31" fillId="6" borderId="4" xfId="0" applyNumberFormat="1" applyFont="1" applyFill="1" applyBorder="1" applyAlignment="1">
      <alignment horizontal="center" vertical="center"/>
    </xf>
    <xf numFmtId="0" fontId="2" fillId="0" borderId="0" xfId="5" applyAlignment="1">
      <alignment vertical="center"/>
    </xf>
    <xf numFmtId="0" fontId="2" fillId="0" borderId="4" xfId="5" applyBorder="1" applyAlignment="1">
      <alignment vertical="center"/>
    </xf>
    <xf numFmtId="165" fontId="0" fillId="0" borderId="4" xfId="6" applyNumberFormat="1" applyFont="1" applyBorder="1" applyAlignment="1">
      <alignment vertical="center"/>
    </xf>
    <xf numFmtId="165" fontId="47" fillId="0" borderId="4" xfId="6" applyNumberFormat="1" applyFont="1" applyBorder="1" applyAlignment="1">
      <alignment vertical="center"/>
    </xf>
    <xf numFmtId="165" fontId="0" fillId="0" borderId="4" xfId="6" applyNumberFormat="1" applyFont="1" applyFill="1" applyBorder="1" applyAlignment="1">
      <alignment vertical="center"/>
    </xf>
    <xf numFmtId="165" fontId="0" fillId="0" borderId="0" xfId="6" applyNumberFormat="1" applyFont="1" applyFill="1" applyAlignment="1">
      <alignment vertical="center"/>
    </xf>
    <xf numFmtId="165" fontId="33" fillId="0" borderId="0" xfId="6" applyNumberFormat="1" applyFont="1" applyAlignment="1">
      <alignment vertical="center"/>
    </xf>
    <xf numFmtId="165" fontId="0" fillId="0" borderId="0" xfId="6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37" fontId="0" fillId="0" borderId="0" xfId="4" applyNumberFormat="1" applyFont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37" fontId="19" fillId="0" borderId="4" xfId="4" applyNumberFormat="1" applyFont="1" applyBorder="1" applyAlignment="1">
      <alignment horizontal="center" vertical="center" wrapText="1"/>
    </xf>
    <xf numFmtId="165" fontId="19" fillId="0" borderId="4" xfId="4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2" fillId="0" borderId="4" xfId="0" applyFont="1" applyBorder="1" applyAlignment="1">
      <alignment vertical="center" wrapText="1"/>
    </xf>
    <xf numFmtId="37" fontId="0" fillId="0" borderId="4" xfId="4" applyNumberFormat="1" applyFont="1" applyBorder="1" applyAlignment="1">
      <alignment horizontal="center" vertical="center" wrapText="1"/>
    </xf>
    <xf numFmtId="165" fontId="0" fillId="0" borderId="4" xfId="4" applyNumberFormat="1" applyFont="1" applyBorder="1" applyAlignment="1">
      <alignment vertical="center" wrapText="1"/>
    </xf>
    <xf numFmtId="165" fontId="0" fillId="9" borderId="4" xfId="4" applyNumberFormat="1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9" fillId="18" borderId="0" xfId="0" applyFont="1" applyFill="1" applyAlignment="1">
      <alignment vertical="center"/>
    </xf>
    <xf numFmtId="0" fontId="0" fillId="18" borderId="0" xfId="0" applyFill="1" applyAlignment="1">
      <alignment vertical="center" wrapText="1"/>
    </xf>
    <xf numFmtId="37" fontId="0" fillId="18" borderId="0" xfId="4" applyNumberFormat="1" applyFont="1" applyFill="1" applyAlignment="1">
      <alignment horizontal="center" vertical="center" wrapText="1"/>
    </xf>
    <xf numFmtId="165" fontId="19" fillId="18" borderId="4" xfId="4" applyNumberFormat="1" applyFont="1" applyFill="1" applyBorder="1" applyAlignment="1">
      <alignment horizontal="center" vertical="center" wrapText="1"/>
    </xf>
    <xf numFmtId="165" fontId="23" fillId="22" borderId="4" xfId="4" applyNumberFormat="1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left" vertical="center"/>
    </xf>
    <xf numFmtId="0" fontId="20" fillId="0" borderId="0" xfId="0" applyNumberFormat="1" applyFont="1" applyFill="1" applyAlignment="1">
      <alignment vertical="center"/>
    </xf>
    <xf numFmtId="165" fontId="0" fillId="0" borderId="0" xfId="4" applyNumberFormat="1" applyFont="1"/>
    <xf numFmtId="0" fontId="50" fillId="0" borderId="0" xfId="0" applyFont="1"/>
    <xf numFmtId="0" fontId="50" fillId="0" borderId="4" xfId="0" applyFont="1" applyBorder="1" applyAlignment="1">
      <alignment horizontal="center" vertical="center"/>
    </xf>
    <xf numFmtId="165" fontId="50" fillId="0" borderId="4" xfId="4" applyNumberFormat="1" applyFont="1" applyBorder="1" applyAlignment="1">
      <alignment horizontal="center" vertical="center"/>
    </xf>
    <xf numFmtId="165" fontId="0" fillId="0" borderId="4" xfId="4" applyNumberFormat="1" applyFont="1" applyBorder="1"/>
    <xf numFmtId="0" fontId="29" fillId="22" borderId="4" xfId="0" applyFont="1" applyFill="1" applyBorder="1" applyAlignment="1">
      <alignment horizontal="right" vertical="center" wrapText="1"/>
    </xf>
    <xf numFmtId="165" fontId="29" fillId="22" borderId="4" xfId="0" applyNumberFormat="1" applyFont="1" applyFill="1" applyBorder="1" applyAlignment="1">
      <alignment vertical="center" wrapText="1"/>
    </xf>
    <xf numFmtId="165" fontId="9" fillId="9" borderId="0" xfId="0" applyNumberFormat="1" applyFont="1" applyFill="1" applyAlignment="1">
      <alignment horizontal="left" vertical="center"/>
    </xf>
    <xf numFmtId="2" fontId="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 vertical="center"/>
    </xf>
    <xf numFmtId="165" fontId="19" fillId="24" borderId="0" xfId="0" applyNumberFormat="1" applyFont="1" applyFill="1" applyAlignment="1">
      <alignment horizontal="left" vertical="center"/>
    </xf>
    <xf numFmtId="165" fontId="21" fillId="24" borderId="3" xfId="0" applyNumberFormat="1" applyFont="1" applyFill="1" applyBorder="1" applyAlignment="1">
      <alignment horizontal="left" vertical="center"/>
    </xf>
    <xf numFmtId="0" fontId="31" fillId="8" borderId="0" xfId="0" applyNumberFormat="1" applyFont="1" applyFill="1" applyAlignment="1">
      <alignment horizontal="center" vertical="center"/>
    </xf>
    <xf numFmtId="0" fontId="31" fillId="8" borderId="0" xfId="0" applyNumberFormat="1" applyFont="1" applyFill="1" applyBorder="1" applyAlignment="1">
      <alignment horizontal="center" vertical="center"/>
    </xf>
    <xf numFmtId="0" fontId="36" fillId="0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22" fillId="9" borderId="0" xfId="0" applyFont="1" applyFill="1" applyAlignment="1">
      <alignment vertical="center"/>
    </xf>
    <xf numFmtId="0" fontId="19" fillId="18" borderId="0" xfId="0" applyFont="1" applyFill="1" applyAlignment="1">
      <alignment horizontal="left" vertical="center"/>
    </xf>
    <xf numFmtId="0" fontId="19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50" fillId="9" borderId="0" xfId="0" applyFont="1" applyFill="1" applyAlignment="1">
      <alignment vertical="center"/>
    </xf>
    <xf numFmtId="0" fontId="16" fillId="9" borderId="0" xfId="0" applyFont="1" applyFill="1" applyAlignment="1">
      <alignment vertical="center"/>
    </xf>
    <xf numFmtId="0" fontId="16" fillId="9" borderId="0" xfId="0" applyFont="1" applyFill="1" applyAlignment="1">
      <alignment horizontal="center" vertical="center"/>
    </xf>
    <xf numFmtId="0" fontId="16" fillId="9" borderId="0" xfId="0" applyNumberFormat="1" applyFont="1" applyFill="1" applyAlignment="1">
      <alignment vertical="center"/>
    </xf>
    <xf numFmtId="0" fontId="16" fillId="0" borderId="0" xfId="0" applyNumberFormat="1" applyFont="1" applyAlignment="1">
      <alignment horizontal="center" vertical="center"/>
    </xf>
    <xf numFmtId="0" fontId="27" fillId="18" borderId="0" xfId="0" applyNumberFormat="1" applyFont="1" applyFill="1" applyBorder="1" applyAlignment="1">
      <alignment horizontal="center" vertical="center"/>
    </xf>
    <xf numFmtId="0" fontId="0" fillId="18" borderId="0" xfId="0" applyFill="1" applyBorder="1" applyAlignment="1">
      <alignment vertical="center" wrapText="1"/>
    </xf>
    <xf numFmtId="165" fontId="0" fillId="0" borderId="0" xfId="4" applyNumberFormat="1" applyFont="1" applyFill="1" applyAlignment="1">
      <alignment vertical="center" wrapText="1"/>
    </xf>
    <xf numFmtId="165" fontId="52" fillId="0" borderId="0" xfId="4" applyNumberFormat="1" applyFont="1" applyAlignment="1">
      <alignment vertical="center" wrapText="1"/>
    </xf>
    <xf numFmtId="165" fontId="53" fillId="0" borderId="0" xfId="0" applyNumberFormat="1" applyFont="1" applyAlignment="1">
      <alignment horizontal="left" vertical="center"/>
    </xf>
    <xf numFmtId="0" fontId="52" fillId="0" borderId="0" xfId="0" applyFont="1" applyAlignment="1">
      <alignment vertical="center"/>
    </xf>
    <xf numFmtId="165" fontId="52" fillId="0" borderId="0" xfId="0" applyNumberFormat="1" applyFont="1" applyAlignment="1">
      <alignment horizontal="left" vertical="center"/>
    </xf>
    <xf numFmtId="0" fontId="54" fillId="0" borderId="0" xfId="0" applyFont="1" applyFill="1" applyAlignment="1">
      <alignment horizontal="left" vertical="center"/>
    </xf>
    <xf numFmtId="0" fontId="53" fillId="0" borderId="0" xfId="0" applyFont="1" applyFill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2" fontId="53" fillId="0" borderId="0" xfId="0" applyNumberFormat="1" applyFont="1" applyFill="1" applyAlignment="1">
      <alignment horizontal="center" vertical="center"/>
    </xf>
    <xf numFmtId="165" fontId="53" fillId="0" borderId="0" xfId="0" applyNumberFormat="1" applyFont="1" applyFill="1" applyAlignment="1">
      <alignment horizontal="left" vertical="center"/>
    </xf>
    <xf numFmtId="0" fontId="52" fillId="0" borderId="0" xfId="0" applyNumberFormat="1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vertical="center"/>
    </xf>
    <xf numFmtId="165" fontId="4" fillId="0" borderId="4" xfId="4" applyNumberFormat="1" applyFont="1" applyBorder="1" applyAlignment="1">
      <alignment horizontal="center" vertical="center" wrapText="1"/>
    </xf>
    <xf numFmtId="165" fontId="7" fillId="0" borderId="4" xfId="4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24" fillId="26" borderId="1" xfId="0" applyFont="1" applyFill="1" applyBorder="1" applyAlignment="1">
      <alignment horizontal="center" vertical="center"/>
    </xf>
    <xf numFmtId="165" fontId="24" fillId="26" borderId="1" xfId="0" applyNumberFormat="1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65" fontId="5" fillId="16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5" fontId="53" fillId="9" borderId="0" xfId="0" applyNumberFormat="1" applyFont="1" applyFill="1" applyAlignment="1">
      <alignment horizontal="left" vertical="center"/>
    </xf>
    <xf numFmtId="0" fontId="54" fillId="9" borderId="0" xfId="0" applyFont="1" applyFill="1" applyAlignment="1">
      <alignment horizontal="left" vertical="center"/>
    </xf>
    <xf numFmtId="44" fontId="7" fillId="9" borderId="0" xfId="0" applyNumberFormat="1" applyFont="1" applyFill="1" applyAlignment="1">
      <alignment vertical="center"/>
    </xf>
    <xf numFmtId="0" fontId="24" fillId="27" borderId="1" xfId="0" applyFont="1" applyFill="1" applyBorder="1" applyAlignment="1">
      <alignment horizontal="center" vertical="center"/>
    </xf>
    <xf numFmtId="165" fontId="24" fillId="27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165" fontId="5" fillId="17" borderId="1" xfId="0" applyNumberFormat="1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165" fontId="5" fillId="15" borderId="1" xfId="0" applyNumberFormat="1" applyFont="1" applyFill="1" applyBorder="1" applyAlignment="1">
      <alignment horizontal="center" vertical="center"/>
    </xf>
    <xf numFmtId="0" fontId="24" fillId="25" borderId="1" xfId="0" applyFont="1" applyFill="1" applyBorder="1" applyAlignment="1">
      <alignment horizontal="center" vertical="center"/>
    </xf>
    <xf numFmtId="165" fontId="24" fillId="25" borderId="1" xfId="0" applyNumberFormat="1" applyFont="1" applyFill="1" applyBorder="1" applyAlignment="1">
      <alignment horizontal="center" vertical="center"/>
    </xf>
    <xf numFmtId="2" fontId="30" fillId="0" borderId="0" xfId="0" applyNumberFormat="1" applyFont="1" applyFill="1" applyBorder="1" applyAlignment="1">
      <alignment horizontal="center" vertical="center"/>
    </xf>
    <xf numFmtId="165" fontId="23" fillId="0" borderId="0" xfId="0" applyNumberFormat="1" applyFont="1" applyFill="1" applyBorder="1" applyAlignment="1">
      <alignment horizontal="left" vertical="center"/>
    </xf>
    <xf numFmtId="165" fontId="13" fillId="16" borderId="0" xfId="0" applyNumberFormat="1" applyFont="1" applyFill="1" applyAlignment="1">
      <alignment horizontal="center" vertical="center"/>
    </xf>
    <xf numFmtId="165" fontId="6" fillId="16" borderId="0" xfId="0" applyNumberFormat="1" applyFont="1" applyFill="1" applyAlignment="1">
      <alignment horizontal="left" vertical="center"/>
    </xf>
    <xf numFmtId="165" fontId="9" fillId="16" borderId="0" xfId="0" applyNumberFormat="1" applyFont="1" applyFill="1" applyAlignment="1">
      <alignment horizontal="left" vertical="center"/>
    </xf>
    <xf numFmtId="165" fontId="4" fillId="16" borderId="0" xfId="0" applyNumberFormat="1" applyFont="1" applyFill="1" applyAlignment="1">
      <alignment horizontal="left" vertical="center"/>
    </xf>
    <xf numFmtId="165" fontId="9" fillId="16" borderId="3" xfId="0" applyNumberFormat="1" applyFont="1" applyFill="1" applyBorder="1" applyAlignment="1">
      <alignment horizontal="left" vertical="center"/>
    </xf>
    <xf numFmtId="165" fontId="4" fillId="16" borderId="2" xfId="0" applyNumberFormat="1" applyFont="1" applyFill="1" applyBorder="1" applyAlignment="1">
      <alignment horizontal="left" vertical="center"/>
    </xf>
    <xf numFmtId="165" fontId="4" fillId="16" borderId="0" xfId="0" applyNumberFormat="1" applyFont="1" applyFill="1" applyBorder="1" applyAlignment="1">
      <alignment horizontal="left" vertical="center"/>
    </xf>
    <xf numFmtId="165" fontId="13" fillId="17" borderId="0" xfId="0" applyNumberFormat="1" applyFont="1" applyFill="1" applyAlignment="1">
      <alignment horizontal="center" vertical="center"/>
    </xf>
    <xf numFmtId="165" fontId="6" fillId="17" borderId="0" xfId="0" applyNumberFormat="1" applyFont="1" applyFill="1" applyAlignment="1">
      <alignment horizontal="left" vertical="center"/>
    </xf>
    <xf numFmtId="165" fontId="9" fillId="17" borderId="0" xfId="0" applyNumberFormat="1" applyFont="1" applyFill="1" applyAlignment="1">
      <alignment horizontal="left" vertical="center"/>
    </xf>
    <xf numFmtId="165" fontId="4" fillId="17" borderId="0" xfId="0" applyNumberFormat="1" applyFont="1" applyFill="1" applyAlignment="1">
      <alignment horizontal="left" vertical="center"/>
    </xf>
    <xf numFmtId="165" fontId="9" fillId="17" borderId="3" xfId="0" applyNumberFormat="1" applyFont="1" applyFill="1" applyBorder="1" applyAlignment="1">
      <alignment horizontal="left" vertical="center"/>
    </xf>
    <xf numFmtId="165" fontId="4" fillId="17" borderId="2" xfId="0" applyNumberFormat="1" applyFont="1" applyFill="1" applyBorder="1" applyAlignment="1">
      <alignment horizontal="left" vertical="center"/>
    </xf>
    <xf numFmtId="165" fontId="4" fillId="17" borderId="0" xfId="0" applyNumberFormat="1" applyFont="1" applyFill="1" applyBorder="1" applyAlignment="1">
      <alignment horizontal="left" vertical="center"/>
    </xf>
    <xf numFmtId="165" fontId="13" fillId="15" borderId="0" xfId="0" applyNumberFormat="1" applyFont="1" applyFill="1" applyAlignment="1">
      <alignment horizontal="center" vertical="center"/>
    </xf>
    <xf numFmtId="165" fontId="6" fillId="15" borderId="0" xfId="0" applyNumberFormat="1" applyFont="1" applyFill="1" applyAlignment="1">
      <alignment horizontal="left" vertical="center"/>
    </xf>
    <xf numFmtId="165" fontId="9" fillId="15" borderId="0" xfId="0" applyNumberFormat="1" applyFont="1" applyFill="1" applyAlignment="1">
      <alignment horizontal="left" vertical="center"/>
    </xf>
    <xf numFmtId="165" fontId="4" fillId="15" borderId="0" xfId="0" applyNumberFormat="1" applyFont="1" applyFill="1" applyAlignment="1">
      <alignment horizontal="left" vertical="center"/>
    </xf>
    <xf numFmtId="165" fontId="9" fillId="15" borderId="3" xfId="0" applyNumberFormat="1" applyFont="1" applyFill="1" applyBorder="1" applyAlignment="1">
      <alignment horizontal="left" vertical="center"/>
    </xf>
    <xf numFmtId="165" fontId="4" fillId="15" borderId="2" xfId="0" applyNumberFormat="1" applyFont="1" applyFill="1" applyBorder="1" applyAlignment="1">
      <alignment horizontal="left" vertical="center"/>
    </xf>
    <xf numFmtId="165" fontId="4" fillId="15" borderId="0" xfId="0" applyNumberFormat="1" applyFont="1" applyFill="1" applyBorder="1" applyAlignment="1">
      <alignment horizontal="left" vertical="center"/>
    </xf>
    <xf numFmtId="0" fontId="9" fillId="0" borderId="0" xfId="0" applyNumberFormat="1" applyFont="1" applyAlignment="1">
      <alignment horizontal="center" vertical="center"/>
    </xf>
    <xf numFmtId="0" fontId="11" fillId="0" borderId="0" xfId="0" applyFont="1"/>
    <xf numFmtId="0" fontId="56" fillId="0" borderId="0" xfId="0" applyFont="1"/>
    <xf numFmtId="0" fontId="12" fillId="0" borderId="0" xfId="0" applyNumberFormat="1" applyFont="1" applyFill="1" applyBorder="1" applyAlignment="1">
      <alignment horizontal="center" vertical="center"/>
    </xf>
    <xf numFmtId="0" fontId="57" fillId="0" borderId="0" xfId="0" applyFont="1" applyAlignment="1">
      <alignment vertical="center"/>
    </xf>
    <xf numFmtId="165" fontId="0" fillId="9" borderId="4" xfId="6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5" fillId="17" borderId="4" xfId="0" applyNumberFormat="1" applyFont="1" applyFill="1" applyBorder="1" applyAlignment="1">
      <alignment horizontal="center" vertical="center"/>
    </xf>
    <xf numFmtId="0" fontId="10" fillId="16" borderId="0" xfId="0" applyNumberFormat="1" applyFont="1" applyFill="1" applyBorder="1" applyAlignment="1">
      <alignment horizontal="center" vertical="center"/>
    </xf>
    <xf numFmtId="0" fontId="10" fillId="14" borderId="0" xfId="0" applyNumberFormat="1" applyFont="1" applyFill="1" applyBorder="1" applyAlignment="1">
      <alignment horizontal="center" vertical="center"/>
    </xf>
    <xf numFmtId="0" fontId="10" fillId="12" borderId="0" xfId="0" applyNumberFormat="1" applyFont="1" applyFill="1" applyBorder="1" applyAlignment="1">
      <alignment horizontal="center" vertical="center"/>
    </xf>
    <xf numFmtId="0" fontId="1" fillId="0" borderId="0" xfId="8" applyBorder="1" applyAlignment="1">
      <alignment vertical="center" wrapText="1"/>
    </xf>
    <xf numFmtId="0" fontId="1" fillId="0" borderId="0" xfId="8" applyFill="1" applyBorder="1" applyAlignment="1">
      <alignment vertical="center" wrapText="1"/>
    </xf>
    <xf numFmtId="0" fontId="40" fillId="0" borderId="4" xfId="8" applyFont="1" applyBorder="1" applyAlignment="1">
      <alignment vertical="center" wrapText="1"/>
    </xf>
    <xf numFmtId="0" fontId="40" fillId="0" borderId="4" xfId="8" applyFont="1" applyBorder="1" applyAlignment="1">
      <alignment horizontal="center" vertical="center" wrapText="1"/>
    </xf>
    <xf numFmtId="0" fontId="38" fillId="8" borderId="4" xfId="8" applyFont="1" applyFill="1" applyBorder="1" applyAlignment="1">
      <alignment horizontal="center" vertical="center" wrapText="1"/>
    </xf>
    <xf numFmtId="0" fontId="41" fillId="8" borderId="4" xfId="8" applyFont="1" applyFill="1" applyBorder="1" applyAlignment="1">
      <alignment horizontal="center" vertical="center" wrapText="1"/>
    </xf>
    <xf numFmtId="165" fontId="38" fillId="8" borderId="4" xfId="9" applyNumberFormat="1" applyFont="1" applyFill="1" applyBorder="1" applyAlignment="1">
      <alignment horizontal="center" vertical="center" wrapText="1"/>
    </xf>
    <xf numFmtId="166" fontId="38" fillId="8" borderId="4" xfId="8" applyNumberFormat="1" applyFont="1" applyFill="1" applyBorder="1" applyAlignment="1">
      <alignment horizontal="center" vertical="center" wrapText="1"/>
    </xf>
    <xf numFmtId="0" fontId="40" fillId="0" borderId="0" xfId="8" applyFont="1" applyFill="1" applyBorder="1" applyAlignment="1">
      <alignment vertical="center" wrapText="1"/>
    </xf>
    <xf numFmtId="0" fontId="40" fillId="0" borderId="0" xfId="8" applyFont="1" applyBorder="1" applyAlignment="1">
      <alignment vertical="center" wrapText="1"/>
    </xf>
    <xf numFmtId="0" fontId="1" fillId="0" borderId="4" xfId="8" applyFont="1" applyFill="1" applyBorder="1" applyAlignment="1">
      <alignment vertical="center" wrapText="1"/>
    </xf>
    <xf numFmtId="0" fontId="33" fillId="0" borderId="4" xfId="8" applyFont="1" applyFill="1" applyBorder="1" applyAlignment="1">
      <alignment vertical="center" wrapText="1"/>
    </xf>
    <xf numFmtId="0" fontId="43" fillId="5" borderId="4" xfId="8" applyFont="1" applyFill="1" applyBorder="1" applyAlignment="1">
      <alignment horizontal="center" vertical="center" wrapText="1"/>
    </xf>
    <xf numFmtId="0" fontId="1" fillId="5" borderId="4" xfId="8" applyFont="1" applyFill="1" applyBorder="1" applyAlignment="1">
      <alignment horizontal="left" vertical="center" wrapText="1"/>
    </xf>
    <xf numFmtId="165" fontId="33" fillId="5" borderId="4" xfId="9" applyNumberFormat="1" applyFont="1" applyFill="1" applyBorder="1" applyAlignment="1">
      <alignment vertical="center" wrapText="1"/>
    </xf>
    <xf numFmtId="0" fontId="1" fillId="5" borderId="4" xfId="8" applyFont="1" applyFill="1" applyBorder="1" applyAlignment="1">
      <alignment vertical="center" wrapText="1"/>
    </xf>
    <xf numFmtId="166" fontId="1" fillId="5" borderId="4" xfId="8" applyNumberFormat="1" applyFont="1" applyFill="1" applyBorder="1" applyAlignment="1">
      <alignment horizontal="left" vertical="center" wrapText="1"/>
    </xf>
    <xf numFmtId="0" fontId="43" fillId="0" borderId="4" xfId="8" applyFont="1" applyFill="1" applyBorder="1" applyAlignment="1">
      <alignment horizontal="center" vertical="center" wrapText="1"/>
    </xf>
    <xf numFmtId="0" fontId="1" fillId="0" borderId="4" xfId="8" applyFont="1" applyFill="1" applyBorder="1" applyAlignment="1">
      <alignment horizontal="left" vertical="center" wrapText="1"/>
    </xf>
    <xf numFmtId="165" fontId="33" fillId="0" borderId="14" xfId="9" applyNumberFormat="1" applyFont="1" applyFill="1" applyBorder="1" applyAlignment="1">
      <alignment horizontal="center" vertical="center" wrapText="1"/>
    </xf>
    <xf numFmtId="166" fontId="1" fillId="0" borderId="4" xfId="8" applyNumberFormat="1" applyFont="1" applyFill="1" applyBorder="1" applyAlignment="1">
      <alignment horizontal="left" vertical="center" wrapText="1"/>
    </xf>
    <xf numFmtId="0" fontId="1" fillId="0" borderId="4" xfId="8" applyFill="1" applyBorder="1" applyAlignment="1">
      <alignment vertical="center" wrapText="1"/>
    </xf>
    <xf numFmtId="0" fontId="42" fillId="10" borderId="5" xfId="8" applyFont="1" applyFill="1" applyBorder="1" applyAlignment="1">
      <alignment horizontal="center" vertical="center" wrapText="1"/>
    </xf>
    <xf numFmtId="0" fontId="1" fillId="0" borderId="4" xfId="8" applyBorder="1" applyAlignment="1">
      <alignment vertical="center" wrapText="1"/>
    </xf>
    <xf numFmtId="0" fontId="43" fillId="14" borderId="4" xfId="8" applyFont="1" applyFill="1" applyBorder="1" applyAlignment="1">
      <alignment horizontal="center" vertical="center" wrapText="1"/>
    </xf>
    <xf numFmtId="0" fontId="1" fillId="14" borderId="4" xfId="8" applyFont="1" applyFill="1" applyBorder="1" applyAlignment="1">
      <alignment horizontal="left" vertical="center" wrapText="1"/>
    </xf>
    <xf numFmtId="165" fontId="33" fillId="14" borderId="4" xfId="9" applyNumberFormat="1" applyFont="1" applyFill="1" applyBorder="1" applyAlignment="1">
      <alignment vertical="center" wrapText="1"/>
    </xf>
    <xf numFmtId="0" fontId="1" fillId="14" borderId="4" xfId="8" applyFont="1" applyFill="1" applyBorder="1" applyAlignment="1">
      <alignment vertical="center" wrapText="1"/>
    </xf>
    <xf numFmtId="166" fontId="1" fillId="14" borderId="4" xfId="8" applyNumberFormat="1" applyFont="1" applyFill="1" applyBorder="1" applyAlignment="1">
      <alignment horizontal="left" vertical="center" wrapText="1"/>
    </xf>
    <xf numFmtId="0" fontId="42" fillId="19" borderId="5" xfId="8" applyFont="1" applyFill="1" applyBorder="1" applyAlignment="1">
      <alignment horizontal="center" vertical="center" wrapText="1"/>
    </xf>
    <xf numFmtId="0" fontId="43" fillId="7" borderId="4" xfId="8" applyFont="1" applyFill="1" applyBorder="1" applyAlignment="1">
      <alignment horizontal="center" vertical="center" wrapText="1"/>
    </xf>
    <xf numFmtId="0" fontId="1" fillId="7" borderId="4" xfId="8" applyFont="1" applyFill="1" applyBorder="1" applyAlignment="1">
      <alignment horizontal="left" vertical="center" wrapText="1"/>
    </xf>
    <xf numFmtId="165" fontId="33" fillId="7" borderId="4" xfId="9" applyNumberFormat="1" applyFont="1" applyFill="1" applyBorder="1" applyAlignment="1">
      <alignment vertical="center" wrapText="1"/>
    </xf>
    <xf numFmtId="0" fontId="1" fillId="7" borderId="4" xfId="8" applyFont="1" applyFill="1" applyBorder="1" applyAlignment="1">
      <alignment vertical="center" wrapText="1"/>
    </xf>
    <xf numFmtId="166" fontId="1" fillId="7" borderId="4" xfId="8" applyNumberFormat="1" applyFont="1" applyFill="1" applyBorder="1" applyAlignment="1">
      <alignment horizontal="left" vertical="center" wrapText="1"/>
    </xf>
    <xf numFmtId="0" fontId="46" fillId="12" borderId="5" xfId="8" applyFont="1" applyFill="1" applyBorder="1" applyAlignment="1">
      <alignment horizontal="center" vertical="center" wrapText="1"/>
    </xf>
    <xf numFmtId="0" fontId="43" fillId="0" borderId="0" xfId="8" applyFont="1" applyBorder="1" applyAlignment="1">
      <alignment horizontal="center" vertical="center" wrapText="1"/>
    </xf>
    <xf numFmtId="0" fontId="39" fillId="0" borderId="0" xfId="8" applyFont="1" applyBorder="1" applyAlignment="1">
      <alignment horizontal="left" vertical="center" wrapText="1"/>
    </xf>
    <xf numFmtId="165" fontId="0" fillId="0" borderId="0" xfId="9" applyNumberFormat="1" applyFont="1" applyBorder="1" applyAlignment="1">
      <alignment vertical="center" wrapText="1"/>
    </xf>
    <xf numFmtId="0" fontId="1" fillId="0" borderId="0" xfId="8" applyFont="1" applyBorder="1" applyAlignment="1">
      <alignment horizontal="left" vertical="center" wrapText="1"/>
    </xf>
    <xf numFmtId="166" fontId="1" fillId="0" borderId="0" xfId="8" applyNumberFormat="1" applyFont="1" applyBorder="1" applyAlignment="1">
      <alignment horizontal="left" vertical="center" wrapText="1"/>
    </xf>
    <xf numFmtId="0" fontId="0" fillId="9" borderId="0" xfId="0" applyFont="1" applyFill="1" applyAlignment="1">
      <alignment vertical="center"/>
    </xf>
    <xf numFmtId="167" fontId="7" fillId="9" borderId="0" xfId="0" applyNumberFormat="1" applyFont="1" applyFill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vertical="center" wrapText="1"/>
    </xf>
    <xf numFmtId="0" fontId="25" fillId="8" borderId="0" xfId="0" applyNumberFormat="1" applyFont="1" applyFill="1" applyAlignment="1">
      <alignment horizontal="center" vertical="center" wrapText="1"/>
    </xf>
    <xf numFmtId="0" fontId="23" fillId="8" borderId="0" xfId="0" applyNumberFormat="1" applyFont="1" applyFill="1" applyBorder="1" applyAlignment="1">
      <alignment horizontal="center" vertical="center"/>
    </xf>
    <xf numFmtId="0" fontId="23" fillId="8" borderId="1" xfId="0" applyNumberFormat="1" applyFont="1" applyFill="1" applyBorder="1" applyAlignment="1">
      <alignment horizontal="center" vertical="center"/>
    </xf>
    <xf numFmtId="0" fontId="19" fillId="23" borderId="0" xfId="0" applyNumberFormat="1" applyFont="1" applyFill="1" applyBorder="1" applyAlignment="1">
      <alignment horizontal="center" vertical="center"/>
    </xf>
    <xf numFmtId="0" fontId="19" fillId="23" borderId="1" xfId="0" applyNumberFormat="1" applyFont="1" applyFill="1" applyBorder="1" applyAlignment="1">
      <alignment horizontal="center" vertical="center"/>
    </xf>
    <xf numFmtId="0" fontId="19" fillId="9" borderId="0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9" fillId="10" borderId="0" xfId="0" applyNumberFormat="1" applyFont="1" applyFill="1" applyAlignment="1">
      <alignment horizontal="center" vertical="center"/>
    </xf>
    <xf numFmtId="0" fontId="29" fillId="13" borderId="0" xfId="0" applyNumberFormat="1" applyFont="1" applyFill="1" applyAlignment="1">
      <alignment horizontal="center" vertical="center"/>
    </xf>
    <xf numFmtId="0" fontId="29" fillId="6" borderId="0" xfId="0" applyNumberFormat="1" applyFont="1" applyFill="1" applyAlignment="1">
      <alignment horizontal="center" vertical="center"/>
    </xf>
    <xf numFmtId="0" fontId="29" fillId="8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5" fillId="8" borderId="0" xfId="0" applyNumberFormat="1" applyFont="1" applyFill="1" applyAlignment="1">
      <alignment horizontal="center" vertical="center"/>
    </xf>
    <xf numFmtId="0" fontId="23" fillId="10" borderId="0" xfId="0" applyNumberFormat="1" applyFont="1" applyFill="1" applyAlignment="1">
      <alignment horizontal="center" vertical="center"/>
    </xf>
    <xf numFmtId="0" fontId="23" fillId="26" borderId="0" xfId="0" applyFont="1" applyFill="1" applyAlignment="1">
      <alignment horizontal="center" vertical="center"/>
    </xf>
    <xf numFmtId="165" fontId="23" fillId="26" borderId="0" xfId="0" applyNumberFormat="1" applyFont="1" applyFill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0" fontId="23" fillId="8" borderId="0" xfId="0" applyNumberFormat="1" applyFont="1" applyFill="1" applyAlignment="1">
      <alignment horizontal="center" vertical="center"/>
    </xf>
    <xf numFmtId="0" fontId="4" fillId="16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165" fontId="19" fillId="11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23" fillId="13" borderId="0" xfId="0" applyNumberFormat="1" applyFont="1" applyFill="1" applyAlignment="1">
      <alignment horizontal="center" vertical="center"/>
    </xf>
    <xf numFmtId="0" fontId="23" fillId="27" borderId="0" xfId="0" applyFont="1" applyFill="1" applyAlignment="1">
      <alignment horizontal="center" vertical="center"/>
    </xf>
    <xf numFmtId="165" fontId="23" fillId="27" borderId="0" xfId="0" applyNumberFormat="1" applyFont="1" applyFill="1" applyAlignment="1">
      <alignment horizontal="center" vertical="center"/>
    </xf>
    <xf numFmtId="0" fontId="4" fillId="14" borderId="0" xfId="0" applyNumberFormat="1" applyFont="1" applyFill="1" applyAlignment="1">
      <alignment horizontal="center" vertical="center"/>
    </xf>
    <xf numFmtId="0" fontId="4" fillId="15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165" fontId="19" fillId="4" borderId="0" xfId="0" applyNumberFormat="1" applyFont="1" applyFill="1" applyAlignment="1">
      <alignment horizontal="center" vertical="center"/>
    </xf>
    <xf numFmtId="0" fontId="23" fillId="6" borderId="0" xfId="0" applyNumberFormat="1" applyFont="1" applyFill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165" fontId="23" fillId="25" borderId="0" xfId="0" applyNumberFormat="1" applyFont="1" applyFill="1" applyAlignment="1">
      <alignment horizontal="center" vertical="center"/>
    </xf>
    <xf numFmtId="0" fontId="4" fillId="12" borderId="0" xfId="0" applyNumberFormat="1" applyFont="1" applyFill="1" applyAlignment="1">
      <alignment horizontal="center" vertical="center"/>
    </xf>
    <xf numFmtId="0" fontId="4" fillId="17" borderId="0" xfId="0" applyNumberFormat="1" applyFont="1" applyFill="1" applyAlignment="1">
      <alignment horizontal="center" vertical="center"/>
    </xf>
    <xf numFmtId="0" fontId="25" fillId="22" borderId="4" xfId="0" applyFont="1" applyFill="1" applyBorder="1" applyAlignment="1">
      <alignment horizontal="right" vertical="center" wrapText="1"/>
    </xf>
    <xf numFmtId="0" fontId="47" fillId="21" borderId="7" xfId="5" applyFont="1" applyFill="1" applyBorder="1" applyAlignment="1">
      <alignment horizontal="right" vertical="center"/>
    </xf>
    <xf numFmtId="0" fontId="47" fillId="21" borderId="16" xfId="5" applyFont="1" applyFill="1" applyBorder="1" applyAlignment="1">
      <alignment horizontal="right" vertical="center"/>
    </xf>
    <xf numFmtId="0" fontId="47" fillId="21" borderId="15" xfId="5" applyFont="1" applyFill="1" applyBorder="1" applyAlignment="1">
      <alignment horizontal="right" vertical="center"/>
    </xf>
    <xf numFmtId="0" fontId="41" fillId="8" borderId="4" xfId="5" applyFont="1" applyFill="1" applyBorder="1" applyAlignment="1">
      <alignment horizontal="center" vertical="center"/>
    </xf>
    <xf numFmtId="165" fontId="19" fillId="0" borderId="4" xfId="6" applyNumberFormat="1" applyFont="1" applyBorder="1" applyAlignment="1">
      <alignment horizontal="left" vertical="center"/>
    </xf>
    <xf numFmtId="165" fontId="4" fillId="0" borderId="4" xfId="6" applyNumberFormat="1" applyFont="1" applyBorder="1" applyAlignment="1">
      <alignment horizontal="left" vertical="center"/>
    </xf>
    <xf numFmtId="0" fontId="50" fillId="12" borderId="0" xfId="0" applyNumberFormat="1" applyFont="1" applyFill="1" applyAlignment="1">
      <alignment horizontal="center" vertical="center"/>
    </xf>
    <xf numFmtId="0" fontId="50" fillId="7" borderId="0" xfId="0" applyNumberFormat="1" applyFont="1" applyFill="1" applyAlignment="1">
      <alignment horizontal="center" vertical="center"/>
    </xf>
    <xf numFmtId="0" fontId="25" fillId="25" borderId="0" xfId="0" applyNumberFormat="1" applyFont="1" applyFill="1" applyAlignment="1">
      <alignment horizontal="center" vertical="center"/>
    </xf>
    <xf numFmtId="0" fontId="42" fillId="10" borderId="14" xfId="8" applyFont="1" applyFill="1" applyBorder="1" applyAlignment="1">
      <alignment horizontal="center" vertical="center" wrapText="1"/>
    </xf>
    <xf numFmtId="0" fontId="42" fillId="10" borderId="8" xfId="8" applyFont="1" applyFill="1" applyBorder="1" applyAlignment="1">
      <alignment horizontal="center" vertical="center" wrapText="1"/>
    </xf>
    <xf numFmtId="0" fontId="51" fillId="8" borderId="7" xfId="8" applyFont="1" applyFill="1" applyBorder="1" applyAlignment="1">
      <alignment horizontal="center" vertical="center" wrapText="1"/>
    </xf>
    <xf numFmtId="0" fontId="51" fillId="8" borderId="16" xfId="8" applyFont="1" applyFill="1" applyBorder="1" applyAlignment="1">
      <alignment horizontal="center" vertical="center" wrapText="1"/>
    </xf>
    <xf numFmtId="0" fontId="51" fillId="8" borderId="15" xfId="8" applyFont="1" applyFill="1" applyBorder="1" applyAlignment="1">
      <alignment horizontal="center" vertical="center" wrapText="1"/>
    </xf>
    <xf numFmtId="0" fontId="38" fillId="8" borderId="4" xfId="8" applyFont="1" applyFill="1" applyBorder="1" applyAlignment="1">
      <alignment horizontal="left" vertical="center" wrapText="1"/>
    </xf>
    <xf numFmtId="0" fontId="39" fillId="0" borderId="4" xfId="8" applyFont="1" applyBorder="1" applyAlignment="1">
      <alignment horizontal="left" vertical="center" wrapText="1"/>
    </xf>
    <xf numFmtId="0" fontId="44" fillId="8" borderId="7" xfId="8" applyFont="1" applyFill="1" applyBorder="1" applyAlignment="1">
      <alignment horizontal="right" vertical="center" wrapText="1"/>
    </xf>
    <xf numFmtId="0" fontId="44" fillId="8" borderId="16" xfId="8" applyFont="1" applyFill="1" applyBorder="1" applyAlignment="1">
      <alignment horizontal="right" vertical="center" wrapText="1"/>
    </xf>
    <xf numFmtId="0" fontId="44" fillId="8" borderId="15" xfId="8" applyFont="1" applyFill="1" applyBorder="1" applyAlignment="1">
      <alignment horizontal="right" vertical="center" wrapText="1"/>
    </xf>
    <xf numFmtId="165" fontId="44" fillId="8" borderId="4" xfId="9" applyNumberFormat="1" applyFont="1" applyFill="1" applyBorder="1" applyAlignment="1">
      <alignment horizontal="center" vertical="center" wrapText="1"/>
    </xf>
    <xf numFmtId="0" fontId="34" fillId="8" borderId="7" xfId="8" applyFont="1" applyFill="1" applyBorder="1" applyAlignment="1">
      <alignment horizontal="center" vertical="center" wrapText="1"/>
    </xf>
    <xf numFmtId="0" fontId="34" fillId="8" borderId="16" xfId="8" applyFont="1" applyFill="1" applyBorder="1" applyAlignment="1">
      <alignment horizontal="center" vertical="center" wrapText="1"/>
    </xf>
    <xf numFmtId="0" fontId="34" fillId="8" borderId="15" xfId="8" applyFont="1" applyFill="1" applyBorder="1" applyAlignment="1">
      <alignment horizontal="center" vertical="center" wrapText="1"/>
    </xf>
    <xf numFmtId="0" fontId="42" fillId="19" borderId="14" xfId="8" applyFont="1" applyFill="1" applyBorder="1" applyAlignment="1">
      <alignment horizontal="center" vertical="center" wrapText="1"/>
    </xf>
    <xf numFmtId="0" fontId="42" fillId="19" borderId="8" xfId="8" applyFont="1" applyFill="1" applyBorder="1" applyAlignment="1">
      <alignment horizontal="center" vertical="center" wrapText="1"/>
    </xf>
    <xf numFmtId="0" fontId="46" fillId="12" borderId="14" xfId="8" applyFont="1" applyFill="1" applyBorder="1" applyAlignment="1">
      <alignment horizontal="center" vertical="center" wrapText="1"/>
    </xf>
    <xf numFmtId="0" fontId="46" fillId="12" borderId="8" xfId="8" applyFont="1" applyFill="1" applyBorder="1" applyAlignment="1">
      <alignment horizontal="center" vertical="center" wrapText="1"/>
    </xf>
    <xf numFmtId="0" fontId="42" fillId="20" borderId="7" xfId="8" applyFont="1" applyFill="1" applyBorder="1" applyAlignment="1">
      <alignment horizontal="right" vertical="center" wrapText="1"/>
    </xf>
    <xf numFmtId="0" fontId="42" fillId="20" borderId="16" xfId="8" applyFont="1" applyFill="1" applyBorder="1" applyAlignment="1">
      <alignment horizontal="right" vertical="center" wrapText="1"/>
    </xf>
    <xf numFmtId="0" fontId="42" fillId="20" borderId="15" xfId="8" applyFont="1" applyFill="1" applyBorder="1" applyAlignment="1">
      <alignment horizontal="right" vertical="center" wrapText="1"/>
    </xf>
    <xf numFmtId="165" fontId="42" fillId="20" borderId="4" xfId="9" applyNumberFormat="1" applyFont="1" applyFill="1" applyBorder="1" applyAlignment="1">
      <alignment horizontal="center" vertical="center" wrapText="1"/>
    </xf>
    <xf numFmtId="0" fontId="34" fillId="20" borderId="7" xfId="8" applyFont="1" applyFill="1" applyBorder="1" applyAlignment="1">
      <alignment horizontal="center" vertical="center" wrapText="1"/>
    </xf>
    <xf numFmtId="0" fontId="34" fillId="20" borderId="16" xfId="8" applyFont="1" applyFill="1" applyBorder="1" applyAlignment="1">
      <alignment horizontal="center" vertical="center" wrapText="1"/>
    </xf>
    <xf numFmtId="0" fontId="34" fillId="20" borderId="15" xfId="8" applyFont="1" applyFill="1" applyBorder="1" applyAlignment="1">
      <alignment horizontal="center" vertical="center" wrapText="1"/>
    </xf>
  </cellXfs>
  <cellStyles count="70">
    <cellStyle name="Currency" xfId="4" builtinId="4"/>
    <cellStyle name="Currency 2" xfId="3"/>
    <cellStyle name="Currency 2 2" xfId="9"/>
    <cellStyle name="Currency 3" xfId="6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Normal 2" xfId="1"/>
    <cellStyle name="Normal 3" xfId="2"/>
    <cellStyle name="Normal 3 2" xfId="8"/>
    <cellStyle name="Normal 4" xfId="5"/>
    <cellStyle name="Normal 5" xfId="7"/>
  </cellStyles>
  <dxfs count="2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9" defaultPivotStyle="PivotStyleMedium4"/>
  <colors>
    <mruColors>
      <color rgb="FFFFFFCC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5"/>
  <sheetViews>
    <sheetView workbookViewId="0">
      <pane xSplit="3" ySplit="6" topLeftCell="D7" activePane="bottomRight" state="frozenSplit"/>
      <selection pane="topRight" activeCell="D1" sqref="D1"/>
      <selection pane="bottomLeft" activeCell="A10" sqref="A10"/>
      <selection pane="bottomRight" activeCell="G54" sqref="G54"/>
    </sheetView>
  </sheetViews>
  <sheetFormatPr baseColWidth="10" defaultColWidth="11" defaultRowHeight="13" x14ac:dyDescent="0"/>
  <cols>
    <col min="1" max="1" width="1.7109375" style="36" customWidth="1"/>
    <col min="2" max="2" width="14.42578125" style="36" customWidth="1"/>
    <col min="3" max="3" width="36.28515625" style="36" customWidth="1"/>
    <col min="4" max="4" width="17.42578125" style="36" bestFit="1" customWidth="1"/>
    <col min="5" max="5" width="17.42578125" style="41" bestFit="1" customWidth="1"/>
    <col min="6" max="6" width="17.42578125" style="110" bestFit="1" customWidth="1"/>
    <col min="7" max="7" width="21.7109375" style="110" bestFit="1" customWidth="1"/>
    <col min="8" max="8" width="10.42578125" style="110" bestFit="1" customWidth="1"/>
    <col min="9" max="20" width="14.140625" style="110" customWidth="1"/>
    <col min="21" max="21" width="3.5703125" style="36" customWidth="1"/>
    <col min="22" max="16384" width="11" style="36"/>
  </cols>
  <sheetData>
    <row r="1" spans="1:8" ht="23">
      <c r="A1" s="34" t="s">
        <v>217</v>
      </c>
      <c r="B1" s="35"/>
      <c r="C1" s="35"/>
    </row>
    <row r="2" spans="1:8" s="37" customFormat="1" ht="23">
      <c r="A2" s="34" t="s">
        <v>218</v>
      </c>
      <c r="B2" s="42"/>
      <c r="C2" s="42"/>
      <c r="D2" s="7" t="s">
        <v>12</v>
      </c>
      <c r="E2" s="23" t="s">
        <v>1</v>
      </c>
    </row>
    <row r="3" spans="1:8" s="37" customFormat="1" ht="23">
      <c r="A3" s="46" t="s">
        <v>134</v>
      </c>
      <c r="E3" s="22" t="s">
        <v>2</v>
      </c>
    </row>
    <row r="4" spans="1:8">
      <c r="A4" s="125"/>
      <c r="B4" s="126"/>
    </row>
    <row r="5" spans="1:8" ht="16">
      <c r="A5" s="125"/>
      <c r="B5" s="127"/>
      <c r="C5" s="127"/>
      <c r="D5" s="128" t="s">
        <v>100</v>
      </c>
      <c r="E5" s="128" t="s">
        <v>68</v>
      </c>
      <c r="F5" s="128" t="s">
        <v>69</v>
      </c>
      <c r="G5" s="204" t="s">
        <v>101</v>
      </c>
      <c r="H5" s="129"/>
    </row>
    <row r="6" spans="1:8" ht="16">
      <c r="A6" s="125"/>
      <c r="B6" s="131"/>
      <c r="C6" s="131" t="s">
        <v>26</v>
      </c>
      <c r="D6" s="132" t="s">
        <v>39</v>
      </c>
      <c r="E6" s="132" t="s">
        <v>39</v>
      </c>
      <c r="F6" s="132" t="s">
        <v>39</v>
      </c>
      <c r="G6" s="133" t="s">
        <v>39</v>
      </c>
      <c r="H6" s="133" t="s">
        <v>29</v>
      </c>
    </row>
    <row r="7" spans="1:8" ht="16">
      <c r="A7" s="125"/>
      <c r="B7" s="134"/>
      <c r="C7" s="135" t="s">
        <v>212</v>
      </c>
      <c r="D7" s="136">
        <f>'Phase I'!$BD22</f>
        <v>729292.39695585077</v>
      </c>
      <c r="E7" s="136">
        <f>'Phase II'!$BD22</f>
        <v>561088.48228313331</v>
      </c>
      <c r="F7" s="136">
        <f>'Phase III'!$BD22</f>
        <v>577398.0167516598</v>
      </c>
      <c r="G7" s="137">
        <f>SUM(D7:F7)</f>
        <v>1867778.8959906439</v>
      </c>
      <c r="H7" s="138">
        <f>G7/G$11</f>
        <v>0.90615877132048206</v>
      </c>
    </row>
    <row r="8" spans="1:8" ht="16" hidden="1">
      <c r="A8" s="125"/>
      <c r="B8" s="139">
        <v>2</v>
      </c>
      <c r="C8" s="135" t="s">
        <v>0</v>
      </c>
      <c r="D8" s="136">
        <f>'Phase I'!$BF22</f>
        <v>0</v>
      </c>
      <c r="E8" s="136">
        <f>'Phase II'!$BF22</f>
        <v>0</v>
      </c>
      <c r="F8" s="136">
        <f>'Phase III'!$BF22</f>
        <v>0</v>
      </c>
      <c r="G8" s="137">
        <f t="shared" ref="G8:G10" si="0">SUM(D8:F8)</f>
        <v>0</v>
      </c>
      <c r="H8" s="138">
        <f>G8/G$11</f>
        <v>0</v>
      </c>
    </row>
    <row r="9" spans="1:8" ht="16" hidden="1">
      <c r="A9" s="125"/>
      <c r="B9" s="140">
        <v>3</v>
      </c>
      <c r="C9" s="135" t="s">
        <v>0</v>
      </c>
      <c r="D9" s="136">
        <f>'Phase I'!$BH22</f>
        <v>0</v>
      </c>
      <c r="E9" s="136">
        <f>'Phase II'!$BH22</f>
        <v>0</v>
      </c>
      <c r="F9" s="136">
        <f>'Phase III'!$BH22</f>
        <v>0</v>
      </c>
      <c r="G9" s="137">
        <f t="shared" si="0"/>
        <v>0</v>
      </c>
      <c r="H9" s="138">
        <f>G9/G$11</f>
        <v>0</v>
      </c>
    </row>
    <row r="10" spans="1:8" ht="16">
      <c r="A10" s="125"/>
      <c r="B10" s="221"/>
      <c r="C10" s="222" t="s">
        <v>128</v>
      </c>
      <c r="D10" s="136">
        <f>'Phase I'!$AY$22</f>
        <v>77149</v>
      </c>
      <c r="E10" s="136">
        <f>'Phase II'!$AY$22</f>
        <v>57248</v>
      </c>
      <c r="F10" s="136">
        <f>'Phase III'!$AY$22</f>
        <v>59029</v>
      </c>
      <c r="G10" s="137">
        <f t="shared" si="0"/>
        <v>193426</v>
      </c>
      <c r="H10" s="138">
        <f>G10/G$11</f>
        <v>9.3841228679517941E-2</v>
      </c>
    </row>
    <row r="11" spans="1:8" ht="16">
      <c r="A11" s="125"/>
      <c r="B11" s="99"/>
      <c r="C11" s="141" t="s">
        <v>28</v>
      </c>
      <c r="D11" s="142">
        <f>SUM(D7:D10)</f>
        <v>806441.39695585077</v>
      </c>
      <c r="E11" s="142">
        <f>SUM(E7:E10)</f>
        <v>618336.48228313331</v>
      </c>
      <c r="F11" s="142">
        <f>SUM(F7:F10)</f>
        <v>636427.0167516598</v>
      </c>
      <c r="G11" s="142">
        <f>SUM(G7:G10)</f>
        <v>2061204.8959906439</v>
      </c>
      <c r="H11" s="143">
        <f>SUM(H7:H10)</f>
        <v>1</v>
      </c>
    </row>
    <row r="12" spans="1:8">
      <c r="A12" s="125"/>
      <c r="D12" s="61"/>
      <c r="E12" s="144"/>
      <c r="F12" s="72"/>
      <c r="G12" s="72"/>
      <c r="H12" s="72"/>
    </row>
    <row r="13" spans="1:8" ht="16">
      <c r="A13" s="125"/>
      <c r="B13" s="127"/>
      <c r="C13" s="127"/>
      <c r="D13" s="128" t="s">
        <v>100</v>
      </c>
      <c r="E13" s="128" t="s">
        <v>68</v>
      </c>
      <c r="F13" s="128" t="s">
        <v>69</v>
      </c>
      <c r="G13" s="204" t="s">
        <v>101</v>
      </c>
      <c r="H13" s="129"/>
    </row>
    <row r="14" spans="1:8" ht="16">
      <c r="A14" s="125"/>
      <c r="B14" s="130" t="s">
        <v>54</v>
      </c>
      <c r="C14" s="131" t="s">
        <v>26</v>
      </c>
      <c r="D14" s="132" t="s">
        <v>39</v>
      </c>
      <c r="E14" s="132" t="s">
        <v>39</v>
      </c>
      <c r="F14" s="132" t="s">
        <v>39</v>
      </c>
      <c r="G14" s="133" t="s">
        <v>39</v>
      </c>
      <c r="H14" s="133" t="s">
        <v>29</v>
      </c>
    </row>
    <row r="15" spans="1:8" ht="16">
      <c r="A15" s="125"/>
      <c r="B15" s="302">
        <v>1</v>
      </c>
      <c r="C15" s="135" t="s">
        <v>213</v>
      </c>
      <c r="D15" s="136">
        <f>'Phase I'!$I22</f>
        <v>176986.06762551088</v>
      </c>
      <c r="E15" s="136">
        <f>'Phase II'!$I22</f>
        <v>158593.58802586998</v>
      </c>
      <c r="F15" s="136">
        <f>'Phase III'!$I22</f>
        <v>164664.64566667788</v>
      </c>
      <c r="G15" s="137">
        <f>SUM(D15:F15)</f>
        <v>500244.30131805874</v>
      </c>
      <c r="H15" s="138">
        <f>G15/G$32</f>
        <v>0.2426950868839434</v>
      </c>
    </row>
    <row r="16" spans="1:8" ht="16">
      <c r="A16" s="125"/>
      <c r="B16" s="302">
        <v>2</v>
      </c>
      <c r="C16" s="135" t="s">
        <v>214</v>
      </c>
      <c r="D16" s="136">
        <f>'Phase I'!$K22</f>
        <v>215689.25521571242</v>
      </c>
      <c r="E16" s="136">
        <f>'Phase II'!$K22</f>
        <v>160693.2219147892</v>
      </c>
      <c r="F16" s="136">
        <f>'Phase III'!$K22</f>
        <v>164308.91857223288</v>
      </c>
      <c r="G16" s="137">
        <f>SUM(D16:F16)</f>
        <v>540691.39570273459</v>
      </c>
      <c r="H16" s="138">
        <f t="shared" ref="H16:H31" si="1">G16/G$32</f>
        <v>0.26231812118943704</v>
      </c>
    </row>
    <row r="17" spans="1:20" ht="16">
      <c r="A17" s="125"/>
      <c r="B17" s="302">
        <v>3</v>
      </c>
      <c r="C17" s="135" t="s">
        <v>215</v>
      </c>
      <c r="D17" s="136">
        <f>'Phase I'!$M22</f>
        <v>217409.1</v>
      </c>
      <c r="E17" s="136">
        <f>'Phase II'!$M22</f>
        <v>163509.4</v>
      </c>
      <c r="F17" s="136">
        <f>'Phase III'!$M22</f>
        <v>169230.75</v>
      </c>
      <c r="G17" s="137">
        <f t="shared" ref="G17:G31" si="2">SUM(D17:F17)</f>
        <v>550149.25</v>
      </c>
      <c r="H17" s="138">
        <f t="shared" si="1"/>
        <v>0.26690662877335669</v>
      </c>
    </row>
    <row r="18" spans="1:20" ht="16">
      <c r="A18" s="125"/>
      <c r="B18" s="302">
        <v>4</v>
      </c>
      <c r="C18" s="135" t="s">
        <v>216</v>
      </c>
      <c r="D18" s="136">
        <f>'Phase I'!$O22</f>
        <v>119207.97411462734</v>
      </c>
      <c r="E18" s="136">
        <f>'Phase II'!$O22</f>
        <v>78292.272342474113</v>
      </c>
      <c r="F18" s="136">
        <f>'Phase III'!$O22</f>
        <v>79193.702512748976</v>
      </c>
      <c r="G18" s="137">
        <f t="shared" si="2"/>
        <v>276693.94896985043</v>
      </c>
      <c r="H18" s="138">
        <f t="shared" si="1"/>
        <v>0.13423893447374502</v>
      </c>
    </row>
    <row r="19" spans="1:20" ht="16" hidden="1">
      <c r="A19" s="125"/>
      <c r="B19" s="302">
        <v>1.5</v>
      </c>
      <c r="C19" s="135" t="s">
        <v>27</v>
      </c>
      <c r="D19" s="136">
        <f>'Phase I'!$Q22</f>
        <v>0</v>
      </c>
      <c r="E19" s="136">
        <f>'Phase II'!$Q22</f>
        <v>0</v>
      </c>
      <c r="F19" s="136">
        <f>'Phase III'!$Q22</f>
        <v>0</v>
      </c>
      <c r="G19" s="137">
        <f t="shared" si="2"/>
        <v>0</v>
      </c>
      <c r="H19" s="138">
        <f t="shared" si="1"/>
        <v>0</v>
      </c>
    </row>
    <row r="20" spans="1:20" ht="16" hidden="1">
      <c r="A20" s="125"/>
      <c r="B20" s="302">
        <v>1.6</v>
      </c>
      <c r="C20" s="135" t="s">
        <v>27</v>
      </c>
      <c r="D20" s="136">
        <f>'Phase I'!$S22</f>
        <v>0</v>
      </c>
      <c r="E20" s="136">
        <f>'Phase II'!$S22</f>
        <v>0</v>
      </c>
      <c r="F20" s="136">
        <f>'Phase III'!$S22</f>
        <v>0</v>
      </c>
      <c r="G20" s="137">
        <f t="shared" si="2"/>
        <v>0</v>
      </c>
      <c r="H20" s="138">
        <f t="shared" si="1"/>
        <v>0</v>
      </c>
    </row>
    <row r="21" spans="1:20" ht="16" hidden="1">
      <c r="A21" s="125"/>
      <c r="B21" s="303">
        <v>2.1</v>
      </c>
      <c r="C21" s="135" t="s">
        <v>27</v>
      </c>
      <c r="D21" s="136">
        <f>'Phase I'!$X22</f>
        <v>0</v>
      </c>
      <c r="E21" s="136">
        <f>'Phase II'!$X22</f>
        <v>0</v>
      </c>
      <c r="F21" s="136">
        <f>'Phase III'!$X22</f>
        <v>0</v>
      </c>
      <c r="G21" s="137">
        <f t="shared" si="2"/>
        <v>0</v>
      </c>
      <c r="H21" s="138">
        <f t="shared" si="1"/>
        <v>0</v>
      </c>
    </row>
    <row r="22" spans="1:20" ht="16" hidden="1">
      <c r="A22" s="125"/>
      <c r="B22" s="303">
        <v>2.2000000000000002</v>
      </c>
      <c r="C22" s="135" t="s">
        <v>27</v>
      </c>
      <c r="D22" s="136">
        <f>'Phase I'!$Z22</f>
        <v>0</v>
      </c>
      <c r="E22" s="136">
        <f>'Phase II'!$Z22</f>
        <v>0</v>
      </c>
      <c r="F22" s="136">
        <f>'Phase III'!$Z22</f>
        <v>0</v>
      </c>
      <c r="G22" s="137">
        <f t="shared" si="2"/>
        <v>0</v>
      </c>
      <c r="H22" s="138">
        <f t="shared" si="1"/>
        <v>0</v>
      </c>
    </row>
    <row r="23" spans="1:20" ht="16" hidden="1">
      <c r="B23" s="303">
        <v>2.2999999999999998</v>
      </c>
      <c r="C23" s="135" t="s">
        <v>27</v>
      </c>
      <c r="D23" s="136">
        <f>'Phase I'!$AB22</f>
        <v>0</v>
      </c>
      <c r="E23" s="136">
        <f>'Phase II'!$AB22</f>
        <v>0</v>
      </c>
      <c r="F23" s="136">
        <f>'Phase III'!$AB22</f>
        <v>0</v>
      </c>
      <c r="G23" s="137">
        <f t="shared" si="2"/>
        <v>0</v>
      </c>
      <c r="H23" s="138">
        <f t="shared" si="1"/>
        <v>0</v>
      </c>
    </row>
    <row r="24" spans="1:20" ht="16" hidden="1">
      <c r="B24" s="303">
        <v>2.4</v>
      </c>
      <c r="C24" s="135" t="s">
        <v>27</v>
      </c>
      <c r="D24" s="136">
        <f>'Phase I'!$AD22</f>
        <v>0</v>
      </c>
      <c r="E24" s="136">
        <f>'Phase II'!$AD22</f>
        <v>0</v>
      </c>
      <c r="F24" s="136">
        <f>'Phase III'!$AD22</f>
        <v>0</v>
      </c>
      <c r="G24" s="137">
        <f t="shared" si="2"/>
        <v>0</v>
      </c>
      <c r="H24" s="138">
        <f t="shared" si="1"/>
        <v>0</v>
      </c>
    </row>
    <row r="25" spans="1:20" ht="16" hidden="1">
      <c r="B25" s="303">
        <v>2.5</v>
      </c>
      <c r="C25" s="135" t="s">
        <v>27</v>
      </c>
      <c r="D25" s="136">
        <f>'Phase I'!$AF22</f>
        <v>0</v>
      </c>
      <c r="E25" s="136">
        <f>'Phase II'!$AF22</f>
        <v>0</v>
      </c>
      <c r="F25" s="136">
        <f>'Phase III'!$AF22</f>
        <v>0</v>
      </c>
      <c r="G25" s="137">
        <f t="shared" si="2"/>
        <v>0</v>
      </c>
      <c r="H25" s="138">
        <f t="shared" si="1"/>
        <v>0</v>
      </c>
    </row>
    <row r="26" spans="1:20" ht="16" hidden="1">
      <c r="B26" s="303">
        <v>2.6</v>
      </c>
      <c r="C26" s="135" t="s">
        <v>27</v>
      </c>
      <c r="D26" s="136">
        <f>'Phase I'!$AH22</f>
        <v>0</v>
      </c>
      <c r="E26" s="136">
        <f>'Phase II'!$AH22</f>
        <v>0</v>
      </c>
      <c r="F26" s="136">
        <f>'Phase III'!$AH22</f>
        <v>0</v>
      </c>
      <c r="G26" s="137">
        <f t="shared" si="2"/>
        <v>0</v>
      </c>
      <c r="H26" s="138">
        <f t="shared" si="1"/>
        <v>0</v>
      </c>
    </row>
    <row r="27" spans="1:20" ht="16" hidden="1">
      <c r="B27" s="304">
        <v>3.1</v>
      </c>
      <c r="C27" s="135" t="s">
        <v>27</v>
      </c>
      <c r="D27" s="136">
        <f>'Phase I'!$AM22</f>
        <v>0</v>
      </c>
      <c r="E27" s="136">
        <f>'Phase II'!$AM22</f>
        <v>0</v>
      </c>
      <c r="F27" s="136">
        <f>'Phase III'!$AM22</f>
        <v>0</v>
      </c>
      <c r="G27" s="137">
        <f t="shared" si="2"/>
        <v>0</v>
      </c>
      <c r="H27" s="138">
        <f t="shared" si="1"/>
        <v>0</v>
      </c>
    </row>
    <row r="28" spans="1:20" ht="16" hidden="1">
      <c r="B28" s="304">
        <v>3.2</v>
      </c>
      <c r="C28" s="135" t="s">
        <v>27</v>
      </c>
      <c r="D28" s="136">
        <f>'Phase I'!$AO22</f>
        <v>0</v>
      </c>
      <c r="E28" s="136">
        <f>'Phase II'!$AO22</f>
        <v>0</v>
      </c>
      <c r="F28" s="136">
        <f>'Phase III'!$AO22</f>
        <v>0</v>
      </c>
      <c r="G28" s="137">
        <f t="shared" si="2"/>
        <v>0</v>
      </c>
      <c r="H28" s="138">
        <f t="shared" si="1"/>
        <v>0</v>
      </c>
    </row>
    <row r="29" spans="1:20" ht="16" hidden="1">
      <c r="B29" s="304">
        <v>3.3</v>
      </c>
      <c r="C29" s="135" t="s">
        <v>27</v>
      </c>
      <c r="D29" s="136">
        <f>'Phase I'!$AQ22</f>
        <v>0</v>
      </c>
      <c r="E29" s="136">
        <f>'Phase II'!$AQ22</f>
        <v>0</v>
      </c>
      <c r="F29" s="136">
        <f>'Phase III'!$AQ22</f>
        <v>0</v>
      </c>
      <c r="G29" s="137">
        <f t="shared" si="2"/>
        <v>0</v>
      </c>
      <c r="H29" s="138">
        <f t="shared" si="1"/>
        <v>0</v>
      </c>
    </row>
    <row r="30" spans="1:20" ht="16" hidden="1">
      <c r="B30" s="304">
        <v>3.4</v>
      </c>
      <c r="C30" s="135" t="s">
        <v>27</v>
      </c>
      <c r="D30" s="136">
        <f>'Phase I'!$AS22</f>
        <v>0</v>
      </c>
      <c r="E30" s="136">
        <f>'Phase II'!$AS22</f>
        <v>0</v>
      </c>
      <c r="F30" s="136">
        <f>'Phase III'!$AS22</f>
        <v>0</v>
      </c>
      <c r="G30" s="137">
        <f t="shared" si="2"/>
        <v>0</v>
      </c>
      <c r="H30" s="138">
        <f t="shared" si="1"/>
        <v>0</v>
      </c>
    </row>
    <row r="31" spans="1:20" ht="16">
      <c r="B31" s="221"/>
      <c r="C31" s="297" t="s">
        <v>176</v>
      </c>
      <c r="D31" s="136">
        <f>'Phase I'!$AY$22</f>
        <v>77149</v>
      </c>
      <c r="E31" s="136">
        <f>'Phase II'!$AY$22</f>
        <v>57248</v>
      </c>
      <c r="F31" s="136">
        <f>'Phase III'!$AY$22</f>
        <v>59029</v>
      </c>
      <c r="G31" s="137">
        <f t="shared" si="2"/>
        <v>193426</v>
      </c>
      <c r="H31" s="138">
        <f t="shared" si="1"/>
        <v>9.3841228679517955E-2</v>
      </c>
    </row>
    <row r="32" spans="1:20" ht="16">
      <c r="B32" s="99"/>
      <c r="C32" s="141" t="s">
        <v>28</v>
      </c>
      <c r="D32" s="142">
        <f>SUM(D15:D31)</f>
        <v>806441.39695585065</v>
      </c>
      <c r="E32" s="142">
        <f>SUM(E15:E31)</f>
        <v>618336.48228313331</v>
      </c>
      <c r="F32" s="142">
        <f>SUM(F15:F31)</f>
        <v>636427.0167516598</v>
      </c>
      <c r="G32" s="142">
        <f>SUM(G15:G31)</f>
        <v>2061204.8959906437</v>
      </c>
      <c r="H32" s="145">
        <f>SUM(H15:H31)</f>
        <v>1.0000000000000002</v>
      </c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4" spans="2:3">
      <c r="C34" s="36" t="s">
        <v>140</v>
      </c>
    </row>
    <row r="35" spans="2:3">
      <c r="B35" s="36" t="s">
        <v>140</v>
      </c>
    </row>
  </sheetData>
  <phoneticPr fontId="8" type="noConversion"/>
  <printOptions horizontalCentered="1" verticalCentered="1"/>
  <pageMargins left="0.5" right="0.5" top="0.5" bottom="0.5" header="0.5" footer="0.5"/>
  <pageSetup scale="60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5"/>
  <sheetViews>
    <sheetView zoomScale="80" zoomScaleNormal="80" zoomScalePageLayoutView="80" workbookViewId="0">
      <selection activeCell="H23" sqref="H23"/>
    </sheetView>
  </sheetViews>
  <sheetFormatPr baseColWidth="10" defaultColWidth="8.7109375" defaultRowHeight="13" x14ac:dyDescent="0"/>
  <cols>
    <col min="1" max="1" width="11.42578125" style="183" customWidth="1"/>
    <col min="2" max="2" width="20.42578125" style="28" customWidth="1"/>
    <col min="3" max="4" width="15.28515625" style="28" customWidth="1"/>
    <col min="5" max="5" width="44.5703125" style="28" customWidth="1"/>
    <col min="6" max="7" width="14.5703125" style="184" customWidth="1"/>
    <col min="8" max="13" width="14.5703125" style="29" customWidth="1"/>
    <col min="14" max="14" width="25.5703125" style="29" customWidth="1"/>
    <col min="15" max="16" width="11.85546875" style="29" customWidth="1"/>
    <col min="17" max="16384" width="8.7109375" style="28"/>
  </cols>
  <sheetData>
    <row r="1" spans="1:16" s="36" customFormat="1" ht="18">
      <c r="A1" s="228" t="s">
        <v>187</v>
      </c>
      <c r="B1" s="229"/>
      <c r="C1" s="229"/>
      <c r="D1" s="230"/>
      <c r="E1" s="146"/>
      <c r="F1" s="146"/>
      <c r="G1" s="146"/>
      <c r="H1" s="146"/>
      <c r="I1" s="146"/>
      <c r="J1" s="146"/>
      <c r="K1" s="41"/>
      <c r="L1" s="146"/>
      <c r="M1" s="146"/>
      <c r="N1" s="146"/>
    </row>
    <row r="2" spans="1:16" s="37" customFormat="1" ht="18">
      <c r="A2" s="228" t="s">
        <v>188</v>
      </c>
      <c r="B2" s="231"/>
      <c r="C2" s="231"/>
      <c r="D2" s="232"/>
      <c r="E2" s="147"/>
      <c r="F2" s="147"/>
      <c r="G2" s="147"/>
      <c r="H2" s="147"/>
      <c r="I2" s="147"/>
      <c r="J2" s="147"/>
      <c r="K2" s="44"/>
      <c r="L2" s="146"/>
      <c r="M2" s="146"/>
      <c r="N2" s="146"/>
    </row>
    <row r="3" spans="1:16" s="37" customFormat="1" ht="23">
      <c r="A3" s="46" t="s">
        <v>136</v>
      </c>
      <c r="D3" s="44"/>
      <c r="E3" s="147"/>
      <c r="F3" s="147"/>
      <c r="G3" s="147"/>
      <c r="H3" s="147"/>
      <c r="I3" s="147"/>
      <c r="J3" s="147"/>
      <c r="K3" s="44"/>
      <c r="L3" s="146"/>
      <c r="M3" s="146"/>
      <c r="N3" s="146"/>
    </row>
    <row r="4" spans="1:16">
      <c r="A4" s="194" t="s">
        <v>123</v>
      </c>
      <c r="B4" s="233"/>
      <c r="C4" s="234"/>
      <c r="D4" s="195"/>
      <c r="E4" s="195"/>
      <c r="F4" s="196"/>
      <c r="G4" s="196"/>
      <c r="H4" s="235"/>
      <c r="I4" s="235"/>
      <c r="J4" s="235"/>
    </row>
    <row r="6" spans="1:16" ht="52">
      <c r="A6" s="185" t="s">
        <v>114</v>
      </c>
      <c r="B6" s="185" t="s">
        <v>107</v>
      </c>
      <c r="C6" s="185" t="s">
        <v>120</v>
      </c>
      <c r="D6" s="185" t="s">
        <v>119</v>
      </c>
      <c r="E6" s="185" t="s">
        <v>124</v>
      </c>
      <c r="F6" s="186" t="s">
        <v>109</v>
      </c>
      <c r="G6" s="186" t="s">
        <v>110</v>
      </c>
      <c r="H6" s="187" t="s">
        <v>106</v>
      </c>
      <c r="I6" s="197" t="s">
        <v>121</v>
      </c>
      <c r="J6" s="197" t="s">
        <v>122</v>
      </c>
      <c r="K6" s="187" t="s">
        <v>108</v>
      </c>
      <c r="L6" s="187" t="s">
        <v>111</v>
      </c>
      <c r="M6" s="248" t="s">
        <v>150</v>
      </c>
      <c r="N6" s="248" t="s">
        <v>151</v>
      </c>
      <c r="O6" s="187" t="s">
        <v>112</v>
      </c>
      <c r="P6" s="187" t="s">
        <v>113</v>
      </c>
    </row>
    <row r="7" spans="1:16">
      <c r="A7" s="188"/>
      <c r="B7" s="349"/>
      <c r="C7" s="189"/>
      <c r="D7" s="189"/>
      <c r="E7" s="189"/>
      <c r="F7" s="190"/>
      <c r="G7" s="190"/>
      <c r="H7" s="191"/>
      <c r="I7" s="191"/>
      <c r="J7" s="191"/>
      <c r="K7" s="191"/>
      <c r="L7" s="191"/>
      <c r="M7" s="191">
        <v>0</v>
      </c>
      <c r="N7" s="249"/>
      <c r="O7" s="192">
        <f>SUM(H7:M7)</f>
        <v>0</v>
      </c>
      <c r="P7" s="192">
        <f>F7*O7</f>
        <v>0</v>
      </c>
    </row>
    <row r="8" spans="1:16">
      <c r="A8" s="188"/>
      <c r="B8" s="189"/>
      <c r="C8" s="189"/>
      <c r="D8" s="189"/>
      <c r="E8" s="189"/>
      <c r="F8" s="190"/>
      <c r="G8" s="190"/>
      <c r="H8" s="191"/>
      <c r="I8" s="191"/>
      <c r="J8" s="191"/>
      <c r="K8" s="191"/>
      <c r="L8" s="191"/>
      <c r="M8" s="191"/>
      <c r="N8" s="249"/>
      <c r="O8" s="192">
        <f>SUM(H8:M8)</f>
        <v>0</v>
      </c>
      <c r="P8" s="192">
        <f t="shared" ref="P8" si="0">F8*O8</f>
        <v>0</v>
      </c>
    </row>
    <row r="9" spans="1:16" ht="18">
      <c r="A9" s="389" t="s">
        <v>92</v>
      </c>
      <c r="B9" s="389"/>
      <c r="C9" s="389"/>
      <c r="D9" s="389"/>
      <c r="E9" s="389"/>
      <c r="F9" s="389"/>
      <c r="G9" s="389"/>
      <c r="H9" s="389"/>
      <c r="I9" s="389"/>
      <c r="J9" s="389"/>
      <c r="K9" s="389"/>
      <c r="L9" s="389"/>
      <c r="M9" s="389"/>
      <c r="N9" s="389"/>
      <c r="O9" s="389"/>
      <c r="P9" s="198">
        <f>SUM(P7:P8)</f>
        <v>0</v>
      </c>
    </row>
    <row r="10" spans="1:16">
      <c r="A10" s="188"/>
      <c r="B10" s="189"/>
      <c r="C10" s="189"/>
      <c r="D10" s="189"/>
      <c r="E10" s="189"/>
      <c r="F10" s="190"/>
      <c r="G10" s="190"/>
      <c r="H10" s="191"/>
      <c r="I10" s="191"/>
      <c r="J10" s="191"/>
      <c r="K10" s="191"/>
      <c r="L10" s="191"/>
      <c r="M10" s="191"/>
      <c r="N10" s="249"/>
      <c r="O10" s="192">
        <f>SUM(H10:M10)</f>
        <v>0</v>
      </c>
      <c r="P10" s="192">
        <f t="shared" ref="P10" si="1">F10*O10</f>
        <v>0</v>
      </c>
    </row>
    <row r="11" spans="1:16" ht="18" customHeight="1">
      <c r="A11" s="389" t="s">
        <v>94</v>
      </c>
      <c r="B11" s="389"/>
      <c r="C11" s="389"/>
      <c r="D11" s="389"/>
      <c r="E11" s="389"/>
      <c r="F11" s="389"/>
      <c r="G11" s="389"/>
      <c r="H11" s="389"/>
      <c r="I11" s="389"/>
      <c r="J11" s="389"/>
      <c r="K11" s="389"/>
      <c r="L11" s="389"/>
      <c r="M11" s="389"/>
      <c r="N11" s="389"/>
      <c r="O11" s="389"/>
      <c r="P11" s="198">
        <f>SUM(P10:P10)</f>
        <v>0</v>
      </c>
    </row>
    <row r="12" spans="1:16">
      <c r="A12" s="188"/>
      <c r="B12" s="189"/>
      <c r="C12" s="189"/>
      <c r="D12" s="189"/>
      <c r="E12" s="189"/>
      <c r="F12" s="190"/>
      <c r="G12" s="190"/>
      <c r="H12" s="191"/>
      <c r="I12" s="191"/>
      <c r="J12" s="191"/>
      <c r="K12" s="191"/>
      <c r="L12" s="191"/>
      <c r="M12" s="191"/>
      <c r="N12" s="249"/>
      <c r="O12" s="192">
        <f>SUM(H12:M12)</f>
        <v>0</v>
      </c>
      <c r="P12" s="192">
        <f t="shared" ref="P12" si="2">F12*O12</f>
        <v>0</v>
      </c>
    </row>
    <row r="13" spans="1:16" ht="18" customHeight="1">
      <c r="A13" s="389" t="s">
        <v>96</v>
      </c>
      <c r="B13" s="389"/>
      <c r="C13" s="389"/>
      <c r="D13" s="389"/>
      <c r="E13" s="389"/>
      <c r="F13" s="389"/>
      <c r="G13" s="389"/>
      <c r="H13" s="389"/>
      <c r="I13" s="389"/>
      <c r="J13" s="389"/>
      <c r="K13" s="389"/>
      <c r="L13" s="389"/>
      <c r="M13" s="389"/>
      <c r="N13" s="389"/>
      <c r="O13" s="389"/>
      <c r="P13" s="198">
        <f>SUM(P12:P12)</f>
        <v>0</v>
      </c>
    </row>
    <row r="15" spans="1:16">
      <c r="E15" s="236"/>
    </row>
  </sheetData>
  <mergeCells count="3">
    <mergeCell ref="A9:O9"/>
    <mergeCell ref="A11:O11"/>
    <mergeCell ref="A13:O13"/>
  </mergeCells>
  <pageMargins left="0.7" right="0.7" top="0.75" bottom="0.75" header="0.3" footer="0.3"/>
  <pageSetup scale="49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4"/>
  <sheetViews>
    <sheetView workbookViewId="0">
      <selection activeCell="E19" sqref="E19"/>
    </sheetView>
  </sheetViews>
  <sheetFormatPr baseColWidth="10" defaultColWidth="8.7109375" defaultRowHeight="13" x14ac:dyDescent="0"/>
  <cols>
    <col min="1" max="1" width="8.7109375" style="36"/>
    <col min="2" max="2" width="27" style="36" bestFit="1" customWidth="1"/>
    <col min="3" max="3" width="11.5703125" style="36" bestFit="1" customWidth="1"/>
    <col min="4" max="4" width="11.7109375" style="36" bestFit="1" customWidth="1"/>
    <col min="5" max="16384" width="8.7109375" style="36"/>
  </cols>
  <sheetData>
    <row r="1" spans="1:12" ht="23">
      <c r="A1" s="34" t="str">
        <f>'Summary by Task'!A1</f>
        <v>University of Floirda</v>
      </c>
      <c r="B1" s="35"/>
      <c r="C1" s="35"/>
      <c r="D1" s="41"/>
      <c r="E1" s="146"/>
      <c r="F1" s="146"/>
      <c r="G1" s="146"/>
      <c r="H1" s="146"/>
      <c r="I1" s="146"/>
      <c r="J1" s="146"/>
      <c r="K1" s="41"/>
      <c r="L1" s="146"/>
    </row>
    <row r="2" spans="1:12" s="37" customFormat="1" ht="23">
      <c r="A2" s="34" t="str">
        <f>'Summary by Task'!A2</f>
        <v>Dr. Jenshan Lin</v>
      </c>
      <c r="B2" s="42"/>
      <c r="C2" s="42"/>
      <c r="D2" s="44"/>
      <c r="E2" s="147"/>
      <c r="F2" s="147"/>
      <c r="G2" s="147"/>
      <c r="H2" s="147"/>
      <c r="I2" s="147"/>
      <c r="J2" s="147"/>
      <c r="K2" s="44"/>
      <c r="L2" s="146"/>
    </row>
    <row r="3" spans="1:12" s="37" customFormat="1" ht="23">
      <c r="A3" s="46" t="s">
        <v>138</v>
      </c>
      <c r="D3" s="44"/>
      <c r="E3" s="147"/>
      <c r="F3" s="147"/>
      <c r="G3" s="147"/>
      <c r="H3" s="147"/>
      <c r="I3" s="147"/>
      <c r="J3" s="147"/>
      <c r="K3" s="44"/>
      <c r="L3" s="146"/>
    </row>
    <row r="4" spans="1:12" s="37" customFormat="1">
      <c r="D4" s="44"/>
      <c r="E4" s="147"/>
      <c r="F4" s="147"/>
      <c r="G4" s="147"/>
      <c r="H4" s="147"/>
      <c r="I4" s="147"/>
      <c r="J4" s="147"/>
      <c r="K4" s="44"/>
      <c r="L4" s="146"/>
    </row>
    <row r="5" spans="1:12" ht="32">
      <c r="A5" s="25" t="s">
        <v>53</v>
      </c>
      <c r="B5" s="26" t="s">
        <v>26</v>
      </c>
      <c r="C5" s="27" t="s">
        <v>97</v>
      </c>
      <c r="D5" s="27" t="s">
        <v>98</v>
      </c>
    </row>
    <row r="6" spans="1:12" ht="16">
      <c r="A6" s="168">
        <v>1</v>
      </c>
      <c r="B6" s="169" t="s">
        <v>0</v>
      </c>
      <c r="C6" s="170"/>
      <c r="D6" s="170"/>
    </row>
    <row r="7" spans="1:12" ht="16">
      <c r="A7" s="171">
        <v>1.1000000000000001</v>
      </c>
      <c r="B7" s="169" t="s">
        <v>27</v>
      </c>
      <c r="C7" s="170"/>
      <c r="D7" s="170"/>
    </row>
    <row r="8" spans="1:12" ht="16">
      <c r="A8" s="171">
        <v>1.2</v>
      </c>
      <c r="B8" s="169" t="s">
        <v>27</v>
      </c>
      <c r="C8" s="170"/>
      <c r="D8" s="170"/>
    </row>
    <row r="9" spans="1:12" ht="16">
      <c r="A9" s="171">
        <v>1.3</v>
      </c>
      <c r="B9" s="169" t="s">
        <v>27</v>
      </c>
      <c r="C9" s="170"/>
      <c r="D9" s="170"/>
    </row>
    <row r="10" spans="1:12" ht="16">
      <c r="A10" s="171">
        <v>1.4</v>
      </c>
      <c r="B10" s="169" t="s">
        <v>27</v>
      </c>
      <c r="C10" s="170"/>
      <c r="D10" s="170"/>
    </row>
    <row r="11" spans="1:12" ht="16">
      <c r="A11" s="171">
        <v>1.5</v>
      </c>
      <c r="B11" s="169" t="s">
        <v>27</v>
      </c>
      <c r="C11" s="170"/>
      <c r="D11" s="170"/>
    </row>
    <row r="12" spans="1:12" ht="16">
      <c r="A12" s="171">
        <v>1.6</v>
      </c>
      <c r="B12" s="169" t="s">
        <v>27</v>
      </c>
      <c r="C12" s="170"/>
      <c r="D12" s="170"/>
    </row>
    <row r="13" spans="1:12" ht="16">
      <c r="A13" s="172">
        <v>2</v>
      </c>
      <c r="B13" s="169" t="s">
        <v>27</v>
      </c>
      <c r="C13" s="170"/>
      <c r="D13" s="170"/>
    </row>
    <row r="14" spans="1:12" ht="16">
      <c r="A14" s="173">
        <v>2.1</v>
      </c>
      <c r="B14" s="169" t="s">
        <v>27</v>
      </c>
      <c r="C14" s="170"/>
      <c r="D14" s="170"/>
    </row>
    <row r="15" spans="1:12" ht="16">
      <c r="A15" s="173">
        <v>2.2000000000000002</v>
      </c>
      <c r="B15" s="169" t="s">
        <v>27</v>
      </c>
      <c r="C15" s="170"/>
      <c r="D15" s="170"/>
    </row>
    <row r="16" spans="1:12" ht="16">
      <c r="A16" s="173">
        <v>2.2999999999999998</v>
      </c>
      <c r="B16" s="169" t="s">
        <v>27</v>
      </c>
      <c r="C16" s="170"/>
      <c r="D16" s="170"/>
    </row>
    <row r="17" spans="1:4" ht="16">
      <c r="A17" s="173">
        <v>2.4</v>
      </c>
      <c r="B17" s="169" t="s">
        <v>27</v>
      </c>
      <c r="C17" s="170"/>
      <c r="D17" s="170"/>
    </row>
    <row r="18" spans="1:4" ht="16">
      <c r="A18" s="173">
        <v>2.5</v>
      </c>
      <c r="B18" s="169" t="s">
        <v>27</v>
      </c>
      <c r="C18" s="170"/>
      <c r="D18" s="170"/>
    </row>
    <row r="19" spans="1:4" ht="16">
      <c r="A19" s="173">
        <v>2.6</v>
      </c>
      <c r="B19" s="169" t="s">
        <v>27</v>
      </c>
      <c r="C19" s="170"/>
      <c r="D19" s="170"/>
    </row>
    <row r="20" spans="1:4" ht="16">
      <c r="A20" s="174">
        <v>3</v>
      </c>
      <c r="B20" s="169" t="s">
        <v>27</v>
      </c>
      <c r="C20" s="170"/>
      <c r="D20" s="170"/>
    </row>
    <row r="21" spans="1:4" ht="16">
      <c r="A21" s="301">
        <v>3.1</v>
      </c>
      <c r="B21" s="169" t="s">
        <v>27</v>
      </c>
      <c r="C21" s="170"/>
      <c r="D21" s="170"/>
    </row>
    <row r="22" spans="1:4" ht="16">
      <c r="A22" s="301">
        <v>3.2</v>
      </c>
      <c r="B22" s="169" t="s">
        <v>27</v>
      </c>
      <c r="C22" s="170"/>
      <c r="D22" s="170"/>
    </row>
    <row r="23" spans="1:4" ht="16">
      <c r="A23" s="301">
        <v>3.3</v>
      </c>
      <c r="B23" s="169" t="s">
        <v>27</v>
      </c>
      <c r="C23" s="170"/>
      <c r="D23" s="170"/>
    </row>
    <row r="24" spans="1:4" ht="16">
      <c r="A24" s="301">
        <v>3.4</v>
      </c>
      <c r="B24" s="169" t="s">
        <v>27</v>
      </c>
      <c r="C24" s="170"/>
      <c r="D24" s="170"/>
    </row>
  </sheetData>
  <conditionalFormatting sqref="C6:D24">
    <cfRule type="containsText" dxfId="1" priority="1" operator="containsText" text="N">
      <formula>NOT(ISERROR(SEARCH("N",C6)))</formula>
    </cfRule>
    <cfRule type="containsText" dxfId="0" priority="2" operator="containsText" text="Y">
      <formula>NOT(ISERROR(SEARCH("Y",C6)))</formula>
    </cfRule>
  </conditionalFormatting>
  <pageMargins left="0.7" right="0.7" top="0.75" bottom="0.75" header="0.3" footer="0.3"/>
  <pageSetup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B65"/>
  <sheetViews>
    <sheetView topLeftCell="C1" zoomScale="70" zoomScaleNormal="70" zoomScalePageLayoutView="70" workbookViewId="0">
      <pane ySplit="4" topLeftCell="A5" activePane="bottomLeft" state="frozen"/>
      <selection pane="bottomLeft" activeCell="F66" sqref="F66"/>
    </sheetView>
  </sheetViews>
  <sheetFormatPr baseColWidth="10" defaultColWidth="8.7109375" defaultRowHeight="23" x14ac:dyDescent="0"/>
  <cols>
    <col min="1" max="2" width="0" style="305" hidden="1" customWidth="1"/>
    <col min="3" max="3" width="14.42578125" style="305" bestFit="1" customWidth="1"/>
    <col min="4" max="4" width="16.28515625" style="341" customWidth="1"/>
    <col min="5" max="5" width="39.85546875" style="342" customWidth="1"/>
    <col min="6" max="6" width="16.28515625" style="343" customWidth="1"/>
    <col min="7" max="7" width="18.42578125" style="305" customWidth="1"/>
    <col min="8" max="8" width="55.42578125" style="344" customWidth="1"/>
    <col min="9" max="10" width="35.5703125" style="344" customWidth="1"/>
    <col min="11" max="12" width="16.42578125" style="345" customWidth="1"/>
    <col min="13" max="13" width="18.7109375" style="345" bestFit="1" customWidth="1"/>
    <col min="14" max="27" width="8.7109375" style="306"/>
    <col min="28" max="28" width="8" style="306" customWidth="1"/>
    <col min="29" max="54" width="8.7109375" style="306"/>
    <col min="55" max="16384" width="8.7109375" style="305"/>
  </cols>
  <sheetData>
    <row r="1" spans="1:54" ht="37.5" customHeight="1">
      <c r="C1" s="401" t="s">
        <v>139</v>
      </c>
      <c r="D1" s="402"/>
      <c r="E1" s="402"/>
      <c r="F1" s="402"/>
      <c r="G1" s="402"/>
      <c r="H1" s="402"/>
      <c r="I1" s="402"/>
      <c r="J1" s="402"/>
      <c r="K1" s="402"/>
      <c r="L1" s="402"/>
      <c r="M1" s="403"/>
    </row>
    <row r="2" spans="1:54" ht="30" customHeight="1">
      <c r="C2" s="404" t="s">
        <v>70</v>
      </c>
      <c r="D2" s="404"/>
      <c r="E2" s="405"/>
      <c r="F2" s="405"/>
      <c r="G2" s="405"/>
      <c r="H2" s="405"/>
      <c r="I2" s="405"/>
      <c r="J2" s="405"/>
      <c r="K2" s="405"/>
      <c r="L2" s="405"/>
      <c r="M2" s="405"/>
    </row>
    <row r="3" spans="1:54" ht="30" customHeight="1">
      <c r="C3" s="404" t="s">
        <v>71</v>
      </c>
      <c r="D3" s="404"/>
      <c r="E3" s="405"/>
      <c r="F3" s="405"/>
      <c r="G3" s="405"/>
      <c r="H3" s="405"/>
      <c r="I3" s="405"/>
      <c r="J3" s="405"/>
      <c r="K3" s="405"/>
      <c r="L3" s="405"/>
      <c r="M3" s="405"/>
    </row>
    <row r="4" spans="1:54" s="314" customFormat="1" ht="40">
      <c r="A4" s="307" t="s">
        <v>72</v>
      </c>
      <c r="B4" s="308" t="s">
        <v>73</v>
      </c>
      <c r="C4" s="309" t="s">
        <v>72</v>
      </c>
      <c r="D4" s="310" t="s">
        <v>190</v>
      </c>
      <c r="E4" s="309" t="s">
        <v>191</v>
      </c>
      <c r="F4" s="311" t="s">
        <v>74</v>
      </c>
      <c r="G4" s="309" t="s">
        <v>75</v>
      </c>
      <c r="H4" s="309" t="s">
        <v>76</v>
      </c>
      <c r="I4" s="309" t="s">
        <v>77</v>
      </c>
      <c r="J4" s="309" t="s">
        <v>78</v>
      </c>
      <c r="K4" s="312" t="s">
        <v>79</v>
      </c>
      <c r="L4" s="312" t="s">
        <v>80</v>
      </c>
      <c r="M4" s="312" t="s">
        <v>81</v>
      </c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</row>
    <row r="5" spans="1:54" ht="23.25" customHeight="1">
      <c r="A5" s="315"/>
      <c r="B5" s="316" t="s">
        <v>82</v>
      </c>
      <c r="C5" s="399" t="s">
        <v>83</v>
      </c>
      <c r="D5" s="317">
        <v>1</v>
      </c>
      <c r="E5" s="318" t="s">
        <v>84</v>
      </c>
      <c r="F5" s="319">
        <f>SUM(F6:F11)</f>
        <v>0</v>
      </c>
      <c r="G5" s="320" t="s">
        <v>85</v>
      </c>
      <c r="H5" s="318" t="s">
        <v>86</v>
      </c>
      <c r="I5" s="318" t="s">
        <v>87</v>
      </c>
      <c r="J5" s="318" t="s">
        <v>87</v>
      </c>
      <c r="K5" s="321" t="s">
        <v>88</v>
      </c>
      <c r="L5" s="321" t="s">
        <v>88</v>
      </c>
      <c r="M5" s="321" t="s">
        <v>88</v>
      </c>
    </row>
    <row r="6" spans="1:54" ht="23.25" customHeight="1">
      <c r="A6" s="315"/>
      <c r="B6" s="316" t="s">
        <v>82</v>
      </c>
      <c r="C6" s="400"/>
      <c r="D6" s="322">
        <v>1.1000000000000001</v>
      </c>
      <c r="E6" s="323" t="s">
        <v>89</v>
      </c>
      <c r="F6" s="324">
        <v>0</v>
      </c>
      <c r="G6" s="315" t="s">
        <v>90</v>
      </c>
      <c r="H6" s="323" t="s">
        <v>86</v>
      </c>
      <c r="I6" s="323" t="s">
        <v>87</v>
      </c>
      <c r="J6" s="323" t="s">
        <v>87</v>
      </c>
      <c r="K6" s="325" t="s">
        <v>88</v>
      </c>
      <c r="L6" s="325" t="s">
        <v>88</v>
      </c>
      <c r="M6" s="325" t="s">
        <v>88</v>
      </c>
    </row>
    <row r="7" spans="1:54" ht="23.25" customHeight="1">
      <c r="A7" s="326"/>
      <c r="B7" s="326"/>
      <c r="C7" s="400"/>
      <c r="D7" s="322">
        <v>1.2</v>
      </c>
      <c r="E7" s="323" t="s">
        <v>89</v>
      </c>
      <c r="F7" s="324">
        <v>0</v>
      </c>
      <c r="G7" s="315" t="s">
        <v>90</v>
      </c>
      <c r="H7" s="323" t="s">
        <v>86</v>
      </c>
      <c r="I7" s="323" t="s">
        <v>87</v>
      </c>
      <c r="J7" s="323" t="s">
        <v>87</v>
      </c>
      <c r="K7" s="325" t="s">
        <v>88</v>
      </c>
      <c r="L7" s="325" t="s">
        <v>88</v>
      </c>
      <c r="M7" s="325" t="s">
        <v>88</v>
      </c>
    </row>
    <row r="8" spans="1:54" ht="23.25" customHeight="1">
      <c r="A8" s="326"/>
      <c r="B8" s="326"/>
      <c r="C8" s="400"/>
      <c r="D8" s="322">
        <v>1.3</v>
      </c>
      <c r="E8" s="323" t="s">
        <v>89</v>
      </c>
      <c r="F8" s="324">
        <v>0</v>
      </c>
      <c r="G8" s="315" t="s">
        <v>91</v>
      </c>
      <c r="H8" s="323" t="s">
        <v>86</v>
      </c>
      <c r="I8" s="323" t="s">
        <v>87</v>
      </c>
      <c r="J8" s="323" t="s">
        <v>87</v>
      </c>
      <c r="K8" s="325" t="s">
        <v>88</v>
      </c>
      <c r="L8" s="325" t="s">
        <v>88</v>
      </c>
      <c r="M8" s="325" t="s">
        <v>88</v>
      </c>
    </row>
    <row r="9" spans="1:54" ht="23.25" customHeight="1">
      <c r="A9" s="326"/>
      <c r="B9" s="326"/>
      <c r="C9" s="400"/>
      <c r="D9" s="322">
        <v>1.4</v>
      </c>
      <c r="E9" s="323" t="s">
        <v>89</v>
      </c>
      <c r="F9" s="324">
        <v>0</v>
      </c>
      <c r="G9" s="315" t="s">
        <v>90</v>
      </c>
      <c r="H9" s="323" t="s">
        <v>86</v>
      </c>
      <c r="I9" s="323" t="s">
        <v>87</v>
      </c>
      <c r="J9" s="323" t="s">
        <v>87</v>
      </c>
      <c r="K9" s="325" t="s">
        <v>88</v>
      </c>
      <c r="L9" s="325" t="s">
        <v>88</v>
      </c>
      <c r="M9" s="325" t="s">
        <v>88</v>
      </c>
    </row>
    <row r="10" spans="1:54" ht="23.25" customHeight="1">
      <c r="A10" s="326"/>
      <c r="B10" s="326"/>
      <c r="C10" s="400"/>
      <c r="D10" s="322">
        <v>1.5</v>
      </c>
      <c r="E10" s="323" t="s">
        <v>89</v>
      </c>
      <c r="F10" s="324">
        <v>0</v>
      </c>
      <c r="G10" s="315" t="s">
        <v>90</v>
      </c>
      <c r="H10" s="323" t="s">
        <v>86</v>
      </c>
      <c r="I10" s="323" t="s">
        <v>87</v>
      </c>
      <c r="J10" s="323" t="s">
        <v>87</v>
      </c>
      <c r="K10" s="325" t="s">
        <v>88</v>
      </c>
      <c r="L10" s="325" t="s">
        <v>88</v>
      </c>
      <c r="M10" s="325" t="s">
        <v>88</v>
      </c>
    </row>
    <row r="11" spans="1:54" ht="23.25" customHeight="1">
      <c r="A11" s="326"/>
      <c r="B11" s="326"/>
      <c r="C11" s="400"/>
      <c r="D11" s="322">
        <v>1.6</v>
      </c>
      <c r="E11" s="323" t="s">
        <v>89</v>
      </c>
      <c r="F11" s="324">
        <v>0</v>
      </c>
      <c r="G11" s="315" t="s">
        <v>91</v>
      </c>
      <c r="H11" s="323" t="s">
        <v>86</v>
      </c>
      <c r="I11" s="323" t="s">
        <v>87</v>
      </c>
      <c r="J11" s="323" t="s">
        <v>87</v>
      </c>
      <c r="K11" s="325" t="s">
        <v>88</v>
      </c>
      <c r="L11" s="325" t="s">
        <v>88</v>
      </c>
      <c r="M11" s="325" t="s">
        <v>88</v>
      </c>
    </row>
    <row r="12" spans="1:54" ht="23.25" customHeight="1">
      <c r="A12" s="326"/>
      <c r="B12" s="326"/>
      <c r="C12" s="400"/>
      <c r="D12" s="317">
        <v>2</v>
      </c>
      <c r="E12" s="318"/>
      <c r="F12" s="319">
        <f>SUM(F13:F18)</f>
        <v>0</v>
      </c>
      <c r="G12" s="320"/>
      <c r="H12" s="318"/>
      <c r="I12" s="318"/>
      <c r="J12" s="318"/>
      <c r="K12" s="321"/>
      <c r="L12" s="321"/>
      <c r="M12" s="321"/>
    </row>
    <row r="13" spans="1:54" ht="23.25" customHeight="1">
      <c r="A13" s="326"/>
      <c r="B13" s="326"/>
      <c r="C13" s="400"/>
      <c r="D13" s="322">
        <v>2.1</v>
      </c>
      <c r="E13" s="323"/>
      <c r="F13" s="324">
        <v>0</v>
      </c>
      <c r="G13" s="315"/>
      <c r="H13" s="323"/>
      <c r="I13" s="323"/>
      <c r="J13" s="323"/>
      <c r="K13" s="325"/>
      <c r="L13" s="325"/>
      <c r="M13" s="325"/>
    </row>
    <row r="14" spans="1:54" ht="23.25" customHeight="1">
      <c r="A14" s="326"/>
      <c r="B14" s="326"/>
      <c r="C14" s="400"/>
      <c r="D14" s="322">
        <v>2.2000000000000002</v>
      </c>
      <c r="E14" s="323"/>
      <c r="F14" s="324">
        <v>0</v>
      </c>
      <c r="G14" s="315"/>
      <c r="H14" s="323"/>
      <c r="I14" s="323"/>
      <c r="J14" s="323"/>
      <c r="K14" s="325"/>
      <c r="L14" s="325"/>
      <c r="M14" s="325"/>
    </row>
    <row r="15" spans="1:54" ht="23.25" customHeight="1">
      <c r="A15" s="326"/>
      <c r="B15" s="326"/>
      <c r="C15" s="400"/>
      <c r="D15" s="322">
        <v>2.2999999999999998</v>
      </c>
      <c r="E15" s="323"/>
      <c r="F15" s="324">
        <v>0</v>
      </c>
      <c r="G15" s="315"/>
      <c r="H15" s="323"/>
      <c r="I15" s="323"/>
      <c r="J15" s="323"/>
      <c r="K15" s="325"/>
      <c r="L15" s="325"/>
      <c r="M15" s="325"/>
    </row>
    <row r="16" spans="1:54" ht="23.25" customHeight="1">
      <c r="A16" s="326"/>
      <c r="B16" s="326"/>
      <c r="C16" s="400"/>
      <c r="D16" s="322">
        <v>2.4</v>
      </c>
      <c r="E16" s="323"/>
      <c r="F16" s="324">
        <v>0</v>
      </c>
      <c r="G16" s="315"/>
      <c r="H16" s="323"/>
      <c r="I16" s="323"/>
      <c r="J16" s="323"/>
      <c r="K16" s="325"/>
      <c r="L16" s="325"/>
      <c r="M16" s="325"/>
    </row>
    <row r="17" spans="1:13" ht="23.25" customHeight="1">
      <c r="A17" s="326"/>
      <c r="B17" s="326"/>
      <c r="C17" s="400"/>
      <c r="D17" s="322">
        <v>2.5</v>
      </c>
      <c r="E17" s="323"/>
      <c r="F17" s="324">
        <v>0</v>
      </c>
      <c r="G17" s="315"/>
      <c r="H17" s="323"/>
      <c r="I17" s="323"/>
      <c r="J17" s="323"/>
      <c r="K17" s="325"/>
      <c r="L17" s="325"/>
      <c r="M17" s="325"/>
    </row>
    <row r="18" spans="1:13" ht="23.25" customHeight="1">
      <c r="A18" s="326"/>
      <c r="B18" s="326"/>
      <c r="C18" s="400"/>
      <c r="D18" s="322">
        <v>2.6</v>
      </c>
      <c r="E18" s="323"/>
      <c r="F18" s="324">
        <v>0</v>
      </c>
      <c r="G18" s="315"/>
      <c r="H18" s="323"/>
      <c r="I18" s="323"/>
      <c r="J18" s="323"/>
      <c r="K18" s="325"/>
      <c r="L18" s="325"/>
      <c r="M18" s="325"/>
    </row>
    <row r="19" spans="1:13" ht="23.25" customHeight="1">
      <c r="A19" s="326"/>
      <c r="B19" s="326"/>
      <c r="C19" s="400"/>
      <c r="D19" s="317">
        <v>3</v>
      </c>
      <c r="E19" s="318"/>
      <c r="F19" s="319">
        <f>SUM(F20:F23)</f>
        <v>0</v>
      </c>
      <c r="G19" s="320"/>
      <c r="H19" s="318"/>
      <c r="I19" s="318"/>
      <c r="J19" s="318"/>
      <c r="K19" s="321"/>
      <c r="L19" s="321"/>
      <c r="M19" s="321"/>
    </row>
    <row r="20" spans="1:13" ht="23.25" customHeight="1">
      <c r="A20" s="326"/>
      <c r="B20" s="326"/>
      <c r="C20" s="400"/>
      <c r="D20" s="322">
        <v>3.1</v>
      </c>
      <c r="E20" s="323"/>
      <c r="F20" s="324">
        <v>0</v>
      </c>
      <c r="G20" s="315"/>
      <c r="H20" s="323"/>
      <c r="I20" s="323"/>
      <c r="J20" s="323"/>
      <c r="K20" s="325"/>
      <c r="L20" s="325"/>
      <c r="M20" s="325"/>
    </row>
    <row r="21" spans="1:13" ht="23.25" customHeight="1">
      <c r="A21" s="326"/>
      <c r="B21" s="326"/>
      <c r="C21" s="400"/>
      <c r="D21" s="322">
        <v>3.2</v>
      </c>
      <c r="E21" s="323"/>
      <c r="F21" s="324">
        <v>0</v>
      </c>
      <c r="G21" s="315"/>
      <c r="H21" s="323"/>
      <c r="I21" s="323"/>
      <c r="J21" s="323"/>
      <c r="K21" s="325"/>
      <c r="L21" s="325"/>
      <c r="M21" s="325"/>
    </row>
    <row r="22" spans="1:13" s="306" customFormat="1" ht="23.25" customHeight="1">
      <c r="A22" s="326"/>
      <c r="B22" s="326"/>
      <c r="C22" s="400"/>
      <c r="D22" s="322">
        <v>3.3</v>
      </c>
      <c r="E22" s="323"/>
      <c r="F22" s="324">
        <v>0</v>
      </c>
      <c r="G22" s="315"/>
      <c r="H22" s="323"/>
      <c r="I22" s="323"/>
      <c r="J22" s="323"/>
      <c r="K22" s="325"/>
      <c r="L22" s="325"/>
      <c r="M22" s="325"/>
    </row>
    <row r="23" spans="1:13" s="306" customFormat="1" ht="23.25" customHeight="1">
      <c r="A23" s="326"/>
      <c r="B23" s="326"/>
      <c r="C23" s="327"/>
      <c r="D23" s="322">
        <v>3.4</v>
      </c>
      <c r="E23" s="323"/>
      <c r="F23" s="324">
        <v>0</v>
      </c>
      <c r="G23" s="315"/>
      <c r="H23" s="323"/>
      <c r="I23" s="323"/>
      <c r="J23" s="323"/>
      <c r="K23" s="325"/>
      <c r="L23" s="325"/>
      <c r="M23" s="325"/>
    </row>
    <row r="24" spans="1:13" s="306" customFormat="1" ht="32" customHeight="1">
      <c r="A24" s="328"/>
      <c r="B24" s="326"/>
      <c r="C24" s="406" t="s">
        <v>92</v>
      </c>
      <c r="D24" s="407"/>
      <c r="E24" s="408"/>
      <c r="F24" s="409">
        <f>SUM(F5,F12,F19)</f>
        <v>0</v>
      </c>
      <c r="G24" s="409"/>
      <c r="H24" s="410"/>
      <c r="I24" s="411"/>
      <c r="J24" s="411"/>
      <c r="K24" s="411"/>
      <c r="L24" s="411"/>
      <c r="M24" s="412"/>
    </row>
    <row r="25" spans="1:13" ht="23.25" customHeight="1">
      <c r="A25" s="315"/>
      <c r="B25" s="316" t="s">
        <v>82</v>
      </c>
      <c r="C25" s="413" t="s">
        <v>93</v>
      </c>
      <c r="D25" s="329">
        <v>1</v>
      </c>
      <c r="E25" s="330"/>
      <c r="F25" s="331">
        <f>SUM(F26:F31)</f>
        <v>0</v>
      </c>
      <c r="G25" s="332"/>
      <c r="H25" s="330"/>
      <c r="I25" s="330"/>
      <c r="J25" s="330"/>
      <c r="K25" s="333"/>
      <c r="L25" s="333"/>
      <c r="M25" s="333"/>
    </row>
    <row r="26" spans="1:13" ht="23.25" customHeight="1">
      <c r="A26" s="315"/>
      <c r="B26" s="316" t="s">
        <v>82</v>
      </c>
      <c r="C26" s="414"/>
      <c r="D26" s="322">
        <v>1.1000000000000001</v>
      </c>
      <c r="E26" s="323"/>
      <c r="F26" s="324">
        <v>0</v>
      </c>
      <c r="G26" s="315"/>
      <c r="H26" s="323"/>
      <c r="I26" s="323"/>
      <c r="J26" s="323"/>
      <c r="K26" s="325"/>
      <c r="L26" s="325"/>
      <c r="M26" s="325"/>
    </row>
    <row r="27" spans="1:13" ht="23.25" customHeight="1">
      <c r="A27" s="326"/>
      <c r="B27" s="326"/>
      <c r="C27" s="414"/>
      <c r="D27" s="322">
        <v>1.2</v>
      </c>
      <c r="E27" s="323"/>
      <c r="F27" s="324">
        <v>0</v>
      </c>
      <c r="G27" s="315"/>
      <c r="H27" s="323"/>
      <c r="I27" s="323"/>
      <c r="J27" s="323"/>
      <c r="K27" s="325"/>
      <c r="L27" s="325"/>
      <c r="M27" s="325"/>
    </row>
    <row r="28" spans="1:13" ht="23.25" customHeight="1">
      <c r="A28" s="326"/>
      <c r="B28" s="326"/>
      <c r="C28" s="414"/>
      <c r="D28" s="322">
        <v>1.3</v>
      </c>
      <c r="E28" s="323"/>
      <c r="F28" s="324">
        <v>0</v>
      </c>
      <c r="G28" s="315"/>
      <c r="H28" s="323"/>
      <c r="I28" s="323"/>
      <c r="J28" s="323"/>
      <c r="K28" s="325"/>
      <c r="L28" s="325"/>
      <c r="M28" s="325"/>
    </row>
    <row r="29" spans="1:13" ht="23.25" customHeight="1">
      <c r="A29" s="326"/>
      <c r="B29" s="326"/>
      <c r="C29" s="414"/>
      <c r="D29" s="322">
        <v>1.4</v>
      </c>
      <c r="E29" s="323"/>
      <c r="F29" s="324">
        <v>0</v>
      </c>
      <c r="G29" s="315"/>
      <c r="H29" s="323"/>
      <c r="I29" s="323"/>
      <c r="J29" s="323"/>
      <c r="K29" s="325"/>
      <c r="L29" s="325"/>
      <c r="M29" s="325"/>
    </row>
    <row r="30" spans="1:13" ht="23.25" customHeight="1">
      <c r="A30" s="326"/>
      <c r="B30" s="326"/>
      <c r="C30" s="414"/>
      <c r="D30" s="322">
        <v>1.5</v>
      </c>
      <c r="E30" s="323"/>
      <c r="F30" s="324">
        <v>0</v>
      </c>
      <c r="G30" s="315"/>
      <c r="H30" s="323"/>
      <c r="I30" s="323"/>
      <c r="J30" s="323"/>
      <c r="K30" s="325"/>
      <c r="L30" s="325"/>
      <c r="M30" s="325"/>
    </row>
    <row r="31" spans="1:13" ht="23.25" customHeight="1">
      <c r="A31" s="326"/>
      <c r="B31" s="326"/>
      <c r="C31" s="414"/>
      <c r="D31" s="322">
        <v>1.6</v>
      </c>
      <c r="E31" s="323"/>
      <c r="F31" s="324">
        <v>0</v>
      </c>
      <c r="G31" s="315"/>
      <c r="H31" s="323"/>
      <c r="I31" s="323"/>
      <c r="J31" s="323"/>
      <c r="K31" s="325"/>
      <c r="L31" s="325"/>
      <c r="M31" s="325"/>
    </row>
    <row r="32" spans="1:13" ht="23.25" customHeight="1">
      <c r="A32" s="326"/>
      <c r="B32" s="326"/>
      <c r="C32" s="414"/>
      <c r="D32" s="329">
        <v>2</v>
      </c>
      <c r="E32" s="330"/>
      <c r="F32" s="331">
        <f>SUM(F33:F38)</f>
        <v>0</v>
      </c>
      <c r="G32" s="332"/>
      <c r="H32" s="330"/>
      <c r="I32" s="330"/>
      <c r="J32" s="330"/>
      <c r="K32" s="333"/>
      <c r="L32" s="333"/>
      <c r="M32" s="333"/>
    </row>
    <row r="33" spans="1:13" ht="23.25" customHeight="1">
      <c r="A33" s="326"/>
      <c r="B33" s="326"/>
      <c r="C33" s="414"/>
      <c r="D33" s="322">
        <v>2.1</v>
      </c>
      <c r="E33" s="323"/>
      <c r="F33" s="324">
        <v>0</v>
      </c>
      <c r="G33" s="315"/>
      <c r="H33" s="323"/>
      <c r="I33" s="323"/>
      <c r="J33" s="323"/>
      <c r="K33" s="325"/>
      <c r="L33" s="325"/>
      <c r="M33" s="325"/>
    </row>
    <row r="34" spans="1:13" ht="23.25" customHeight="1">
      <c r="A34" s="326"/>
      <c r="B34" s="326"/>
      <c r="C34" s="414"/>
      <c r="D34" s="322">
        <v>2.2000000000000002</v>
      </c>
      <c r="E34" s="323"/>
      <c r="F34" s="324">
        <v>0</v>
      </c>
      <c r="G34" s="315"/>
      <c r="H34" s="323"/>
      <c r="I34" s="323"/>
      <c r="J34" s="323"/>
      <c r="K34" s="325"/>
      <c r="L34" s="325"/>
      <c r="M34" s="325"/>
    </row>
    <row r="35" spans="1:13" ht="23.25" customHeight="1">
      <c r="A35" s="326"/>
      <c r="B35" s="326"/>
      <c r="C35" s="414"/>
      <c r="D35" s="322">
        <v>2.2999999999999998</v>
      </c>
      <c r="E35" s="323"/>
      <c r="F35" s="324">
        <v>0</v>
      </c>
      <c r="G35" s="315"/>
      <c r="H35" s="323"/>
      <c r="I35" s="323"/>
      <c r="J35" s="323"/>
      <c r="K35" s="325"/>
      <c r="L35" s="325"/>
      <c r="M35" s="325"/>
    </row>
    <row r="36" spans="1:13" ht="23.25" customHeight="1">
      <c r="A36" s="326"/>
      <c r="B36" s="326"/>
      <c r="C36" s="414"/>
      <c r="D36" s="322">
        <v>2.4</v>
      </c>
      <c r="E36" s="323"/>
      <c r="F36" s="324">
        <v>0</v>
      </c>
      <c r="G36" s="315"/>
      <c r="H36" s="323"/>
      <c r="I36" s="323"/>
      <c r="J36" s="323"/>
      <c r="K36" s="325"/>
      <c r="L36" s="325"/>
      <c r="M36" s="325"/>
    </row>
    <row r="37" spans="1:13" ht="23.25" customHeight="1">
      <c r="A37" s="326"/>
      <c r="B37" s="326"/>
      <c r="C37" s="414"/>
      <c r="D37" s="322">
        <v>2.5</v>
      </c>
      <c r="E37" s="323"/>
      <c r="F37" s="324">
        <v>0</v>
      </c>
      <c r="G37" s="315"/>
      <c r="H37" s="323"/>
      <c r="I37" s="323"/>
      <c r="J37" s="323"/>
      <c r="K37" s="325"/>
      <c r="L37" s="325"/>
      <c r="M37" s="325"/>
    </row>
    <row r="38" spans="1:13" ht="23.25" customHeight="1">
      <c r="A38" s="326"/>
      <c r="B38" s="326"/>
      <c r="C38" s="414"/>
      <c r="D38" s="322">
        <v>2.6</v>
      </c>
      <c r="E38" s="323"/>
      <c r="F38" s="324">
        <v>0</v>
      </c>
      <c r="G38" s="315"/>
      <c r="H38" s="323"/>
      <c r="I38" s="323"/>
      <c r="J38" s="323"/>
      <c r="K38" s="325"/>
      <c r="L38" s="325"/>
      <c r="M38" s="325"/>
    </row>
    <row r="39" spans="1:13" ht="23.25" customHeight="1">
      <c r="A39" s="326"/>
      <c r="B39" s="326"/>
      <c r="C39" s="414"/>
      <c r="D39" s="329">
        <v>3</v>
      </c>
      <c r="E39" s="330"/>
      <c r="F39" s="331">
        <f>SUM(F40:F43)</f>
        <v>0</v>
      </c>
      <c r="G39" s="332"/>
      <c r="H39" s="330"/>
      <c r="I39" s="330"/>
      <c r="J39" s="330"/>
      <c r="K39" s="333"/>
      <c r="L39" s="333"/>
      <c r="M39" s="333"/>
    </row>
    <row r="40" spans="1:13" ht="23.25" customHeight="1">
      <c r="A40" s="326"/>
      <c r="B40" s="326"/>
      <c r="C40" s="414"/>
      <c r="D40" s="322">
        <v>3.1</v>
      </c>
      <c r="E40" s="323"/>
      <c r="F40" s="324">
        <v>0</v>
      </c>
      <c r="G40" s="315"/>
      <c r="H40" s="323"/>
      <c r="I40" s="323"/>
      <c r="J40" s="323"/>
      <c r="K40" s="325"/>
      <c r="L40" s="325"/>
      <c r="M40" s="325"/>
    </row>
    <row r="41" spans="1:13" ht="23.25" customHeight="1">
      <c r="A41" s="326"/>
      <c r="B41" s="326"/>
      <c r="C41" s="414"/>
      <c r="D41" s="322">
        <v>3.2</v>
      </c>
      <c r="E41" s="323"/>
      <c r="F41" s="324">
        <v>0</v>
      </c>
      <c r="G41" s="315"/>
      <c r="H41" s="323"/>
      <c r="I41" s="323"/>
      <c r="J41" s="323"/>
      <c r="K41" s="325"/>
      <c r="L41" s="325"/>
      <c r="M41" s="325"/>
    </row>
    <row r="42" spans="1:13" s="306" customFormat="1" ht="23.25" customHeight="1">
      <c r="A42" s="326"/>
      <c r="B42" s="326"/>
      <c r="C42" s="414"/>
      <c r="D42" s="322">
        <v>3.3</v>
      </c>
      <c r="E42" s="323"/>
      <c r="F42" s="324">
        <v>0</v>
      </c>
      <c r="G42" s="315"/>
      <c r="H42" s="323"/>
      <c r="I42" s="323"/>
      <c r="J42" s="323"/>
      <c r="K42" s="325"/>
      <c r="L42" s="325"/>
      <c r="M42" s="325"/>
    </row>
    <row r="43" spans="1:13" s="306" customFormat="1" ht="23.25" customHeight="1">
      <c r="A43" s="326"/>
      <c r="B43" s="326"/>
      <c r="C43" s="334"/>
      <c r="D43" s="322">
        <v>3.4</v>
      </c>
      <c r="E43" s="323"/>
      <c r="F43" s="324">
        <v>0</v>
      </c>
      <c r="G43" s="315"/>
      <c r="H43" s="323"/>
      <c r="I43" s="323"/>
      <c r="J43" s="323"/>
      <c r="K43" s="325"/>
      <c r="L43" s="325"/>
      <c r="M43" s="325"/>
    </row>
    <row r="44" spans="1:13" s="306" customFormat="1" ht="32" customHeight="1">
      <c r="A44" s="328"/>
      <c r="B44" s="326"/>
      <c r="C44" s="406" t="s">
        <v>94</v>
      </c>
      <c r="D44" s="407"/>
      <c r="E44" s="408"/>
      <c r="F44" s="409">
        <f>SUM(F25,F32,F39)</f>
        <v>0</v>
      </c>
      <c r="G44" s="409"/>
      <c r="H44" s="410"/>
      <c r="I44" s="411"/>
      <c r="J44" s="411"/>
      <c r="K44" s="411"/>
      <c r="L44" s="411"/>
      <c r="M44" s="412"/>
    </row>
    <row r="45" spans="1:13" ht="23.25" customHeight="1">
      <c r="A45" s="315"/>
      <c r="B45" s="316" t="s">
        <v>82</v>
      </c>
      <c r="C45" s="415" t="s">
        <v>95</v>
      </c>
      <c r="D45" s="335">
        <v>1</v>
      </c>
      <c r="E45" s="336"/>
      <c r="F45" s="337">
        <f>SUM(F46:F51)</f>
        <v>0</v>
      </c>
      <c r="G45" s="338"/>
      <c r="H45" s="336"/>
      <c r="I45" s="336"/>
      <c r="J45" s="336"/>
      <c r="K45" s="339"/>
      <c r="L45" s="339"/>
      <c r="M45" s="339"/>
    </row>
    <row r="46" spans="1:13" ht="23.25" customHeight="1">
      <c r="A46" s="315"/>
      <c r="B46" s="316" t="s">
        <v>82</v>
      </c>
      <c r="C46" s="416"/>
      <c r="D46" s="322">
        <v>1.1000000000000001</v>
      </c>
      <c r="E46" s="323"/>
      <c r="F46" s="324">
        <v>0</v>
      </c>
      <c r="G46" s="315"/>
      <c r="H46" s="323"/>
      <c r="I46" s="323"/>
      <c r="J46" s="323"/>
      <c r="K46" s="325"/>
      <c r="L46" s="325"/>
      <c r="M46" s="325"/>
    </row>
    <row r="47" spans="1:13" ht="23.25" customHeight="1">
      <c r="A47" s="326"/>
      <c r="B47" s="326"/>
      <c r="C47" s="416"/>
      <c r="D47" s="322">
        <v>1.2</v>
      </c>
      <c r="E47" s="323"/>
      <c r="F47" s="324">
        <v>0</v>
      </c>
      <c r="G47" s="315"/>
      <c r="H47" s="323"/>
      <c r="I47" s="323"/>
      <c r="J47" s="323"/>
      <c r="K47" s="325"/>
      <c r="L47" s="325"/>
      <c r="M47" s="325"/>
    </row>
    <row r="48" spans="1:13" ht="23.25" customHeight="1">
      <c r="A48" s="326"/>
      <c r="B48" s="326"/>
      <c r="C48" s="416"/>
      <c r="D48" s="322">
        <v>1.3</v>
      </c>
      <c r="E48" s="323"/>
      <c r="F48" s="324">
        <v>0</v>
      </c>
      <c r="G48" s="315"/>
      <c r="H48" s="323"/>
      <c r="I48" s="323"/>
      <c r="J48" s="323"/>
      <c r="K48" s="325"/>
      <c r="L48" s="325"/>
      <c r="M48" s="325"/>
    </row>
    <row r="49" spans="1:13" ht="23.25" customHeight="1">
      <c r="A49" s="326"/>
      <c r="B49" s="326"/>
      <c r="C49" s="416"/>
      <c r="D49" s="322">
        <v>1.4</v>
      </c>
      <c r="E49" s="323"/>
      <c r="F49" s="324">
        <v>0</v>
      </c>
      <c r="G49" s="315"/>
      <c r="H49" s="323"/>
      <c r="I49" s="323"/>
      <c r="J49" s="323"/>
      <c r="K49" s="325"/>
      <c r="L49" s="325"/>
      <c r="M49" s="325"/>
    </row>
    <row r="50" spans="1:13" ht="23.25" customHeight="1">
      <c r="A50" s="326"/>
      <c r="B50" s="326"/>
      <c r="C50" s="416"/>
      <c r="D50" s="322">
        <v>1.5</v>
      </c>
      <c r="E50" s="323"/>
      <c r="F50" s="324">
        <v>0</v>
      </c>
      <c r="G50" s="315"/>
      <c r="H50" s="323"/>
      <c r="I50" s="323"/>
      <c r="J50" s="323"/>
      <c r="K50" s="325"/>
      <c r="L50" s="325"/>
      <c r="M50" s="325"/>
    </row>
    <row r="51" spans="1:13" ht="23.25" customHeight="1">
      <c r="A51" s="326"/>
      <c r="B51" s="326"/>
      <c r="C51" s="416"/>
      <c r="D51" s="322">
        <v>1.6</v>
      </c>
      <c r="E51" s="323"/>
      <c r="F51" s="324">
        <v>0</v>
      </c>
      <c r="G51" s="315"/>
      <c r="H51" s="323"/>
      <c r="I51" s="323"/>
      <c r="J51" s="323"/>
      <c r="K51" s="325"/>
      <c r="L51" s="325"/>
      <c r="M51" s="325"/>
    </row>
    <row r="52" spans="1:13" ht="23.25" customHeight="1">
      <c r="A52" s="326"/>
      <c r="B52" s="326"/>
      <c r="C52" s="416"/>
      <c r="D52" s="335">
        <v>2</v>
      </c>
      <c r="E52" s="336"/>
      <c r="F52" s="337">
        <f>SUM(F53:F58)</f>
        <v>0</v>
      </c>
      <c r="G52" s="338"/>
      <c r="H52" s="336"/>
      <c r="I52" s="336"/>
      <c r="J52" s="336"/>
      <c r="K52" s="339"/>
      <c r="L52" s="339"/>
      <c r="M52" s="339"/>
    </row>
    <row r="53" spans="1:13" ht="23.25" customHeight="1">
      <c r="A53" s="326"/>
      <c r="B53" s="326"/>
      <c r="C53" s="416"/>
      <c r="D53" s="322">
        <v>2.1</v>
      </c>
      <c r="E53" s="323"/>
      <c r="F53" s="324">
        <v>0</v>
      </c>
      <c r="G53" s="315"/>
      <c r="H53" s="323"/>
      <c r="I53" s="323"/>
      <c r="J53" s="323"/>
      <c r="K53" s="325"/>
      <c r="L53" s="325"/>
      <c r="M53" s="325"/>
    </row>
    <row r="54" spans="1:13" ht="23.25" customHeight="1">
      <c r="A54" s="326"/>
      <c r="B54" s="326"/>
      <c r="C54" s="416"/>
      <c r="D54" s="322">
        <v>2.2000000000000002</v>
      </c>
      <c r="E54" s="323"/>
      <c r="F54" s="324">
        <v>0</v>
      </c>
      <c r="G54" s="315"/>
      <c r="H54" s="323"/>
      <c r="I54" s="323"/>
      <c r="J54" s="323"/>
      <c r="K54" s="325"/>
      <c r="L54" s="325"/>
      <c r="M54" s="325"/>
    </row>
    <row r="55" spans="1:13" ht="23.25" customHeight="1">
      <c r="A55" s="326"/>
      <c r="B55" s="326"/>
      <c r="C55" s="416"/>
      <c r="D55" s="322">
        <v>2.2999999999999998</v>
      </c>
      <c r="E55" s="323"/>
      <c r="F55" s="324">
        <v>0</v>
      </c>
      <c r="G55" s="315"/>
      <c r="H55" s="323"/>
      <c r="I55" s="323"/>
      <c r="J55" s="323"/>
      <c r="K55" s="325"/>
      <c r="L55" s="325"/>
      <c r="M55" s="325"/>
    </row>
    <row r="56" spans="1:13" ht="23.25" customHeight="1">
      <c r="A56" s="326"/>
      <c r="B56" s="326"/>
      <c r="C56" s="416"/>
      <c r="D56" s="322">
        <v>2.4</v>
      </c>
      <c r="E56" s="323"/>
      <c r="F56" s="324">
        <v>0</v>
      </c>
      <c r="G56" s="315"/>
      <c r="H56" s="323"/>
      <c r="I56" s="323"/>
      <c r="J56" s="323"/>
      <c r="K56" s="325"/>
      <c r="L56" s="325"/>
      <c r="M56" s="325"/>
    </row>
    <row r="57" spans="1:13" ht="23.25" customHeight="1">
      <c r="A57" s="326"/>
      <c r="B57" s="326"/>
      <c r="C57" s="416"/>
      <c r="D57" s="322">
        <v>2.5</v>
      </c>
      <c r="E57" s="323"/>
      <c r="F57" s="324">
        <v>0</v>
      </c>
      <c r="G57" s="315"/>
      <c r="H57" s="323"/>
      <c r="I57" s="323"/>
      <c r="J57" s="323"/>
      <c r="K57" s="325"/>
      <c r="L57" s="325"/>
      <c r="M57" s="325"/>
    </row>
    <row r="58" spans="1:13" ht="23.25" customHeight="1">
      <c r="A58" s="326"/>
      <c r="B58" s="326"/>
      <c r="C58" s="416"/>
      <c r="D58" s="322">
        <v>2.6</v>
      </c>
      <c r="E58" s="323"/>
      <c r="F58" s="324">
        <v>0</v>
      </c>
      <c r="G58" s="315"/>
      <c r="H58" s="323"/>
      <c r="I58" s="323"/>
      <c r="J58" s="323"/>
      <c r="K58" s="325"/>
      <c r="L58" s="325"/>
      <c r="M58" s="325"/>
    </row>
    <row r="59" spans="1:13" ht="23.25" customHeight="1">
      <c r="A59" s="326"/>
      <c r="B59" s="326"/>
      <c r="C59" s="416"/>
      <c r="D59" s="335">
        <v>3</v>
      </c>
      <c r="E59" s="336"/>
      <c r="F59" s="337">
        <f>SUM(F60:F63)</f>
        <v>0</v>
      </c>
      <c r="G59" s="338"/>
      <c r="H59" s="336"/>
      <c r="I59" s="336"/>
      <c r="J59" s="336"/>
      <c r="K59" s="339"/>
      <c r="L59" s="339"/>
      <c r="M59" s="339"/>
    </row>
    <row r="60" spans="1:13" ht="23.25" customHeight="1">
      <c r="A60" s="326"/>
      <c r="B60" s="326"/>
      <c r="C60" s="416"/>
      <c r="D60" s="322">
        <v>3.1</v>
      </c>
      <c r="E60" s="323"/>
      <c r="F60" s="324">
        <v>0</v>
      </c>
      <c r="G60" s="315"/>
      <c r="H60" s="323"/>
      <c r="I60" s="323"/>
      <c r="J60" s="323"/>
      <c r="K60" s="325"/>
      <c r="L60" s="325"/>
      <c r="M60" s="325"/>
    </row>
    <row r="61" spans="1:13" ht="23.25" customHeight="1">
      <c r="A61" s="326"/>
      <c r="B61" s="326"/>
      <c r="C61" s="416"/>
      <c r="D61" s="322">
        <v>3.2</v>
      </c>
      <c r="E61" s="323"/>
      <c r="F61" s="324">
        <v>0</v>
      </c>
      <c r="G61" s="315"/>
      <c r="H61" s="323"/>
      <c r="I61" s="323"/>
      <c r="J61" s="323"/>
      <c r="K61" s="325"/>
      <c r="L61" s="325"/>
      <c r="M61" s="325"/>
    </row>
    <row r="62" spans="1:13" s="306" customFormat="1" ht="23.25" customHeight="1">
      <c r="A62" s="326"/>
      <c r="B62" s="326"/>
      <c r="C62" s="416"/>
      <c r="D62" s="322">
        <v>3.3</v>
      </c>
      <c r="E62" s="323"/>
      <c r="F62" s="324">
        <v>0</v>
      </c>
      <c r="G62" s="315"/>
      <c r="H62" s="323"/>
      <c r="I62" s="323"/>
      <c r="J62" s="323"/>
      <c r="K62" s="325"/>
      <c r="L62" s="325"/>
      <c r="M62" s="325"/>
    </row>
    <row r="63" spans="1:13" s="306" customFormat="1" ht="23.25" customHeight="1">
      <c r="A63" s="326"/>
      <c r="B63" s="326"/>
      <c r="C63" s="340"/>
      <c r="D63" s="322">
        <v>3.4</v>
      </c>
      <c r="E63" s="323"/>
      <c r="F63" s="324">
        <v>0</v>
      </c>
      <c r="G63" s="315"/>
      <c r="H63" s="323"/>
      <c r="I63" s="323"/>
      <c r="J63" s="323"/>
      <c r="K63" s="325"/>
      <c r="L63" s="325"/>
      <c r="M63" s="325"/>
    </row>
    <row r="64" spans="1:13" s="306" customFormat="1" ht="31.5" customHeight="1">
      <c r="A64" s="328"/>
      <c r="B64" s="326"/>
      <c r="C64" s="406" t="s">
        <v>96</v>
      </c>
      <c r="D64" s="407"/>
      <c r="E64" s="408"/>
      <c r="F64" s="409">
        <f>SUM(F45,F52,F59)</f>
        <v>0</v>
      </c>
      <c r="G64" s="409"/>
      <c r="H64" s="410"/>
      <c r="I64" s="411"/>
      <c r="J64" s="411"/>
      <c r="K64" s="411"/>
      <c r="L64" s="411"/>
      <c r="M64" s="412"/>
    </row>
    <row r="65" spans="3:13" ht="45" customHeight="1">
      <c r="C65" s="417" t="s">
        <v>99</v>
      </c>
      <c r="D65" s="418"/>
      <c r="E65" s="419"/>
      <c r="F65" s="420">
        <f>SUM(F24,F44,F64)</f>
        <v>0</v>
      </c>
      <c r="G65" s="420"/>
      <c r="H65" s="421"/>
      <c r="I65" s="422"/>
      <c r="J65" s="422"/>
      <c r="K65" s="422"/>
      <c r="L65" s="422"/>
      <c r="M65" s="423"/>
    </row>
  </sheetData>
  <mergeCells count="20">
    <mergeCell ref="C45:C62"/>
    <mergeCell ref="C64:E64"/>
    <mergeCell ref="F64:G64"/>
    <mergeCell ref="H64:M64"/>
    <mergeCell ref="C65:E65"/>
    <mergeCell ref="F65:G65"/>
    <mergeCell ref="H65:M65"/>
    <mergeCell ref="C24:E24"/>
    <mergeCell ref="F24:G24"/>
    <mergeCell ref="H24:M24"/>
    <mergeCell ref="C25:C42"/>
    <mergeCell ref="C44:E44"/>
    <mergeCell ref="F44:G44"/>
    <mergeCell ref="H44:M44"/>
    <mergeCell ref="C5:C22"/>
    <mergeCell ref="C1:M1"/>
    <mergeCell ref="C2:D2"/>
    <mergeCell ref="E2:M2"/>
    <mergeCell ref="C3:D3"/>
    <mergeCell ref="E3:M3"/>
  </mergeCells>
  <pageMargins left="0.25" right="0.25" top="0.75" bottom="0.75" header="0.3" footer="0.3"/>
  <pageSetup scale="31" fitToHeight="2" orientation="portrait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45"/>
  <sheetViews>
    <sheetView tabSelected="1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 activeCell="L12" sqref="L12"/>
    </sheetView>
  </sheetViews>
  <sheetFormatPr baseColWidth="10" defaultColWidth="11" defaultRowHeight="13" x14ac:dyDescent="0"/>
  <cols>
    <col min="1" max="1" width="1.7109375" style="36" customWidth="1"/>
    <col min="2" max="2" width="15.85546875" style="36" customWidth="1"/>
    <col min="3" max="3" width="25.7109375" style="36" bestFit="1" customWidth="1"/>
    <col min="4" max="4" width="2.28515625" style="41" customWidth="1"/>
    <col min="5" max="5" width="16" style="146" bestFit="1" customWidth="1"/>
    <col min="6" max="7" width="16" style="146" hidden="1" customWidth="1"/>
    <col min="8" max="8" width="16" style="146" bestFit="1" customWidth="1"/>
    <col min="9" max="9" width="2" style="41" customWidth="1"/>
    <col min="10" max="10" width="17.42578125" style="146" bestFit="1" customWidth="1"/>
    <col min="11" max="16384" width="11" style="36"/>
  </cols>
  <sheetData>
    <row r="1" spans="1:10" ht="23">
      <c r="A1" s="34" t="str">
        <f>'Summary by Task'!A1</f>
        <v>University of Floirda</v>
      </c>
      <c r="B1" s="35"/>
      <c r="C1" s="35"/>
    </row>
    <row r="2" spans="1:10" s="37" customFormat="1" ht="23">
      <c r="A2" s="34" t="str">
        <f>'Summary by Task'!A2</f>
        <v>Dr. Jenshan Lin</v>
      </c>
      <c r="B2" s="42"/>
      <c r="C2" s="42"/>
      <c r="D2" s="44"/>
      <c r="E2" s="147"/>
      <c r="F2" s="147"/>
      <c r="G2" s="147"/>
      <c r="H2" s="147"/>
      <c r="I2" s="44"/>
      <c r="J2" s="146"/>
    </row>
    <row r="3" spans="1:10" s="37" customFormat="1" ht="23">
      <c r="A3" s="46" t="s">
        <v>135</v>
      </c>
      <c r="D3" s="44"/>
      <c r="E3" s="147"/>
      <c r="F3" s="147"/>
      <c r="G3" s="147"/>
      <c r="H3" s="245"/>
      <c r="I3" s="44"/>
      <c r="J3" s="146"/>
    </row>
    <row r="4" spans="1:10">
      <c r="H4" s="239"/>
    </row>
    <row r="5" spans="1:10" s="37" customFormat="1" ht="16">
      <c r="B5" s="126" t="s">
        <v>10</v>
      </c>
      <c r="D5" s="50"/>
      <c r="E5" s="148" t="s">
        <v>174</v>
      </c>
      <c r="F5" s="149" t="s">
        <v>174</v>
      </c>
      <c r="G5" s="150" t="s">
        <v>174</v>
      </c>
      <c r="H5" s="220" t="s">
        <v>129</v>
      </c>
      <c r="I5" s="151"/>
      <c r="J5" s="152"/>
    </row>
    <row r="6" spans="1:10" s="37" customFormat="1" ht="16">
      <c r="B6" s="126" t="s">
        <v>11</v>
      </c>
      <c r="D6" s="50"/>
      <c r="E6" s="148" t="s">
        <v>105</v>
      </c>
      <c r="F6" s="149">
        <v>2</v>
      </c>
      <c r="G6" s="150">
        <v>3</v>
      </c>
      <c r="H6" s="220" t="s">
        <v>175</v>
      </c>
      <c r="I6" s="151"/>
      <c r="J6" s="152"/>
    </row>
    <row r="7" spans="1:10" ht="17" thickBot="1">
      <c r="B7" s="53"/>
      <c r="C7" s="54"/>
      <c r="D7" s="56"/>
      <c r="E7" s="153" t="str">
        <f>'Summary by Task'!C7</f>
        <v>All Tasks</v>
      </c>
      <c r="F7" s="153" t="str">
        <f>'Summary by Task'!C8</f>
        <v>Short TA text identifier</v>
      </c>
      <c r="G7" s="153" t="str">
        <f>'Summary by Task'!C9</f>
        <v>Short TA text identifier</v>
      </c>
      <c r="H7" s="153"/>
      <c r="I7" s="154"/>
      <c r="J7" s="155" t="s">
        <v>30</v>
      </c>
    </row>
    <row r="8" spans="1:10" s="61" customFormat="1" ht="17" thickBot="1">
      <c r="B8" s="156" t="s">
        <v>100</v>
      </c>
      <c r="C8" s="63"/>
      <c r="D8" s="64"/>
      <c r="E8" s="157"/>
      <c r="F8" s="157"/>
      <c r="G8" s="157"/>
      <c r="H8" s="157"/>
      <c r="I8" s="63"/>
      <c r="J8" s="157"/>
    </row>
    <row r="9" spans="1:10" s="61" customFormat="1">
      <c r="B9" s="63"/>
      <c r="C9" s="70" t="s">
        <v>20</v>
      </c>
      <c r="D9" s="64"/>
      <c r="E9" s="158">
        <f>'Phase I'!$BD$9</f>
        <v>262539.69412999984</v>
      </c>
      <c r="F9" s="158">
        <f>'Phase I'!$BF$9</f>
        <v>0</v>
      </c>
      <c r="G9" s="158">
        <f>'Phase I'!$BH$9</f>
        <v>0</v>
      </c>
      <c r="H9" s="158">
        <v>0</v>
      </c>
      <c r="I9" s="63"/>
      <c r="J9" s="159">
        <f>'Phase I'!$BM$9</f>
        <v>262539.69412999984</v>
      </c>
    </row>
    <row r="10" spans="1:10" s="61" customFormat="1">
      <c r="B10" s="63"/>
      <c r="C10" s="70" t="s">
        <v>37</v>
      </c>
      <c r="D10" s="64"/>
      <c r="E10" s="160">
        <f>'Phase I'!$BD$10</f>
        <v>45500.045000000624</v>
      </c>
      <c r="F10" s="160">
        <f>'Phase I'!$BF$10</f>
        <v>0</v>
      </c>
      <c r="G10" s="160">
        <f>'Phase I'!$BH$10</f>
        <v>0</v>
      </c>
      <c r="H10" s="160">
        <v>0</v>
      </c>
      <c r="I10" s="63"/>
      <c r="J10" s="161">
        <f>'Phase I'!$BM$10</f>
        <v>45500.045000000624</v>
      </c>
    </row>
    <row r="11" spans="1:10" s="61" customFormat="1">
      <c r="B11" s="63"/>
      <c r="C11" s="70" t="s">
        <v>38</v>
      </c>
      <c r="D11" s="64"/>
      <c r="E11" s="160">
        <f>'Phase I'!$BD$11</f>
        <v>0</v>
      </c>
      <c r="F11" s="160">
        <f>'Phase I'!$BF$11</f>
        <v>0</v>
      </c>
      <c r="G11" s="160">
        <f>'Phase I'!$BH$11</f>
        <v>0</v>
      </c>
      <c r="H11" s="160">
        <v>0</v>
      </c>
      <c r="I11" s="63"/>
      <c r="J11" s="161">
        <f>'Phase I'!$BM$11</f>
        <v>0</v>
      </c>
    </row>
    <row r="12" spans="1:10" s="61" customFormat="1">
      <c r="B12" s="63"/>
      <c r="C12" s="199" t="s">
        <v>116</v>
      </c>
      <c r="D12" s="64"/>
      <c r="E12" s="160">
        <f>'Phase I'!$BD$13</f>
        <v>239746</v>
      </c>
      <c r="F12" s="160">
        <f>'Phase I'!$BF$13</f>
        <v>0</v>
      </c>
      <c r="G12" s="160">
        <f>'Phase I'!$BH$13</f>
        <v>0</v>
      </c>
      <c r="H12" s="160">
        <v>0</v>
      </c>
      <c r="I12" s="63"/>
      <c r="J12" s="161">
        <f>'Phase I'!$BM$13</f>
        <v>239746</v>
      </c>
    </row>
    <row r="13" spans="1:10" s="80" customFormat="1">
      <c r="B13" s="63"/>
      <c r="C13" s="81" t="s">
        <v>24</v>
      </c>
      <c r="D13" s="64"/>
      <c r="E13" s="162">
        <f>'Phase I'!$BD$14</f>
        <v>547785.73913000047</v>
      </c>
      <c r="F13" s="162">
        <f>'Phase I'!$BF$14</f>
        <v>0</v>
      </c>
      <c r="G13" s="162">
        <f>'Phase I'!$BH$14</f>
        <v>0</v>
      </c>
      <c r="H13" s="162">
        <f>'Phase I'!$AY$14</f>
        <v>67884</v>
      </c>
      <c r="I13" s="63"/>
      <c r="J13" s="163">
        <f>'Phase I'!$BM$14</f>
        <v>615669.73913000047</v>
      </c>
    </row>
    <row r="14" spans="1:10" s="80" customFormat="1">
      <c r="B14" s="63"/>
      <c r="C14" s="70" t="s">
        <v>22</v>
      </c>
      <c r="D14" s="64"/>
      <c r="E14" s="160">
        <f>'Phase I'!$BD$20</f>
        <v>333039.73913000047</v>
      </c>
      <c r="F14" s="160">
        <f>'Phase I'!$BF$20</f>
        <v>0</v>
      </c>
      <c r="G14" s="160">
        <f>'Phase I'!$BH$20</f>
        <v>0</v>
      </c>
      <c r="H14" s="160">
        <f>'Phase I'!$BJ$20</f>
        <v>67884</v>
      </c>
      <c r="I14" s="63"/>
      <c r="J14" s="161">
        <f>'Phase I'!$BM$20</f>
        <v>400923.73913000047</v>
      </c>
    </row>
    <row r="15" spans="1:10" s="80" customFormat="1" ht="14" thickBot="1">
      <c r="B15" s="63"/>
      <c r="C15" s="81" t="s">
        <v>23</v>
      </c>
      <c r="D15" s="64"/>
      <c r="E15" s="164">
        <f>'Phase I'!$BD$21</f>
        <v>181506.65782585027</v>
      </c>
      <c r="F15" s="164">
        <f>'Phase I'!$BF$21</f>
        <v>0</v>
      </c>
      <c r="G15" s="164">
        <f>'Phase I'!$BH$21</f>
        <v>0</v>
      </c>
      <c r="H15" s="164">
        <f>'Phase I'!$BJ$21</f>
        <v>9265</v>
      </c>
      <c r="I15" s="63"/>
      <c r="J15" s="165">
        <f>'Phase I'!$BM$21</f>
        <v>190771.65782585027</v>
      </c>
    </row>
    <row r="16" spans="1:10" s="61" customFormat="1" ht="17" thickBot="1">
      <c r="B16" s="63"/>
      <c r="C16" s="84" t="s">
        <v>21</v>
      </c>
      <c r="D16" s="64"/>
      <c r="E16" s="166">
        <f>'Phase I'!$BD$22</f>
        <v>729292.39695585077</v>
      </c>
      <c r="F16" s="166">
        <f>'Phase I'!$BF$22</f>
        <v>0</v>
      </c>
      <c r="G16" s="166">
        <f>'Phase I'!$BH$22</f>
        <v>0</v>
      </c>
      <c r="H16" s="166">
        <f>'Phase I'!$BJ$22</f>
        <v>77149</v>
      </c>
      <c r="I16" s="63"/>
      <c r="J16" s="166">
        <f>'Phase I'!$BM$22</f>
        <v>806441.39695585077</v>
      </c>
    </row>
    <row r="17" spans="2:15" s="61" customFormat="1" ht="14" thickBot="1">
      <c r="B17" s="63"/>
      <c r="C17" s="63"/>
      <c r="D17" s="64"/>
      <c r="E17" s="157"/>
      <c r="F17" s="157"/>
      <c r="G17" s="157"/>
      <c r="H17" s="157"/>
      <c r="I17" s="63"/>
      <c r="J17" s="157"/>
    </row>
    <row r="18" spans="2:15" s="61" customFormat="1" ht="17" thickBot="1">
      <c r="B18" s="156" t="s">
        <v>68</v>
      </c>
      <c r="C18" s="63"/>
      <c r="D18" s="64"/>
      <c r="E18" s="157"/>
      <c r="F18" s="157"/>
      <c r="G18" s="157"/>
      <c r="H18" s="157"/>
      <c r="I18" s="63"/>
      <c r="J18" s="157"/>
    </row>
    <row r="19" spans="2:15" s="61" customFormat="1">
      <c r="B19" s="63"/>
      <c r="C19" s="70" t="s">
        <v>20</v>
      </c>
      <c r="D19" s="64"/>
      <c r="E19" s="158">
        <f>'Phase II'!$BD$9</f>
        <v>206656.62283699989</v>
      </c>
      <c r="F19" s="158">
        <f>'Phase II'!$BF$9</f>
        <v>0</v>
      </c>
      <c r="G19" s="158">
        <f>'Phase II'!$BH$9</f>
        <v>0</v>
      </c>
      <c r="H19" s="158">
        <v>0</v>
      </c>
      <c r="I19" s="63"/>
      <c r="J19" s="159">
        <f>'Phase II'!$BM$9</f>
        <v>206656.62283699989</v>
      </c>
    </row>
    <row r="20" spans="2:15" s="61" customFormat="1">
      <c r="B20" s="63"/>
      <c r="C20" s="70" t="s">
        <v>37</v>
      </c>
      <c r="D20" s="64"/>
      <c r="E20" s="160">
        <f>'Phase II'!$BD$10</f>
        <v>31999.999999979598</v>
      </c>
      <c r="F20" s="160">
        <f>'Phase II'!$BF$10</f>
        <v>0</v>
      </c>
      <c r="G20" s="160">
        <f>'Phase II'!$BH$10</f>
        <v>0</v>
      </c>
      <c r="H20" s="160">
        <v>0</v>
      </c>
      <c r="I20" s="63"/>
      <c r="J20" s="161">
        <f>'Phase II'!$BM$10</f>
        <v>31999.999999979598</v>
      </c>
    </row>
    <row r="21" spans="2:15" s="61" customFormat="1">
      <c r="B21" s="63"/>
      <c r="C21" s="70" t="s">
        <v>38</v>
      </c>
      <c r="D21" s="64"/>
      <c r="E21" s="160">
        <f>'Phase II'!$BD$11</f>
        <v>0</v>
      </c>
      <c r="F21" s="160">
        <f>'Phase II'!$BF$11</f>
        <v>0</v>
      </c>
      <c r="G21" s="160">
        <f>'Phase II'!$BH$11</f>
        <v>0</v>
      </c>
      <c r="H21" s="160">
        <v>0</v>
      </c>
      <c r="I21" s="63"/>
      <c r="J21" s="161">
        <f>'Phase II'!$BM$11</f>
        <v>0</v>
      </c>
    </row>
    <row r="22" spans="2:15" s="61" customFormat="1">
      <c r="B22" s="63"/>
      <c r="C22" s="199" t="s">
        <v>116</v>
      </c>
      <c r="D22" s="64"/>
      <c r="E22" s="160">
        <f>'Phase II'!$BD$13</f>
        <v>192364</v>
      </c>
      <c r="F22" s="160">
        <f>'Phase II'!$BF$13</f>
        <v>0</v>
      </c>
      <c r="G22" s="160">
        <f>'Phase II'!$BH$13</f>
        <v>0</v>
      </c>
      <c r="H22" s="160">
        <v>0</v>
      </c>
      <c r="I22" s="63"/>
      <c r="J22" s="161">
        <f>'Phase II'!$BM$13</f>
        <v>192364</v>
      </c>
      <c r="O22" s="61" t="s">
        <v>229</v>
      </c>
    </row>
    <row r="23" spans="2:15" s="80" customFormat="1">
      <c r="B23" s="63"/>
      <c r="C23" s="81" t="s">
        <v>24</v>
      </c>
      <c r="D23" s="64"/>
      <c r="E23" s="162">
        <f>'Phase II'!$BD$14</f>
        <v>431020.62283697946</v>
      </c>
      <c r="F23" s="162">
        <f>'Phase II'!$BF$14</f>
        <v>0</v>
      </c>
      <c r="G23" s="162">
        <f>'Phase II'!$BH$14</f>
        <v>0</v>
      </c>
      <c r="H23" s="162">
        <f>'Phase II'!$AY$14</f>
        <v>49618</v>
      </c>
      <c r="I23" s="63"/>
      <c r="J23" s="163">
        <f>'Phase II'!$BM$14</f>
        <v>480638.62283697946</v>
      </c>
    </row>
    <row r="24" spans="2:15" s="80" customFormat="1">
      <c r="B24" s="63"/>
      <c r="C24" s="70" t="s">
        <v>22</v>
      </c>
      <c r="D24" s="64"/>
      <c r="E24" s="160">
        <f>'Phase II'!$BD$20</f>
        <v>238656.62283697946</v>
      </c>
      <c r="F24" s="160">
        <f>'Phase II'!$BF$20</f>
        <v>0</v>
      </c>
      <c r="G24" s="160">
        <f>'Phase II'!$BH$20</f>
        <v>0</v>
      </c>
      <c r="H24" s="160">
        <f>'Phase II'!$BJ$20</f>
        <v>49618</v>
      </c>
      <c r="I24" s="63"/>
      <c r="J24" s="161">
        <f>'Phase II'!$BM$20</f>
        <v>288274.62283697946</v>
      </c>
    </row>
    <row r="25" spans="2:15" s="80" customFormat="1" ht="14" thickBot="1">
      <c r="B25" s="63"/>
      <c r="C25" s="81" t="s">
        <v>23</v>
      </c>
      <c r="D25" s="64"/>
      <c r="E25" s="164">
        <f>'Phase II'!$BD$21</f>
        <v>130067.85944615382</v>
      </c>
      <c r="F25" s="164">
        <f>'Phase II'!$BF$21</f>
        <v>0</v>
      </c>
      <c r="G25" s="164">
        <f>'Phase II'!$BH$21</f>
        <v>0</v>
      </c>
      <c r="H25" s="164">
        <f>'Phase II'!$BJ$21</f>
        <v>7630.0000000000009</v>
      </c>
      <c r="I25" s="63"/>
      <c r="J25" s="165">
        <f>'Phase II'!$BM$21</f>
        <v>137697.85944615383</v>
      </c>
    </row>
    <row r="26" spans="2:15" s="61" customFormat="1" ht="17" thickBot="1">
      <c r="B26" s="63"/>
      <c r="C26" s="84" t="s">
        <v>21</v>
      </c>
      <c r="D26" s="64"/>
      <c r="E26" s="166">
        <f>'Phase II'!$BD$22</f>
        <v>561088.48228313331</v>
      </c>
      <c r="F26" s="166">
        <f>'Phase II'!$BF$22</f>
        <v>0</v>
      </c>
      <c r="G26" s="166">
        <f>'Phase II'!$BH$22</f>
        <v>0</v>
      </c>
      <c r="H26" s="166">
        <f>'Phase II'!$BJ$22</f>
        <v>57248</v>
      </c>
      <c r="I26" s="63"/>
      <c r="J26" s="166">
        <f>'Phase II'!$BM$22</f>
        <v>618336.48228313331</v>
      </c>
    </row>
    <row r="27" spans="2:15" s="61" customFormat="1" ht="14" thickBot="1">
      <c r="B27" s="63"/>
      <c r="C27" s="63"/>
      <c r="D27" s="64"/>
      <c r="E27" s="157"/>
      <c r="F27" s="157"/>
      <c r="G27" s="157"/>
      <c r="H27" s="157"/>
      <c r="I27" s="63"/>
      <c r="J27" s="157"/>
    </row>
    <row r="28" spans="2:15" s="61" customFormat="1" ht="17" thickBot="1">
      <c r="B28" s="156" t="s">
        <v>69</v>
      </c>
      <c r="C28" s="63"/>
      <c r="D28" s="64"/>
      <c r="E28" s="157"/>
      <c r="F28" s="157"/>
      <c r="G28" s="157"/>
      <c r="H28" s="157"/>
      <c r="I28" s="63"/>
      <c r="J28" s="157"/>
    </row>
    <row r="29" spans="2:15" s="61" customFormat="1">
      <c r="B29" s="63"/>
      <c r="C29" s="70" t="s">
        <v>20</v>
      </c>
      <c r="D29" s="64"/>
      <c r="E29" s="158">
        <f>'Phase III'!$BD$9</f>
        <v>212856.32152210991</v>
      </c>
      <c r="F29" s="158">
        <f>'Phase III'!$BF$9</f>
        <v>0</v>
      </c>
      <c r="G29" s="158">
        <f>'Phase III'!$BH$9</f>
        <v>0</v>
      </c>
      <c r="H29" s="158">
        <v>0</v>
      </c>
      <c r="I29" s="63"/>
      <c r="J29" s="159">
        <f>'Phase III'!$BM$9</f>
        <v>212856.32152210991</v>
      </c>
    </row>
    <row r="30" spans="2:15" s="61" customFormat="1">
      <c r="B30" s="63"/>
      <c r="C30" s="70" t="s">
        <v>37</v>
      </c>
      <c r="D30" s="64"/>
      <c r="E30" s="160">
        <f>'Phase III'!$BD$10</f>
        <v>32000</v>
      </c>
      <c r="F30" s="160">
        <f>'Phase III'!$BF$10</f>
        <v>0</v>
      </c>
      <c r="G30" s="160">
        <f>'Phase III'!$BH$10</f>
        <v>0</v>
      </c>
      <c r="H30" s="160">
        <v>0</v>
      </c>
      <c r="I30" s="63"/>
      <c r="J30" s="161">
        <f>'Phase III'!$BM$10</f>
        <v>32000</v>
      </c>
    </row>
    <row r="31" spans="2:15" s="61" customFormat="1">
      <c r="B31" s="63"/>
      <c r="C31" s="70" t="s">
        <v>38</v>
      </c>
      <c r="D31" s="64"/>
      <c r="E31" s="160">
        <f>'Phase III'!$BD$11</f>
        <v>0</v>
      </c>
      <c r="F31" s="160">
        <f>'Phase III'!$BF$11</f>
        <v>0</v>
      </c>
      <c r="G31" s="160">
        <f>'Phase III'!$BH$11</f>
        <v>0</v>
      </c>
      <c r="H31" s="160">
        <v>0</v>
      </c>
      <c r="I31" s="63"/>
      <c r="J31" s="161">
        <f>'Phase III'!$BM$11</f>
        <v>0</v>
      </c>
    </row>
    <row r="32" spans="2:15" s="61" customFormat="1">
      <c r="B32" s="63"/>
      <c r="C32" s="199" t="s">
        <v>116</v>
      </c>
      <c r="D32" s="64"/>
      <c r="E32" s="160">
        <f>'Phase III'!$BD$13</f>
        <v>199095</v>
      </c>
      <c r="F32" s="160">
        <f>'Phase III'!$BF$13</f>
        <v>0</v>
      </c>
      <c r="G32" s="160">
        <f>'Phase III'!$BH$13</f>
        <v>0</v>
      </c>
      <c r="H32" s="160">
        <v>0</v>
      </c>
      <c r="I32" s="63"/>
      <c r="J32" s="161">
        <f>'Phase III'!$BM$13</f>
        <v>199095</v>
      </c>
    </row>
    <row r="33" spans="2:10" s="80" customFormat="1">
      <c r="B33" s="63"/>
      <c r="C33" s="81" t="s">
        <v>24</v>
      </c>
      <c r="D33" s="64"/>
      <c r="E33" s="162">
        <f>'Phase III'!$BD$14</f>
        <v>443951.32152210991</v>
      </c>
      <c r="F33" s="162">
        <f>'Phase III'!$BF$14</f>
        <v>0</v>
      </c>
      <c r="G33" s="162">
        <f>'Phase III'!$BH$14</f>
        <v>0</v>
      </c>
      <c r="H33" s="162">
        <f>'Phase III'!$AY$14</f>
        <v>51399</v>
      </c>
      <c r="I33" s="63"/>
      <c r="J33" s="163">
        <f>'Phase III'!$BM$14</f>
        <v>495350.32152210991</v>
      </c>
    </row>
    <row r="34" spans="2:10" s="80" customFormat="1">
      <c r="B34" s="63"/>
      <c r="C34" s="70" t="s">
        <v>22</v>
      </c>
      <c r="D34" s="64"/>
      <c r="E34" s="160">
        <f>'Phase III'!$BD$20</f>
        <v>244856.32152210991</v>
      </c>
      <c r="F34" s="160">
        <f>'Phase III'!$BF$20</f>
        <v>0</v>
      </c>
      <c r="G34" s="160">
        <f>'Phase III'!$BH$20</f>
        <v>0</v>
      </c>
      <c r="H34" s="160">
        <f>'Phase III'!$BJ$20</f>
        <v>51399</v>
      </c>
      <c r="I34" s="63"/>
      <c r="J34" s="161">
        <f>'Phase III'!$BM$20</f>
        <v>296255.32152210991</v>
      </c>
    </row>
    <row r="35" spans="2:10" s="80" customFormat="1" ht="14" thickBot="1">
      <c r="B35" s="63"/>
      <c r="C35" s="81" t="s">
        <v>23</v>
      </c>
      <c r="D35" s="64"/>
      <c r="E35" s="164">
        <f>'Phase III'!$BD$21</f>
        <v>133446.69522954992</v>
      </c>
      <c r="F35" s="164">
        <f>'Phase III'!$BF$21</f>
        <v>0</v>
      </c>
      <c r="G35" s="164">
        <f>'Phase III'!$BH$21</f>
        <v>0</v>
      </c>
      <c r="H35" s="164">
        <f>'Phase III'!$BJ$21</f>
        <v>7630.0000000000009</v>
      </c>
      <c r="I35" s="63"/>
      <c r="J35" s="165">
        <f>'Phase III'!$BM$21</f>
        <v>141076.69522954992</v>
      </c>
    </row>
    <row r="36" spans="2:10" s="61" customFormat="1" ht="17" thickBot="1">
      <c r="B36" s="63"/>
      <c r="C36" s="84" t="s">
        <v>21</v>
      </c>
      <c r="D36" s="64"/>
      <c r="E36" s="166">
        <f>'Phase III'!$BD$22</f>
        <v>577398.0167516598</v>
      </c>
      <c r="F36" s="166">
        <f>'Phase III'!$BF$22</f>
        <v>0</v>
      </c>
      <c r="G36" s="166">
        <f>'Phase III'!$BH$22</f>
        <v>0</v>
      </c>
      <c r="H36" s="166">
        <f>'Phase III'!$BJ$22</f>
        <v>59029</v>
      </c>
      <c r="I36" s="63"/>
      <c r="J36" s="166">
        <f>'Phase III'!$BM$22</f>
        <v>636427.0167516598</v>
      </c>
    </row>
    <row r="37" spans="2:10" s="61" customFormat="1" ht="14" thickBot="1">
      <c r="B37" s="63"/>
      <c r="C37" s="63"/>
      <c r="D37" s="64"/>
      <c r="E37" s="157"/>
      <c r="F37" s="157"/>
      <c r="G37" s="157"/>
      <c r="H37" s="157"/>
      <c r="I37" s="63"/>
      <c r="J37" s="157"/>
    </row>
    <row r="38" spans="2:10" ht="17" thickBot="1">
      <c r="B38" s="156" t="s">
        <v>101</v>
      </c>
      <c r="E38" s="167"/>
      <c r="F38" s="167"/>
      <c r="G38" s="167"/>
      <c r="H38" s="167"/>
      <c r="I38" s="144"/>
      <c r="J38" s="167"/>
    </row>
    <row r="39" spans="2:10" ht="17" thickBot="1">
      <c r="C39" s="84" t="s">
        <v>21</v>
      </c>
      <c r="D39" s="64"/>
      <c r="E39" s="86">
        <f>E16+E26+E36</f>
        <v>1867778.8959906439</v>
      </c>
      <c r="F39" s="86">
        <f>F16+F26+F36</f>
        <v>0</v>
      </c>
      <c r="G39" s="86">
        <f>G16+G26+G36</f>
        <v>0</v>
      </c>
      <c r="H39" s="86">
        <f>H16+H26+H36</f>
        <v>193426</v>
      </c>
      <c r="I39" s="63"/>
      <c r="J39" s="86">
        <f>J16+J26+J36</f>
        <v>2061204.8959906439</v>
      </c>
    </row>
    <row r="43" spans="2:10">
      <c r="E43" s="239"/>
    </row>
    <row r="44" spans="2:10">
      <c r="E44" s="239"/>
    </row>
    <row r="45" spans="2:10">
      <c r="E45" s="239"/>
    </row>
  </sheetData>
  <phoneticPr fontId="8" type="noConversion"/>
  <printOptions horizontalCentered="1" verticalCentered="1"/>
  <pageMargins left="0.5" right="0.5" top="0.5" bottom="0.5" header="0.5" footer="0.5"/>
  <pageSetup scale="55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M78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69" sqref="E69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38.7109375" style="36" customWidth="1"/>
    <col min="4" max="4" width="23.57031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6" style="110" bestFit="1" customWidth="1"/>
    <col min="10" max="10" width="8.5703125" style="36" bestFit="1" customWidth="1"/>
    <col min="11" max="11" width="16" style="110" bestFit="1" customWidth="1"/>
    <col min="12" max="12" width="8.5703125" style="36" bestFit="1" customWidth="1"/>
    <col min="13" max="13" width="16" style="110" bestFit="1" customWidth="1"/>
    <col min="14" max="14" width="8.5703125" style="36" bestFit="1" customWidth="1"/>
    <col min="15" max="15" width="16" style="110" bestFit="1" customWidth="1"/>
    <col min="16" max="16" width="8.5703125" style="36" hidden="1" customWidth="1"/>
    <col min="17" max="17" width="16" style="110" hidden="1" customWidth="1"/>
    <col min="18" max="18" width="8.5703125" style="36" hidden="1" customWidth="1"/>
    <col min="19" max="19" width="16" style="110" hidden="1" customWidth="1"/>
    <col min="20" max="20" width="8.42578125" style="36" bestFit="1" customWidth="1"/>
    <col min="21" max="21" width="16.28515625" style="110" bestFit="1" customWidth="1"/>
    <col min="22" max="22" width="3.5703125" style="36" hidden="1" customWidth="1"/>
    <col min="23" max="23" width="8.5703125" style="36" hidden="1" customWidth="1"/>
    <col min="24" max="24" width="16" style="110" hidden="1" customWidth="1"/>
    <col min="25" max="25" width="8.5703125" style="36" hidden="1" customWidth="1"/>
    <col min="26" max="26" width="16" style="110" hidden="1" customWidth="1"/>
    <col min="27" max="27" width="8.5703125" style="36" hidden="1" customWidth="1"/>
    <col min="28" max="28" width="16" style="110" hidden="1" customWidth="1"/>
    <col min="29" max="29" width="8.5703125" style="36" hidden="1" customWidth="1"/>
    <col min="30" max="30" width="16" style="110" hidden="1" customWidth="1"/>
    <col min="31" max="31" width="8.5703125" style="36" hidden="1" customWidth="1"/>
    <col min="32" max="32" width="16" style="110" hidden="1" customWidth="1"/>
    <col min="33" max="33" width="8.5703125" style="36" hidden="1" customWidth="1"/>
    <col min="34" max="34" width="16" style="110" hidden="1" customWidth="1"/>
    <col min="35" max="35" width="8.42578125" style="36" hidden="1" customWidth="1"/>
    <col min="36" max="36" width="16.28515625" style="110" hidden="1" customWidth="1"/>
    <col min="37" max="37" width="3.5703125" hidden="1" customWidth="1"/>
    <col min="38" max="38" width="8.5703125" style="36" hidden="1" customWidth="1"/>
    <col min="39" max="39" width="16" style="110" hidden="1" customWidth="1"/>
    <col min="40" max="40" width="8.5703125" style="36" hidden="1" customWidth="1"/>
    <col min="41" max="41" width="16" style="110" hidden="1" customWidth="1"/>
    <col min="42" max="42" width="8.5703125" style="36" hidden="1" customWidth="1"/>
    <col min="43" max="43" width="16" style="110" hidden="1" customWidth="1"/>
    <col min="44" max="44" width="8.5703125" style="36" hidden="1" customWidth="1"/>
    <col min="45" max="45" width="16" style="110" hidden="1" customWidth="1"/>
    <col min="46" max="46" width="8.42578125" style="36" hidden="1" customWidth="1"/>
    <col min="47" max="47" width="16.28515625" style="110" hidden="1" customWidth="1"/>
    <col min="48" max="48" width="2.85546875" style="36" customWidth="1"/>
    <col min="49" max="51" width="15.42578125" customWidth="1"/>
    <col min="52" max="52" width="4.42578125" style="36" customWidth="1"/>
    <col min="53" max="53" width="2" style="38" customWidth="1"/>
    <col min="54" max="54" width="4.140625" style="36" customWidth="1"/>
    <col min="55" max="55" width="10.28515625" style="39" customWidth="1"/>
    <col min="56" max="56" width="16.5703125" style="40" customWidth="1"/>
    <col min="57" max="57" width="9.7109375" style="39" hidden="1" customWidth="1"/>
    <col min="58" max="58" width="16.5703125" style="40" hidden="1" customWidth="1"/>
    <col min="59" max="59" width="9.7109375" style="39" hidden="1" customWidth="1"/>
    <col min="60" max="60" width="16.5703125" style="40" hidden="1" customWidth="1"/>
    <col min="61" max="61" width="9.7109375" style="39" bestFit="1" customWidth="1"/>
    <col min="62" max="62" width="16.5703125" style="40" customWidth="1"/>
    <col min="63" max="63" width="3.7109375" style="36" customWidth="1"/>
    <col min="64" max="64" width="14.42578125" style="39" customWidth="1"/>
    <col min="65" max="65" width="17.42578125" style="40" bestFit="1" customWidth="1"/>
    <col min="66" max="16384" width="11" style="36"/>
  </cols>
  <sheetData>
    <row r="1" spans="1:65" ht="23">
      <c r="A1" s="34" t="s">
        <v>217</v>
      </c>
      <c r="B1" s="35"/>
      <c r="C1" s="35"/>
      <c r="D1" s="61"/>
      <c r="H1" s="365" t="s">
        <v>157</v>
      </c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7"/>
      <c r="W1" s="365" t="s">
        <v>159</v>
      </c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L1" s="365" t="s">
        <v>164</v>
      </c>
      <c r="AM1" s="365"/>
      <c r="AN1" s="365"/>
      <c r="AO1" s="365"/>
      <c r="AP1" s="365"/>
      <c r="AQ1" s="365"/>
      <c r="AR1" s="365"/>
      <c r="AS1" s="365"/>
      <c r="AT1" s="365"/>
      <c r="AU1" s="365"/>
      <c r="AV1" s="37"/>
      <c r="AW1" s="350" t="s">
        <v>177</v>
      </c>
      <c r="AX1" s="350"/>
      <c r="AY1" s="350"/>
    </row>
    <row r="2" spans="1:65" s="37" customFormat="1" ht="23">
      <c r="A2" s="34" t="s">
        <v>218</v>
      </c>
      <c r="B2" s="42"/>
      <c r="C2" s="42"/>
      <c r="D2" s="200"/>
      <c r="E2" s="24" t="s">
        <v>12</v>
      </c>
      <c r="F2" s="5" t="s">
        <v>1</v>
      </c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W2" s="365"/>
      <c r="X2" s="365"/>
      <c r="Y2" s="365"/>
      <c r="Z2" s="365"/>
      <c r="AA2" s="365"/>
      <c r="AB2" s="365"/>
      <c r="AC2" s="365"/>
      <c r="AD2" s="365"/>
      <c r="AE2" s="365"/>
      <c r="AF2" s="365"/>
      <c r="AG2" s="365"/>
      <c r="AH2" s="365"/>
      <c r="AI2" s="365"/>
      <c r="AJ2" s="365"/>
      <c r="AK2"/>
      <c r="AL2" s="365"/>
      <c r="AM2" s="365"/>
      <c r="AN2" s="365"/>
      <c r="AO2" s="365"/>
      <c r="AP2" s="365"/>
      <c r="AQ2" s="365"/>
      <c r="AR2" s="365"/>
      <c r="AS2" s="365"/>
      <c r="AT2" s="365"/>
      <c r="AU2" s="365"/>
      <c r="AW2" s="350"/>
      <c r="AX2" s="350"/>
      <c r="AY2" s="350"/>
      <c r="BA2" s="43"/>
      <c r="BC2" s="44"/>
      <c r="BD2" s="45"/>
      <c r="BE2" s="44"/>
      <c r="BF2" s="45"/>
      <c r="BG2" s="44"/>
      <c r="BH2" s="45"/>
      <c r="BI2" s="44"/>
      <c r="BJ2" s="45"/>
      <c r="BK2" s="200"/>
      <c r="BL2" s="201"/>
      <c r="BM2" s="69"/>
    </row>
    <row r="3" spans="1:65" s="37" customFormat="1" ht="23">
      <c r="A3" s="46" t="s">
        <v>170</v>
      </c>
      <c r="F3" s="6" t="s">
        <v>2</v>
      </c>
      <c r="H3" s="366" t="s">
        <v>44</v>
      </c>
      <c r="I3" s="366" t="s">
        <v>32</v>
      </c>
      <c r="J3" s="367" t="s">
        <v>45</v>
      </c>
      <c r="K3" s="368" t="s">
        <v>32</v>
      </c>
      <c r="L3" s="369" t="s">
        <v>49</v>
      </c>
      <c r="M3" s="369" t="s">
        <v>32</v>
      </c>
      <c r="N3" s="371" t="s">
        <v>203</v>
      </c>
      <c r="O3" s="371" t="s">
        <v>4</v>
      </c>
      <c r="P3" s="372" t="s">
        <v>155</v>
      </c>
      <c r="Q3" s="374" t="s">
        <v>4</v>
      </c>
      <c r="R3" s="375" t="s">
        <v>156</v>
      </c>
      <c r="S3" s="375" t="s">
        <v>4</v>
      </c>
      <c r="T3" s="370" t="s">
        <v>170</v>
      </c>
      <c r="U3" s="370" t="s">
        <v>34</v>
      </c>
      <c r="W3" s="376" t="s">
        <v>46</v>
      </c>
      <c r="X3" s="376" t="s">
        <v>4</v>
      </c>
      <c r="Y3" s="377" t="s">
        <v>47</v>
      </c>
      <c r="Z3" s="378" t="s">
        <v>4</v>
      </c>
      <c r="AA3" s="379" t="s">
        <v>48</v>
      </c>
      <c r="AB3" s="379" t="s">
        <v>4</v>
      </c>
      <c r="AC3" s="380" t="s">
        <v>160</v>
      </c>
      <c r="AD3" s="380" t="s">
        <v>4</v>
      </c>
      <c r="AE3" s="381" t="s">
        <v>161</v>
      </c>
      <c r="AF3" s="383" t="s">
        <v>4</v>
      </c>
      <c r="AG3" s="375" t="s">
        <v>162</v>
      </c>
      <c r="AH3" s="375" t="s">
        <v>4</v>
      </c>
      <c r="AI3" s="370" t="s">
        <v>45</v>
      </c>
      <c r="AJ3" s="370" t="s">
        <v>4</v>
      </c>
      <c r="AK3"/>
      <c r="AL3" s="384" t="s">
        <v>50</v>
      </c>
      <c r="AM3" s="384" t="s">
        <v>4</v>
      </c>
      <c r="AN3" s="385" t="s">
        <v>51</v>
      </c>
      <c r="AO3" s="386" t="s">
        <v>4</v>
      </c>
      <c r="AP3" s="387" t="s">
        <v>52</v>
      </c>
      <c r="AQ3" s="387" t="s">
        <v>4</v>
      </c>
      <c r="AR3" s="388" t="s">
        <v>165</v>
      </c>
      <c r="AS3" s="388" t="s">
        <v>4</v>
      </c>
      <c r="AT3" s="370" t="s">
        <v>49</v>
      </c>
      <c r="AU3" s="370" t="s">
        <v>4</v>
      </c>
      <c r="AW3" s="353" t="s">
        <v>117</v>
      </c>
      <c r="AX3" s="355" t="s">
        <v>115</v>
      </c>
      <c r="AY3" s="351" t="s">
        <v>105</v>
      </c>
      <c r="BA3" s="43"/>
      <c r="BC3" s="47"/>
      <c r="BD3" s="45"/>
      <c r="BE3" s="44"/>
      <c r="BF3" s="45"/>
      <c r="BG3" s="44"/>
      <c r="BH3" s="45"/>
      <c r="BI3" s="44"/>
      <c r="BJ3" s="45"/>
      <c r="BK3" s="200"/>
      <c r="BL3" s="357"/>
      <c r="BM3" s="357"/>
    </row>
    <row r="4" spans="1:65" s="37" customFormat="1" ht="18">
      <c r="A4" s="48"/>
      <c r="B4" s="49"/>
      <c r="C4" s="206"/>
      <c r="D4" s="206"/>
      <c r="G4" s="44"/>
      <c r="H4" s="366"/>
      <c r="I4" s="366"/>
      <c r="J4" s="367"/>
      <c r="K4" s="368"/>
      <c r="L4" s="369"/>
      <c r="M4" s="369"/>
      <c r="N4" s="371"/>
      <c r="O4" s="371"/>
      <c r="P4" s="373"/>
      <c r="Q4" s="374"/>
      <c r="R4" s="375"/>
      <c r="S4" s="375"/>
      <c r="T4" s="370"/>
      <c r="U4" s="370"/>
      <c r="V4" s="36"/>
      <c r="W4" s="376"/>
      <c r="X4" s="376"/>
      <c r="Y4" s="377"/>
      <c r="Z4" s="378"/>
      <c r="AA4" s="379"/>
      <c r="AB4" s="379"/>
      <c r="AC4" s="380"/>
      <c r="AD4" s="380"/>
      <c r="AE4" s="382"/>
      <c r="AF4" s="383"/>
      <c r="AG4" s="375"/>
      <c r="AH4" s="375"/>
      <c r="AI4" s="370"/>
      <c r="AJ4" s="370"/>
      <c r="AK4"/>
      <c r="AL4" s="384"/>
      <c r="AM4" s="384"/>
      <c r="AN4" s="385"/>
      <c r="AO4" s="386"/>
      <c r="AP4" s="387"/>
      <c r="AQ4" s="387"/>
      <c r="AR4" s="388"/>
      <c r="AS4" s="388"/>
      <c r="AT4" s="370"/>
      <c r="AU4" s="370"/>
      <c r="AV4" s="36"/>
      <c r="AW4" s="353"/>
      <c r="AX4" s="355"/>
      <c r="AY4" s="351"/>
      <c r="BA4" s="43"/>
      <c r="BC4" s="44"/>
      <c r="BD4" s="45"/>
      <c r="BE4" s="44"/>
      <c r="BF4" s="45"/>
      <c r="BG4" s="44"/>
      <c r="BH4" s="45"/>
      <c r="BI4" s="44"/>
      <c r="BJ4" s="45"/>
      <c r="BK4" s="200"/>
      <c r="BL4" s="202"/>
      <c r="BM4" s="69"/>
    </row>
    <row r="5" spans="1:65" s="37" customFormat="1" ht="18">
      <c r="A5" s="364"/>
      <c r="B5" s="364"/>
      <c r="C5" s="223"/>
      <c r="D5" s="206"/>
      <c r="G5" s="44"/>
      <c r="H5" s="366"/>
      <c r="I5" s="366"/>
      <c r="J5" s="367"/>
      <c r="K5" s="368"/>
      <c r="L5" s="369"/>
      <c r="M5" s="369"/>
      <c r="N5" s="371"/>
      <c r="O5" s="371"/>
      <c r="P5" s="373"/>
      <c r="Q5" s="374"/>
      <c r="R5" s="375"/>
      <c r="S5" s="375"/>
      <c r="T5" s="370"/>
      <c r="U5" s="370"/>
      <c r="V5" s="36"/>
      <c r="W5" s="376"/>
      <c r="X5" s="376"/>
      <c r="Y5" s="377"/>
      <c r="Z5" s="378"/>
      <c r="AA5" s="379"/>
      <c r="AB5" s="379"/>
      <c r="AC5" s="380"/>
      <c r="AD5" s="380"/>
      <c r="AE5" s="382"/>
      <c r="AF5" s="383"/>
      <c r="AG5" s="375"/>
      <c r="AH5" s="375"/>
      <c r="AI5" s="370"/>
      <c r="AJ5" s="370"/>
      <c r="AK5"/>
      <c r="AL5" s="384"/>
      <c r="AM5" s="384"/>
      <c r="AN5" s="385"/>
      <c r="AO5" s="386"/>
      <c r="AP5" s="387"/>
      <c r="AQ5" s="387"/>
      <c r="AR5" s="388"/>
      <c r="AS5" s="388"/>
      <c r="AT5" s="370"/>
      <c r="AU5" s="370"/>
      <c r="AV5" s="36"/>
      <c r="AW5" s="353"/>
      <c r="AX5" s="355"/>
      <c r="AY5" s="351"/>
      <c r="BA5" s="43"/>
      <c r="BC5" s="360" t="s">
        <v>168</v>
      </c>
      <c r="BD5" s="360"/>
      <c r="BE5" s="361" t="s">
        <v>153</v>
      </c>
      <c r="BF5" s="361"/>
      <c r="BG5" s="362" t="s">
        <v>154</v>
      </c>
      <c r="BH5" s="362"/>
      <c r="BI5" s="363" t="s">
        <v>167</v>
      </c>
      <c r="BJ5" s="363"/>
      <c r="BK5" s="200"/>
      <c r="BL5" s="202"/>
      <c r="BM5" s="69"/>
    </row>
    <row r="6" spans="1:65" s="37" customFormat="1" ht="15" customHeight="1">
      <c r="G6" s="50"/>
      <c r="H6" s="8" t="s">
        <v>6</v>
      </c>
      <c r="I6" s="9" t="s">
        <v>33</v>
      </c>
      <c r="J6" s="254" t="s">
        <v>6</v>
      </c>
      <c r="K6" s="255" t="s">
        <v>33</v>
      </c>
      <c r="L6" s="1" t="s">
        <v>6</v>
      </c>
      <c r="M6" s="2" t="s">
        <v>33</v>
      </c>
      <c r="N6" s="256" t="s">
        <v>5</v>
      </c>
      <c r="O6" s="257" t="s">
        <v>7</v>
      </c>
      <c r="P6" s="12" t="s">
        <v>5</v>
      </c>
      <c r="Q6" s="13" t="s">
        <v>7</v>
      </c>
      <c r="R6" s="258" t="s">
        <v>5</v>
      </c>
      <c r="S6" s="259" t="s">
        <v>7</v>
      </c>
      <c r="T6" s="4" t="s">
        <v>6</v>
      </c>
      <c r="U6" s="3" t="s">
        <v>35</v>
      </c>
      <c r="V6" s="36"/>
      <c r="W6" s="16" t="s">
        <v>5</v>
      </c>
      <c r="X6" s="17" t="s">
        <v>7</v>
      </c>
      <c r="Y6" s="263" t="s">
        <v>5</v>
      </c>
      <c r="Z6" s="264" t="s">
        <v>7</v>
      </c>
      <c r="AA6" s="18" t="s">
        <v>5</v>
      </c>
      <c r="AB6" s="19" t="s">
        <v>7</v>
      </c>
      <c r="AC6" s="267" t="s">
        <v>5</v>
      </c>
      <c r="AD6" s="268" t="s">
        <v>7</v>
      </c>
      <c r="AE6" s="10" t="s">
        <v>5</v>
      </c>
      <c r="AF6" s="11" t="s">
        <v>7</v>
      </c>
      <c r="AG6" s="258" t="s">
        <v>5</v>
      </c>
      <c r="AH6" s="259" t="s">
        <v>7</v>
      </c>
      <c r="AI6" s="4" t="s">
        <v>5</v>
      </c>
      <c r="AJ6" s="3" t="s">
        <v>7</v>
      </c>
      <c r="AK6"/>
      <c r="AL6" s="20" t="s">
        <v>5</v>
      </c>
      <c r="AM6" s="21" t="s">
        <v>7</v>
      </c>
      <c r="AN6" s="269" t="s">
        <v>5</v>
      </c>
      <c r="AO6" s="270" t="s">
        <v>7</v>
      </c>
      <c r="AP6" s="14" t="s">
        <v>5</v>
      </c>
      <c r="AQ6" s="15" t="s">
        <v>7</v>
      </c>
      <c r="AR6" s="265" t="s">
        <v>5</v>
      </c>
      <c r="AS6" s="266" t="s">
        <v>7</v>
      </c>
      <c r="AT6" s="4" t="s">
        <v>5</v>
      </c>
      <c r="AU6" s="3" t="s">
        <v>7</v>
      </c>
      <c r="AV6" s="36"/>
      <c r="AW6" s="354"/>
      <c r="AX6" s="356"/>
      <c r="AY6" s="352"/>
      <c r="BA6" s="43"/>
      <c r="BC6" s="358" t="s">
        <v>166</v>
      </c>
      <c r="BD6" s="51" t="s">
        <v>13</v>
      </c>
      <c r="BE6" s="358" t="s">
        <v>166</v>
      </c>
      <c r="BF6" s="51" t="s">
        <v>13</v>
      </c>
      <c r="BG6" s="358" t="s">
        <v>166</v>
      </c>
      <c r="BH6" s="51" t="s">
        <v>13</v>
      </c>
      <c r="BI6" s="358" t="s">
        <v>166</v>
      </c>
      <c r="BJ6" s="51" t="s">
        <v>4</v>
      </c>
      <c r="BL6" s="294" t="s">
        <v>169</v>
      </c>
      <c r="BM6" s="52" t="s">
        <v>4</v>
      </c>
    </row>
    <row r="7" spans="1:65" ht="29.25" customHeight="1" thickBot="1">
      <c r="B7" s="53" t="s">
        <v>8</v>
      </c>
      <c r="C7" s="54" t="s">
        <v>18</v>
      </c>
      <c r="D7" s="55" t="s">
        <v>126</v>
      </c>
      <c r="E7" s="250" t="s">
        <v>146</v>
      </c>
      <c r="F7" s="54" t="s">
        <v>19</v>
      </c>
      <c r="G7" s="56"/>
      <c r="H7" s="246" t="s">
        <v>147</v>
      </c>
      <c r="I7" s="57" t="s">
        <v>9</v>
      </c>
      <c r="J7" s="246" t="s">
        <v>147</v>
      </c>
      <c r="K7" s="57" t="s">
        <v>9</v>
      </c>
      <c r="L7" s="246" t="s">
        <v>147</v>
      </c>
      <c r="M7" s="57" t="s">
        <v>9</v>
      </c>
      <c r="N7" s="246" t="s">
        <v>147</v>
      </c>
      <c r="O7" s="57" t="s">
        <v>9</v>
      </c>
      <c r="P7" s="246" t="s">
        <v>147</v>
      </c>
      <c r="Q7" s="57" t="s">
        <v>9</v>
      </c>
      <c r="R7" s="246" t="s">
        <v>147</v>
      </c>
      <c r="S7" s="57" t="s">
        <v>9</v>
      </c>
      <c r="T7" s="246" t="s">
        <v>147</v>
      </c>
      <c r="U7" s="273" t="s">
        <v>9</v>
      </c>
      <c r="W7" s="246" t="s">
        <v>147</v>
      </c>
      <c r="X7" s="57" t="s">
        <v>9</v>
      </c>
      <c r="Y7" s="246" t="s">
        <v>147</v>
      </c>
      <c r="Z7" s="57" t="s">
        <v>9</v>
      </c>
      <c r="AA7" s="246" t="s">
        <v>147</v>
      </c>
      <c r="AB7" s="57" t="s">
        <v>9</v>
      </c>
      <c r="AC7" s="246" t="s">
        <v>147</v>
      </c>
      <c r="AD7" s="57" t="s">
        <v>9</v>
      </c>
      <c r="AE7" s="246" t="s">
        <v>147</v>
      </c>
      <c r="AF7" s="57" t="s">
        <v>9</v>
      </c>
      <c r="AG7" s="246" t="s">
        <v>147</v>
      </c>
      <c r="AH7" s="57" t="s">
        <v>9</v>
      </c>
      <c r="AI7" s="246" t="s">
        <v>147</v>
      </c>
      <c r="AJ7" s="287" t="s">
        <v>9</v>
      </c>
      <c r="AL7" s="246" t="s">
        <v>147</v>
      </c>
      <c r="AM7" s="57" t="s">
        <v>9</v>
      </c>
      <c r="AN7" s="246" t="s">
        <v>147</v>
      </c>
      <c r="AO7" s="57" t="s">
        <v>9</v>
      </c>
      <c r="AP7" s="246" t="s">
        <v>147</v>
      </c>
      <c r="AQ7" s="57" t="s">
        <v>9</v>
      </c>
      <c r="AR7" s="246" t="s">
        <v>147</v>
      </c>
      <c r="AS7" s="57" t="s">
        <v>9</v>
      </c>
      <c r="AT7" s="246" t="s">
        <v>147</v>
      </c>
      <c r="AU7" s="280" t="s">
        <v>9</v>
      </c>
      <c r="AW7" s="58" t="s">
        <v>9</v>
      </c>
      <c r="AX7" s="58" t="s">
        <v>9</v>
      </c>
      <c r="AY7" s="58" t="s">
        <v>9</v>
      </c>
      <c r="BA7" s="59"/>
      <c r="BC7" s="359"/>
      <c r="BD7" s="60" t="s">
        <v>14</v>
      </c>
      <c r="BE7" s="359"/>
      <c r="BF7" s="60" t="s">
        <v>14</v>
      </c>
      <c r="BG7" s="359"/>
      <c r="BH7" s="60" t="s">
        <v>14</v>
      </c>
      <c r="BI7" s="359"/>
      <c r="BJ7" s="60" t="s">
        <v>7</v>
      </c>
      <c r="BL7" s="246" t="s">
        <v>147</v>
      </c>
      <c r="BM7" s="60" t="s">
        <v>14</v>
      </c>
    </row>
    <row r="8" spans="1:65" s="61" customFormat="1" ht="14" thickBot="1">
      <c r="B8" s="62" t="s">
        <v>36</v>
      </c>
      <c r="C8" s="63"/>
      <c r="D8" s="63"/>
      <c r="E8" s="63"/>
      <c r="F8" s="63"/>
      <c r="G8" s="64"/>
      <c r="H8" s="65"/>
      <c r="I8" s="66"/>
      <c r="J8" s="67"/>
      <c r="K8" s="66"/>
      <c r="L8" s="67"/>
      <c r="M8" s="66"/>
      <c r="N8" s="65"/>
      <c r="O8" s="66"/>
      <c r="P8" s="67"/>
      <c r="Q8" s="66"/>
      <c r="R8" s="67"/>
      <c r="S8" s="66"/>
      <c r="T8" s="67"/>
      <c r="U8" s="274"/>
      <c r="W8" s="65"/>
      <c r="X8" s="66"/>
      <c r="Y8" s="67"/>
      <c r="Z8" s="66"/>
      <c r="AA8" s="67"/>
      <c r="AB8" s="66"/>
      <c r="AC8" s="65"/>
      <c r="AD8" s="66"/>
      <c r="AE8" s="67"/>
      <c r="AF8" s="66"/>
      <c r="AG8" s="67"/>
      <c r="AH8" s="66"/>
      <c r="AI8" s="67"/>
      <c r="AJ8" s="288"/>
      <c r="AK8"/>
      <c r="AL8" s="65"/>
      <c r="AM8" s="66"/>
      <c r="AN8" s="67"/>
      <c r="AO8" s="66"/>
      <c r="AP8" s="67"/>
      <c r="AQ8" s="66"/>
      <c r="AR8" s="65"/>
      <c r="AS8" s="66"/>
      <c r="AT8" s="67"/>
      <c r="AU8" s="281"/>
      <c r="AW8"/>
      <c r="AX8"/>
      <c r="AY8"/>
      <c r="BA8" s="59"/>
      <c r="BC8" s="68"/>
      <c r="BD8" s="69"/>
      <c r="BE8" s="68"/>
      <c r="BF8" s="69"/>
      <c r="BG8" s="68"/>
      <c r="BH8" s="69"/>
      <c r="BI8" s="68"/>
      <c r="BJ8" s="69"/>
      <c r="BL8" s="68"/>
      <c r="BM8" s="69"/>
    </row>
    <row r="9" spans="1:65" s="61" customFormat="1" ht="14">
      <c r="B9" s="63"/>
      <c r="C9" s="70" t="s">
        <v>20</v>
      </c>
      <c r="D9" s="70"/>
      <c r="E9" s="63"/>
      <c r="F9" s="63"/>
      <c r="G9" s="64"/>
      <c r="H9" s="71">
        <f>H32</f>
        <v>3511.1459999999997</v>
      </c>
      <c r="I9" s="72">
        <f>I32+I42</f>
        <v>109554.04407799988</v>
      </c>
      <c r="J9" s="71">
        <f>J32</f>
        <v>3183.5474999999997</v>
      </c>
      <c r="K9" s="72">
        <f>K32+K42</f>
        <v>113604.69593249995</v>
      </c>
      <c r="L9" s="71">
        <f>L32</f>
        <v>0</v>
      </c>
      <c r="M9" s="72">
        <f>M32+M42</f>
        <v>0</v>
      </c>
      <c r="N9" s="71">
        <f>N32</f>
        <v>1181.4165</v>
      </c>
      <c r="O9" s="72">
        <f>O32+O42</f>
        <v>39380.954119499969</v>
      </c>
      <c r="P9" s="71">
        <f>P32</f>
        <v>0</v>
      </c>
      <c r="Q9" s="72">
        <f>Q32+Q42</f>
        <v>0</v>
      </c>
      <c r="R9" s="71">
        <f>R32</f>
        <v>0</v>
      </c>
      <c r="S9" s="72">
        <f>S32+S42</f>
        <v>0</v>
      </c>
      <c r="T9" s="73">
        <f>T32</f>
        <v>7876.11</v>
      </c>
      <c r="U9" s="275">
        <f>U32+U42</f>
        <v>262539.69412999984</v>
      </c>
      <c r="W9" s="71">
        <f>W32</f>
        <v>0</v>
      </c>
      <c r="X9" s="72">
        <f>X32+X42</f>
        <v>0</v>
      </c>
      <c r="Y9" s="71">
        <f>Y32</f>
        <v>0</v>
      </c>
      <c r="Z9" s="72">
        <f>Z32+Z42</f>
        <v>0</v>
      </c>
      <c r="AA9" s="71">
        <f>AA32</f>
        <v>0</v>
      </c>
      <c r="AB9" s="72">
        <f>AB32+AB42</f>
        <v>0</v>
      </c>
      <c r="AC9" s="71">
        <f>AC32</f>
        <v>0</v>
      </c>
      <c r="AD9" s="72">
        <f>AD32+AD42</f>
        <v>0</v>
      </c>
      <c r="AE9" s="71">
        <f>AE32</f>
        <v>0</v>
      </c>
      <c r="AF9" s="72">
        <f>AF32+AF42</f>
        <v>0</v>
      </c>
      <c r="AG9" s="71">
        <f>AG32</f>
        <v>0</v>
      </c>
      <c r="AH9" s="72">
        <f>AH32+AH42</f>
        <v>0</v>
      </c>
      <c r="AI9" s="73">
        <f>AI32</f>
        <v>0</v>
      </c>
      <c r="AJ9" s="289">
        <f>AJ32+AJ42</f>
        <v>0</v>
      </c>
      <c r="AK9"/>
      <c r="AL9" s="71">
        <f>AL32</f>
        <v>0</v>
      </c>
      <c r="AM9" s="72">
        <f>AM32+AM42</f>
        <v>0</v>
      </c>
      <c r="AN9" s="71">
        <f>AN32</f>
        <v>0</v>
      </c>
      <c r="AO9" s="72">
        <f>AO32+AO42</f>
        <v>0</v>
      </c>
      <c r="AP9" s="71">
        <f>AP32</f>
        <v>0</v>
      </c>
      <c r="AQ9" s="72">
        <f>AQ32+AQ42</f>
        <v>0</v>
      </c>
      <c r="AR9" s="71">
        <f>AR32</f>
        <v>0</v>
      </c>
      <c r="AS9" s="72">
        <f>AS32+AS42</f>
        <v>0</v>
      </c>
      <c r="AT9" s="73">
        <f>AT32</f>
        <v>0</v>
      </c>
      <c r="AU9" s="282">
        <f>AU32+AU42</f>
        <v>0</v>
      </c>
      <c r="AW9"/>
      <c r="AX9"/>
      <c r="AY9"/>
      <c r="BA9" s="59"/>
      <c r="BC9" s="68">
        <f>BC32</f>
        <v>7876.11</v>
      </c>
      <c r="BD9" s="75">
        <f>BD32+BD42</f>
        <v>262539.69412999984</v>
      </c>
      <c r="BE9" s="68">
        <f>$AI9</f>
        <v>0</v>
      </c>
      <c r="BF9" s="76">
        <f>BF32+BF42</f>
        <v>0</v>
      </c>
      <c r="BG9" s="68">
        <f>$AT9</f>
        <v>0</v>
      </c>
      <c r="BH9" s="77">
        <f>BH32+BH42</f>
        <v>0</v>
      </c>
      <c r="BI9" s="68">
        <f>BI32</f>
        <v>0</v>
      </c>
      <c r="BJ9" s="218">
        <f>BJ32+BJ42</f>
        <v>0</v>
      </c>
      <c r="BL9" s="78">
        <f>BL32</f>
        <v>7876.11</v>
      </c>
      <c r="BM9" s="79">
        <f>BM32+BM42</f>
        <v>262539.69412999984</v>
      </c>
    </row>
    <row r="10" spans="1:65" s="61" customFormat="1" ht="14">
      <c r="B10" s="63"/>
      <c r="C10" s="70" t="s">
        <v>37</v>
      </c>
      <c r="D10" s="70"/>
      <c r="E10" s="63"/>
      <c r="F10" s="63"/>
      <c r="G10" s="64"/>
      <c r="H10" s="71"/>
      <c r="I10" s="72">
        <f>I56</f>
        <v>5000.0450000006995</v>
      </c>
      <c r="J10" s="71"/>
      <c r="K10" s="72">
        <f>K56</f>
        <v>26000</v>
      </c>
      <c r="L10" s="71"/>
      <c r="M10" s="72">
        <f>M56</f>
        <v>0</v>
      </c>
      <c r="N10" s="71"/>
      <c r="O10" s="72">
        <f>O56</f>
        <v>14499.999999999929</v>
      </c>
      <c r="P10" s="71"/>
      <c r="Q10" s="72">
        <f>Q56</f>
        <v>0</v>
      </c>
      <c r="R10" s="71"/>
      <c r="S10" s="72">
        <f>S56</f>
        <v>0</v>
      </c>
      <c r="T10" s="73"/>
      <c r="U10" s="275">
        <f>U56</f>
        <v>45500.045000000624</v>
      </c>
      <c r="W10" s="71"/>
      <c r="X10" s="72">
        <f>X56</f>
        <v>0</v>
      </c>
      <c r="Y10" s="71"/>
      <c r="Z10" s="72">
        <f>Z56</f>
        <v>0</v>
      </c>
      <c r="AA10" s="71"/>
      <c r="AB10" s="72">
        <f>AB56</f>
        <v>0</v>
      </c>
      <c r="AC10" s="71"/>
      <c r="AD10" s="72">
        <f>AD56</f>
        <v>0</v>
      </c>
      <c r="AE10" s="71"/>
      <c r="AF10" s="72">
        <f>AF56</f>
        <v>0</v>
      </c>
      <c r="AG10" s="71"/>
      <c r="AH10" s="72">
        <f>AH56</f>
        <v>0</v>
      </c>
      <c r="AI10" s="73"/>
      <c r="AJ10" s="289">
        <f>AJ56</f>
        <v>0</v>
      </c>
      <c r="AK10"/>
      <c r="AL10" s="71"/>
      <c r="AM10" s="72">
        <f>AM56</f>
        <v>0</v>
      </c>
      <c r="AN10" s="71"/>
      <c r="AO10" s="72">
        <f>AO56</f>
        <v>0</v>
      </c>
      <c r="AP10" s="71"/>
      <c r="AQ10" s="72">
        <f>AQ56</f>
        <v>0</v>
      </c>
      <c r="AR10" s="71"/>
      <c r="AS10" s="72">
        <f>AS56</f>
        <v>0</v>
      </c>
      <c r="AT10" s="73"/>
      <c r="AU10" s="282">
        <f>AU56</f>
        <v>0</v>
      </c>
      <c r="AW10"/>
      <c r="AX10"/>
      <c r="AY10"/>
      <c r="BA10" s="59"/>
      <c r="BC10" s="68"/>
      <c r="BD10" s="75">
        <f>BD56</f>
        <v>45500.045000000624</v>
      </c>
      <c r="BE10" s="68"/>
      <c r="BF10" s="76">
        <f>BF56</f>
        <v>0</v>
      </c>
      <c r="BG10" s="68"/>
      <c r="BH10" s="77">
        <f>BH56</f>
        <v>0</v>
      </c>
      <c r="BI10" s="68"/>
      <c r="BJ10" s="218">
        <f>BJ56</f>
        <v>0</v>
      </c>
      <c r="BL10" s="78"/>
      <c r="BM10" s="79">
        <f>BM56</f>
        <v>45500.045000000624</v>
      </c>
    </row>
    <row r="11" spans="1:65" s="61" customFormat="1" ht="14">
      <c r="B11" s="63"/>
      <c r="C11" s="70" t="s">
        <v>38</v>
      </c>
      <c r="D11" s="70"/>
      <c r="E11" s="63"/>
      <c r="F11" s="63"/>
      <c r="G11" s="64"/>
      <c r="H11" s="71"/>
      <c r="I11" s="72">
        <f>I61</f>
        <v>0</v>
      </c>
      <c r="J11" s="71"/>
      <c r="K11" s="72">
        <f>K61</f>
        <v>0</v>
      </c>
      <c r="L11" s="71"/>
      <c r="M11" s="72">
        <f>M61</f>
        <v>0</v>
      </c>
      <c r="N11" s="71"/>
      <c r="O11" s="72">
        <f>O61</f>
        <v>0</v>
      </c>
      <c r="P11" s="71"/>
      <c r="Q11" s="72">
        <f>Q61</f>
        <v>0</v>
      </c>
      <c r="R11" s="71"/>
      <c r="S11" s="72">
        <f>S61</f>
        <v>0</v>
      </c>
      <c r="T11" s="73"/>
      <c r="U11" s="275">
        <f>U61</f>
        <v>0</v>
      </c>
      <c r="W11" s="71"/>
      <c r="X11" s="72">
        <f>X61</f>
        <v>0</v>
      </c>
      <c r="Y11" s="71"/>
      <c r="Z11" s="72">
        <f>Z61</f>
        <v>0</v>
      </c>
      <c r="AA11" s="71"/>
      <c r="AB11" s="72">
        <f>AB61</f>
        <v>0</v>
      </c>
      <c r="AC11" s="71"/>
      <c r="AD11" s="72">
        <f>AD61</f>
        <v>0</v>
      </c>
      <c r="AE11" s="71"/>
      <c r="AF11" s="72">
        <f>AF61</f>
        <v>0</v>
      </c>
      <c r="AG11" s="71"/>
      <c r="AH11" s="72">
        <f>AH61</f>
        <v>0</v>
      </c>
      <c r="AI11" s="73"/>
      <c r="AJ11" s="289">
        <f>AJ61</f>
        <v>0</v>
      </c>
      <c r="AK11"/>
      <c r="AL11" s="71"/>
      <c r="AM11" s="72">
        <f>AM61</f>
        <v>0</v>
      </c>
      <c r="AN11" s="71"/>
      <c r="AO11" s="72">
        <f>AO61</f>
        <v>0</v>
      </c>
      <c r="AP11" s="71"/>
      <c r="AQ11" s="72">
        <f>AQ61</f>
        <v>0</v>
      </c>
      <c r="AR11" s="71"/>
      <c r="AS11" s="72">
        <f>AS61</f>
        <v>0</v>
      </c>
      <c r="AT11" s="73"/>
      <c r="AU11" s="282">
        <f>AU61</f>
        <v>0</v>
      </c>
      <c r="AW11"/>
      <c r="AX11"/>
      <c r="AY11"/>
      <c r="BA11" s="59"/>
      <c r="BC11" s="68"/>
      <c r="BD11" s="75">
        <f>BD61</f>
        <v>0</v>
      </c>
      <c r="BE11" s="68"/>
      <c r="BF11" s="76">
        <f>BF61</f>
        <v>0</v>
      </c>
      <c r="BG11" s="68"/>
      <c r="BH11" s="77">
        <f>BH61</f>
        <v>0</v>
      </c>
      <c r="BI11" s="68"/>
      <c r="BJ11" s="218">
        <f>BJ61</f>
        <v>0</v>
      </c>
      <c r="BL11" s="78"/>
      <c r="BM11" s="79">
        <f>BM61</f>
        <v>0</v>
      </c>
    </row>
    <row r="12" spans="1:65" s="61" customFormat="1" ht="14">
      <c r="B12" s="63"/>
      <c r="C12" s="70" t="s">
        <v>148</v>
      </c>
      <c r="D12" s="70"/>
      <c r="E12" s="63"/>
      <c r="F12" s="63"/>
      <c r="G12" s="64"/>
      <c r="H12" s="71"/>
      <c r="I12" s="72">
        <f>I66</f>
        <v>0</v>
      </c>
      <c r="J12" s="72"/>
      <c r="K12" s="72">
        <f>K66</f>
        <v>0</v>
      </c>
      <c r="L12" s="72"/>
      <c r="M12" s="72">
        <f>M66</f>
        <v>0</v>
      </c>
      <c r="N12" s="72"/>
      <c r="O12" s="72">
        <f>O66</f>
        <v>0</v>
      </c>
      <c r="P12" s="72"/>
      <c r="Q12" s="72">
        <f>Q66</f>
        <v>0</v>
      </c>
      <c r="R12" s="72"/>
      <c r="S12" s="72">
        <f>S66</f>
        <v>0</v>
      </c>
      <c r="T12" s="72"/>
      <c r="U12" s="276">
        <f>U66</f>
        <v>0</v>
      </c>
      <c r="W12" s="71"/>
      <c r="X12" s="72">
        <f>X66</f>
        <v>0</v>
      </c>
      <c r="Y12" s="72"/>
      <c r="Z12" s="72">
        <f>Z66</f>
        <v>0</v>
      </c>
      <c r="AA12" s="72"/>
      <c r="AB12" s="72">
        <f>AB66</f>
        <v>0</v>
      </c>
      <c r="AC12" s="72"/>
      <c r="AD12" s="72">
        <f>AD66</f>
        <v>0</v>
      </c>
      <c r="AE12" s="72"/>
      <c r="AF12" s="72">
        <f>AF66</f>
        <v>0</v>
      </c>
      <c r="AG12" s="72"/>
      <c r="AH12" s="72">
        <f>AH66</f>
        <v>0</v>
      </c>
      <c r="AI12" s="72"/>
      <c r="AJ12" s="290">
        <f>AJ66</f>
        <v>0</v>
      </c>
      <c r="AK12"/>
      <c r="AL12" s="71"/>
      <c r="AM12" s="72">
        <f>AM66</f>
        <v>0</v>
      </c>
      <c r="AN12" s="72"/>
      <c r="AO12" s="72">
        <f>AO66</f>
        <v>0</v>
      </c>
      <c r="AP12" s="72"/>
      <c r="AQ12" s="72">
        <f>AQ66</f>
        <v>0</v>
      </c>
      <c r="AR12" s="72"/>
      <c r="AS12" s="72">
        <f>AS66</f>
        <v>0</v>
      </c>
      <c r="AT12" s="72"/>
      <c r="AU12" s="282">
        <f>AU66</f>
        <v>0</v>
      </c>
      <c r="AW12"/>
      <c r="AX12"/>
      <c r="AY12"/>
      <c r="BA12" s="59"/>
      <c r="BC12" s="68"/>
      <c r="BD12" s="75">
        <f>BD66</f>
        <v>0</v>
      </c>
      <c r="BE12" s="68"/>
      <c r="BF12" s="76">
        <f>BF66</f>
        <v>0</v>
      </c>
      <c r="BG12" s="68"/>
      <c r="BH12" s="77">
        <f>BH66</f>
        <v>0</v>
      </c>
      <c r="BI12" s="68"/>
      <c r="BJ12" s="218">
        <f>BJ62</f>
        <v>0</v>
      </c>
      <c r="BL12" s="78"/>
      <c r="BM12" s="79">
        <f>BM66</f>
        <v>0</v>
      </c>
    </row>
    <row r="13" spans="1:65" s="61" customFormat="1" ht="14">
      <c r="B13" s="63"/>
      <c r="C13" s="70" t="s">
        <v>116</v>
      </c>
      <c r="D13" s="70"/>
      <c r="E13" s="63"/>
      <c r="F13" s="63"/>
      <c r="G13" s="64"/>
      <c r="H13" s="71"/>
      <c r="I13" s="72">
        <f>I71</f>
        <v>0</v>
      </c>
      <c r="J13" s="71"/>
      <c r="K13" s="72">
        <f>K71</f>
        <v>0</v>
      </c>
      <c r="L13" s="71"/>
      <c r="M13" s="72">
        <f>M71</f>
        <v>203784.1</v>
      </c>
      <c r="N13" s="71"/>
      <c r="O13" s="72">
        <f>O71</f>
        <v>35961.9</v>
      </c>
      <c r="P13" s="71"/>
      <c r="Q13" s="72">
        <f>Q71</f>
        <v>0</v>
      </c>
      <c r="R13" s="71"/>
      <c r="S13" s="72">
        <f>S71</f>
        <v>0</v>
      </c>
      <c r="T13" s="73"/>
      <c r="U13" s="275">
        <f>U71</f>
        <v>239746</v>
      </c>
      <c r="W13" s="71"/>
      <c r="X13" s="72">
        <f>X71</f>
        <v>0</v>
      </c>
      <c r="Y13" s="71"/>
      <c r="Z13" s="72">
        <f>Z71</f>
        <v>0</v>
      </c>
      <c r="AA13" s="71"/>
      <c r="AB13" s="72">
        <f>AB71</f>
        <v>0</v>
      </c>
      <c r="AC13" s="71"/>
      <c r="AD13" s="72">
        <f>AD71</f>
        <v>0</v>
      </c>
      <c r="AE13" s="71"/>
      <c r="AF13" s="72">
        <f>AF71</f>
        <v>0</v>
      </c>
      <c r="AG13" s="71"/>
      <c r="AH13" s="72">
        <f>AH71</f>
        <v>0</v>
      </c>
      <c r="AI13" s="73"/>
      <c r="AJ13" s="289">
        <f>AJ71</f>
        <v>0</v>
      </c>
      <c r="AK13"/>
      <c r="AL13" s="71"/>
      <c r="AM13" s="72">
        <f>AM71</f>
        <v>0</v>
      </c>
      <c r="AN13" s="71"/>
      <c r="AO13" s="72">
        <f>AO71</f>
        <v>0</v>
      </c>
      <c r="AP13" s="71"/>
      <c r="AQ13" s="72">
        <f>AQ71</f>
        <v>0</v>
      </c>
      <c r="AR13" s="71"/>
      <c r="AS13" s="72">
        <f>AS71</f>
        <v>0</v>
      </c>
      <c r="AT13" s="73"/>
      <c r="AU13" s="282">
        <f>AU71</f>
        <v>0</v>
      </c>
      <c r="AW13"/>
      <c r="AX13">
        <v>2000</v>
      </c>
      <c r="AY13"/>
      <c r="BA13" s="59"/>
      <c r="BC13" s="68"/>
      <c r="BD13" s="75">
        <f>BD71</f>
        <v>239746</v>
      </c>
      <c r="BE13" s="68"/>
      <c r="BF13" s="76">
        <f>BF71</f>
        <v>0</v>
      </c>
      <c r="BG13" s="68"/>
      <c r="BH13" s="77">
        <f>BH71</f>
        <v>0</v>
      </c>
      <c r="BI13" s="68"/>
      <c r="BJ13" s="218">
        <f>BJ71</f>
        <v>0</v>
      </c>
      <c r="BL13" s="78"/>
      <c r="BM13" s="79">
        <f>BM71</f>
        <v>239746</v>
      </c>
    </row>
    <row r="14" spans="1:65" s="80" customFormat="1" ht="14">
      <c r="B14" s="63"/>
      <c r="C14" s="81" t="s">
        <v>24</v>
      </c>
      <c r="D14" s="81"/>
      <c r="E14" s="63"/>
      <c r="F14" s="63"/>
      <c r="G14" s="64"/>
      <c r="H14" s="71"/>
      <c r="I14" s="72">
        <f>SUM(I9:I13)</f>
        <v>114554.08907800057</v>
      </c>
      <c r="J14" s="71"/>
      <c r="K14" s="72">
        <f>SUM(K9:K13)</f>
        <v>139604.69593249995</v>
      </c>
      <c r="L14" s="71"/>
      <c r="M14" s="72">
        <f>SUM(M9:M13)</f>
        <v>203784.1</v>
      </c>
      <c r="N14" s="71"/>
      <c r="O14" s="72">
        <f>SUM(O9:O13)</f>
        <v>89842.854119499898</v>
      </c>
      <c r="P14" s="71"/>
      <c r="Q14" s="72">
        <f>SUM(Q9:Q13)</f>
        <v>0</v>
      </c>
      <c r="R14" s="71"/>
      <c r="S14" s="72">
        <f>SUM(S9:S13)</f>
        <v>0</v>
      </c>
      <c r="T14" s="73"/>
      <c r="U14" s="275">
        <f>SUM(U9:U13)</f>
        <v>547785.73913000047</v>
      </c>
      <c r="W14" s="71"/>
      <c r="X14" s="72">
        <f>SUM(X9:X13)</f>
        <v>0</v>
      </c>
      <c r="Y14" s="71"/>
      <c r="Z14" s="72">
        <f>SUM(Z9:Z13)</f>
        <v>0</v>
      </c>
      <c r="AA14" s="71"/>
      <c r="AB14" s="72">
        <f>SUM(AB9:AB13)</f>
        <v>0</v>
      </c>
      <c r="AC14" s="71"/>
      <c r="AD14" s="72">
        <f>SUM(AD9:AD13)</f>
        <v>0</v>
      </c>
      <c r="AE14" s="71"/>
      <c r="AF14" s="72">
        <f>SUM(AF9:AF13)</f>
        <v>0</v>
      </c>
      <c r="AG14" s="71"/>
      <c r="AH14" s="72">
        <f>SUM(AH9:AH13)</f>
        <v>0</v>
      </c>
      <c r="AI14" s="73"/>
      <c r="AJ14" s="289">
        <f>SUM(AJ9:AJ13)</f>
        <v>0</v>
      </c>
      <c r="AK14"/>
      <c r="AL14" s="71"/>
      <c r="AM14" s="72">
        <f>SUM(AM9:AM13)</f>
        <v>0</v>
      </c>
      <c r="AN14" s="71"/>
      <c r="AO14" s="72">
        <f>SUM(AO9:AO13)</f>
        <v>0</v>
      </c>
      <c r="AP14" s="71"/>
      <c r="AQ14" s="72">
        <f>SUM(AQ9:AQ13)</f>
        <v>0</v>
      </c>
      <c r="AR14" s="71"/>
      <c r="AS14" s="72">
        <f>SUM(AS9:AS13)</f>
        <v>0</v>
      </c>
      <c r="AT14" s="73"/>
      <c r="AU14" s="282">
        <f>SUM(AU9:AU13)</f>
        <v>0</v>
      </c>
      <c r="AW14" s="214">
        <f>Travel!P9</f>
        <v>15000</v>
      </c>
      <c r="AX14" s="214">
        <f>'Program-Admin Costs (ODCs)'!B9</f>
        <v>52884</v>
      </c>
      <c r="AY14" s="74">
        <f>SUM(AW14:AX14)</f>
        <v>67884</v>
      </c>
      <c r="BA14" s="59"/>
      <c r="BC14" s="68"/>
      <c r="BD14" s="75">
        <f>SUM(BD9:BD13)</f>
        <v>547785.73913000047</v>
      </c>
      <c r="BE14" s="68"/>
      <c r="BF14" s="76">
        <f>SUM(BF9:BF13)</f>
        <v>0</v>
      </c>
      <c r="BG14" s="68"/>
      <c r="BH14" s="77">
        <f>SUM(BH9:BH13)</f>
        <v>0</v>
      </c>
      <c r="BI14" s="68"/>
      <c r="BJ14" s="218">
        <f>AY14</f>
        <v>67884</v>
      </c>
      <c r="BL14" s="78"/>
      <c r="BM14" s="79">
        <f>SUM(BM9:BM13,BJ14)</f>
        <v>615669.73913000047</v>
      </c>
    </row>
    <row r="15" spans="1:65" s="80" customFormat="1" ht="14">
      <c r="B15" s="63"/>
      <c r="C15" s="240" t="s">
        <v>141</v>
      </c>
      <c r="D15" s="240"/>
      <c r="E15" s="241"/>
      <c r="F15" s="241"/>
      <c r="G15" s="242"/>
      <c r="H15" s="243"/>
      <c r="I15" s="244"/>
      <c r="J15" s="71"/>
      <c r="K15" s="72"/>
      <c r="L15" s="71"/>
      <c r="M15" s="72"/>
      <c r="N15" s="243"/>
      <c r="O15" s="244"/>
      <c r="P15" s="71"/>
      <c r="Q15" s="72"/>
      <c r="R15" s="71"/>
      <c r="S15" s="72"/>
      <c r="T15" s="73"/>
      <c r="U15" s="275"/>
      <c r="W15" s="243"/>
      <c r="X15" s="244"/>
      <c r="Y15" s="71"/>
      <c r="Z15" s="72"/>
      <c r="AA15" s="71"/>
      <c r="AB15" s="72"/>
      <c r="AC15" s="243"/>
      <c r="AD15" s="244"/>
      <c r="AE15" s="71"/>
      <c r="AF15" s="72"/>
      <c r="AG15" s="71"/>
      <c r="AH15" s="72"/>
      <c r="AI15" s="73"/>
      <c r="AJ15" s="289"/>
      <c r="AK15"/>
      <c r="AL15" s="243"/>
      <c r="AM15" s="244"/>
      <c r="AN15" s="71"/>
      <c r="AO15" s="72"/>
      <c r="AP15" s="71"/>
      <c r="AQ15" s="72"/>
      <c r="AR15" s="243"/>
      <c r="AS15" s="244"/>
      <c r="AT15" s="73"/>
      <c r="AU15" s="282"/>
      <c r="AW15" s="74"/>
      <c r="AX15" s="74"/>
      <c r="AY15" s="74"/>
      <c r="BA15" s="59"/>
      <c r="BC15" s="68"/>
      <c r="BD15" s="75"/>
      <c r="BE15" s="68"/>
      <c r="BF15" s="76"/>
      <c r="BG15" s="68"/>
      <c r="BH15" s="77"/>
      <c r="BI15" s="68"/>
      <c r="BJ15" s="218"/>
      <c r="BL15" s="78"/>
      <c r="BM15" s="79"/>
    </row>
    <row r="16" spans="1:65" s="80" customFormat="1" ht="14">
      <c r="B16" s="63"/>
      <c r="C16" s="261" t="s">
        <v>143</v>
      </c>
      <c r="D16" s="240"/>
      <c r="E16" s="241"/>
      <c r="F16" s="241"/>
      <c r="G16" s="242"/>
      <c r="H16" s="243"/>
      <c r="I16" s="260"/>
      <c r="J16" s="244"/>
      <c r="K16" s="260"/>
      <c r="L16" s="244"/>
      <c r="M16" s="260"/>
      <c r="N16" s="244"/>
      <c r="O16" s="260"/>
      <c r="P16" s="244"/>
      <c r="Q16" s="260"/>
      <c r="R16" s="244"/>
      <c r="S16" s="260"/>
      <c r="T16" s="73"/>
      <c r="U16" s="275">
        <f>SUM(I16,K16,M16,O16,Q16,S16)</f>
        <v>0</v>
      </c>
      <c r="W16" s="243"/>
      <c r="X16" s="260"/>
      <c r="Y16" s="244"/>
      <c r="Z16" s="260"/>
      <c r="AA16" s="244"/>
      <c r="AB16" s="260"/>
      <c r="AC16" s="244"/>
      <c r="AD16" s="260"/>
      <c r="AE16" s="244"/>
      <c r="AF16" s="260"/>
      <c r="AG16" s="244"/>
      <c r="AH16" s="260"/>
      <c r="AI16" s="73"/>
      <c r="AJ16" s="289">
        <f>SUM(X16,Z16,AB16,AD16,AF16,AH16)</f>
        <v>0</v>
      </c>
      <c r="AK16"/>
      <c r="AL16" s="243"/>
      <c r="AM16" s="260"/>
      <c r="AN16" s="244"/>
      <c r="AO16" s="260"/>
      <c r="AP16" s="244"/>
      <c r="AQ16" s="260"/>
      <c r="AR16" s="244"/>
      <c r="AS16" s="260"/>
      <c r="AT16" s="73"/>
      <c r="AU16" s="282">
        <f>SUM(AM16,AO16,AQ16,AS16)</f>
        <v>0</v>
      </c>
      <c r="AW16" s="74"/>
      <c r="AX16" s="74"/>
      <c r="AY16" s="74"/>
      <c r="BA16" s="59"/>
      <c r="BC16" s="68"/>
      <c r="BD16" s="75">
        <f>$U16</f>
        <v>0</v>
      </c>
      <c r="BE16" s="68"/>
      <c r="BF16" s="76">
        <f>$AJ16</f>
        <v>0</v>
      </c>
      <c r="BG16" s="68"/>
      <c r="BH16" s="77">
        <f>AU16</f>
        <v>0</v>
      </c>
      <c r="BI16" s="68"/>
      <c r="BJ16" s="218"/>
      <c r="BL16" s="78"/>
      <c r="BM16" s="79">
        <f>SUM(BD16,BF16,BH16)</f>
        <v>0</v>
      </c>
    </row>
    <row r="17" spans="2:65" s="80" customFormat="1" ht="14">
      <c r="B17" s="63"/>
      <c r="C17" s="261" t="s">
        <v>145</v>
      </c>
      <c r="D17" s="240"/>
      <c r="E17" s="241"/>
      <c r="F17" s="241"/>
      <c r="G17" s="242"/>
      <c r="H17" s="243"/>
      <c r="I17" s="260"/>
      <c r="J17" s="71"/>
      <c r="K17" s="260"/>
      <c r="L17" s="71"/>
      <c r="M17" s="260"/>
      <c r="N17" s="243"/>
      <c r="O17" s="260"/>
      <c r="P17" s="71"/>
      <c r="Q17" s="260"/>
      <c r="R17" s="71"/>
      <c r="S17" s="260"/>
      <c r="T17" s="73"/>
      <c r="U17" s="275">
        <f>SUM(I17,K17,M17,O17,Q17,S17)</f>
        <v>0</v>
      </c>
      <c r="W17" s="243"/>
      <c r="X17" s="260"/>
      <c r="Y17" s="71"/>
      <c r="Z17" s="260"/>
      <c r="AA17" s="71"/>
      <c r="AB17" s="260"/>
      <c r="AC17" s="243"/>
      <c r="AD17" s="260"/>
      <c r="AE17" s="71"/>
      <c r="AF17" s="260"/>
      <c r="AG17" s="71"/>
      <c r="AH17" s="260"/>
      <c r="AI17" s="73"/>
      <c r="AJ17" s="289">
        <f>SUM(X17,Z17,AB17,AD17,AF17,AH17)</f>
        <v>0</v>
      </c>
      <c r="AK17"/>
      <c r="AL17" s="243"/>
      <c r="AM17" s="260"/>
      <c r="AN17" s="71"/>
      <c r="AO17" s="260"/>
      <c r="AP17" s="71"/>
      <c r="AQ17" s="260"/>
      <c r="AR17" s="243"/>
      <c r="AS17" s="260"/>
      <c r="AT17" s="73"/>
      <c r="AU17" s="282">
        <f>SUM(AM17,AO17,AQ17,AS17)</f>
        <v>0</v>
      </c>
      <c r="AW17" s="74"/>
      <c r="AX17" s="74"/>
      <c r="AY17" s="74"/>
      <c r="BA17" s="59"/>
      <c r="BC17" s="68"/>
      <c r="BD17" s="75">
        <f>$U17</f>
        <v>0</v>
      </c>
      <c r="BE17" s="68"/>
      <c r="BF17" s="76">
        <f>$AJ17</f>
        <v>0</v>
      </c>
      <c r="BG17" s="68"/>
      <c r="BH17" s="77">
        <f>AU17</f>
        <v>0</v>
      </c>
      <c r="BI17" s="68"/>
      <c r="BJ17" s="218"/>
      <c r="BL17" s="78"/>
      <c r="BM17" s="79">
        <f>SUM(BD17,BF17,BH17)</f>
        <v>0</v>
      </c>
    </row>
    <row r="18" spans="2:65" s="80" customFormat="1" ht="14">
      <c r="B18" s="63"/>
      <c r="C18" s="261" t="s">
        <v>142</v>
      </c>
      <c r="D18" s="240"/>
      <c r="E18" s="241"/>
      <c r="F18" s="241"/>
      <c r="G18" s="242"/>
      <c r="H18" s="243"/>
      <c r="I18" s="260"/>
      <c r="J18" s="244"/>
      <c r="K18" s="260"/>
      <c r="L18" s="244"/>
      <c r="M18" s="260">
        <f>M13-25000</f>
        <v>178784.1</v>
      </c>
      <c r="N18" s="244"/>
      <c r="O18" s="260">
        <f>O13</f>
        <v>35961.9</v>
      </c>
      <c r="P18" s="244"/>
      <c r="Q18" s="260"/>
      <c r="R18" s="244"/>
      <c r="S18" s="260"/>
      <c r="T18" s="73"/>
      <c r="U18" s="275">
        <f>(SUM(I18,K18,M18,O18,Q18,S18))</f>
        <v>214746</v>
      </c>
      <c r="W18" s="243"/>
      <c r="X18" s="260"/>
      <c r="Y18" s="243"/>
      <c r="Z18" s="260"/>
      <c r="AA18" s="244"/>
      <c r="AB18" s="260"/>
      <c r="AC18" s="244"/>
      <c r="AD18" s="260"/>
      <c r="AE18" s="244"/>
      <c r="AF18" s="260"/>
      <c r="AG18" s="244"/>
      <c r="AH18" s="260"/>
      <c r="AI18" s="73"/>
      <c r="AJ18" s="289">
        <f>(SUM(X18,Z18,AB18,AD18,AF18,AH18))</f>
        <v>0</v>
      </c>
      <c r="AK18"/>
      <c r="AL18" s="243"/>
      <c r="AM18" s="260"/>
      <c r="AN18" s="244"/>
      <c r="AO18" s="260"/>
      <c r="AP18" s="244"/>
      <c r="AQ18" s="260"/>
      <c r="AR18" s="244"/>
      <c r="AS18" s="260"/>
      <c r="AT18" s="73"/>
      <c r="AU18" s="282">
        <f>(SUM(AM18,AO18,AQ18,AS18))</f>
        <v>0</v>
      </c>
      <c r="AW18" s="74"/>
      <c r="AX18" s="74"/>
      <c r="AY18" s="74"/>
      <c r="BA18" s="59"/>
      <c r="BC18" s="68"/>
      <c r="BD18" s="75">
        <f>$U18</f>
        <v>214746</v>
      </c>
      <c r="BE18" s="68"/>
      <c r="BF18" s="76">
        <f>$AJ18</f>
        <v>0</v>
      </c>
      <c r="BG18" s="68"/>
      <c r="BH18" s="77">
        <f t="shared" ref="BH18" si="0">AU18</f>
        <v>0</v>
      </c>
      <c r="BI18" s="68"/>
      <c r="BJ18" s="218"/>
      <c r="BL18" s="78"/>
      <c r="BM18" s="79">
        <f>SUM(BD18,BF18,BH18)</f>
        <v>214746</v>
      </c>
    </row>
    <row r="19" spans="2:65" s="80" customFormat="1" ht="14">
      <c r="B19" s="63"/>
      <c r="C19" s="240" t="s">
        <v>144</v>
      </c>
      <c r="D19" s="240"/>
      <c r="E19" s="241"/>
      <c r="F19" s="241"/>
      <c r="G19" s="242"/>
      <c r="H19" s="243"/>
      <c r="I19" s="244">
        <f>SUM(I16:I18)</f>
        <v>0</v>
      </c>
      <c r="J19" s="244"/>
      <c r="K19" s="244">
        <f>SUM(K16:K18)</f>
        <v>0</v>
      </c>
      <c r="L19" s="244"/>
      <c r="M19" s="244">
        <f>SUM(M16:M18)</f>
        <v>178784.1</v>
      </c>
      <c r="N19" s="244"/>
      <c r="O19" s="244">
        <f>SUM(O16:O18)</f>
        <v>35961.9</v>
      </c>
      <c r="P19" s="244"/>
      <c r="Q19" s="244">
        <f>SUM(Q16:Q18)</f>
        <v>0</v>
      </c>
      <c r="R19" s="244"/>
      <c r="S19" s="244">
        <f>SUM(S16:S18)</f>
        <v>0</v>
      </c>
      <c r="T19" s="73"/>
      <c r="U19" s="275">
        <f>SUM(U16:U18)</f>
        <v>214746</v>
      </c>
      <c r="W19" s="243"/>
      <c r="X19" s="244">
        <f>SUM(X16:X18)</f>
        <v>0</v>
      </c>
      <c r="Y19" s="244"/>
      <c r="Z19" s="244">
        <f>SUM(Z16:Z18)</f>
        <v>0</v>
      </c>
      <c r="AA19" s="244"/>
      <c r="AB19" s="244">
        <f>SUM(AB16:AB18)</f>
        <v>0</v>
      </c>
      <c r="AC19" s="244"/>
      <c r="AD19" s="244">
        <f>SUM(AD16:AD18)</f>
        <v>0</v>
      </c>
      <c r="AE19" s="244"/>
      <c r="AF19" s="244">
        <f>SUM(AF16:AF18)</f>
        <v>0</v>
      </c>
      <c r="AG19" s="244"/>
      <c r="AH19" s="244">
        <f>SUM(AH16:AH18)</f>
        <v>0</v>
      </c>
      <c r="AI19" s="73"/>
      <c r="AJ19" s="289">
        <f>SUM(AJ16:AJ18)</f>
        <v>0</v>
      </c>
      <c r="AK19"/>
      <c r="AL19" s="243"/>
      <c r="AM19" s="244">
        <f>SUM(AM16:AM18)</f>
        <v>0</v>
      </c>
      <c r="AN19" s="244"/>
      <c r="AO19" s="244">
        <f>SUM(AO16:AO18)</f>
        <v>0</v>
      </c>
      <c r="AP19" s="244"/>
      <c r="AQ19" s="244">
        <f>SUM(AQ16:AQ18)</f>
        <v>0</v>
      </c>
      <c r="AR19" s="244"/>
      <c r="AS19" s="244">
        <f>SUM(AS16:AS18)</f>
        <v>0</v>
      </c>
      <c r="AT19" s="73"/>
      <c r="AU19" s="282">
        <f>SUM(AU16:AU18)</f>
        <v>0</v>
      </c>
      <c r="AW19" s="74"/>
      <c r="AX19" s="74"/>
      <c r="AY19" s="74"/>
      <c r="BA19" s="59"/>
      <c r="BC19" s="68"/>
      <c r="BD19" s="75">
        <f>SUM(BD16:BD18)</f>
        <v>214746</v>
      </c>
      <c r="BE19" s="68"/>
      <c r="BF19" s="76">
        <f>SUM(BF16:BF18)</f>
        <v>0</v>
      </c>
      <c r="BG19" s="68"/>
      <c r="BH19" s="77">
        <f>SUM(BH16:BH18)</f>
        <v>0</v>
      </c>
      <c r="BI19" s="68"/>
      <c r="BJ19" s="218"/>
      <c r="BL19" s="78"/>
      <c r="BM19" s="79">
        <f>SUM(BD19,BF19,BH19)</f>
        <v>214746</v>
      </c>
    </row>
    <row r="20" spans="2:65" s="80" customFormat="1" ht="14">
      <c r="B20" s="63"/>
      <c r="C20" s="70" t="s">
        <v>22</v>
      </c>
      <c r="D20" s="70"/>
      <c r="E20" s="82"/>
      <c r="F20" s="63"/>
      <c r="G20" s="64"/>
      <c r="H20" s="71"/>
      <c r="I20" s="72">
        <f>I14-I19</f>
        <v>114554.08907800057</v>
      </c>
      <c r="J20" s="72"/>
      <c r="K20" s="72">
        <f t="shared" ref="K20:S20" si="1">K14-K19</f>
        <v>139604.69593249995</v>
      </c>
      <c r="L20" s="72"/>
      <c r="M20" s="72">
        <f t="shared" si="1"/>
        <v>25000</v>
      </c>
      <c r="N20" s="72"/>
      <c r="O20" s="72">
        <f t="shared" si="1"/>
        <v>53880.954119499896</v>
      </c>
      <c r="P20" s="72"/>
      <c r="Q20" s="72">
        <f t="shared" si="1"/>
        <v>0</v>
      </c>
      <c r="R20" s="72"/>
      <c r="S20" s="72">
        <f t="shared" si="1"/>
        <v>0</v>
      </c>
      <c r="T20" s="72"/>
      <c r="U20" s="275">
        <f>U14-U19</f>
        <v>333039.73913000047</v>
      </c>
      <c r="W20" s="71"/>
      <c r="X20" s="72">
        <f>X14-X19</f>
        <v>0</v>
      </c>
      <c r="Y20" s="72"/>
      <c r="Z20" s="72">
        <f t="shared" ref="Z20" si="2">Z14-Z19</f>
        <v>0</v>
      </c>
      <c r="AA20" s="72"/>
      <c r="AB20" s="72">
        <f t="shared" ref="AB20" si="3">AB14-AB19</f>
        <v>0</v>
      </c>
      <c r="AC20" s="72"/>
      <c r="AD20" s="72">
        <f t="shared" ref="AD20" si="4">AD14-AD19</f>
        <v>0</v>
      </c>
      <c r="AE20" s="72"/>
      <c r="AF20" s="72">
        <f t="shared" ref="AF20" si="5">AF14-AF19</f>
        <v>0</v>
      </c>
      <c r="AG20" s="72"/>
      <c r="AH20" s="72">
        <f t="shared" ref="AH20" si="6">AH14-AH19</f>
        <v>0</v>
      </c>
      <c r="AI20" s="72"/>
      <c r="AJ20" s="289">
        <f t="shared" ref="AJ20" si="7">AJ14-AJ19</f>
        <v>0</v>
      </c>
      <c r="AK20"/>
      <c r="AL20" s="71"/>
      <c r="AM20" s="72">
        <f>AM14-AM19</f>
        <v>0</v>
      </c>
      <c r="AN20" s="72"/>
      <c r="AO20" s="72">
        <f t="shared" ref="AO20" si="8">AO14-AO19</f>
        <v>0</v>
      </c>
      <c r="AP20" s="72"/>
      <c r="AQ20" s="72">
        <f t="shared" ref="AQ20" si="9">AQ14-AQ19</f>
        <v>0</v>
      </c>
      <c r="AR20" s="72"/>
      <c r="AS20" s="72">
        <f t="shared" ref="AS20" si="10">AS14-AS19</f>
        <v>0</v>
      </c>
      <c r="AT20" s="72"/>
      <c r="AU20" s="282">
        <f t="shared" ref="AU20" si="11">AU14-AU19</f>
        <v>0</v>
      </c>
      <c r="AW20" s="74">
        <f>AW14-AW11</f>
        <v>15000</v>
      </c>
      <c r="AX20" s="74">
        <f>AX14-AX11</f>
        <v>52884</v>
      </c>
      <c r="AY20" s="74">
        <f>AY14-AY11</f>
        <v>67884</v>
      </c>
      <c r="BA20" s="59"/>
      <c r="BC20" s="68"/>
      <c r="BD20" s="75">
        <f>BD14-BD19</f>
        <v>333039.73913000047</v>
      </c>
      <c r="BE20" s="68"/>
      <c r="BF20" s="76">
        <f t="shared" ref="BF20" si="12">BF14-BF19</f>
        <v>0</v>
      </c>
      <c r="BG20" s="68"/>
      <c r="BH20" s="77">
        <f t="shared" ref="BH20" si="13">BH14-BH19</f>
        <v>0</v>
      </c>
      <c r="BI20" s="68"/>
      <c r="BJ20" s="218">
        <f>BJ14-BJ11</f>
        <v>67884</v>
      </c>
      <c r="BL20" s="78"/>
      <c r="BM20" s="79">
        <f>SUM(BD20,BF20,BH20,BJ20)</f>
        <v>400923.73913000047</v>
      </c>
    </row>
    <row r="21" spans="2:65" s="80" customFormat="1" ht="15" thickBot="1">
      <c r="B21" s="63"/>
      <c r="C21" s="81" t="s">
        <v>23</v>
      </c>
      <c r="D21" s="81"/>
      <c r="E21" s="347">
        <v>0.54500000000000004</v>
      </c>
      <c r="F21" s="64" t="s">
        <v>25</v>
      </c>
      <c r="G21" s="64"/>
      <c r="H21" s="71"/>
      <c r="I21" s="72">
        <f>I20*$E$21</f>
        <v>62431.97854751032</v>
      </c>
      <c r="J21" s="72"/>
      <c r="K21" s="72">
        <f t="shared" ref="K21:S21" si="14">K20*$E$21</f>
        <v>76084.559283212482</v>
      </c>
      <c r="L21" s="72"/>
      <c r="M21" s="72">
        <f t="shared" si="14"/>
        <v>13625.000000000002</v>
      </c>
      <c r="N21" s="72"/>
      <c r="O21" s="72">
        <f t="shared" si="14"/>
        <v>29365.119995127447</v>
      </c>
      <c r="P21" s="72"/>
      <c r="Q21" s="72">
        <f t="shared" si="14"/>
        <v>0</v>
      </c>
      <c r="R21" s="72"/>
      <c r="S21" s="72">
        <f t="shared" si="14"/>
        <v>0</v>
      </c>
      <c r="T21" s="72"/>
      <c r="U21" s="275">
        <f>U20*$E$21</f>
        <v>181506.65782585027</v>
      </c>
      <c r="W21" s="71"/>
      <c r="X21" s="72">
        <f>X20*$E$21</f>
        <v>0</v>
      </c>
      <c r="Y21" s="72"/>
      <c r="Z21" s="72">
        <f t="shared" ref="Z21" si="15">Z20*$E$21</f>
        <v>0</v>
      </c>
      <c r="AA21" s="72"/>
      <c r="AB21" s="72">
        <f t="shared" ref="AB21" si="16">AB20*$E$21</f>
        <v>0</v>
      </c>
      <c r="AC21" s="72"/>
      <c r="AD21" s="72">
        <f t="shared" ref="AD21" si="17">AD20*$E$21</f>
        <v>0</v>
      </c>
      <c r="AE21" s="72"/>
      <c r="AF21" s="72">
        <f t="shared" ref="AF21" si="18">AF20*$E$21</f>
        <v>0</v>
      </c>
      <c r="AG21" s="72"/>
      <c r="AH21" s="72">
        <f t="shared" ref="AH21" si="19">AH20*$E$21</f>
        <v>0</v>
      </c>
      <c r="AI21" s="72"/>
      <c r="AJ21" s="289">
        <f t="shared" ref="AJ21" si="20">AJ20*$E$21</f>
        <v>0</v>
      </c>
      <c r="AK21"/>
      <c r="AL21" s="71"/>
      <c r="AM21" s="72">
        <f>AM20*$E$21</f>
        <v>0</v>
      </c>
      <c r="AN21" s="72"/>
      <c r="AO21" s="72">
        <f t="shared" ref="AO21" si="21">AO20*$E$21</f>
        <v>0</v>
      </c>
      <c r="AP21" s="72"/>
      <c r="AQ21" s="72">
        <f t="shared" ref="AQ21" si="22">AQ20*$E$21</f>
        <v>0</v>
      </c>
      <c r="AR21" s="72"/>
      <c r="AS21" s="72">
        <f t="shared" ref="AS21" si="23">AS20*$E$21</f>
        <v>0</v>
      </c>
      <c r="AT21" s="72"/>
      <c r="AU21" s="282">
        <f t="shared" ref="AU21" si="24">AU20*$E$21</f>
        <v>0</v>
      </c>
      <c r="AW21" s="74">
        <f t="shared" ref="AW21" si="25">AW20*$E$21</f>
        <v>8175.0000000000009</v>
      </c>
      <c r="AX21" s="74">
        <f>AX13*E21</f>
        <v>1090</v>
      </c>
      <c r="AY21" s="74">
        <f>AW21+AX21</f>
        <v>9265</v>
      </c>
      <c r="BA21" s="59"/>
      <c r="BC21" s="68"/>
      <c r="BD21" s="75">
        <f t="shared" ref="BD21" si="26">BD20*$E$21</f>
        <v>181506.65782585027</v>
      </c>
      <c r="BE21" s="68"/>
      <c r="BF21" s="76">
        <f t="shared" ref="BF21" si="27">BF20*$E$21</f>
        <v>0</v>
      </c>
      <c r="BG21" s="68"/>
      <c r="BH21" s="77">
        <f t="shared" ref="BH21" si="28">BH20*$E$21</f>
        <v>0</v>
      </c>
      <c r="BI21" s="68"/>
      <c r="BJ21" s="218">
        <f>AY21</f>
        <v>9265</v>
      </c>
      <c r="BL21" s="78"/>
      <c r="BM21" s="79">
        <f>SUM(BD21,BF21,BH21,BJ21)</f>
        <v>190771.65782585027</v>
      </c>
    </row>
    <row r="22" spans="2:65" s="61" customFormat="1" ht="17" thickBot="1">
      <c r="B22" s="63"/>
      <c r="C22" s="84" t="s">
        <v>21</v>
      </c>
      <c r="D22" s="85"/>
      <c r="E22" s="63"/>
      <c r="F22" s="63"/>
      <c r="G22" s="64"/>
      <c r="H22" s="71"/>
      <c r="I22" s="86">
        <f>I21+I14</f>
        <v>176986.06762551088</v>
      </c>
      <c r="J22" s="71"/>
      <c r="K22" s="86">
        <f>K21+K14</f>
        <v>215689.25521571242</v>
      </c>
      <c r="L22" s="71"/>
      <c r="M22" s="86">
        <f>M21+M14</f>
        <v>217409.1</v>
      </c>
      <c r="N22" s="71"/>
      <c r="O22" s="86">
        <f>O21+O14</f>
        <v>119207.97411462734</v>
      </c>
      <c r="P22" s="71"/>
      <c r="Q22" s="86">
        <f>Q21+Q14</f>
        <v>0</v>
      </c>
      <c r="R22" s="71"/>
      <c r="S22" s="86">
        <f>S21+S14</f>
        <v>0</v>
      </c>
      <c r="T22" s="73"/>
      <c r="U22" s="277">
        <f>U21+U14</f>
        <v>729292.39695585077</v>
      </c>
      <c r="W22" s="71"/>
      <c r="X22" s="86">
        <f>X21+X14</f>
        <v>0</v>
      </c>
      <c r="Y22" s="71"/>
      <c r="Z22" s="86">
        <f>Z21+Z14</f>
        <v>0</v>
      </c>
      <c r="AA22" s="71"/>
      <c r="AB22" s="86">
        <f>AB21+AB14</f>
        <v>0</v>
      </c>
      <c r="AC22" s="71"/>
      <c r="AD22" s="86">
        <f>AD21+AD14</f>
        <v>0</v>
      </c>
      <c r="AE22" s="71"/>
      <c r="AF22" s="86">
        <f>AF21+AF14</f>
        <v>0</v>
      </c>
      <c r="AG22" s="71"/>
      <c r="AH22" s="86">
        <f>AH21+AH14</f>
        <v>0</v>
      </c>
      <c r="AI22" s="73"/>
      <c r="AJ22" s="291">
        <f>AJ21+AJ14</f>
        <v>0</v>
      </c>
      <c r="AK22"/>
      <c r="AL22" s="71"/>
      <c r="AM22" s="86">
        <f>AM21+AM14</f>
        <v>0</v>
      </c>
      <c r="AN22" s="71"/>
      <c r="AO22" s="86">
        <f>AO21+AO14</f>
        <v>0</v>
      </c>
      <c r="AP22" s="71"/>
      <c r="AQ22" s="86">
        <f>AQ21+AQ14</f>
        <v>0</v>
      </c>
      <c r="AR22" s="71"/>
      <c r="AS22" s="86">
        <f>AS21+AS14</f>
        <v>0</v>
      </c>
      <c r="AT22" s="73"/>
      <c r="AU22" s="284">
        <f>AU21+AU14</f>
        <v>0</v>
      </c>
      <c r="AW22" s="86">
        <f t="shared" ref="AW22:AX22" si="29">AW21+AW14</f>
        <v>23175</v>
      </c>
      <c r="AX22" s="87">
        <f t="shared" si="29"/>
        <v>53974</v>
      </c>
      <c r="AY22" s="87">
        <f>AW22+AX22</f>
        <v>77149</v>
      </c>
      <c r="BA22" s="59"/>
      <c r="BC22" s="68"/>
      <c r="BD22" s="88">
        <f>BD21+BD14</f>
        <v>729292.39695585077</v>
      </c>
      <c r="BE22" s="68"/>
      <c r="BF22" s="89">
        <f>BF21+BF14</f>
        <v>0</v>
      </c>
      <c r="BG22" s="68"/>
      <c r="BH22" s="90">
        <f>BH21+BH14</f>
        <v>0</v>
      </c>
      <c r="BI22" s="68"/>
      <c r="BJ22" s="219">
        <f>BJ21+BJ14</f>
        <v>77149</v>
      </c>
      <c r="BL22" s="78"/>
      <c r="BM22" s="91">
        <f>BM21+BM14</f>
        <v>806441.39695585077</v>
      </c>
    </row>
    <row r="23" spans="2:65" s="61" customFormat="1" ht="14" thickBot="1">
      <c r="B23" s="63"/>
      <c r="C23" s="63"/>
      <c r="D23" s="63"/>
      <c r="E23" s="63"/>
      <c r="F23" s="63"/>
      <c r="G23" s="64"/>
      <c r="H23" s="65"/>
      <c r="I23" s="66"/>
      <c r="J23" s="67"/>
      <c r="K23" s="66"/>
      <c r="L23" s="67"/>
      <c r="M23" s="66"/>
      <c r="N23" s="65"/>
      <c r="O23" s="66"/>
      <c r="P23" s="67"/>
      <c r="Q23" s="66"/>
      <c r="R23" s="67"/>
      <c r="S23" s="66"/>
      <c r="T23" s="67"/>
      <c r="U23" s="274"/>
      <c r="W23" s="65"/>
      <c r="X23" s="66"/>
      <c r="Y23" s="67"/>
      <c r="Z23" s="66"/>
      <c r="AA23" s="67"/>
      <c r="AB23" s="66"/>
      <c r="AC23" s="65"/>
      <c r="AD23" s="66"/>
      <c r="AE23" s="67"/>
      <c r="AF23" s="66"/>
      <c r="AG23" s="67"/>
      <c r="AH23" s="66"/>
      <c r="AI23" s="67"/>
      <c r="AJ23" s="288"/>
      <c r="AK23"/>
      <c r="AL23" s="65"/>
      <c r="AM23" s="66"/>
      <c r="AN23" s="67"/>
      <c r="AO23" s="66"/>
      <c r="AP23" s="67"/>
      <c r="AQ23" s="66"/>
      <c r="AR23" s="65"/>
      <c r="AS23" s="66"/>
      <c r="AT23" s="67"/>
      <c r="AU23" s="281"/>
      <c r="AW23"/>
      <c r="AX23"/>
      <c r="AY23"/>
      <c r="BA23" s="59"/>
      <c r="BC23" s="68"/>
      <c r="BD23" s="69"/>
      <c r="BE23" s="68"/>
      <c r="BF23" s="69"/>
      <c r="BG23" s="68"/>
      <c r="BH23" s="69"/>
      <c r="BI23" s="68"/>
      <c r="BJ23" s="69"/>
      <c r="BL23" s="68"/>
      <c r="BM23" s="69"/>
    </row>
    <row r="24" spans="2:65" s="61" customFormat="1" ht="14" thickBot="1">
      <c r="B24" s="62" t="s">
        <v>15</v>
      </c>
      <c r="C24" s="63"/>
      <c r="D24" s="63"/>
      <c r="E24" s="63"/>
      <c r="F24" s="63"/>
      <c r="G24" s="64"/>
      <c r="H24" s="65"/>
      <c r="I24" s="66"/>
      <c r="J24" s="67"/>
      <c r="K24" s="66"/>
      <c r="L24" s="67"/>
      <c r="M24" s="66"/>
      <c r="N24" s="65"/>
      <c r="O24" s="66"/>
      <c r="P24" s="67"/>
      <c r="Q24" s="66"/>
      <c r="R24" s="67"/>
      <c r="S24" s="66"/>
      <c r="T24" s="67"/>
      <c r="U24" s="274"/>
      <c r="W24" s="65"/>
      <c r="X24" s="66"/>
      <c r="Y24" s="67"/>
      <c r="Z24" s="66"/>
      <c r="AA24" s="67"/>
      <c r="AB24" s="66"/>
      <c r="AC24" s="65"/>
      <c r="AD24" s="66"/>
      <c r="AE24" s="67"/>
      <c r="AF24" s="66"/>
      <c r="AG24" s="67"/>
      <c r="AH24" s="66"/>
      <c r="AI24" s="67"/>
      <c r="AJ24" s="288"/>
      <c r="AK24"/>
      <c r="AL24" s="65"/>
      <c r="AM24" s="66"/>
      <c r="AN24" s="67"/>
      <c r="AO24" s="66"/>
      <c r="AP24" s="67"/>
      <c r="AQ24" s="66"/>
      <c r="AR24" s="65"/>
      <c r="AS24" s="66"/>
      <c r="AT24" s="67"/>
      <c r="AU24" s="281"/>
      <c r="AW24"/>
      <c r="AX24"/>
      <c r="AY24"/>
      <c r="BA24" s="59"/>
      <c r="BC24" s="68"/>
      <c r="BD24" s="69"/>
      <c r="BE24" s="68"/>
      <c r="BF24" s="69"/>
      <c r="BG24" s="68"/>
      <c r="BH24" s="69"/>
      <c r="BI24" s="215"/>
      <c r="BJ24" s="205"/>
      <c r="BL24" s="68"/>
      <c r="BM24" s="69"/>
    </row>
    <row r="25" spans="2:65">
      <c r="B25" s="35" t="s">
        <v>192</v>
      </c>
      <c r="C25" s="35" t="s">
        <v>193</v>
      </c>
      <c r="D25" s="346"/>
      <c r="E25" s="93">
        <v>87.419540229885001</v>
      </c>
      <c r="F25" s="93" t="s">
        <v>194</v>
      </c>
      <c r="G25" s="94"/>
      <c r="H25" s="95">
        <v>147.9</v>
      </c>
      <c r="I25" s="72">
        <f>$E25*H25</f>
        <v>12929.349999999993</v>
      </c>
      <c r="J25" s="95">
        <v>0</v>
      </c>
      <c r="K25" s="72">
        <f>$E25*J25</f>
        <v>0</v>
      </c>
      <c r="L25" s="95">
        <v>0</v>
      </c>
      <c r="M25" s="72">
        <f>$E25*L25</f>
        <v>0</v>
      </c>
      <c r="N25" s="95">
        <v>26.1</v>
      </c>
      <c r="O25" s="72">
        <f>$E25*N25</f>
        <v>2281.6499999999987</v>
      </c>
      <c r="P25" s="95">
        <v>0</v>
      </c>
      <c r="Q25" s="72">
        <f>$E25*P25</f>
        <v>0</v>
      </c>
      <c r="R25" s="95">
        <v>0</v>
      </c>
      <c r="S25" s="72">
        <f>$E25*R25</f>
        <v>0</v>
      </c>
      <c r="T25" s="96">
        <f>H25+J25+L25+N25+P25+R25</f>
        <v>174</v>
      </c>
      <c r="U25" s="276">
        <f>$E25*T25</f>
        <v>15210.999999999991</v>
      </c>
      <c r="W25" s="95">
        <v>0</v>
      </c>
      <c r="X25" s="72">
        <f>$E25*W25</f>
        <v>0</v>
      </c>
      <c r="Y25" s="95">
        <v>0</v>
      </c>
      <c r="Z25" s="72">
        <f>$E25*Y25</f>
        <v>0</v>
      </c>
      <c r="AA25" s="95">
        <v>0</v>
      </c>
      <c r="AB25" s="72">
        <f>$E25*AA25</f>
        <v>0</v>
      </c>
      <c r="AC25" s="95">
        <v>0</v>
      </c>
      <c r="AD25" s="72">
        <f>$E25*AC25</f>
        <v>0</v>
      </c>
      <c r="AE25" s="95">
        <v>0</v>
      </c>
      <c r="AF25" s="72">
        <f>$E25*AE25</f>
        <v>0</v>
      </c>
      <c r="AG25" s="95">
        <v>0</v>
      </c>
      <c r="AH25" s="72">
        <f>$E25*AG25</f>
        <v>0</v>
      </c>
      <c r="AI25" s="96">
        <f>W25+Y25+AA25+AC25+AE25+AG25</f>
        <v>0</v>
      </c>
      <c r="AJ25" s="290">
        <f>$E25*AI25</f>
        <v>0</v>
      </c>
      <c r="AL25" s="95">
        <v>0</v>
      </c>
      <c r="AM25" s="72">
        <f>$E25*AL25</f>
        <v>0</v>
      </c>
      <c r="AN25" s="95">
        <v>0</v>
      </c>
      <c r="AO25" s="72">
        <f>$E25*AN25</f>
        <v>0</v>
      </c>
      <c r="AP25" s="95">
        <v>0</v>
      </c>
      <c r="AQ25" s="72">
        <f>$E25*AP25</f>
        <v>0</v>
      </c>
      <c r="AR25" s="95">
        <v>0</v>
      </c>
      <c r="AS25" s="72">
        <f>$E25*AR25</f>
        <v>0</v>
      </c>
      <c r="AT25" s="96">
        <f>AL25+AN25+AP25+AR25</f>
        <v>0</v>
      </c>
      <c r="AU25" s="283">
        <f>$E25*AT25</f>
        <v>0</v>
      </c>
      <c r="BA25" s="97"/>
      <c r="BC25" s="98">
        <f>$T25</f>
        <v>174</v>
      </c>
      <c r="BD25" s="75">
        <f>$E25*BC25</f>
        <v>15210.999999999991</v>
      </c>
      <c r="BE25" s="98">
        <f>$AI25</f>
        <v>0</v>
      </c>
      <c r="BF25" s="76">
        <f t="shared" ref="BF25:BF31" si="30">$E25*BE25</f>
        <v>0</v>
      </c>
      <c r="BG25" s="98">
        <f>$AT25</f>
        <v>0</v>
      </c>
      <c r="BH25" s="77">
        <f t="shared" ref="BH25:BH31" si="31">$E25*BG25</f>
        <v>0</v>
      </c>
      <c r="BI25" s="216"/>
      <c r="BJ25" s="205"/>
      <c r="BK25" s="61"/>
      <c r="BL25" s="78">
        <f>BC25+BE25+BG25</f>
        <v>174</v>
      </c>
      <c r="BM25" s="79">
        <f t="shared" ref="BM25:BM31" si="32">$E25*BL25</f>
        <v>15210.999999999991</v>
      </c>
    </row>
    <row r="26" spans="2:65">
      <c r="B26" s="35" t="s">
        <v>195</v>
      </c>
      <c r="C26" s="35" t="s">
        <v>196</v>
      </c>
      <c r="D26" s="346"/>
      <c r="E26" s="93">
        <v>39.0402298850574</v>
      </c>
      <c r="F26" s="93" t="s">
        <v>194</v>
      </c>
      <c r="G26" s="94"/>
      <c r="H26" s="95">
        <v>701.04600000000005</v>
      </c>
      <c r="I26" s="72">
        <f t="shared" ref="I26:I31" si="33">$E26*H26</f>
        <v>27368.996999999952</v>
      </c>
      <c r="J26" s="95">
        <v>0</v>
      </c>
      <c r="K26" s="72">
        <f t="shared" ref="K26:K31" si="34">$E26*J26</f>
        <v>0</v>
      </c>
      <c r="L26" s="95">
        <v>0</v>
      </c>
      <c r="M26" s="72">
        <f t="shared" ref="M26:M31" si="35">$E26*L26</f>
        <v>0</v>
      </c>
      <c r="N26" s="95">
        <v>123.714</v>
      </c>
      <c r="O26" s="72">
        <f t="shared" ref="O26:O31" si="36">$E26*N26</f>
        <v>4829.8229999999912</v>
      </c>
      <c r="P26" s="95">
        <v>0</v>
      </c>
      <c r="Q26" s="72">
        <f t="shared" ref="Q26:Q31" si="37">$E26*P26</f>
        <v>0</v>
      </c>
      <c r="R26" s="95">
        <v>0</v>
      </c>
      <c r="S26" s="72">
        <f t="shared" ref="S26:S31" si="38">$E26*R26</f>
        <v>0</v>
      </c>
      <c r="T26" s="96">
        <f t="shared" ref="T26:T31" si="39">H26+J26+L26+N26+P26+R26</f>
        <v>824.76</v>
      </c>
      <c r="U26" s="276">
        <f t="shared" ref="U26:U31" si="40">$E26*T26</f>
        <v>32198.819999999942</v>
      </c>
      <c r="W26" s="95"/>
      <c r="X26" s="72"/>
      <c r="Y26" s="95"/>
      <c r="Z26" s="72"/>
      <c r="AA26" s="95"/>
      <c r="AB26" s="72"/>
      <c r="AC26" s="95"/>
      <c r="AD26" s="72"/>
      <c r="AE26" s="95"/>
      <c r="AF26" s="72"/>
      <c r="AG26" s="95"/>
      <c r="AH26" s="72"/>
      <c r="AI26" s="96"/>
      <c r="AJ26" s="290"/>
      <c r="AL26" s="95"/>
      <c r="AM26" s="72"/>
      <c r="AN26" s="95"/>
      <c r="AO26" s="72"/>
      <c r="AP26" s="95"/>
      <c r="AQ26" s="72"/>
      <c r="AR26" s="95"/>
      <c r="AS26" s="72"/>
      <c r="AT26" s="96"/>
      <c r="AU26" s="283"/>
      <c r="BA26" s="97"/>
      <c r="BC26" s="98">
        <f t="shared" ref="BC26:BC31" si="41">$T26</f>
        <v>824.76</v>
      </c>
      <c r="BD26" s="75">
        <f t="shared" ref="BD26:BD31" si="42">$E26*BC26</f>
        <v>32198.819999999942</v>
      </c>
      <c r="BE26" s="98">
        <f t="shared" ref="BE26:BE30" si="43">$AI26</f>
        <v>0</v>
      </c>
      <c r="BF26" s="76">
        <f t="shared" si="30"/>
        <v>0</v>
      </c>
      <c r="BG26" s="98">
        <f t="shared" ref="BG26:BG30" si="44">$AT26</f>
        <v>0</v>
      </c>
      <c r="BH26" s="77">
        <f t="shared" si="31"/>
        <v>0</v>
      </c>
      <c r="BI26" s="216"/>
      <c r="BJ26" s="205"/>
      <c r="BK26" s="61"/>
      <c r="BL26" s="78">
        <f t="shared" ref="BL26:BL31" si="45">BC26+BE26+BG26</f>
        <v>824.76</v>
      </c>
      <c r="BM26" s="79">
        <f t="shared" si="32"/>
        <v>32198.819999999942</v>
      </c>
    </row>
    <row r="27" spans="2:65">
      <c r="B27" s="35" t="s">
        <v>197</v>
      </c>
      <c r="C27" s="35" t="s">
        <v>196</v>
      </c>
      <c r="D27" s="346"/>
      <c r="E27" s="93">
        <v>65.270114942528707</v>
      </c>
      <c r="F27" s="93" t="s">
        <v>194</v>
      </c>
      <c r="G27" s="94"/>
      <c r="H27" s="95">
        <v>0</v>
      </c>
      <c r="I27" s="72">
        <f t="shared" si="33"/>
        <v>0</v>
      </c>
      <c r="J27" s="95">
        <v>521.34749999999997</v>
      </c>
      <c r="K27" s="72">
        <f t="shared" si="34"/>
        <v>34028.411249999983</v>
      </c>
      <c r="L27" s="95">
        <v>0</v>
      </c>
      <c r="M27" s="72">
        <f t="shared" si="35"/>
        <v>0</v>
      </c>
      <c r="N27" s="95">
        <v>92.002499999999998</v>
      </c>
      <c r="O27" s="72">
        <f t="shared" si="36"/>
        <v>6005.0137499999973</v>
      </c>
      <c r="P27" s="95">
        <v>0</v>
      </c>
      <c r="Q27" s="72">
        <f t="shared" si="37"/>
        <v>0</v>
      </c>
      <c r="R27" s="95">
        <v>0</v>
      </c>
      <c r="S27" s="72">
        <f t="shared" si="38"/>
        <v>0</v>
      </c>
      <c r="T27" s="96">
        <f t="shared" si="39"/>
        <v>613.34999999999991</v>
      </c>
      <c r="U27" s="276">
        <f t="shared" si="40"/>
        <v>40033.424999999974</v>
      </c>
      <c r="W27" s="95"/>
      <c r="X27" s="72"/>
      <c r="Y27" s="95"/>
      <c r="Z27" s="72"/>
      <c r="AA27" s="95"/>
      <c r="AB27" s="72"/>
      <c r="AC27" s="95"/>
      <c r="AD27" s="72"/>
      <c r="AE27" s="95"/>
      <c r="AF27" s="72"/>
      <c r="AG27" s="95"/>
      <c r="AH27" s="72"/>
      <c r="AI27" s="96"/>
      <c r="AJ27" s="290"/>
      <c r="AL27" s="95"/>
      <c r="AM27" s="72"/>
      <c r="AN27" s="95"/>
      <c r="AO27" s="72"/>
      <c r="AP27" s="95"/>
      <c r="AQ27" s="72"/>
      <c r="AR27" s="95"/>
      <c r="AS27" s="72"/>
      <c r="AT27" s="96"/>
      <c r="AU27" s="283"/>
      <c r="BA27" s="97"/>
      <c r="BC27" s="98">
        <f t="shared" si="41"/>
        <v>613.34999999999991</v>
      </c>
      <c r="BD27" s="75">
        <f t="shared" si="42"/>
        <v>40033.424999999974</v>
      </c>
      <c r="BE27" s="98">
        <f t="shared" si="43"/>
        <v>0</v>
      </c>
      <c r="BF27" s="76">
        <f t="shared" si="30"/>
        <v>0</v>
      </c>
      <c r="BG27" s="98">
        <f t="shared" si="44"/>
        <v>0</v>
      </c>
      <c r="BH27" s="77">
        <f t="shared" si="31"/>
        <v>0</v>
      </c>
      <c r="BI27" s="216"/>
      <c r="BJ27" s="205"/>
      <c r="BK27" s="61"/>
      <c r="BL27" s="78">
        <f t="shared" si="45"/>
        <v>613.34999999999991</v>
      </c>
      <c r="BM27" s="79">
        <f t="shared" si="32"/>
        <v>40033.424999999974</v>
      </c>
    </row>
    <row r="28" spans="2:65">
      <c r="B28" s="35" t="s">
        <v>198</v>
      </c>
      <c r="C28" s="35" t="s">
        <v>199</v>
      </c>
      <c r="D28" s="346"/>
      <c r="E28" s="93">
        <v>23.946360153256698</v>
      </c>
      <c r="F28" s="93" t="s">
        <v>194</v>
      </c>
      <c r="G28" s="94"/>
      <c r="H28" s="95">
        <v>1331.1</v>
      </c>
      <c r="I28" s="72">
        <f t="shared" si="33"/>
        <v>31874.999999999989</v>
      </c>
      <c r="J28" s="95">
        <v>0</v>
      </c>
      <c r="K28" s="72">
        <f t="shared" si="34"/>
        <v>0</v>
      </c>
      <c r="L28" s="95">
        <v>0</v>
      </c>
      <c r="M28" s="72">
        <f t="shared" si="35"/>
        <v>0</v>
      </c>
      <c r="N28" s="95">
        <v>234.9</v>
      </c>
      <c r="O28" s="72">
        <f t="shared" si="36"/>
        <v>5624.9999999999982</v>
      </c>
      <c r="P28" s="95">
        <v>0</v>
      </c>
      <c r="Q28" s="72">
        <f t="shared" si="37"/>
        <v>0</v>
      </c>
      <c r="R28" s="95">
        <v>0</v>
      </c>
      <c r="S28" s="72">
        <f t="shared" si="38"/>
        <v>0</v>
      </c>
      <c r="T28" s="96">
        <f t="shared" si="39"/>
        <v>1566</v>
      </c>
      <c r="U28" s="276">
        <f t="shared" si="40"/>
        <v>37499.999999999993</v>
      </c>
      <c r="W28" s="95"/>
      <c r="X28" s="72"/>
      <c r="Y28" s="95"/>
      <c r="Z28" s="72"/>
      <c r="AA28" s="95"/>
      <c r="AB28" s="72"/>
      <c r="AC28" s="95"/>
      <c r="AD28" s="72"/>
      <c r="AE28" s="95"/>
      <c r="AF28" s="72"/>
      <c r="AG28" s="95"/>
      <c r="AH28" s="72"/>
      <c r="AI28" s="96"/>
      <c r="AJ28" s="290"/>
      <c r="AL28" s="95"/>
      <c r="AM28" s="72"/>
      <c r="AN28" s="95"/>
      <c r="AO28" s="72"/>
      <c r="AP28" s="95"/>
      <c r="AQ28" s="72"/>
      <c r="AR28" s="95"/>
      <c r="AS28" s="72"/>
      <c r="AT28" s="96"/>
      <c r="AU28" s="283"/>
      <c r="BA28" s="97"/>
      <c r="BC28" s="98">
        <f t="shared" si="41"/>
        <v>1566</v>
      </c>
      <c r="BD28" s="75">
        <f t="shared" si="42"/>
        <v>37499.999999999993</v>
      </c>
      <c r="BE28" s="98">
        <f t="shared" si="43"/>
        <v>0</v>
      </c>
      <c r="BF28" s="76">
        <f t="shared" si="30"/>
        <v>0</v>
      </c>
      <c r="BG28" s="98">
        <f t="shared" si="44"/>
        <v>0</v>
      </c>
      <c r="BH28" s="77">
        <f t="shared" si="31"/>
        <v>0</v>
      </c>
      <c r="BI28" s="216"/>
      <c r="BJ28" s="205"/>
      <c r="BK28" s="61"/>
      <c r="BL28" s="78">
        <f t="shared" si="45"/>
        <v>1566</v>
      </c>
      <c r="BM28" s="79">
        <f t="shared" si="32"/>
        <v>37499.999999999993</v>
      </c>
    </row>
    <row r="29" spans="2:65">
      <c r="B29" s="35" t="s">
        <v>198</v>
      </c>
      <c r="C29" s="35" t="s">
        <v>200</v>
      </c>
      <c r="D29" s="346"/>
      <c r="E29" s="93">
        <v>23.946360153256698</v>
      </c>
      <c r="F29" s="93" t="s">
        <v>194</v>
      </c>
      <c r="G29" s="94"/>
      <c r="H29" s="95">
        <v>0</v>
      </c>
      <c r="I29" s="72">
        <f t="shared" si="33"/>
        <v>0</v>
      </c>
      <c r="J29" s="95">
        <v>1331.1</v>
      </c>
      <c r="K29" s="72">
        <f t="shared" si="34"/>
        <v>31874.999999999989</v>
      </c>
      <c r="L29" s="95">
        <v>0</v>
      </c>
      <c r="M29" s="72">
        <f t="shared" si="35"/>
        <v>0</v>
      </c>
      <c r="N29" s="95">
        <v>234.9</v>
      </c>
      <c r="O29" s="72">
        <f t="shared" si="36"/>
        <v>5624.9999999999982</v>
      </c>
      <c r="P29" s="95">
        <v>0</v>
      </c>
      <c r="Q29" s="72">
        <f t="shared" si="37"/>
        <v>0</v>
      </c>
      <c r="R29" s="95">
        <v>0</v>
      </c>
      <c r="S29" s="72">
        <f t="shared" si="38"/>
        <v>0</v>
      </c>
      <c r="T29" s="96">
        <f t="shared" si="39"/>
        <v>1566</v>
      </c>
      <c r="U29" s="276">
        <f t="shared" si="40"/>
        <v>37499.999999999993</v>
      </c>
      <c r="W29" s="95"/>
      <c r="X29" s="72"/>
      <c r="Y29" s="95"/>
      <c r="Z29" s="72"/>
      <c r="AA29" s="95"/>
      <c r="AB29" s="72"/>
      <c r="AC29" s="95"/>
      <c r="AD29" s="72"/>
      <c r="AE29" s="95"/>
      <c r="AF29" s="72"/>
      <c r="AG29" s="95"/>
      <c r="AH29" s="72"/>
      <c r="AI29" s="96"/>
      <c r="AJ29" s="290"/>
      <c r="AL29" s="95"/>
      <c r="AM29" s="72"/>
      <c r="AN29" s="95"/>
      <c r="AO29" s="72"/>
      <c r="AP29" s="95"/>
      <c r="AQ29" s="72"/>
      <c r="AR29" s="95"/>
      <c r="AS29" s="72"/>
      <c r="AT29" s="96"/>
      <c r="AU29" s="283"/>
      <c r="BA29" s="97"/>
      <c r="BC29" s="98">
        <f t="shared" si="41"/>
        <v>1566</v>
      </c>
      <c r="BD29" s="75">
        <f t="shared" si="42"/>
        <v>37499.999999999993</v>
      </c>
      <c r="BE29" s="98">
        <f t="shared" si="43"/>
        <v>0</v>
      </c>
      <c r="BF29" s="76">
        <f t="shared" si="30"/>
        <v>0</v>
      </c>
      <c r="BG29" s="98">
        <f t="shared" si="44"/>
        <v>0</v>
      </c>
      <c r="BH29" s="77">
        <f t="shared" si="31"/>
        <v>0</v>
      </c>
      <c r="BI29" s="216"/>
      <c r="BJ29" s="205"/>
      <c r="BK29" s="61"/>
      <c r="BL29" s="78">
        <f t="shared" si="45"/>
        <v>1566</v>
      </c>
      <c r="BM29" s="79">
        <f t="shared" si="32"/>
        <v>37499.999999999993</v>
      </c>
    </row>
    <row r="30" spans="2:65">
      <c r="B30" s="35" t="s">
        <v>198</v>
      </c>
      <c r="C30" s="35" t="s">
        <v>200</v>
      </c>
      <c r="D30" s="346"/>
      <c r="E30" s="93">
        <v>23.946360153256698</v>
      </c>
      <c r="F30" s="93" t="s">
        <v>194</v>
      </c>
      <c r="G30" s="94"/>
      <c r="H30" s="95">
        <v>0</v>
      </c>
      <c r="I30" s="72">
        <f t="shared" si="33"/>
        <v>0</v>
      </c>
      <c r="J30" s="95">
        <v>1331.1</v>
      </c>
      <c r="K30" s="72">
        <f t="shared" si="34"/>
        <v>31874.999999999989</v>
      </c>
      <c r="L30" s="95">
        <v>0</v>
      </c>
      <c r="M30" s="72">
        <f t="shared" si="35"/>
        <v>0</v>
      </c>
      <c r="N30" s="95">
        <v>234.9</v>
      </c>
      <c r="O30" s="72">
        <f t="shared" si="36"/>
        <v>5624.9999999999982</v>
      </c>
      <c r="P30" s="95">
        <v>0</v>
      </c>
      <c r="Q30" s="72">
        <f t="shared" si="37"/>
        <v>0</v>
      </c>
      <c r="R30" s="95">
        <v>0</v>
      </c>
      <c r="S30" s="72">
        <f t="shared" si="38"/>
        <v>0</v>
      </c>
      <c r="T30" s="96">
        <f t="shared" si="39"/>
        <v>1566</v>
      </c>
      <c r="U30" s="276">
        <f t="shared" si="40"/>
        <v>37499.999999999993</v>
      </c>
      <c r="W30" s="95"/>
      <c r="X30" s="72"/>
      <c r="Y30" s="95"/>
      <c r="Z30" s="72"/>
      <c r="AA30" s="95"/>
      <c r="AB30" s="72"/>
      <c r="AC30" s="95"/>
      <c r="AD30" s="72"/>
      <c r="AE30" s="95"/>
      <c r="AF30" s="72"/>
      <c r="AG30" s="95"/>
      <c r="AH30" s="72"/>
      <c r="AI30" s="96"/>
      <c r="AJ30" s="290"/>
      <c r="AL30" s="95"/>
      <c r="AM30" s="72"/>
      <c r="AN30" s="95"/>
      <c r="AO30" s="72"/>
      <c r="AP30" s="95"/>
      <c r="AQ30" s="72"/>
      <c r="AR30" s="95"/>
      <c r="AS30" s="72"/>
      <c r="AT30" s="96"/>
      <c r="AU30" s="283"/>
      <c r="BA30" s="97"/>
      <c r="BC30" s="98">
        <f t="shared" si="41"/>
        <v>1566</v>
      </c>
      <c r="BD30" s="75">
        <f t="shared" si="42"/>
        <v>37499.999999999993</v>
      </c>
      <c r="BE30" s="98">
        <f t="shared" si="43"/>
        <v>0</v>
      </c>
      <c r="BF30" s="76">
        <f t="shared" si="30"/>
        <v>0</v>
      </c>
      <c r="BG30" s="98">
        <f t="shared" si="44"/>
        <v>0</v>
      </c>
      <c r="BH30" s="77">
        <f t="shared" si="31"/>
        <v>0</v>
      </c>
      <c r="BI30" s="216"/>
      <c r="BJ30" s="205"/>
      <c r="BK30" s="61"/>
      <c r="BL30" s="78">
        <f t="shared" si="45"/>
        <v>1566</v>
      </c>
      <c r="BM30" s="79">
        <f t="shared" si="32"/>
        <v>37499.999999999993</v>
      </c>
    </row>
    <row r="31" spans="2:65">
      <c r="B31" s="35" t="s">
        <v>201</v>
      </c>
      <c r="C31" s="35" t="s">
        <v>202</v>
      </c>
      <c r="D31" s="346"/>
      <c r="E31" s="93">
        <v>17.241379310344801</v>
      </c>
      <c r="F31" s="93" t="s">
        <v>194</v>
      </c>
      <c r="G31" s="94"/>
      <c r="H31" s="95">
        <v>1331.1</v>
      </c>
      <c r="I31" s="72">
        <f t="shared" si="33"/>
        <v>22949.999999999964</v>
      </c>
      <c r="J31" s="95">
        <v>0</v>
      </c>
      <c r="K31" s="72">
        <f t="shared" si="34"/>
        <v>0</v>
      </c>
      <c r="L31" s="95">
        <v>0</v>
      </c>
      <c r="M31" s="72">
        <f t="shared" si="35"/>
        <v>0</v>
      </c>
      <c r="N31" s="95">
        <v>234.9</v>
      </c>
      <c r="O31" s="72">
        <f t="shared" si="36"/>
        <v>4049.9999999999936</v>
      </c>
      <c r="P31" s="95">
        <v>0</v>
      </c>
      <c r="Q31" s="72">
        <f t="shared" si="37"/>
        <v>0</v>
      </c>
      <c r="R31" s="95">
        <v>0</v>
      </c>
      <c r="S31" s="72">
        <f t="shared" si="38"/>
        <v>0</v>
      </c>
      <c r="T31" s="96">
        <f t="shared" si="39"/>
        <v>1566</v>
      </c>
      <c r="U31" s="276">
        <f t="shared" si="40"/>
        <v>26999.999999999956</v>
      </c>
      <c r="W31" s="95">
        <v>0</v>
      </c>
      <c r="X31" s="72">
        <f t="shared" ref="X31" si="46">$E31*W31</f>
        <v>0</v>
      </c>
      <c r="Y31" s="95">
        <v>0</v>
      </c>
      <c r="Z31" s="72">
        <f t="shared" ref="Z31" si="47">$E31*Y31</f>
        <v>0</v>
      </c>
      <c r="AA31" s="95">
        <v>0</v>
      </c>
      <c r="AB31" s="72">
        <f t="shared" ref="AB31" si="48">$E31*AA31</f>
        <v>0</v>
      </c>
      <c r="AC31" s="95">
        <v>0</v>
      </c>
      <c r="AD31" s="72">
        <f t="shared" ref="AD31" si="49">$E31*AC31</f>
        <v>0</v>
      </c>
      <c r="AE31" s="95">
        <v>0</v>
      </c>
      <c r="AF31" s="72">
        <f t="shared" ref="AF31" si="50">$E31*AE31</f>
        <v>0</v>
      </c>
      <c r="AG31" s="95">
        <v>0</v>
      </c>
      <c r="AH31" s="72">
        <f t="shared" ref="AH31" si="51">$E31*AG31</f>
        <v>0</v>
      </c>
      <c r="AI31" s="96">
        <f>W31+Y31+AA31+AC31+AE31+AG31</f>
        <v>0</v>
      </c>
      <c r="AJ31" s="290">
        <f>$E31*AI31</f>
        <v>0</v>
      </c>
      <c r="AL31" s="95">
        <v>0</v>
      </c>
      <c r="AM31" s="72">
        <f t="shared" ref="AM31" si="52">$E31*AL31</f>
        <v>0</v>
      </c>
      <c r="AN31" s="95">
        <v>0</v>
      </c>
      <c r="AO31" s="72">
        <f t="shared" ref="AO31" si="53">$E31*AN31</f>
        <v>0</v>
      </c>
      <c r="AP31" s="95">
        <v>0</v>
      </c>
      <c r="AQ31" s="72">
        <f t="shared" ref="AQ31" si="54">$E31*AP31</f>
        <v>0</v>
      </c>
      <c r="AR31" s="95">
        <v>0</v>
      </c>
      <c r="AS31" s="72">
        <f t="shared" ref="AS31" si="55">$E31*AR31</f>
        <v>0</v>
      </c>
      <c r="AT31" s="96">
        <f t="shared" ref="AT31:AT32" si="56">AL31+AN31+AP31+AR31</f>
        <v>0</v>
      </c>
      <c r="AU31" s="283">
        <f>$E31*AT31</f>
        <v>0</v>
      </c>
      <c r="BA31" s="97"/>
      <c r="BC31" s="98">
        <f t="shared" si="41"/>
        <v>1566</v>
      </c>
      <c r="BD31" s="75">
        <f t="shared" si="42"/>
        <v>26999.999999999956</v>
      </c>
      <c r="BE31" s="98">
        <f t="shared" ref="BE31" si="57">$AI31</f>
        <v>0</v>
      </c>
      <c r="BF31" s="76">
        <f t="shared" si="30"/>
        <v>0</v>
      </c>
      <c r="BG31" s="98">
        <f t="shared" ref="BG31" si="58">$AT31</f>
        <v>0</v>
      </c>
      <c r="BH31" s="77">
        <f t="shared" si="31"/>
        <v>0</v>
      </c>
      <c r="BI31" s="216"/>
      <c r="BJ31" s="205"/>
      <c r="BK31" s="61"/>
      <c r="BL31" s="78">
        <f t="shared" si="45"/>
        <v>1566</v>
      </c>
      <c r="BM31" s="79">
        <f t="shared" si="32"/>
        <v>26999.999999999956</v>
      </c>
    </row>
    <row r="32" spans="2:65">
      <c r="B32" s="99"/>
      <c r="C32" s="100" t="s">
        <v>16</v>
      </c>
      <c r="D32" s="100"/>
      <c r="E32" s="99"/>
      <c r="F32" s="99"/>
      <c r="G32" s="99"/>
      <c r="H32" s="101">
        <f t="shared" ref="H32:S32" si="59">SUM(H25:H31)</f>
        <v>3511.1459999999997</v>
      </c>
      <c r="I32" s="102">
        <f t="shared" si="59"/>
        <v>95123.346999999892</v>
      </c>
      <c r="J32" s="101">
        <f t="shared" si="59"/>
        <v>3183.5474999999997</v>
      </c>
      <c r="K32" s="102">
        <f t="shared" si="59"/>
        <v>97778.411249999961</v>
      </c>
      <c r="L32" s="101">
        <f t="shared" si="59"/>
        <v>0</v>
      </c>
      <c r="M32" s="102">
        <f t="shared" si="59"/>
        <v>0</v>
      </c>
      <c r="N32" s="101">
        <f t="shared" si="59"/>
        <v>1181.4165</v>
      </c>
      <c r="O32" s="102">
        <f t="shared" si="59"/>
        <v>34041.486749999975</v>
      </c>
      <c r="P32" s="101">
        <f t="shared" si="59"/>
        <v>0</v>
      </c>
      <c r="Q32" s="102">
        <f t="shared" si="59"/>
        <v>0</v>
      </c>
      <c r="R32" s="101">
        <f t="shared" si="59"/>
        <v>0</v>
      </c>
      <c r="S32" s="102">
        <f t="shared" si="59"/>
        <v>0</v>
      </c>
      <c r="T32" s="101">
        <f>H32+J32+L32+N32+P32+R32</f>
        <v>7876.11</v>
      </c>
      <c r="U32" s="278">
        <f>SUM(U25:U31)</f>
        <v>226943.24499999988</v>
      </c>
      <c r="V32" s="99"/>
      <c r="W32" s="101">
        <f t="shared" ref="W32:AH32" si="60">SUM(W25:W31)</f>
        <v>0</v>
      </c>
      <c r="X32" s="102">
        <f t="shared" si="60"/>
        <v>0</v>
      </c>
      <c r="Y32" s="101">
        <f t="shared" si="60"/>
        <v>0</v>
      </c>
      <c r="Z32" s="102">
        <f t="shared" si="60"/>
        <v>0</v>
      </c>
      <c r="AA32" s="101">
        <f t="shared" si="60"/>
        <v>0</v>
      </c>
      <c r="AB32" s="102">
        <f t="shared" si="60"/>
        <v>0</v>
      </c>
      <c r="AC32" s="101">
        <f t="shared" si="60"/>
        <v>0</v>
      </c>
      <c r="AD32" s="102">
        <f t="shared" si="60"/>
        <v>0</v>
      </c>
      <c r="AE32" s="101">
        <f t="shared" si="60"/>
        <v>0</v>
      </c>
      <c r="AF32" s="102">
        <f t="shared" si="60"/>
        <v>0</v>
      </c>
      <c r="AG32" s="101">
        <f t="shared" si="60"/>
        <v>0</v>
      </c>
      <c r="AH32" s="102">
        <f t="shared" si="60"/>
        <v>0</v>
      </c>
      <c r="AI32" s="101">
        <f>W32+Y32+AA32+AC32+AE32+AG32</f>
        <v>0</v>
      </c>
      <c r="AJ32" s="292">
        <f>SUM(AJ25:AJ31)</f>
        <v>0</v>
      </c>
      <c r="AL32" s="101">
        <f t="shared" ref="AL32:AS32" si="61">SUM(AL25:AL31)</f>
        <v>0</v>
      </c>
      <c r="AM32" s="102">
        <f t="shared" si="61"/>
        <v>0</v>
      </c>
      <c r="AN32" s="101">
        <f t="shared" si="61"/>
        <v>0</v>
      </c>
      <c r="AO32" s="102">
        <f t="shared" si="61"/>
        <v>0</v>
      </c>
      <c r="AP32" s="101">
        <f t="shared" si="61"/>
        <v>0</v>
      </c>
      <c r="AQ32" s="102">
        <f t="shared" si="61"/>
        <v>0</v>
      </c>
      <c r="AR32" s="101">
        <f t="shared" si="61"/>
        <v>0</v>
      </c>
      <c r="AS32" s="102">
        <f t="shared" si="61"/>
        <v>0</v>
      </c>
      <c r="AT32" s="101">
        <f t="shared" si="56"/>
        <v>0</v>
      </c>
      <c r="AU32" s="285">
        <f>SUM(AU25:AU31)</f>
        <v>0</v>
      </c>
      <c r="AV32" s="99"/>
      <c r="BA32" s="103"/>
      <c r="BC32" s="104">
        <f t="shared" ref="BC32:BH32" si="62">SUM(BC25:BC31)</f>
        <v>7876.11</v>
      </c>
      <c r="BD32" s="105">
        <f t="shared" si="62"/>
        <v>226943.24499999988</v>
      </c>
      <c r="BE32" s="104">
        <f t="shared" si="62"/>
        <v>0</v>
      </c>
      <c r="BF32" s="106">
        <f t="shared" si="62"/>
        <v>0</v>
      </c>
      <c r="BG32" s="104">
        <f t="shared" si="62"/>
        <v>0</v>
      </c>
      <c r="BH32" s="107">
        <f t="shared" si="62"/>
        <v>0</v>
      </c>
      <c r="BI32" s="216"/>
      <c r="BJ32" s="205"/>
      <c r="BK32" s="61"/>
      <c r="BL32" s="108">
        <f>SUM(BL25:BL31)</f>
        <v>7876.11</v>
      </c>
      <c r="BM32" s="109">
        <f>SUM(BM25:BM31)</f>
        <v>226943.24499999988</v>
      </c>
    </row>
    <row r="33" spans="2:65" ht="14" thickBot="1">
      <c r="U33" s="276"/>
      <c r="AJ33" s="290"/>
      <c r="AU33" s="283"/>
      <c r="BC33" s="98"/>
      <c r="BD33" s="69"/>
      <c r="BE33" s="98"/>
      <c r="BF33" s="69"/>
      <c r="BG33" s="98"/>
      <c r="BH33" s="69"/>
      <c r="BI33" s="216"/>
      <c r="BJ33" s="205"/>
      <c r="BK33" s="61"/>
      <c r="BL33" s="98"/>
      <c r="BM33" s="69"/>
    </row>
    <row r="34" spans="2:65" s="61" customFormat="1" ht="14" thickBot="1">
      <c r="B34" s="62" t="s">
        <v>17</v>
      </c>
      <c r="C34" s="63"/>
      <c r="D34" s="63"/>
      <c r="E34" s="63"/>
      <c r="F34" s="63"/>
      <c r="G34" s="64"/>
      <c r="H34" s="65"/>
      <c r="I34" s="66"/>
      <c r="J34" s="65"/>
      <c r="K34" s="66"/>
      <c r="L34" s="65"/>
      <c r="M34" s="66"/>
      <c r="N34" s="65"/>
      <c r="O34" s="66"/>
      <c r="P34" s="65"/>
      <c r="Q34" s="66"/>
      <c r="R34" s="65"/>
      <c r="S34" s="66"/>
      <c r="T34" s="67"/>
      <c r="U34" s="274"/>
      <c r="W34" s="65"/>
      <c r="X34" s="66"/>
      <c r="Y34" s="65"/>
      <c r="Z34" s="66"/>
      <c r="AA34" s="65"/>
      <c r="AB34" s="66"/>
      <c r="AC34" s="65"/>
      <c r="AD34" s="66"/>
      <c r="AE34" s="65"/>
      <c r="AF34" s="66"/>
      <c r="AG34" s="65"/>
      <c r="AH34" s="66"/>
      <c r="AI34" s="67"/>
      <c r="AJ34" s="288"/>
      <c r="AK34"/>
      <c r="AL34" s="65"/>
      <c r="AM34" s="66"/>
      <c r="AN34" s="65"/>
      <c r="AO34" s="66"/>
      <c r="AP34" s="65"/>
      <c r="AQ34" s="66"/>
      <c r="AR34" s="65"/>
      <c r="AS34" s="66"/>
      <c r="AT34" s="67"/>
      <c r="AU34" s="281"/>
      <c r="AW34"/>
      <c r="AX34"/>
      <c r="AY34"/>
      <c r="BA34" s="59"/>
      <c r="BC34" s="68"/>
      <c r="BD34" s="69"/>
      <c r="BE34" s="68"/>
      <c r="BF34" s="69"/>
      <c r="BG34" s="68"/>
      <c r="BH34" s="69"/>
      <c r="BI34" s="215"/>
      <c r="BJ34" s="205"/>
      <c r="BL34" s="68"/>
      <c r="BM34" s="69"/>
    </row>
    <row r="35" spans="2:65">
      <c r="B35" s="35" t="str">
        <f>B25</f>
        <v>Dr. Jin</v>
      </c>
      <c r="C35" s="35" t="str">
        <f>C25</f>
        <v>Principle Investigator</v>
      </c>
      <c r="D35" s="224" t="s">
        <v>130</v>
      </c>
      <c r="E35" s="111">
        <v>0.27400000000000002</v>
      </c>
      <c r="F35" s="94"/>
      <c r="G35" s="94"/>
      <c r="H35" s="39"/>
      <c r="I35" s="72">
        <f>I25*$E35</f>
        <v>3542.6418999999983</v>
      </c>
      <c r="J35" s="98"/>
      <c r="K35" s="72">
        <f>K25*$E35</f>
        <v>0</v>
      </c>
      <c r="L35" s="98"/>
      <c r="M35" s="72">
        <f>M25*$E35</f>
        <v>0</v>
      </c>
      <c r="N35" s="39"/>
      <c r="O35" s="72">
        <f>O25*$E35</f>
        <v>625.17209999999966</v>
      </c>
      <c r="P35" s="98"/>
      <c r="Q35" s="72">
        <f>Q25*$E35</f>
        <v>0</v>
      </c>
      <c r="R35" s="98"/>
      <c r="S35" s="72">
        <f>S25*$E35</f>
        <v>0</v>
      </c>
      <c r="T35" s="98"/>
      <c r="U35" s="276">
        <f>U25*$E35</f>
        <v>4167.8139999999976</v>
      </c>
      <c r="W35" s="39"/>
      <c r="X35" s="72">
        <f>X25*$E35</f>
        <v>0</v>
      </c>
      <c r="Y35" s="98"/>
      <c r="Z35" s="72">
        <f>Z25*$E35</f>
        <v>0</v>
      </c>
      <c r="AA35" s="98"/>
      <c r="AB35" s="72">
        <f>AB25*$E35</f>
        <v>0</v>
      </c>
      <c r="AC35" s="39"/>
      <c r="AD35" s="72">
        <f>AD25*$E35</f>
        <v>0</v>
      </c>
      <c r="AE35" s="98"/>
      <c r="AF35" s="72">
        <f>AF25*$E35</f>
        <v>0</v>
      </c>
      <c r="AG35" s="98"/>
      <c r="AH35" s="72">
        <f>AH25*$E35</f>
        <v>0</v>
      </c>
      <c r="AI35" s="98"/>
      <c r="AJ35" s="290">
        <f>AJ25*$E35</f>
        <v>0</v>
      </c>
      <c r="AL35" s="39"/>
      <c r="AM35" s="72">
        <f>AM25*$E35</f>
        <v>0</v>
      </c>
      <c r="AN35" s="98"/>
      <c r="AO35" s="72">
        <f>AO25*$E35</f>
        <v>0</v>
      </c>
      <c r="AP35" s="98"/>
      <c r="AQ35" s="72">
        <f>AQ25*$E35</f>
        <v>0</v>
      </c>
      <c r="AR35" s="39"/>
      <c r="AS35" s="72">
        <f>AS25*$E35</f>
        <v>0</v>
      </c>
      <c r="AT35" s="98"/>
      <c r="AU35" s="283">
        <f>AU25*$E35</f>
        <v>0</v>
      </c>
      <c r="BA35" s="97"/>
      <c r="BC35" s="68"/>
      <c r="BD35" s="75">
        <f>BD25*$E35</f>
        <v>4167.8139999999976</v>
      </c>
      <c r="BE35" s="68"/>
      <c r="BF35" s="76">
        <f>BF25*$E35</f>
        <v>0</v>
      </c>
      <c r="BG35" s="68"/>
      <c r="BH35" s="77">
        <f>BH25*$E35</f>
        <v>0</v>
      </c>
      <c r="BI35" s="215"/>
      <c r="BJ35" s="205"/>
      <c r="BK35" s="61"/>
      <c r="BL35" s="112"/>
      <c r="BM35" s="79">
        <f>BM25*$E35</f>
        <v>4167.8139999999976</v>
      </c>
    </row>
    <row r="36" spans="2:65">
      <c r="B36" s="35" t="str">
        <f t="shared" ref="B36:C41" si="63">B26</f>
        <v>Dr. Casanova</v>
      </c>
      <c r="C36" s="35" t="str">
        <f t="shared" si="63"/>
        <v>Co-PI</v>
      </c>
      <c r="D36" s="224" t="s">
        <v>130</v>
      </c>
      <c r="E36" s="111">
        <v>0.27400000000000002</v>
      </c>
      <c r="F36" s="94"/>
      <c r="G36" s="94"/>
      <c r="H36" s="39"/>
      <c r="I36" s="72">
        <f t="shared" ref="I36:I41" si="64">I26*$E36</f>
        <v>7499.1051779999871</v>
      </c>
      <c r="J36" s="98"/>
      <c r="K36" s="72">
        <f t="shared" ref="K36:K41" si="65">K26*$E36</f>
        <v>0</v>
      </c>
      <c r="L36" s="98"/>
      <c r="M36" s="72">
        <f t="shared" ref="M36:M41" si="66">M26*$E36</f>
        <v>0</v>
      </c>
      <c r="N36" s="39"/>
      <c r="O36" s="72">
        <f t="shared" ref="O36:O41" si="67">O26*$E36</f>
        <v>1323.3715019999977</v>
      </c>
      <c r="P36" s="98"/>
      <c r="Q36" s="72">
        <f t="shared" ref="Q36:Q41" si="68">Q26*$E36</f>
        <v>0</v>
      </c>
      <c r="R36" s="98"/>
      <c r="S36" s="72">
        <f t="shared" ref="S36:S41" si="69">S26*$E36</f>
        <v>0</v>
      </c>
      <c r="T36" s="98"/>
      <c r="U36" s="276">
        <f t="shared" ref="U36:U41" si="70">U26*$E36</f>
        <v>8822.4766799999852</v>
      </c>
      <c r="W36" s="39"/>
      <c r="X36" s="72"/>
      <c r="Y36" s="98"/>
      <c r="Z36" s="72"/>
      <c r="AA36" s="98"/>
      <c r="AB36" s="72"/>
      <c r="AC36" s="39"/>
      <c r="AD36" s="72"/>
      <c r="AE36" s="98"/>
      <c r="AF36" s="72"/>
      <c r="AG36" s="98"/>
      <c r="AH36" s="72"/>
      <c r="AI36" s="98"/>
      <c r="AJ36" s="290"/>
      <c r="AL36" s="39"/>
      <c r="AM36" s="72"/>
      <c r="AN36" s="98"/>
      <c r="AO36" s="72"/>
      <c r="AP36" s="98"/>
      <c r="AQ36" s="72"/>
      <c r="AR36" s="39"/>
      <c r="AS36" s="72"/>
      <c r="AT36" s="98"/>
      <c r="AU36" s="283"/>
      <c r="BA36" s="97"/>
      <c r="BC36" s="68"/>
      <c r="BD36" s="75">
        <f t="shared" ref="BD36:BD41" si="71">BD26*$E36</f>
        <v>8822.4766799999852</v>
      </c>
      <c r="BE36" s="68"/>
      <c r="BF36" s="76">
        <f t="shared" ref="BF36:BF41" si="72">BF26*$E36</f>
        <v>0</v>
      </c>
      <c r="BG36" s="68"/>
      <c r="BH36" s="77">
        <f t="shared" ref="BH36:BH41" si="73">BH26*$E36</f>
        <v>0</v>
      </c>
      <c r="BI36" s="215"/>
      <c r="BJ36" s="205"/>
      <c r="BK36" s="61"/>
      <c r="BL36" s="112"/>
      <c r="BM36" s="79">
        <f t="shared" ref="BM36:BM41" si="74">BM26*$E36</f>
        <v>8822.4766799999852</v>
      </c>
    </row>
    <row r="37" spans="2:65">
      <c r="B37" s="35" t="str">
        <f t="shared" si="63"/>
        <v>Dr. Yoon</v>
      </c>
      <c r="C37" s="35" t="str">
        <f t="shared" si="63"/>
        <v>Co-PI</v>
      </c>
      <c r="D37" s="224" t="s">
        <v>130</v>
      </c>
      <c r="E37" s="111">
        <v>0.27400000000000002</v>
      </c>
      <c r="F37" s="94"/>
      <c r="G37" s="94"/>
      <c r="H37" s="39"/>
      <c r="I37" s="72">
        <f t="shared" si="64"/>
        <v>0</v>
      </c>
      <c r="J37" s="98"/>
      <c r="K37" s="72">
        <f t="shared" si="65"/>
        <v>9323.7846824999961</v>
      </c>
      <c r="L37" s="98"/>
      <c r="M37" s="72">
        <f t="shared" si="66"/>
        <v>0</v>
      </c>
      <c r="N37" s="39"/>
      <c r="O37" s="72">
        <f t="shared" si="67"/>
        <v>1645.3737674999993</v>
      </c>
      <c r="P37" s="98"/>
      <c r="Q37" s="72">
        <f t="shared" si="68"/>
        <v>0</v>
      </c>
      <c r="R37" s="98"/>
      <c r="S37" s="72">
        <f t="shared" si="69"/>
        <v>0</v>
      </c>
      <c r="T37" s="98"/>
      <c r="U37" s="276">
        <f t="shared" si="70"/>
        <v>10969.158449999994</v>
      </c>
      <c r="W37" s="39"/>
      <c r="X37" s="72"/>
      <c r="Y37" s="98"/>
      <c r="Z37" s="72"/>
      <c r="AA37" s="98"/>
      <c r="AB37" s="72"/>
      <c r="AC37" s="39"/>
      <c r="AD37" s="72"/>
      <c r="AE37" s="98"/>
      <c r="AF37" s="72"/>
      <c r="AG37" s="98"/>
      <c r="AH37" s="72"/>
      <c r="AI37" s="98"/>
      <c r="AJ37" s="290"/>
      <c r="AL37" s="39"/>
      <c r="AM37" s="72"/>
      <c r="AN37" s="98"/>
      <c r="AO37" s="72"/>
      <c r="AP37" s="98"/>
      <c r="AQ37" s="72"/>
      <c r="AR37" s="39"/>
      <c r="AS37" s="72"/>
      <c r="AT37" s="98"/>
      <c r="AU37" s="283"/>
      <c r="BA37" s="97"/>
      <c r="BC37" s="68"/>
      <c r="BD37" s="75">
        <f t="shared" si="71"/>
        <v>10969.158449999994</v>
      </c>
      <c r="BE37" s="68"/>
      <c r="BF37" s="76">
        <f t="shared" si="72"/>
        <v>0</v>
      </c>
      <c r="BG37" s="68"/>
      <c r="BH37" s="77">
        <f t="shared" si="73"/>
        <v>0</v>
      </c>
      <c r="BI37" s="215"/>
      <c r="BJ37" s="205"/>
      <c r="BK37" s="61"/>
      <c r="BL37" s="112"/>
      <c r="BM37" s="79">
        <f t="shared" si="74"/>
        <v>10969.158449999994</v>
      </c>
    </row>
    <row r="38" spans="2:65">
      <c r="B38" s="35" t="str">
        <f t="shared" si="63"/>
        <v>Graduate Student</v>
      </c>
      <c r="C38" s="35" t="str">
        <f t="shared" si="63"/>
        <v>Graduate Student (Lin)</v>
      </c>
      <c r="D38" s="224" t="s">
        <v>130</v>
      </c>
      <c r="E38" s="111">
        <v>0.10199999999999999</v>
      </c>
      <c r="F38" s="94"/>
      <c r="G38" s="94"/>
      <c r="H38" s="39"/>
      <c r="I38" s="72">
        <f t="shared" si="64"/>
        <v>3251.2499999999986</v>
      </c>
      <c r="J38" s="98"/>
      <c r="K38" s="72">
        <f t="shared" si="65"/>
        <v>0</v>
      </c>
      <c r="L38" s="98"/>
      <c r="M38" s="72">
        <f t="shared" si="66"/>
        <v>0</v>
      </c>
      <c r="N38" s="39"/>
      <c r="O38" s="72">
        <f t="shared" si="67"/>
        <v>573.74999999999977</v>
      </c>
      <c r="P38" s="98"/>
      <c r="Q38" s="72">
        <f t="shared" si="68"/>
        <v>0</v>
      </c>
      <c r="R38" s="98"/>
      <c r="S38" s="72">
        <f t="shared" si="69"/>
        <v>0</v>
      </c>
      <c r="T38" s="98"/>
      <c r="U38" s="276">
        <f t="shared" si="70"/>
        <v>3824.9999999999991</v>
      </c>
      <c r="W38" s="39"/>
      <c r="X38" s="72"/>
      <c r="Y38" s="98"/>
      <c r="Z38" s="72"/>
      <c r="AA38" s="98"/>
      <c r="AB38" s="72"/>
      <c r="AC38" s="39"/>
      <c r="AD38" s="72"/>
      <c r="AE38" s="98"/>
      <c r="AF38" s="72"/>
      <c r="AG38" s="98"/>
      <c r="AH38" s="72"/>
      <c r="AI38" s="98"/>
      <c r="AJ38" s="290"/>
      <c r="AL38" s="39"/>
      <c r="AM38" s="72"/>
      <c r="AN38" s="98"/>
      <c r="AO38" s="72"/>
      <c r="AP38" s="98"/>
      <c r="AQ38" s="72"/>
      <c r="AR38" s="39"/>
      <c r="AS38" s="72"/>
      <c r="AT38" s="98"/>
      <c r="AU38" s="283"/>
      <c r="BA38" s="97"/>
      <c r="BC38" s="68"/>
      <c r="BD38" s="75">
        <f t="shared" si="71"/>
        <v>3824.9999999999991</v>
      </c>
      <c r="BE38" s="68"/>
      <c r="BF38" s="76">
        <f t="shared" si="72"/>
        <v>0</v>
      </c>
      <c r="BG38" s="68"/>
      <c r="BH38" s="77">
        <f t="shared" si="73"/>
        <v>0</v>
      </c>
      <c r="BI38" s="215"/>
      <c r="BJ38" s="205"/>
      <c r="BK38" s="61"/>
      <c r="BL38" s="112"/>
      <c r="BM38" s="79">
        <f t="shared" si="74"/>
        <v>3824.9999999999991</v>
      </c>
    </row>
    <row r="39" spans="2:65">
      <c r="B39" s="35" t="str">
        <f t="shared" si="63"/>
        <v>Graduate Student</v>
      </c>
      <c r="C39" s="35" t="str">
        <f t="shared" si="63"/>
        <v>Graduate Student (Yoon)</v>
      </c>
      <c r="D39" s="224" t="s">
        <v>130</v>
      </c>
      <c r="E39" s="111">
        <v>0.10199999999999999</v>
      </c>
      <c r="F39" s="94"/>
      <c r="G39" s="94"/>
      <c r="H39" s="39"/>
      <c r="I39" s="72">
        <f t="shared" si="64"/>
        <v>0</v>
      </c>
      <c r="J39" s="98"/>
      <c r="K39" s="72">
        <f t="shared" si="65"/>
        <v>3251.2499999999986</v>
      </c>
      <c r="L39" s="98"/>
      <c r="M39" s="72">
        <f t="shared" si="66"/>
        <v>0</v>
      </c>
      <c r="N39" s="39"/>
      <c r="O39" s="72">
        <f t="shared" si="67"/>
        <v>573.74999999999977</v>
      </c>
      <c r="P39" s="98"/>
      <c r="Q39" s="72">
        <f t="shared" si="68"/>
        <v>0</v>
      </c>
      <c r="R39" s="98"/>
      <c r="S39" s="72">
        <f t="shared" si="69"/>
        <v>0</v>
      </c>
      <c r="T39" s="98"/>
      <c r="U39" s="276">
        <f t="shared" si="70"/>
        <v>3824.9999999999991</v>
      </c>
      <c r="W39" s="39"/>
      <c r="X39" s="72"/>
      <c r="Y39" s="98"/>
      <c r="Z39" s="72"/>
      <c r="AA39" s="98"/>
      <c r="AB39" s="72"/>
      <c r="AC39" s="39"/>
      <c r="AD39" s="72"/>
      <c r="AE39" s="98"/>
      <c r="AF39" s="72"/>
      <c r="AG39" s="98"/>
      <c r="AH39" s="72"/>
      <c r="AI39" s="98"/>
      <c r="AJ39" s="290"/>
      <c r="AL39" s="39"/>
      <c r="AM39" s="72"/>
      <c r="AN39" s="98"/>
      <c r="AO39" s="72"/>
      <c r="AP39" s="98"/>
      <c r="AQ39" s="72"/>
      <c r="AR39" s="39"/>
      <c r="AS39" s="72"/>
      <c r="AT39" s="98"/>
      <c r="AU39" s="283"/>
      <c r="BA39" s="97"/>
      <c r="BC39" s="68"/>
      <c r="BD39" s="75">
        <f t="shared" si="71"/>
        <v>3824.9999999999991</v>
      </c>
      <c r="BE39" s="68"/>
      <c r="BF39" s="76">
        <f t="shared" si="72"/>
        <v>0</v>
      </c>
      <c r="BG39" s="68"/>
      <c r="BH39" s="77">
        <f t="shared" si="73"/>
        <v>0</v>
      </c>
      <c r="BI39" s="215"/>
      <c r="BJ39" s="205"/>
      <c r="BK39" s="61"/>
      <c r="BL39" s="112"/>
      <c r="BM39" s="79">
        <f t="shared" si="74"/>
        <v>3824.9999999999991</v>
      </c>
    </row>
    <row r="40" spans="2:65">
      <c r="B40" s="35" t="str">
        <f t="shared" si="63"/>
        <v>Graduate Student</v>
      </c>
      <c r="C40" s="35" t="str">
        <f t="shared" si="63"/>
        <v>Graduate Student (Yoon)</v>
      </c>
      <c r="D40" s="224" t="s">
        <v>130</v>
      </c>
      <c r="E40" s="111">
        <v>0.10199999999999999</v>
      </c>
      <c r="F40" s="94"/>
      <c r="G40" s="94"/>
      <c r="H40" s="39"/>
      <c r="I40" s="72">
        <f t="shared" si="64"/>
        <v>0</v>
      </c>
      <c r="J40" s="98"/>
      <c r="K40" s="72">
        <f t="shared" si="65"/>
        <v>3251.2499999999986</v>
      </c>
      <c r="L40" s="98"/>
      <c r="M40" s="72">
        <f t="shared" si="66"/>
        <v>0</v>
      </c>
      <c r="N40" s="39"/>
      <c r="O40" s="72">
        <f t="shared" si="67"/>
        <v>573.74999999999977</v>
      </c>
      <c r="P40" s="98"/>
      <c r="Q40" s="72">
        <f t="shared" si="68"/>
        <v>0</v>
      </c>
      <c r="R40" s="98"/>
      <c r="S40" s="72">
        <f t="shared" si="69"/>
        <v>0</v>
      </c>
      <c r="T40" s="98"/>
      <c r="U40" s="276">
        <f t="shared" si="70"/>
        <v>3824.9999999999991</v>
      </c>
      <c r="W40" s="39"/>
      <c r="X40" s="72"/>
      <c r="Y40" s="98"/>
      <c r="Z40" s="72"/>
      <c r="AA40" s="98"/>
      <c r="AB40" s="72"/>
      <c r="AC40" s="39"/>
      <c r="AD40" s="72"/>
      <c r="AE40" s="98"/>
      <c r="AF40" s="72"/>
      <c r="AG40" s="98"/>
      <c r="AH40" s="72"/>
      <c r="AI40" s="98"/>
      <c r="AJ40" s="290"/>
      <c r="AL40" s="39"/>
      <c r="AM40" s="72"/>
      <c r="AN40" s="98"/>
      <c r="AO40" s="72"/>
      <c r="AP40" s="98"/>
      <c r="AQ40" s="72"/>
      <c r="AR40" s="39"/>
      <c r="AS40" s="72"/>
      <c r="AT40" s="98"/>
      <c r="AU40" s="283"/>
      <c r="BA40" s="97"/>
      <c r="BC40" s="68"/>
      <c r="BD40" s="75">
        <f t="shared" si="71"/>
        <v>3824.9999999999991</v>
      </c>
      <c r="BE40" s="68"/>
      <c r="BF40" s="76">
        <f t="shared" si="72"/>
        <v>0</v>
      </c>
      <c r="BG40" s="68"/>
      <c r="BH40" s="77">
        <f t="shared" si="73"/>
        <v>0</v>
      </c>
      <c r="BI40" s="215"/>
      <c r="BJ40" s="205"/>
      <c r="BK40" s="61"/>
      <c r="BL40" s="112"/>
      <c r="BM40" s="79">
        <f t="shared" si="74"/>
        <v>3824.9999999999991</v>
      </c>
    </row>
    <row r="41" spans="2:65">
      <c r="B41" s="35" t="str">
        <f t="shared" si="63"/>
        <v>Undergraduate Student</v>
      </c>
      <c r="C41" s="35" t="str">
        <f t="shared" si="63"/>
        <v>Undergraduate Student (Lin)</v>
      </c>
      <c r="D41" s="224" t="s">
        <v>130</v>
      </c>
      <c r="E41" s="111">
        <v>6.0000000000000001E-3</v>
      </c>
      <c r="F41" s="94"/>
      <c r="G41" s="94"/>
      <c r="H41" s="39"/>
      <c r="I41" s="72">
        <f t="shared" si="64"/>
        <v>137.69999999999979</v>
      </c>
      <c r="J41" s="98"/>
      <c r="K41" s="72">
        <f t="shared" si="65"/>
        <v>0</v>
      </c>
      <c r="L41" s="98"/>
      <c r="M41" s="72">
        <f t="shared" si="66"/>
        <v>0</v>
      </c>
      <c r="N41" s="39"/>
      <c r="O41" s="72">
        <f t="shared" si="67"/>
        <v>24.299999999999962</v>
      </c>
      <c r="P41" s="98"/>
      <c r="Q41" s="72">
        <f t="shared" si="68"/>
        <v>0</v>
      </c>
      <c r="R41" s="98"/>
      <c r="S41" s="72">
        <f t="shared" si="69"/>
        <v>0</v>
      </c>
      <c r="T41" s="98"/>
      <c r="U41" s="276">
        <f t="shared" si="70"/>
        <v>161.99999999999974</v>
      </c>
      <c r="W41" s="39"/>
      <c r="X41" s="72">
        <f>X31*$E41</f>
        <v>0</v>
      </c>
      <c r="Y41" s="98"/>
      <c r="Z41" s="72">
        <f>Z31*$E41</f>
        <v>0</v>
      </c>
      <c r="AA41" s="98"/>
      <c r="AB41" s="72">
        <f>AB31*$E41</f>
        <v>0</v>
      </c>
      <c r="AC41" s="39"/>
      <c r="AD41" s="72">
        <f>AD31*$E41</f>
        <v>0</v>
      </c>
      <c r="AE41" s="98"/>
      <c r="AF41" s="72">
        <f>AF31*$E41</f>
        <v>0</v>
      </c>
      <c r="AG41" s="98"/>
      <c r="AH41" s="72">
        <f>AH31*$E41</f>
        <v>0</v>
      </c>
      <c r="AI41" s="98"/>
      <c r="AJ41" s="290">
        <f>AJ31*$E41</f>
        <v>0</v>
      </c>
      <c r="AL41" s="39"/>
      <c r="AM41" s="72">
        <f>AM31*$E41</f>
        <v>0</v>
      </c>
      <c r="AN41" s="98"/>
      <c r="AO41" s="72">
        <f>AO31*$E41</f>
        <v>0</v>
      </c>
      <c r="AP41" s="98"/>
      <c r="AQ41" s="72">
        <f>AQ31*$E41</f>
        <v>0</v>
      </c>
      <c r="AR41" s="39"/>
      <c r="AS41" s="72">
        <f>AS31*$E41</f>
        <v>0</v>
      </c>
      <c r="AT41" s="98"/>
      <c r="AU41" s="283">
        <f>AU31*$E41</f>
        <v>0</v>
      </c>
      <c r="BA41" s="97"/>
      <c r="BC41" s="68"/>
      <c r="BD41" s="75">
        <f t="shared" si="71"/>
        <v>161.99999999999974</v>
      </c>
      <c r="BE41" s="68"/>
      <c r="BF41" s="76">
        <f t="shared" si="72"/>
        <v>0</v>
      </c>
      <c r="BG41" s="68"/>
      <c r="BH41" s="77">
        <f t="shared" si="73"/>
        <v>0</v>
      </c>
      <c r="BI41" s="215"/>
      <c r="BJ41" s="205"/>
      <c r="BK41" s="61"/>
      <c r="BL41" s="78"/>
      <c r="BM41" s="79">
        <f t="shared" si="74"/>
        <v>161.99999999999974</v>
      </c>
    </row>
    <row r="42" spans="2:65">
      <c r="B42" s="99"/>
      <c r="C42" s="100" t="s">
        <v>40</v>
      </c>
      <c r="D42" s="100"/>
      <c r="E42" s="99"/>
      <c r="F42" s="99"/>
      <c r="G42" s="99"/>
      <c r="H42" s="99"/>
      <c r="I42" s="102">
        <f>SUM(I35:I41)</f>
        <v>14430.697077999983</v>
      </c>
      <c r="J42" s="114"/>
      <c r="K42" s="102">
        <f>SUM(K35:K41)</f>
        <v>15826.284682499992</v>
      </c>
      <c r="L42" s="114"/>
      <c r="M42" s="102">
        <f>SUM(M35:M41)</f>
        <v>0</v>
      </c>
      <c r="N42" s="99"/>
      <c r="O42" s="102">
        <f>SUM(O35:O41)</f>
        <v>5339.4673694999965</v>
      </c>
      <c r="P42" s="114"/>
      <c r="Q42" s="102">
        <f>SUM(Q35:Q41)</f>
        <v>0</v>
      </c>
      <c r="R42" s="114"/>
      <c r="S42" s="102">
        <f>SUM(S35:S41)</f>
        <v>0</v>
      </c>
      <c r="T42" s="114"/>
      <c r="U42" s="278">
        <f>SUM(U35:U41)</f>
        <v>35596.449129999979</v>
      </c>
      <c r="V42" s="99"/>
      <c r="W42" s="99"/>
      <c r="X42" s="102">
        <f>SUM(X35:X41)</f>
        <v>0</v>
      </c>
      <c r="Y42" s="114"/>
      <c r="Z42" s="102">
        <f>SUM(Z35:Z41)</f>
        <v>0</v>
      </c>
      <c r="AA42" s="114"/>
      <c r="AB42" s="102">
        <f>SUM(AB35:AB41)</f>
        <v>0</v>
      </c>
      <c r="AC42" s="99"/>
      <c r="AD42" s="102">
        <f>SUM(AD35:AD41)</f>
        <v>0</v>
      </c>
      <c r="AE42" s="114"/>
      <c r="AF42" s="102">
        <f>SUM(AF35:AF41)</f>
        <v>0</v>
      </c>
      <c r="AG42" s="114"/>
      <c r="AH42" s="102">
        <f>SUM(AH35:AH41)</f>
        <v>0</v>
      </c>
      <c r="AI42" s="114"/>
      <c r="AJ42" s="292">
        <f>SUM(AJ35:AJ41)</f>
        <v>0</v>
      </c>
      <c r="AL42" s="99"/>
      <c r="AM42" s="102">
        <f>SUM(AM35:AM41)</f>
        <v>0</v>
      </c>
      <c r="AN42" s="114"/>
      <c r="AO42" s="102">
        <f>SUM(AO35:AO41)</f>
        <v>0</v>
      </c>
      <c r="AP42" s="114"/>
      <c r="AQ42" s="102">
        <f>SUM(AQ35:AQ41)</f>
        <v>0</v>
      </c>
      <c r="AR42" s="99"/>
      <c r="AS42" s="102">
        <f>SUM(AS35:AS41)</f>
        <v>0</v>
      </c>
      <c r="AT42" s="114"/>
      <c r="AU42" s="285">
        <f>SUM(AU35:AU41)</f>
        <v>0</v>
      </c>
      <c r="AV42" s="99"/>
      <c r="BA42" s="103"/>
      <c r="BC42" s="104"/>
      <c r="BD42" s="105">
        <f>SUM(BD35:BD41)</f>
        <v>35596.449129999979</v>
      </c>
      <c r="BE42" s="104"/>
      <c r="BF42" s="106">
        <f>SUM(BF35:BF41)</f>
        <v>0</v>
      </c>
      <c r="BG42" s="104"/>
      <c r="BH42" s="107">
        <f>SUM(BH35:BH41)</f>
        <v>0</v>
      </c>
      <c r="BI42" s="216"/>
      <c r="BJ42" s="205"/>
      <c r="BK42" s="61"/>
      <c r="BL42" s="108"/>
      <c r="BM42" s="109">
        <f>SUM(BM35:BM41)</f>
        <v>35596.449129999979</v>
      </c>
    </row>
    <row r="43" spans="2:65" ht="14" thickBot="1">
      <c r="U43" s="276"/>
      <c r="AJ43" s="290"/>
      <c r="AU43" s="283"/>
      <c r="BC43" s="98"/>
      <c r="BD43" s="69"/>
      <c r="BE43" s="98"/>
      <c r="BF43" s="69"/>
      <c r="BG43" s="98"/>
      <c r="BH43" s="69"/>
      <c r="BI43" s="216"/>
      <c r="BJ43" s="205"/>
      <c r="BK43" s="61"/>
      <c r="BL43" s="98"/>
      <c r="BM43" s="69"/>
    </row>
    <row r="44" spans="2:65" s="61" customFormat="1" ht="14" thickBot="1">
      <c r="B44" s="124" t="s">
        <v>131</v>
      </c>
      <c r="C44" s="225" t="s">
        <v>133</v>
      </c>
      <c r="D44" s="226"/>
      <c r="E44" s="63"/>
      <c r="F44" s="63"/>
      <c r="G44" s="64"/>
      <c r="H44" s="65"/>
      <c r="I44" s="66"/>
      <c r="J44" s="65"/>
      <c r="K44" s="66"/>
      <c r="L44" s="65"/>
      <c r="M44" s="66"/>
      <c r="N44" s="65"/>
      <c r="O44" s="66"/>
      <c r="P44" s="65"/>
      <c r="Q44" s="66"/>
      <c r="R44" s="65"/>
      <c r="S44" s="66"/>
      <c r="T44" s="67"/>
      <c r="U44" s="274"/>
      <c r="W44" s="65"/>
      <c r="X44" s="66"/>
      <c r="Y44" s="65"/>
      <c r="Z44" s="66"/>
      <c r="AA44" s="65"/>
      <c r="AB44" s="66"/>
      <c r="AC44" s="65"/>
      <c r="AD44" s="66"/>
      <c r="AE44" s="65"/>
      <c r="AF44" s="66"/>
      <c r="AG44" s="65"/>
      <c r="AH44" s="66"/>
      <c r="AI44" s="67"/>
      <c r="AJ44" s="288"/>
      <c r="AK44"/>
      <c r="AL44" s="65"/>
      <c r="AM44" s="66"/>
      <c r="AN44" s="65"/>
      <c r="AO44" s="66"/>
      <c r="AP44" s="65"/>
      <c r="AQ44" s="66"/>
      <c r="AR44" s="65"/>
      <c r="AS44" s="66"/>
      <c r="AT44" s="67"/>
      <c r="AU44" s="281"/>
      <c r="AW44"/>
      <c r="AX44"/>
      <c r="AY44"/>
      <c r="BA44" s="59"/>
      <c r="BC44" s="68"/>
      <c r="BD44" s="69"/>
      <c r="BE44" s="68"/>
      <c r="BF44" s="69"/>
      <c r="BG44" s="68"/>
      <c r="BH44" s="69"/>
      <c r="BI44" s="215"/>
      <c r="BJ44" s="205"/>
      <c r="BL44" s="68"/>
      <c r="BM44" s="69"/>
    </row>
    <row r="45" spans="2:65">
      <c r="B45" s="35" t="s">
        <v>204</v>
      </c>
      <c r="C45" s="35" t="s">
        <v>219</v>
      </c>
      <c r="D45" s="224" t="s">
        <v>130</v>
      </c>
      <c r="E45" s="92">
        <v>6000</v>
      </c>
      <c r="F45" s="93"/>
      <c r="G45" s="94"/>
      <c r="H45" s="115">
        <v>0</v>
      </c>
      <c r="I45" s="72">
        <f>$E45*H45</f>
        <v>0</v>
      </c>
      <c r="J45" s="115">
        <v>1</v>
      </c>
      <c r="K45" s="72">
        <f>$E45*J45</f>
        <v>6000</v>
      </c>
      <c r="L45" s="115">
        <v>0</v>
      </c>
      <c r="M45" s="72">
        <f>$E45*L45</f>
        <v>0</v>
      </c>
      <c r="N45" s="115">
        <v>0</v>
      </c>
      <c r="O45" s="72">
        <f>$E45*N45</f>
        <v>0</v>
      </c>
      <c r="P45" s="115">
        <v>0</v>
      </c>
      <c r="Q45" s="72">
        <f>$E45*P45</f>
        <v>0</v>
      </c>
      <c r="R45" s="115">
        <v>0</v>
      </c>
      <c r="S45" s="72">
        <f>$E45*R45</f>
        <v>0</v>
      </c>
      <c r="T45" s="98">
        <f>H45+J45+L45+N45+P45+R45</f>
        <v>1</v>
      </c>
      <c r="U45" s="276">
        <f t="shared" ref="U45:U55" si="75">$E45*T45</f>
        <v>6000</v>
      </c>
      <c r="W45" s="115">
        <v>0</v>
      </c>
      <c r="X45" s="72">
        <f>$E45*W45</f>
        <v>0</v>
      </c>
      <c r="Y45" s="115">
        <v>0</v>
      </c>
      <c r="Z45" s="72">
        <f>$E45*Y45</f>
        <v>0</v>
      </c>
      <c r="AA45" s="115">
        <v>0</v>
      </c>
      <c r="AB45" s="72">
        <f>$E45*AA45</f>
        <v>0</v>
      </c>
      <c r="AC45" s="115">
        <v>0</v>
      </c>
      <c r="AD45" s="72">
        <f>$E45*AC45</f>
        <v>0</v>
      </c>
      <c r="AE45" s="115">
        <v>0</v>
      </c>
      <c r="AF45" s="72">
        <f>$E45*AE45</f>
        <v>0</v>
      </c>
      <c r="AG45" s="115">
        <v>0</v>
      </c>
      <c r="AH45" s="72">
        <f>$E45*AG45</f>
        <v>0</v>
      </c>
      <c r="AI45" s="98">
        <f>W45+Y45+AA45+AC45+AE45+AG45</f>
        <v>0</v>
      </c>
      <c r="AJ45" s="290">
        <f t="shared" ref="AJ45:AJ55" si="76">$E45*AI45</f>
        <v>0</v>
      </c>
      <c r="AL45" s="115">
        <v>0</v>
      </c>
      <c r="AM45" s="72">
        <f>$E45*AL45</f>
        <v>0</v>
      </c>
      <c r="AN45" s="115">
        <v>0</v>
      </c>
      <c r="AO45" s="72">
        <f>$E45*AN45</f>
        <v>0</v>
      </c>
      <c r="AP45" s="115">
        <v>0</v>
      </c>
      <c r="AQ45" s="72">
        <f>$E45*AP45</f>
        <v>0</v>
      </c>
      <c r="AR45" s="115">
        <v>0</v>
      </c>
      <c r="AS45" s="72">
        <f>$E45*AR45</f>
        <v>0</v>
      </c>
      <c r="AT45" s="98">
        <f>AL45+AN45+AP45+AR45</f>
        <v>0</v>
      </c>
      <c r="AU45" s="283">
        <f t="shared" ref="AU45:AU55" si="77">$E45*AT45</f>
        <v>0</v>
      </c>
      <c r="BA45" s="97"/>
      <c r="BC45" s="98">
        <f>$T45</f>
        <v>1</v>
      </c>
      <c r="BD45" s="75">
        <f t="shared" ref="BD45:BD55" si="78">$E45*BC45</f>
        <v>6000</v>
      </c>
      <c r="BE45" s="98">
        <f>$AI45</f>
        <v>0</v>
      </c>
      <c r="BF45" s="76">
        <f t="shared" ref="BF45:BF55" si="79">$E45*BE45</f>
        <v>0</v>
      </c>
      <c r="BG45" s="98">
        <f>$AT45</f>
        <v>0</v>
      </c>
      <c r="BH45" s="77">
        <f t="shared" ref="BH45:BH55" si="80">$E45*BG45</f>
        <v>0</v>
      </c>
      <c r="BI45" s="216"/>
      <c r="BJ45" s="205"/>
      <c r="BK45" s="61"/>
      <c r="BL45" s="78">
        <f>BC45+BE45+BG45</f>
        <v>1</v>
      </c>
      <c r="BM45" s="79">
        <f t="shared" ref="BM45:BM55" si="81">$E45*BL45</f>
        <v>6000</v>
      </c>
    </row>
    <row r="46" spans="2:65">
      <c r="B46" s="35" t="s">
        <v>205</v>
      </c>
      <c r="C46" s="35" t="s">
        <v>219</v>
      </c>
      <c r="D46" s="224" t="s">
        <v>130</v>
      </c>
      <c r="E46" s="92">
        <v>20000</v>
      </c>
      <c r="F46" s="93"/>
      <c r="G46" s="94"/>
      <c r="H46" s="115">
        <v>0</v>
      </c>
      <c r="I46" s="72">
        <f t="shared" ref="I46:I54" si="82">$E46*H46</f>
        <v>0</v>
      </c>
      <c r="J46" s="115">
        <v>1</v>
      </c>
      <c r="K46" s="72">
        <f t="shared" ref="K46:K55" si="83">$E46*J46</f>
        <v>20000</v>
      </c>
      <c r="L46" s="115">
        <v>0</v>
      </c>
      <c r="M46" s="72">
        <f t="shared" ref="M46:M55" si="84">$E46*L46</f>
        <v>0</v>
      </c>
      <c r="N46" s="115">
        <v>0</v>
      </c>
      <c r="O46" s="72">
        <f t="shared" ref="O46:O55" si="85">$E46*N46</f>
        <v>0</v>
      </c>
      <c r="P46" s="115"/>
      <c r="Q46" s="72"/>
      <c r="R46" s="115"/>
      <c r="S46" s="72"/>
      <c r="T46" s="98">
        <f t="shared" ref="T46:T55" si="86">H46+J46+L46+N46+P46+R46</f>
        <v>1</v>
      </c>
      <c r="U46" s="276">
        <f t="shared" si="75"/>
        <v>20000</v>
      </c>
      <c r="W46" s="115"/>
      <c r="X46" s="72"/>
      <c r="Y46" s="115"/>
      <c r="Z46" s="72"/>
      <c r="AA46" s="115"/>
      <c r="AB46" s="72"/>
      <c r="AC46" s="115"/>
      <c r="AD46" s="72"/>
      <c r="AE46" s="115"/>
      <c r="AF46" s="72"/>
      <c r="AG46" s="115"/>
      <c r="AH46" s="72"/>
      <c r="AI46" s="98"/>
      <c r="AJ46" s="290"/>
      <c r="AL46" s="115"/>
      <c r="AM46" s="72"/>
      <c r="AN46" s="115"/>
      <c r="AO46" s="72"/>
      <c r="AP46" s="115"/>
      <c r="AQ46" s="72"/>
      <c r="AR46" s="115"/>
      <c r="AS46" s="72"/>
      <c r="AT46" s="98"/>
      <c r="AU46" s="283"/>
      <c r="BA46" s="97"/>
      <c r="BC46" s="98">
        <f t="shared" ref="BC46:BC55" si="87">$T46</f>
        <v>1</v>
      </c>
      <c r="BD46" s="75">
        <f t="shared" si="78"/>
        <v>20000</v>
      </c>
      <c r="BE46" s="98"/>
      <c r="BF46" s="76"/>
      <c r="BG46" s="98"/>
      <c r="BH46" s="77"/>
      <c r="BI46" s="216"/>
      <c r="BJ46" s="205"/>
      <c r="BK46" s="61"/>
      <c r="BL46" s="78">
        <f t="shared" ref="BL46:BL54" si="88">BC46+BE46+BG46</f>
        <v>1</v>
      </c>
      <c r="BM46" s="79">
        <f t="shared" si="81"/>
        <v>20000</v>
      </c>
    </row>
    <row r="47" spans="2:65">
      <c r="B47" s="35" t="s">
        <v>206</v>
      </c>
      <c r="C47" s="35" t="s">
        <v>219</v>
      </c>
      <c r="D47" s="224" t="s">
        <v>130</v>
      </c>
      <c r="E47" s="92">
        <v>19500</v>
      </c>
      <c r="F47" s="93"/>
      <c r="G47" s="94"/>
      <c r="H47" s="115">
        <v>0.25641256410259999</v>
      </c>
      <c r="I47" s="72">
        <f t="shared" si="82"/>
        <v>5000.0450000006995</v>
      </c>
      <c r="J47" s="115">
        <v>0</v>
      </c>
      <c r="K47" s="72">
        <f t="shared" si="83"/>
        <v>0</v>
      </c>
      <c r="L47" s="115">
        <v>0</v>
      </c>
      <c r="M47" s="72">
        <f t="shared" si="84"/>
        <v>0</v>
      </c>
      <c r="N47" s="115">
        <v>0.74358974358973995</v>
      </c>
      <c r="O47" s="72">
        <f t="shared" si="85"/>
        <v>14499.999999999929</v>
      </c>
      <c r="P47" s="115"/>
      <c r="Q47" s="72"/>
      <c r="R47" s="115"/>
      <c r="S47" s="72"/>
      <c r="T47" s="98">
        <f t="shared" si="86"/>
        <v>1.0000023076923399</v>
      </c>
      <c r="U47" s="276">
        <f t="shared" si="75"/>
        <v>19500.045000000628</v>
      </c>
      <c r="W47" s="115"/>
      <c r="X47" s="72"/>
      <c r="Y47" s="115"/>
      <c r="Z47" s="72"/>
      <c r="AA47" s="115"/>
      <c r="AB47" s="72"/>
      <c r="AC47" s="115"/>
      <c r="AD47" s="72"/>
      <c r="AE47" s="115"/>
      <c r="AF47" s="72"/>
      <c r="AG47" s="115"/>
      <c r="AH47" s="72"/>
      <c r="AI47" s="98"/>
      <c r="AJ47" s="290"/>
      <c r="AL47" s="115"/>
      <c r="AM47" s="72"/>
      <c r="AN47" s="115"/>
      <c r="AO47" s="72"/>
      <c r="AP47" s="115"/>
      <c r="AQ47" s="72"/>
      <c r="AR47" s="115"/>
      <c r="AS47" s="72"/>
      <c r="AT47" s="98"/>
      <c r="AU47" s="283"/>
      <c r="BA47" s="97"/>
      <c r="BC47" s="98">
        <f t="shared" si="87"/>
        <v>1.0000023076923399</v>
      </c>
      <c r="BD47" s="75">
        <f t="shared" si="78"/>
        <v>19500.045000000628</v>
      </c>
      <c r="BE47" s="98"/>
      <c r="BF47" s="76"/>
      <c r="BG47" s="98"/>
      <c r="BH47" s="77"/>
      <c r="BI47" s="216"/>
      <c r="BJ47" s="205"/>
      <c r="BK47" s="61"/>
      <c r="BL47" s="78">
        <f t="shared" si="88"/>
        <v>1.0000023076923399</v>
      </c>
      <c r="BM47" s="79">
        <f t="shared" si="81"/>
        <v>19500.045000000628</v>
      </c>
    </row>
    <row r="48" spans="2:65">
      <c r="B48" s="35" t="s">
        <v>180</v>
      </c>
      <c r="C48" s="35" t="s">
        <v>181</v>
      </c>
      <c r="D48" s="224" t="s">
        <v>130</v>
      </c>
      <c r="E48" s="92">
        <v>0</v>
      </c>
      <c r="F48" s="93"/>
      <c r="G48" s="94"/>
      <c r="H48" s="115">
        <v>0</v>
      </c>
      <c r="I48" s="72">
        <f t="shared" si="82"/>
        <v>0</v>
      </c>
      <c r="J48" s="115">
        <v>0</v>
      </c>
      <c r="K48" s="72">
        <f t="shared" si="83"/>
        <v>0</v>
      </c>
      <c r="L48" s="115">
        <v>0</v>
      </c>
      <c r="M48" s="72">
        <f t="shared" si="84"/>
        <v>0</v>
      </c>
      <c r="N48" s="115">
        <v>0</v>
      </c>
      <c r="O48" s="72">
        <f t="shared" si="85"/>
        <v>0</v>
      </c>
      <c r="P48" s="115"/>
      <c r="Q48" s="72"/>
      <c r="R48" s="115"/>
      <c r="S48" s="72"/>
      <c r="T48" s="98">
        <f t="shared" si="86"/>
        <v>0</v>
      </c>
      <c r="U48" s="276">
        <f t="shared" si="75"/>
        <v>0</v>
      </c>
      <c r="W48" s="115"/>
      <c r="X48" s="72"/>
      <c r="Y48" s="115"/>
      <c r="Z48" s="72"/>
      <c r="AA48" s="115"/>
      <c r="AB48" s="72"/>
      <c r="AC48" s="115"/>
      <c r="AD48" s="72"/>
      <c r="AE48" s="115"/>
      <c r="AF48" s="72"/>
      <c r="AG48" s="115"/>
      <c r="AH48" s="72"/>
      <c r="AI48" s="98"/>
      <c r="AJ48" s="290"/>
      <c r="AL48" s="115"/>
      <c r="AM48" s="72"/>
      <c r="AN48" s="115"/>
      <c r="AO48" s="72"/>
      <c r="AP48" s="115"/>
      <c r="AQ48" s="72"/>
      <c r="AR48" s="115"/>
      <c r="AS48" s="72"/>
      <c r="AT48" s="98"/>
      <c r="AU48" s="283"/>
      <c r="BA48" s="97"/>
      <c r="BC48" s="98">
        <f t="shared" si="87"/>
        <v>0</v>
      </c>
      <c r="BD48" s="75">
        <f t="shared" si="78"/>
        <v>0</v>
      </c>
      <c r="BE48" s="98"/>
      <c r="BF48" s="76"/>
      <c r="BG48" s="98"/>
      <c r="BH48" s="77"/>
      <c r="BI48" s="216"/>
      <c r="BJ48" s="205"/>
      <c r="BK48" s="61"/>
      <c r="BL48" s="78">
        <f t="shared" si="88"/>
        <v>0</v>
      </c>
      <c r="BM48" s="79">
        <f t="shared" si="81"/>
        <v>0</v>
      </c>
    </row>
    <row r="49" spans="2:65">
      <c r="B49" s="35" t="s">
        <v>180</v>
      </c>
      <c r="C49" s="35" t="s">
        <v>181</v>
      </c>
      <c r="D49" s="224" t="s">
        <v>130</v>
      </c>
      <c r="E49" s="92">
        <v>0</v>
      </c>
      <c r="F49" s="93"/>
      <c r="G49" s="94"/>
      <c r="H49" s="115">
        <v>0</v>
      </c>
      <c r="I49" s="72">
        <f t="shared" si="82"/>
        <v>0</v>
      </c>
      <c r="J49" s="115">
        <v>0</v>
      </c>
      <c r="K49" s="72">
        <f t="shared" si="83"/>
        <v>0</v>
      </c>
      <c r="L49" s="115">
        <v>0</v>
      </c>
      <c r="M49" s="72">
        <f t="shared" si="84"/>
        <v>0</v>
      </c>
      <c r="N49" s="115">
        <v>0</v>
      </c>
      <c r="O49" s="72">
        <f t="shared" si="85"/>
        <v>0</v>
      </c>
      <c r="P49" s="115"/>
      <c r="Q49" s="72"/>
      <c r="R49" s="115"/>
      <c r="S49" s="72"/>
      <c r="T49" s="98">
        <f t="shared" si="86"/>
        <v>0</v>
      </c>
      <c r="U49" s="276">
        <f t="shared" si="75"/>
        <v>0</v>
      </c>
      <c r="W49" s="115"/>
      <c r="X49" s="72"/>
      <c r="Y49" s="115"/>
      <c r="Z49" s="72"/>
      <c r="AA49" s="115"/>
      <c r="AB49" s="72"/>
      <c r="AC49" s="115"/>
      <c r="AD49" s="72"/>
      <c r="AE49" s="115"/>
      <c r="AF49" s="72"/>
      <c r="AG49" s="115"/>
      <c r="AH49" s="72"/>
      <c r="AI49" s="98"/>
      <c r="AJ49" s="290"/>
      <c r="AL49" s="115"/>
      <c r="AM49" s="72"/>
      <c r="AN49" s="115"/>
      <c r="AO49" s="72"/>
      <c r="AP49" s="115"/>
      <c r="AQ49" s="72"/>
      <c r="AR49" s="115"/>
      <c r="AS49" s="72"/>
      <c r="AT49" s="98"/>
      <c r="AU49" s="283"/>
      <c r="BA49" s="97"/>
      <c r="BC49" s="98">
        <f t="shared" si="87"/>
        <v>0</v>
      </c>
      <c r="BD49" s="75">
        <f t="shared" si="78"/>
        <v>0</v>
      </c>
      <c r="BE49" s="98"/>
      <c r="BF49" s="76"/>
      <c r="BG49" s="98"/>
      <c r="BH49" s="77"/>
      <c r="BI49" s="216"/>
      <c r="BJ49" s="205"/>
      <c r="BK49" s="61"/>
      <c r="BL49" s="78">
        <f t="shared" si="88"/>
        <v>0</v>
      </c>
      <c r="BM49" s="79">
        <f t="shared" si="81"/>
        <v>0</v>
      </c>
    </row>
    <row r="50" spans="2:65">
      <c r="B50" s="35" t="s">
        <v>180</v>
      </c>
      <c r="C50" s="35" t="s">
        <v>181</v>
      </c>
      <c r="D50" s="224" t="s">
        <v>130</v>
      </c>
      <c r="E50" s="92">
        <v>0</v>
      </c>
      <c r="F50" s="93"/>
      <c r="G50" s="94"/>
      <c r="H50" s="115">
        <v>0</v>
      </c>
      <c r="I50" s="72">
        <f t="shared" si="82"/>
        <v>0</v>
      </c>
      <c r="J50" s="115">
        <v>0</v>
      </c>
      <c r="K50" s="72">
        <f t="shared" si="83"/>
        <v>0</v>
      </c>
      <c r="L50" s="115">
        <v>0</v>
      </c>
      <c r="M50" s="72">
        <f t="shared" si="84"/>
        <v>0</v>
      </c>
      <c r="N50" s="115">
        <v>0</v>
      </c>
      <c r="O50" s="72">
        <f t="shared" si="85"/>
        <v>0</v>
      </c>
      <c r="P50" s="115"/>
      <c r="Q50" s="72"/>
      <c r="R50" s="115"/>
      <c r="S50" s="72"/>
      <c r="T50" s="98">
        <f t="shared" si="86"/>
        <v>0</v>
      </c>
      <c r="U50" s="276">
        <f t="shared" si="75"/>
        <v>0</v>
      </c>
      <c r="W50" s="115"/>
      <c r="X50" s="72"/>
      <c r="Y50" s="115"/>
      <c r="Z50" s="72"/>
      <c r="AA50" s="115"/>
      <c r="AB50" s="72"/>
      <c r="AC50" s="115"/>
      <c r="AD50" s="72"/>
      <c r="AE50" s="115"/>
      <c r="AF50" s="72"/>
      <c r="AG50" s="115"/>
      <c r="AH50" s="72"/>
      <c r="AI50" s="98"/>
      <c r="AJ50" s="290"/>
      <c r="AL50" s="115"/>
      <c r="AM50" s="72"/>
      <c r="AN50" s="115"/>
      <c r="AO50" s="72"/>
      <c r="AP50" s="115"/>
      <c r="AQ50" s="72"/>
      <c r="AR50" s="115"/>
      <c r="AS50" s="72"/>
      <c r="AT50" s="98"/>
      <c r="AU50" s="283"/>
      <c r="BA50" s="97"/>
      <c r="BC50" s="98">
        <f t="shared" si="87"/>
        <v>0</v>
      </c>
      <c r="BD50" s="75">
        <f t="shared" si="78"/>
        <v>0</v>
      </c>
      <c r="BE50" s="98"/>
      <c r="BF50" s="76"/>
      <c r="BG50" s="98"/>
      <c r="BH50" s="77"/>
      <c r="BI50" s="216"/>
      <c r="BJ50" s="205"/>
      <c r="BK50" s="61"/>
      <c r="BL50" s="78">
        <f t="shared" si="88"/>
        <v>0</v>
      </c>
      <c r="BM50" s="79">
        <f t="shared" si="81"/>
        <v>0</v>
      </c>
    </row>
    <row r="51" spans="2:65">
      <c r="B51" s="35" t="s">
        <v>180</v>
      </c>
      <c r="C51" s="35" t="s">
        <v>181</v>
      </c>
      <c r="D51" s="224" t="s">
        <v>130</v>
      </c>
      <c r="E51" s="92">
        <v>0</v>
      </c>
      <c r="F51" s="93"/>
      <c r="G51" s="94"/>
      <c r="H51" s="115">
        <v>0</v>
      </c>
      <c r="I51" s="72">
        <f t="shared" si="82"/>
        <v>0</v>
      </c>
      <c r="J51" s="115">
        <v>0</v>
      </c>
      <c r="K51" s="72">
        <f t="shared" si="83"/>
        <v>0</v>
      </c>
      <c r="L51" s="115">
        <v>0</v>
      </c>
      <c r="M51" s="72">
        <f t="shared" si="84"/>
        <v>0</v>
      </c>
      <c r="N51" s="115">
        <v>0</v>
      </c>
      <c r="O51" s="72">
        <f t="shared" si="85"/>
        <v>0</v>
      </c>
      <c r="P51" s="115"/>
      <c r="Q51" s="72"/>
      <c r="R51" s="115"/>
      <c r="S51" s="72"/>
      <c r="T51" s="98">
        <f t="shared" si="86"/>
        <v>0</v>
      </c>
      <c r="U51" s="276">
        <f t="shared" si="75"/>
        <v>0</v>
      </c>
      <c r="W51" s="115"/>
      <c r="X51" s="72"/>
      <c r="Y51" s="115"/>
      <c r="Z51" s="72"/>
      <c r="AA51" s="115"/>
      <c r="AB51" s="72"/>
      <c r="AC51" s="115"/>
      <c r="AD51" s="72"/>
      <c r="AE51" s="115"/>
      <c r="AF51" s="72"/>
      <c r="AG51" s="115"/>
      <c r="AH51" s="72"/>
      <c r="AI51" s="98"/>
      <c r="AJ51" s="290"/>
      <c r="AL51" s="115"/>
      <c r="AM51" s="72"/>
      <c r="AN51" s="115"/>
      <c r="AO51" s="72"/>
      <c r="AP51" s="115"/>
      <c r="AQ51" s="72"/>
      <c r="AR51" s="115"/>
      <c r="AS51" s="72"/>
      <c r="AT51" s="98"/>
      <c r="AU51" s="283"/>
      <c r="BA51" s="97"/>
      <c r="BC51" s="98">
        <f t="shared" si="87"/>
        <v>0</v>
      </c>
      <c r="BD51" s="75">
        <f t="shared" si="78"/>
        <v>0</v>
      </c>
      <c r="BE51" s="98"/>
      <c r="BF51" s="76"/>
      <c r="BG51" s="98"/>
      <c r="BH51" s="77"/>
      <c r="BI51" s="216"/>
      <c r="BJ51" s="205"/>
      <c r="BK51" s="61"/>
      <c r="BL51" s="78">
        <f t="shared" si="88"/>
        <v>0</v>
      </c>
      <c r="BM51" s="79">
        <f t="shared" si="81"/>
        <v>0</v>
      </c>
    </row>
    <row r="52" spans="2:65">
      <c r="B52" s="35" t="s">
        <v>180</v>
      </c>
      <c r="C52" s="35" t="s">
        <v>181</v>
      </c>
      <c r="D52" s="224" t="s">
        <v>130</v>
      </c>
      <c r="E52" s="92">
        <v>0</v>
      </c>
      <c r="F52" s="93"/>
      <c r="G52" s="94"/>
      <c r="H52" s="115">
        <v>0</v>
      </c>
      <c r="I52" s="72">
        <f t="shared" si="82"/>
        <v>0</v>
      </c>
      <c r="J52" s="115">
        <v>0</v>
      </c>
      <c r="K52" s="72">
        <f t="shared" si="83"/>
        <v>0</v>
      </c>
      <c r="L52" s="115">
        <v>0</v>
      </c>
      <c r="M52" s="72">
        <f t="shared" si="84"/>
        <v>0</v>
      </c>
      <c r="N52" s="115">
        <v>0</v>
      </c>
      <c r="O52" s="72">
        <f t="shared" si="85"/>
        <v>0</v>
      </c>
      <c r="P52" s="115"/>
      <c r="Q52" s="72"/>
      <c r="R52" s="115"/>
      <c r="S52" s="72"/>
      <c r="T52" s="98">
        <f t="shared" si="86"/>
        <v>0</v>
      </c>
      <c r="U52" s="276">
        <f t="shared" si="75"/>
        <v>0</v>
      </c>
      <c r="W52" s="115"/>
      <c r="X52" s="72"/>
      <c r="Y52" s="115"/>
      <c r="Z52" s="72"/>
      <c r="AA52" s="115"/>
      <c r="AB52" s="72"/>
      <c r="AC52" s="115"/>
      <c r="AD52" s="72"/>
      <c r="AE52" s="115"/>
      <c r="AF52" s="72"/>
      <c r="AG52" s="115"/>
      <c r="AH52" s="72"/>
      <c r="AI52" s="98"/>
      <c r="AJ52" s="290"/>
      <c r="AL52" s="115"/>
      <c r="AM52" s="72"/>
      <c r="AN52" s="115"/>
      <c r="AO52" s="72"/>
      <c r="AP52" s="115"/>
      <c r="AQ52" s="72"/>
      <c r="AR52" s="115"/>
      <c r="AS52" s="72"/>
      <c r="AT52" s="98"/>
      <c r="AU52" s="283"/>
      <c r="BA52" s="97"/>
      <c r="BC52" s="98">
        <f t="shared" si="87"/>
        <v>0</v>
      </c>
      <c r="BD52" s="75">
        <f t="shared" si="78"/>
        <v>0</v>
      </c>
      <c r="BE52" s="98"/>
      <c r="BF52" s="76"/>
      <c r="BG52" s="98"/>
      <c r="BH52" s="77"/>
      <c r="BI52" s="216"/>
      <c r="BJ52" s="205"/>
      <c r="BK52" s="61"/>
      <c r="BL52" s="78">
        <f t="shared" si="88"/>
        <v>0</v>
      </c>
      <c r="BM52" s="79">
        <f t="shared" si="81"/>
        <v>0</v>
      </c>
    </row>
    <row r="53" spans="2:65">
      <c r="B53" s="35" t="s">
        <v>180</v>
      </c>
      <c r="C53" s="35" t="s">
        <v>181</v>
      </c>
      <c r="D53" s="224" t="s">
        <v>130</v>
      </c>
      <c r="E53" s="92">
        <v>0</v>
      </c>
      <c r="F53" s="93"/>
      <c r="G53" s="94"/>
      <c r="H53" s="115">
        <v>0</v>
      </c>
      <c r="I53" s="72">
        <f t="shared" si="82"/>
        <v>0</v>
      </c>
      <c r="J53" s="115">
        <v>0</v>
      </c>
      <c r="K53" s="72">
        <f t="shared" si="83"/>
        <v>0</v>
      </c>
      <c r="L53" s="115">
        <v>0</v>
      </c>
      <c r="M53" s="72">
        <f t="shared" si="84"/>
        <v>0</v>
      </c>
      <c r="N53" s="115">
        <v>0</v>
      </c>
      <c r="O53" s="72">
        <f t="shared" si="85"/>
        <v>0</v>
      </c>
      <c r="P53" s="115"/>
      <c r="Q53" s="72"/>
      <c r="R53" s="115"/>
      <c r="S53" s="72"/>
      <c r="T53" s="98">
        <f t="shared" si="86"/>
        <v>0</v>
      </c>
      <c r="U53" s="276">
        <f t="shared" si="75"/>
        <v>0</v>
      </c>
      <c r="W53" s="115"/>
      <c r="X53" s="72"/>
      <c r="Y53" s="115"/>
      <c r="Z53" s="72"/>
      <c r="AA53" s="115"/>
      <c r="AB53" s="72"/>
      <c r="AC53" s="115"/>
      <c r="AD53" s="72"/>
      <c r="AE53" s="115"/>
      <c r="AF53" s="72"/>
      <c r="AG53" s="115"/>
      <c r="AH53" s="72"/>
      <c r="AI53" s="98"/>
      <c r="AJ53" s="290"/>
      <c r="AL53" s="115"/>
      <c r="AM53" s="72"/>
      <c r="AN53" s="115"/>
      <c r="AO53" s="72"/>
      <c r="AP53" s="115"/>
      <c r="AQ53" s="72"/>
      <c r="AR53" s="115"/>
      <c r="AS53" s="72"/>
      <c r="AT53" s="98"/>
      <c r="AU53" s="283"/>
      <c r="BA53" s="97"/>
      <c r="BC53" s="98">
        <f t="shared" si="87"/>
        <v>0</v>
      </c>
      <c r="BD53" s="75">
        <f t="shared" si="78"/>
        <v>0</v>
      </c>
      <c r="BE53" s="98"/>
      <c r="BF53" s="76"/>
      <c r="BG53" s="98"/>
      <c r="BH53" s="77"/>
      <c r="BI53" s="216"/>
      <c r="BJ53" s="205"/>
      <c r="BK53" s="61"/>
      <c r="BL53" s="78">
        <f t="shared" si="88"/>
        <v>0</v>
      </c>
      <c r="BM53" s="79">
        <f t="shared" si="81"/>
        <v>0</v>
      </c>
    </row>
    <row r="54" spans="2:65">
      <c r="B54" s="35" t="s">
        <v>180</v>
      </c>
      <c r="C54" s="35" t="s">
        <v>181</v>
      </c>
      <c r="D54" s="224" t="s">
        <v>130</v>
      </c>
      <c r="E54" s="92">
        <v>0</v>
      </c>
      <c r="F54" s="93"/>
      <c r="G54" s="94"/>
      <c r="H54" s="115">
        <v>0</v>
      </c>
      <c r="I54" s="72">
        <f t="shared" si="82"/>
        <v>0</v>
      </c>
      <c r="J54" s="115">
        <v>0</v>
      </c>
      <c r="K54" s="72">
        <f t="shared" si="83"/>
        <v>0</v>
      </c>
      <c r="L54" s="115">
        <v>0</v>
      </c>
      <c r="M54" s="72">
        <f t="shared" si="84"/>
        <v>0</v>
      </c>
      <c r="N54" s="115">
        <v>0</v>
      </c>
      <c r="O54" s="72">
        <f t="shared" si="85"/>
        <v>0</v>
      </c>
      <c r="P54" s="115"/>
      <c r="Q54" s="72"/>
      <c r="R54" s="115"/>
      <c r="S54" s="72"/>
      <c r="T54" s="98">
        <f t="shared" si="86"/>
        <v>0</v>
      </c>
      <c r="U54" s="276">
        <f t="shared" si="75"/>
        <v>0</v>
      </c>
      <c r="W54" s="115"/>
      <c r="X54" s="72"/>
      <c r="Y54" s="115"/>
      <c r="Z54" s="72"/>
      <c r="AA54" s="115"/>
      <c r="AB54" s="72"/>
      <c r="AC54" s="115"/>
      <c r="AD54" s="72"/>
      <c r="AE54" s="115"/>
      <c r="AF54" s="72"/>
      <c r="AG54" s="115"/>
      <c r="AH54" s="72"/>
      <c r="AI54" s="98"/>
      <c r="AJ54" s="290"/>
      <c r="AL54" s="115"/>
      <c r="AM54" s="72"/>
      <c r="AN54" s="115"/>
      <c r="AO54" s="72"/>
      <c r="AP54" s="115"/>
      <c r="AQ54" s="72"/>
      <c r="AR54" s="115"/>
      <c r="AS54" s="72"/>
      <c r="AT54" s="98"/>
      <c r="AU54" s="283"/>
      <c r="BA54" s="97"/>
      <c r="BC54" s="98">
        <f t="shared" si="87"/>
        <v>0</v>
      </c>
      <c r="BD54" s="75">
        <f t="shared" si="78"/>
        <v>0</v>
      </c>
      <c r="BE54" s="98"/>
      <c r="BF54" s="76"/>
      <c r="BG54" s="98"/>
      <c r="BH54" s="77"/>
      <c r="BI54" s="216"/>
      <c r="BJ54" s="205"/>
      <c r="BK54" s="61"/>
      <c r="BL54" s="78">
        <f t="shared" si="88"/>
        <v>0</v>
      </c>
      <c r="BM54" s="79">
        <f t="shared" si="81"/>
        <v>0</v>
      </c>
    </row>
    <row r="55" spans="2:65">
      <c r="B55" s="35" t="s">
        <v>180</v>
      </c>
      <c r="C55" s="35" t="s">
        <v>181</v>
      </c>
      <c r="D55" s="224" t="s">
        <v>130</v>
      </c>
      <c r="E55" s="92">
        <v>0</v>
      </c>
      <c r="F55" s="93"/>
      <c r="G55" s="94"/>
      <c r="H55" s="115">
        <v>0</v>
      </c>
      <c r="I55" s="72">
        <f t="shared" ref="I55" si="89">$E55*H55</f>
        <v>0</v>
      </c>
      <c r="J55" s="115">
        <v>0</v>
      </c>
      <c r="K55" s="72">
        <f t="shared" si="83"/>
        <v>0</v>
      </c>
      <c r="L55" s="115">
        <v>0</v>
      </c>
      <c r="M55" s="72">
        <f t="shared" si="84"/>
        <v>0</v>
      </c>
      <c r="N55" s="115">
        <v>0</v>
      </c>
      <c r="O55" s="72">
        <f t="shared" si="85"/>
        <v>0</v>
      </c>
      <c r="P55" s="115">
        <v>0</v>
      </c>
      <c r="Q55" s="72">
        <f t="shared" ref="Q55" si="90">$E55*P55</f>
        <v>0</v>
      </c>
      <c r="R55" s="115">
        <v>0</v>
      </c>
      <c r="S55" s="72">
        <f t="shared" ref="S55" si="91">$E55*R55</f>
        <v>0</v>
      </c>
      <c r="T55" s="98">
        <f t="shared" si="86"/>
        <v>0</v>
      </c>
      <c r="U55" s="276">
        <f t="shared" si="75"/>
        <v>0</v>
      </c>
      <c r="W55" s="115">
        <v>0</v>
      </c>
      <c r="X55" s="72">
        <f t="shared" ref="X55" si="92">$E55*W55</f>
        <v>0</v>
      </c>
      <c r="Y55" s="115">
        <v>0</v>
      </c>
      <c r="Z55" s="72">
        <f t="shared" ref="Z55" si="93">$E55*Y55</f>
        <v>0</v>
      </c>
      <c r="AA55" s="115">
        <v>0</v>
      </c>
      <c r="AB55" s="72">
        <f t="shared" ref="AB55" si="94">$E55*AA55</f>
        <v>0</v>
      </c>
      <c r="AC55" s="115">
        <v>0</v>
      </c>
      <c r="AD55" s="72">
        <f t="shared" ref="AD55" si="95">$E55*AC55</f>
        <v>0</v>
      </c>
      <c r="AE55" s="115">
        <v>0</v>
      </c>
      <c r="AF55" s="72">
        <f t="shared" ref="AF55" si="96">$E55*AE55</f>
        <v>0</v>
      </c>
      <c r="AG55" s="115">
        <v>0</v>
      </c>
      <c r="AH55" s="72">
        <f t="shared" ref="AH55" si="97">$E55*AG55</f>
        <v>0</v>
      </c>
      <c r="AI55" s="98">
        <f>W55+Y55+AA55+AC55+AE55+AG55</f>
        <v>0</v>
      </c>
      <c r="AJ55" s="290">
        <f t="shared" si="76"/>
        <v>0</v>
      </c>
      <c r="AL55" s="115">
        <v>0</v>
      </c>
      <c r="AM55" s="72">
        <f t="shared" ref="AM55" si="98">$E55*AL55</f>
        <v>0</v>
      </c>
      <c r="AN55" s="115">
        <v>0</v>
      </c>
      <c r="AO55" s="72">
        <f t="shared" ref="AO55" si="99">$E55*AN55</f>
        <v>0</v>
      </c>
      <c r="AP55" s="115">
        <v>0</v>
      </c>
      <c r="AQ55" s="72">
        <f t="shared" ref="AQ55" si="100">$E55*AP55</f>
        <v>0</v>
      </c>
      <c r="AR55" s="115">
        <v>0</v>
      </c>
      <c r="AS55" s="72">
        <f t="shared" ref="AS55" si="101">$E55*AR55</f>
        <v>0</v>
      </c>
      <c r="AT55" s="98">
        <f t="shared" ref="AT55" si="102">AL55+AN55+AP55+AR55</f>
        <v>0</v>
      </c>
      <c r="AU55" s="283">
        <f t="shared" si="77"/>
        <v>0</v>
      </c>
      <c r="BA55" s="97"/>
      <c r="BC55" s="98">
        <f t="shared" si="87"/>
        <v>0</v>
      </c>
      <c r="BD55" s="75">
        <f t="shared" si="78"/>
        <v>0</v>
      </c>
      <c r="BE55" s="98">
        <f t="shared" ref="BE55" si="103">$AI55</f>
        <v>0</v>
      </c>
      <c r="BF55" s="76">
        <f t="shared" si="79"/>
        <v>0</v>
      </c>
      <c r="BG55" s="98">
        <f t="shared" ref="BG55" si="104">$AT55</f>
        <v>0</v>
      </c>
      <c r="BH55" s="77">
        <f t="shared" si="80"/>
        <v>0</v>
      </c>
      <c r="BI55" s="216"/>
      <c r="BJ55" s="205"/>
      <c r="BK55" s="61"/>
      <c r="BL55" s="78">
        <f t="shared" ref="BL55" si="105">BC55+BE55+BG55</f>
        <v>0</v>
      </c>
      <c r="BM55" s="79">
        <f t="shared" si="81"/>
        <v>0</v>
      </c>
    </row>
    <row r="56" spans="2:65">
      <c r="B56" s="99"/>
      <c r="C56" s="100" t="s">
        <v>41</v>
      </c>
      <c r="D56" s="100"/>
      <c r="E56" s="116"/>
      <c r="F56" s="99"/>
      <c r="G56" s="99"/>
      <c r="H56" s="117"/>
      <c r="I56" s="102">
        <f>SUM(I45:I55)</f>
        <v>5000.0450000006995</v>
      </c>
      <c r="J56" s="117"/>
      <c r="K56" s="102">
        <f>SUM(K45:K55)</f>
        <v>26000</v>
      </c>
      <c r="L56" s="117"/>
      <c r="M56" s="102">
        <f>SUM(M45:M55)</f>
        <v>0</v>
      </c>
      <c r="N56" s="117"/>
      <c r="O56" s="102">
        <f>SUM(O45:O55)</f>
        <v>14499.999999999929</v>
      </c>
      <c r="P56" s="117"/>
      <c r="Q56" s="102">
        <f>SUM(Q45:Q55)</f>
        <v>0</v>
      </c>
      <c r="R56" s="117"/>
      <c r="S56" s="102">
        <f>SUM(S45:S55)</f>
        <v>0</v>
      </c>
      <c r="T56" s="118"/>
      <c r="U56" s="278">
        <f>SUM(U45:U55)</f>
        <v>45500.045000000624</v>
      </c>
      <c r="V56" s="99"/>
      <c r="W56" s="117"/>
      <c r="X56" s="102">
        <f>SUM(X45:X55)</f>
        <v>0</v>
      </c>
      <c r="Y56" s="117"/>
      <c r="Z56" s="102">
        <f>SUM(Z45:Z55)</f>
        <v>0</v>
      </c>
      <c r="AA56" s="117"/>
      <c r="AB56" s="102">
        <f>SUM(AB45:AB55)</f>
        <v>0</v>
      </c>
      <c r="AC56" s="117"/>
      <c r="AD56" s="102">
        <f>SUM(AD45:AD55)</f>
        <v>0</v>
      </c>
      <c r="AE56" s="117"/>
      <c r="AF56" s="102">
        <f>SUM(AF45:AF55)</f>
        <v>0</v>
      </c>
      <c r="AG56" s="117"/>
      <c r="AH56" s="102">
        <f>SUM(AH45:AH55)</f>
        <v>0</v>
      </c>
      <c r="AI56" s="118"/>
      <c r="AJ56" s="292">
        <f>SUM(AJ45:AJ55)</f>
        <v>0</v>
      </c>
      <c r="AL56" s="117"/>
      <c r="AM56" s="102">
        <f>SUM(AM45:AM55)</f>
        <v>0</v>
      </c>
      <c r="AN56" s="117"/>
      <c r="AO56" s="102">
        <f>SUM(AO45:AO55)</f>
        <v>0</v>
      </c>
      <c r="AP56" s="117"/>
      <c r="AQ56" s="102">
        <f>SUM(AQ45:AQ55)</f>
        <v>0</v>
      </c>
      <c r="AR56" s="117"/>
      <c r="AS56" s="102">
        <f>SUM(AS45:AS55)</f>
        <v>0</v>
      </c>
      <c r="AT56" s="118"/>
      <c r="AU56" s="285">
        <f>SUM(AU45:AU55)</f>
        <v>0</v>
      </c>
      <c r="AV56" s="99"/>
      <c r="BA56" s="103"/>
      <c r="BC56" s="119"/>
      <c r="BD56" s="105">
        <f>SUM(BD45:BD55)</f>
        <v>45500.045000000624</v>
      </c>
      <c r="BE56" s="119"/>
      <c r="BF56" s="106">
        <f>SUM(BF45:BF55)</f>
        <v>0</v>
      </c>
      <c r="BG56" s="119"/>
      <c r="BH56" s="107">
        <f>SUM(BH45:BH55)</f>
        <v>0</v>
      </c>
      <c r="BI56" s="217"/>
      <c r="BJ56" s="205"/>
      <c r="BK56" s="120"/>
      <c r="BL56" s="121"/>
      <c r="BM56" s="109">
        <f>SUM(BM45:BM55)</f>
        <v>45500.045000000624</v>
      </c>
    </row>
    <row r="57" spans="2:65" ht="14" thickBot="1">
      <c r="E57" s="122"/>
      <c r="U57" s="276"/>
      <c r="AJ57" s="290"/>
      <c r="AU57" s="283"/>
      <c r="BC57" s="98"/>
      <c r="BD57" s="69"/>
      <c r="BE57" s="98"/>
      <c r="BF57" s="69"/>
      <c r="BG57" s="98"/>
      <c r="BH57" s="69"/>
      <c r="BI57" s="216"/>
      <c r="BJ57" s="205"/>
      <c r="BK57" s="61"/>
      <c r="BL57" s="98"/>
      <c r="BM57" s="69"/>
    </row>
    <row r="58" spans="2:65" s="61" customFormat="1" ht="14" thickBot="1">
      <c r="B58" s="62" t="s">
        <v>42</v>
      </c>
      <c r="C58" s="225" t="s">
        <v>132</v>
      </c>
      <c r="D58" s="227"/>
      <c r="E58" s="123"/>
      <c r="F58" s="63"/>
      <c r="G58" s="64"/>
      <c r="H58" s="65"/>
      <c r="I58" s="66"/>
      <c r="J58" s="65"/>
      <c r="K58" s="66"/>
      <c r="L58" s="65"/>
      <c r="M58" s="66"/>
      <c r="N58" s="65"/>
      <c r="O58" s="66"/>
      <c r="P58" s="65"/>
      <c r="Q58" s="66"/>
      <c r="R58" s="65"/>
      <c r="S58" s="66"/>
      <c r="T58" s="67"/>
      <c r="U58" s="274"/>
      <c r="W58" s="65"/>
      <c r="X58" s="66"/>
      <c r="Y58" s="65"/>
      <c r="Z58" s="66"/>
      <c r="AA58" s="65"/>
      <c r="AB58" s="66"/>
      <c r="AC58" s="65"/>
      <c r="AD58" s="66"/>
      <c r="AE58" s="65"/>
      <c r="AF58" s="66"/>
      <c r="AG58" s="65"/>
      <c r="AH58" s="66"/>
      <c r="AI58" s="67"/>
      <c r="AJ58" s="288"/>
      <c r="AK58"/>
      <c r="AL58" s="65"/>
      <c r="AM58" s="66"/>
      <c r="AN58" s="65"/>
      <c r="AO58" s="66"/>
      <c r="AP58" s="65"/>
      <c r="AQ58" s="66"/>
      <c r="AR58" s="65"/>
      <c r="AS58" s="66"/>
      <c r="AT58" s="67"/>
      <c r="AU58" s="281"/>
      <c r="AW58"/>
      <c r="AX58"/>
      <c r="AY58"/>
      <c r="BA58" s="59"/>
      <c r="BC58" s="68"/>
      <c r="BD58" s="69"/>
      <c r="BE58" s="68"/>
      <c r="BF58" s="69"/>
      <c r="BG58" s="68"/>
      <c r="BH58" s="69"/>
      <c r="BI58" s="215"/>
      <c r="BJ58" s="205"/>
      <c r="BL58" s="68"/>
      <c r="BM58" s="69"/>
    </row>
    <row r="59" spans="2:65">
      <c r="B59" s="35" t="s">
        <v>182</v>
      </c>
      <c r="C59" s="35" t="s">
        <v>183</v>
      </c>
      <c r="D59" s="247" t="s">
        <v>179</v>
      </c>
      <c r="E59" s="92">
        <v>0</v>
      </c>
      <c r="F59" s="93"/>
      <c r="G59" s="94"/>
      <c r="H59" s="115">
        <v>0</v>
      </c>
      <c r="I59" s="72">
        <f>$E59*H59</f>
        <v>0</v>
      </c>
      <c r="J59" s="115">
        <v>0</v>
      </c>
      <c r="K59" s="72">
        <f>$E59*J59</f>
        <v>0</v>
      </c>
      <c r="L59" s="115">
        <v>0</v>
      </c>
      <c r="M59" s="72">
        <f>$E59*L59</f>
        <v>0</v>
      </c>
      <c r="N59" s="115">
        <v>0</v>
      </c>
      <c r="O59" s="72">
        <f>$E59*N59</f>
        <v>0</v>
      </c>
      <c r="P59" s="115">
        <v>0</v>
      </c>
      <c r="Q59" s="72">
        <f>$E59*P59</f>
        <v>0</v>
      </c>
      <c r="R59" s="115">
        <v>0</v>
      </c>
      <c r="S59" s="72">
        <f>$E59*R59</f>
        <v>0</v>
      </c>
      <c r="T59" s="98">
        <f>H59+J59+L59+N59+P59+R59</f>
        <v>0</v>
      </c>
      <c r="U59" s="276">
        <f t="shared" ref="U59" si="106">$E59*T59</f>
        <v>0</v>
      </c>
      <c r="W59" s="115">
        <v>0</v>
      </c>
      <c r="X59" s="72">
        <f>$E59*W59</f>
        <v>0</v>
      </c>
      <c r="Y59" s="115">
        <v>0</v>
      </c>
      <c r="Z59" s="72">
        <f>$E59*Y59</f>
        <v>0</v>
      </c>
      <c r="AA59" s="115">
        <v>0</v>
      </c>
      <c r="AB59" s="72">
        <f>$E59*AA59</f>
        <v>0</v>
      </c>
      <c r="AC59" s="115">
        <v>0</v>
      </c>
      <c r="AD59" s="72">
        <f>$E59*AC59</f>
        <v>0</v>
      </c>
      <c r="AE59" s="115">
        <v>0</v>
      </c>
      <c r="AF59" s="72">
        <f>$E59*AE59</f>
        <v>0</v>
      </c>
      <c r="AG59" s="115">
        <v>0</v>
      </c>
      <c r="AH59" s="72">
        <f>$E59*AG59</f>
        <v>0</v>
      </c>
      <c r="AI59" s="98">
        <f>W59+Y59+AA59+AC59+AE59+AG59</f>
        <v>0</v>
      </c>
      <c r="AJ59" s="290">
        <f t="shared" ref="AJ59:AJ60" si="107">$E59*AI59</f>
        <v>0</v>
      </c>
      <c r="AL59" s="115">
        <v>0</v>
      </c>
      <c r="AM59" s="72">
        <f>$E59*AL59</f>
        <v>0</v>
      </c>
      <c r="AN59" s="115">
        <v>0</v>
      </c>
      <c r="AO59" s="72">
        <f>$E59*AN59</f>
        <v>0</v>
      </c>
      <c r="AP59" s="115">
        <v>0</v>
      </c>
      <c r="AQ59" s="72">
        <f>$E59*AP59</f>
        <v>0</v>
      </c>
      <c r="AR59" s="115">
        <v>0</v>
      </c>
      <c r="AS59" s="72">
        <f>$E59*AR59</f>
        <v>0</v>
      </c>
      <c r="AT59" s="98">
        <f>AL59+AN59+AP59+AR59</f>
        <v>0</v>
      </c>
      <c r="AU59" s="283">
        <f t="shared" ref="AU59:AU60" si="108">$E59*AT59</f>
        <v>0</v>
      </c>
      <c r="BA59" s="97"/>
      <c r="BC59" s="98">
        <f>$T59</f>
        <v>0</v>
      </c>
      <c r="BD59" s="75">
        <f t="shared" ref="BD59" si="109">$E59*BC59</f>
        <v>0</v>
      </c>
      <c r="BE59" s="98">
        <f>$AI59</f>
        <v>0</v>
      </c>
      <c r="BF59" s="76">
        <f t="shared" ref="BF59:BF60" si="110">$E59*BE59</f>
        <v>0</v>
      </c>
      <c r="BG59" s="98">
        <f>$AT59</f>
        <v>0</v>
      </c>
      <c r="BH59" s="77">
        <f t="shared" ref="BH59:BH60" si="111">$E59*BG59</f>
        <v>0</v>
      </c>
      <c r="BI59" s="216"/>
      <c r="BJ59" s="205"/>
      <c r="BK59" s="61"/>
      <c r="BL59" s="78">
        <f>BC59+BE59+BG59</f>
        <v>0</v>
      </c>
      <c r="BM59" s="79">
        <f t="shared" ref="BM59:BM60" si="112">$E59*BL59</f>
        <v>0</v>
      </c>
    </row>
    <row r="60" spans="2:65">
      <c r="B60" s="35" t="s">
        <v>182</v>
      </c>
      <c r="C60" s="35" t="s">
        <v>183</v>
      </c>
      <c r="D60" s="247" t="s">
        <v>179</v>
      </c>
      <c r="E60" s="92">
        <v>0</v>
      </c>
      <c r="F60" s="93"/>
      <c r="G60" s="94"/>
      <c r="H60" s="115">
        <v>0</v>
      </c>
      <c r="I60" s="72">
        <f t="shared" ref="I60:K60" si="113">$E60*H60</f>
        <v>0</v>
      </c>
      <c r="J60" s="115">
        <v>0</v>
      </c>
      <c r="K60" s="72">
        <f t="shared" si="113"/>
        <v>0</v>
      </c>
      <c r="L60" s="115">
        <v>0</v>
      </c>
      <c r="M60" s="72">
        <f t="shared" ref="M60" si="114">$E60*L60</f>
        <v>0</v>
      </c>
      <c r="N60" s="115">
        <v>0</v>
      </c>
      <c r="O60" s="72">
        <f t="shared" ref="O60" si="115">$E60*N60</f>
        <v>0</v>
      </c>
      <c r="P60" s="115">
        <v>0</v>
      </c>
      <c r="Q60" s="72">
        <f>$E60*P60</f>
        <v>0</v>
      </c>
      <c r="R60" s="115">
        <v>0</v>
      </c>
      <c r="S60" s="72">
        <f t="shared" ref="S60" si="116">$E60*R60</f>
        <v>0</v>
      </c>
      <c r="T60" s="98">
        <f t="shared" ref="T60" si="117">H60+J60+L60+N60+P60+R60</f>
        <v>0</v>
      </c>
      <c r="U60" s="276">
        <f t="shared" ref="U60" si="118">$E60*T60</f>
        <v>0</v>
      </c>
      <c r="W60" s="115">
        <v>0</v>
      </c>
      <c r="X60" s="72">
        <f t="shared" ref="X60" si="119">$E60*W60</f>
        <v>0</v>
      </c>
      <c r="Y60" s="115">
        <v>0</v>
      </c>
      <c r="Z60" s="72">
        <f t="shared" ref="Z60" si="120">$E60*Y60</f>
        <v>0</v>
      </c>
      <c r="AA60" s="115">
        <v>0</v>
      </c>
      <c r="AB60" s="72">
        <f t="shared" ref="AB60" si="121">$E60*AA60</f>
        <v>0</v>
      </c>
      <c r="AC60" s="115">
        <v>0</v>
      </c>
      <c r="AD60" s="72">
        <f t="shared" ref="AD60" si="122">$E60*AC60</f>
        <v>0</v>
      </c>
      <c r="AE60" s="115">
        <v>0</v>
      </c>
      <c r="AF60" s="72">
        <f>$E60*AE60</f>
        <v>0</v>
      </c>
      <c r="AG60" s="115">
        <v>0</v>
      </c>
      <c r="AH60" s="72">
        <f t="shared" ref="AH60" si="123">$E60*AG60</f>
        <v>0</v>
      </c>
      <c r="AI60" s="98">
        <f>W60+Y60+AA60+AC60+AE60+AG60</f>
        <v>0</v>
      </c>
      <c r="AJ60" s="290">
        <f t="shared" si="107"/>
        <v>0</v>
      </c>
      <c r="AL60" s="115">
        <v>0</v>
      </c>
      <c r="AM60" s="72">
        <f t="shared" ref="AM60" si="124">$E60*AL60</f>
        <v>0</v>
      </c>
      <c r="AN60" s="115">
        <v>0</v>
      </c>
      <c r="AO60" s="72">
        <f t="shared" ref="AO60" si="125">$E60*AN60</f>
        <v>0</v>
      </c>
      <c r="AP60" s="115">
        <v>0</v>
      </c>
      <c r="AQ60" s="72">
        <f t="shared" ref="AQ60" si="126">$E60*AP60</f>
        <v>0</v>
      </c>
      <c r="AR60" s="115">
        <v>0</v>
      </c>
      <c r="AS60" s="72">
        <f t="shared" ref="AS60" si="127">$E60*AR60</f>
        <v>0</v>
      </c>
      <c r="AT60" s="98">
        <f t="shared" ref="AT60" si="128">AL60+AN60+AP60+AR60</f>
        <v>0</v>
      </c>
      <c r="AU60" s="283">
        <f t="shared" si="108"/>
        <v>0</v>
      </c>
      <c r="BA60" s="97"/>
      <c r="BC60" s="98">
        <f t="shared" ref="BC60" si="129">$T60</f>
        <v>0</v>
      </c>
      <c r="BD60" s="75">
        <f>$E60*BC60</f>
        <v>0</v>
      </c>
      <c r="BE60" s="98">
        <f t="shared" ref="BE60" si="130">$AI60</f>
        <v>0</v>
      </c>
      <c r="BF60" s="76">
        <f t="shared" si="110"/>
        <v>0</v>
      </c>
      <c r="BG60" s="98">
        <f t="shared" ref="BG60" si="131">$AT60</f>
        <v>0</v>
      </c>
      <c r="BH60" s="77">
        <f t="shared" si="111"/>
        <v>0</v>
      </c>
      <c r="BI60" s="216"/>
      <c r="BJ60" s="205"/>
      <c r="BK60" s="61"/>
      <c r="BL60" s="78">
        <f t="shared" ref="BL60" si="132">BC60+BE60+BG60</f>
        <v>0</v>
      </c>
      <c r="BM60" s="79">
        <f t="shared" si="112"/>
        <v>0</v>
      </c>
    </row>
    <row r="61" spans="2:65">
      <c r="B61" s="99"/>
      <c r="C61" s="100" t="s">
        <v>43</v>
      </c>
      <c r="D61" s="100"/>
      <c r="E61" s="116"/>
      <c r="F61" s="99"/>
      <c r="G61" s="99"/>
      <c r="H61" s="99"/>
      <c r="I61" s="102">
        <f>SUM(I59:I60)</f>
        <v>0</v>
      </c>
      <c r="J61" s="99"/>
      <c r="K61" s="102">
        <f>SUM(K59:K60)</f>
        <v>0</v>
      </c>
      <c r="L61" s="99"/>
      <c r="M61" s="102">
        <f>SUM(M59:M60)</f>
        <v>0</v>
      </c>
      <c r="N61" s="99"/>
      <c r="O61" s="102">
        <f>SUM(O59:O60)</f>
        <v>0</v>
      </c>
      <c r="P61" s="99"/>
      <c r="Q61" s="102">
        <f>SUM(Q59:Q60)</f>
        <v>0</v>
      </c>
      <c r="R61" s="99"/>
      <c r="S61" s="102">
        <f>SUM(S59:S60)</f>
        <v>0</v>
      </c>
      <c r="T61" s="114"/>
      <c r="U61" s="278">
        <f>SUM(U59:U60)</f>
        <v>0</v>
      </c>
      <c r="V61" s="99"/>
      <c r="W61" s="99"/>
      <c r="X61" s="102">
        <f>SUM(X59:X60)</f>
        <v>0</v>
      </c>
      <c r="Y61" s="99"/>
      <c r="Z61" s="102">
        <f>SUM(Z59:Z60)</f>
        <v>0</v>
      </c>
      <c r="AA61" s="99"/>
      <c r="AB61" s="102">
        <f>SUM(AB59:AB60)</f>
        <v>0</v>
      </c>
      <c r="AC61" s="99"/>
      <c r="AD61" s="102">
        <f>SUM(AD59:AD60)</f>
        <v>0</v>
      </c>
      <c r="AE61" s="99"/>
      <c r="AF61" s="102">
        <f>SUM(AF59:AF60)</f>
        <v>0</v>
      </c>
      <c r="AG61" s="99"/>
      <c r="AH61" s="102">
        <f>SUM(AH59:AH60)</f>
        <v>0</v>
      </c>
      <c r="AI61" s="114"/>
      <c r="AJ61" s="292">
        <f>SUM(AJ59:AJ60)</f>
        <v>0</v>
      </c>
      <c r="AL61" s="99"/>
      <c r="AM61" s="102">
        <f>SUM(AM59:AM60)</f>
        <v>0</v>
      </c>
      <c r="AN61" s="99"/>
      <c r="AO61" s="102">
        <f>SUM(AO59:AO60)</f>
        <v>0</v>
      </c>
      <c r="AP61" s="99"/>
      <c r="AQ61" s="102">
        <f>SUM(AQ59:AQ60)</f>
        <v>0</v>
      </c>
      <c r="AR61" s="99"/>
      <c r="AS61" s="102">
        <f>SUM(AS59:AS60)</f>
        <v>0</v>
      </c>
      <c r="AT61" s="114"/>
      <c r="AU61" s="285">
        <f>SUM(AU59:AU60)</f>
        <v>0</v>
      </c>
      <c r="AV61" s="99"/>
      <c r="BA61" s="103"/>
      <c r="BC61" s="119"/>
      <c r="BD61" s="105">
        <f>SUM(BD59:BD60)</f>
        <v>0</v>
      </c>
      <c r="BE61" s="119"/>
      <c r="BF61" s="106">
        <f>SUM(BF59:BF60)</f>
        <v>0</v>
      </c>
      <c r="BG61" s="119"/>
      <c r="BH61" s="107">
        <f>SUM(BH59:BH60)</f>
        <v>0</v>
      </c>
      <c r="BI61" s="217"/>
      <c r="BJ61" s="205"/>
      <c r="BK61" s="120"/>
      <c r="BL61" s="121"/>
      <c r="BM61" s="109">
        <f>SUM(BM59:BM60)</f>
        <v>0</v>
      </c>
    </row>
    <row r="62" spans="2:65" ht="14" thickBot="1">
      <c r="E62" s="122"/>
      <c r="U62" s="276"/>
      <c r="AJ62" s="290"/>
      <c r="AU62" s="283"/>
      <c r="BC62" s="98"/>
      <c r="BD62" s="69"/>
      <c r="BE62" s="98"/>
      <c r="BF62" s="69"/>
      <c r="BG62" s="98"/>
      <c r="BH62" s="69"/>
      <c r="BI62" s="216"/>
      <c r="BJ62" s="205"/>
      <c r="BK62" s="61"/>
      <c r="BL62" s="98"/>
      <c r="BM62" s="69"/>
    </row>
    <row r="63" spans="2:65" s="61" customFormat="1" ht="14" thickBot="1">
      <c r="B63" s="62" t="s">
        <v>152</v>
      </c>
      <c r="C63" s="63"/>
      <c r="D63" s="63"/>
      <c r="E63" s="63"/>
      <c r="F63" s="63"/>
      <c r="G63" s="64"/>
      <c r="H63" s="65"/>
      <c r="I63" s="66"/>
      <c r="J63" s="65"/>
      <c r="K63" s="66"/>
      <c r="L63" s="65"/>
      <c r="M63" s="66"/>
      <c r="N63" s="65"/>
      <c r="O63" s="66"/>
      <c r="P63" s="65"/>
      <c r="Q63" s="66"/>
      <c r="R63" s="65"/>
      <c r="S63" s="66"/>
      <c r="T63" s="67"/>
      <c r="U63" s="274"/>
      <c r="W63" s="65"/>
      <c r="X63" s="66"/>
      <c r="Y63" s="65"/>
      <c r="Z63" s="66"/>
      <c r="AA63" s="65"/>
      <c r="AB63" s="66"/>
      <c r="AC63" s="65"/>
      <c r="AD63" s="66"/>
      <c r="AE63" s="65"/>
      <c r="AF63" s="66"/>
      <c r="AG63" s="65"/>
      <c r="AH63" s="66"/>
      <c r="AI63" s="67"/>
      <c r="AJ63" s="288"/>
      <c r="AK63"/>
      <c r="AL63" s="65"/>
      <c r="AM63" s="66"/>
      <c r="AN63" s="65"/>
      <c r="AO63" s="66"/>
      <c r="AP63" s="65"/>
      <c r="AQ63" s="66"/>
      <c r="AR63" s="65"/>
      <c r="AS63" s="66"/>
      <c r="AT63" s="67"/>
      <c r="AU63" s="281"/>
      <c r="AW63"/>
      <c r="AX63"/>
      <c r="AY63"/>
      <c r="BA63" s="59"/>
      <c r="BC63" s="68"/>
      <c r="BD63" s="69"/>
      <c r="BE63" s="68"/>
      <c r="BF63" s="69"/>
      <c r="BG63" s="68"/>
      <c r="BH63" s="69"/>
      <c r="BI63" s="215"/>
      <c r="BJ63" s="205"/>
      <c r="BL63" s="68"/>
      <c r="BM63" s="69"/>
    </row>
    <row r="64" spans="2:65">
      <c r="B64" s="247" t="s">
        <v>184</v>
      </c>
      <c r="C64" s="247" t="s">
        <v>183</v>
      </c>
      <c r="D64" s="224" t="s">
        <v>130</v>
      </c>
      <c r="E64" s="92">
        <v>0</v>
      </c>
      <c r="F64" s="93"/>
      <c r="G64" s="94"/>
      <c r="H64" s="115">
        <v>0</v>
      </c>
      <c r="I64" s="72">
        <f>$E64*H64</f>
        <v>0</v>
      </c>
      <c r="J64" s="115">
        <v>0</v>
      </c>
      <c r="K64" s="72">
        <f>$E64*J64</f>
        <v>0</v>
      </c>
      <c r="L64" s="115">
        <v>0</v>
      </c>
      <c r="M64" s="72">
        <f>$E64*L64</f>
        <v>0</v>
      </c>
      <c r="N64" s="115">
        <v>0</v>
      </c>
      <c r="O64" s="72">
        <f>$E64*N64</f>
        <v>0</v>
      </c>
      <c r="P64" s="115">
        <v>0</v>
      </c>
      <c r="Q64" s="72">
        <f>$E64*P64</f>
        <v>0</v>
      </c>
      <c r="R64" s="115">
        <v>0</v>
      </c>
      <c r="S64" s="72">
        <f>$E64*R64</f>
        <v>0</v>
      </c>
      <c r="T64" s="98">
        <f>H64+J64+L64+N64+P64+R64</f>
        <v>0</v>
      </c>
      <c r="U64" s="276">
        <f>$E64*T64</f>
        <v>0</v>
      </c>
      <c r="W64" s="115">
        <v>0</v>
      </c>
      <c r="X64" s="72">
        <f>$E64*W64</f>
        <v>0</v>
      </c>
      <c r="Y64" s="115">
        <v>0</v>
      </c>
      <c r="Z64" s="72">
        <f>$E64*Y64</f>
        <v>0</v>
      </c>
      <c r="AA64" s="115">
        <v>0</v>
      </c>
      <c r="AB64" s="72">
        <f>$E64*AA64</f>
        <v>0</v>
      </c>
      <c r="AC64" s="115">
        <v>0</v>
      </c>
      <c r="AD64" s="72">
        <f>$E64*AC64</f>
        <v>0</v>
      </c>
      <c r="AE64" s="115">
        <v>0</v>
      </c>
      <c r="AF64" s="72">
        <f>$E64*AE64</f>
        <v>0</v>
      </c>
      <c r="AG64" s="115">
        <v>0</v>
      </c>
      <c r="AH64" s="72">
        <f>$E64*AG64</f>
        <v>0</v>
      </c>
      <c r="AI64" s="98">
        <f>W64+Y64+AA64+AC64+AE64+AG64</f>
        <v>0</v>
      </c>
      <c r="AJ64" s="290">
        <f>$E64*AI64</f>
        <v>0</v>
      </c>
      <c r="AL64" s="115">
        <v>0</v>
      </c>
      <c r="AM64" s="72">
        <f>$E64*AL64</f>
        <v>0</v>
      </c>
      <c r="AN64" s="115">
        <v>0</v>
      </c>
      <c r="AO64" s="72">
        <f>$E64*AN64</f>
        <v>0</v>
      </c>
      <c r="AP64" s="115">
        <v>0</v>
      </c>
      <c r="AQ64" s="72">
        <f>$E64*AP64</f>
        <v>0</v>
      </c>
      <c r="AR64" s="115">
        <v>0</v>
      </c>
      <c r="AS64" s="72">
        <f>$E64*AR64</f>
        <v>0</v>
      </c>
      <c r="AT64" s="98">
        <f>AL64+AN64+AP64+AR64</f>
        <v>0</v>
      </c>
      <c r="AU64" s="283">
        <f>$E64*AT64</f>
        <v>0</v>
      </c>
      <c r="BA64" s="97"/>
      <c r="BC64" s="98">
        <f>$T64</f>
        <v>0</v>
      </c>
      <c r="BD64" s="75">
        <f t="shared" ref="BD64" si="133">$E64*BC64</f>
        <v>0</v>
      </c>
      <c r="BE64" s="98">
        <f>$AI64</f>
        <v>0</v>
      </c>
      <c r="BF64" s="76">
        <f t="shared" ref="BF64" si="134">$E64*BE64</f>
        <v>0</v>
      </c>
      <c r="BG64" s="98">
        <f>$AT64</f>
        <v>0</v>
      </c>
      <c r="BH64" s="77">
        <f t="shared" ref="BH64:BH65" si="135">$E64*BG64</f>
        <v>0</v>
      </c>
      <c r="BI64" s="215"/>
      <c r="BJ64" s="205"/>
      <c r="BK64" s="61"/>
      <c r="BL64" s="78">
        <f t="shared" ref="BL64:BL65" si="136">BC64+BE64+BG64</f>
        <v>0</v>
      </c>
      <c r="BM64" s="79">
        <f t="shared" ref="BM64:BM65" si="137">$E64*BL64</f>
        <v>0</v>
      </c>
    </row>
    <row r="65" spans="2:65">
      <c r="B65" s="247" t="s">
        <v>184</v>
      </c>
      <c r="C65" s="247" t="s">
        <v>183</v>
      </c>
      <c r="D65" s="224" t="s">
        <v>130</v>
      </c>
      <c r="E65" s="92">
        <v>0</v>
      </c>
      <c r="F65" s="93"/>
      <c r="G65" s="94"/>
      <c r="H65" s="115">
        <v>0</v>
      </c>
      <c r="I65" s="72">
        <f>$E65*H65</f>
        <v>0</v>
      </c>
      <c r="J65" s="115">
        <v>0</v>
      </c>
      <c r="K65" s="72">
        <f>$E65*J65</f>
        <v>0</v>
      </c>
      <c r="L65" s="115">
        <v>0</v>
      </c>
      <c r="M65" s="72">
        <f>$E65*L65</f>
        <v>0</v>
      </c>
      <c r="N65" s="115">
        <v>0</v>
      </c>
      <c r="O65" s="72">
        <f>$E65*N65</f>
        <v>0</v>
      </c>
      <c r="P65" s="115">
        <v>0</v>
      </c>
      <c r="Q65" s="72">
        <f>$E65*P65</f>
        <v>0</v>
      </c>
      <c r="R65" s="115">
        <v>0</v>
      </c>
      <c r="S65" s="72">
        <f>$E65*R65</f>
        <v>0</v>
      </c>
      <c r="T65" s="98">
        <f t="shared" ref="T65" si="138">H65+J65+L65+N65+P65+R65</f>
        <v>0</v>
      </c>
      <c r="U65" s="276">
        <f t="shared" ref="U65" si="139">$E65*T65</f>
        <v>0</v>
      </c>
      <c r="W65" s="115">
        <v>0</v>
      </c>
      <c r="X65" s="72">
        <f>$E65*W65</f>
        <v>0</v>
      </c>
      <c r="Y65" s="115">
        <v>0</v>
      </c>
      <c r="Z65" s="72">
        <f>$E65*Y65</f>
        <v>0</v>
      </c>
      <c r="AA65" s="115">
        <v>0</v>
      </c>
      <c r="AB65" s="72">
        <f>$E65*AA65</f>
        <v>0</v>
      </c>
      <c r="AC65" s="115">
        <v>0</v>
      </c>
      <c r="AD65" s="72">
        <f>$E65*AC65</f>
        <v>0</v>
      </c>
      <c r="AE65" s="115">
        <v>0</v>
      </c>
      <c r="AF65" s="72">
        <f>$E65*AE65</f>
        <v>0</v>
      </c>
      <c r="AG65" s="115">
        <v>0</v>
      </c>
      <c r="AH65" s="72">
        <f>$E65*AG65</f>
        <v>0</v>
      </c>
      <c r="AI65" s="98">
        <f t="shared" ref="AI65" si="140">W65+Y65+AA65+AC65+AE65+AG65</f>
        <v>0</v>
      </c>
      <c r="AJ65" s="290">
        <f t="shared" ref="AJ65" si="141">$E65*AI65</f>
        <v>0</v>
      </c>
      <c r="AL65" s="115">
        <v>0</v>
      </c>
      <c r="AM65" s="72">
        <f>$E65*AL65</f>
        <v>0</v>
      </c>
      <c r="AN65" s="115">
        <v>0</v>
      </c>
      <c r="AO65" s="72">
        <f>$E65*AN65</f>
        <v>0</v>
      </c>
      <c r="AP65" s="115">
        <v>0</v>
      </c>
      <c r="AQ65" s="72">
        <f>$E65*AP65</f>
        <v>0</v>
      </c>
      <c r="AR65" s="115">
        <v>0</v>
      </c>
      <c r="AS65" s="72">
        <f>$E65*AR65</f>
        <v>0</v>
      </c>
      <c r="AT65" s="98">
        <f t="shared" ref="AT65" si="142">AL65+AN65+AP65+AR65</f>
        <v>0</v>
      </c>
      <c r="AU65" s="283">
        <f t="shared" ref="AU65" si="143">$E65*AT65</f>
        <v>0</v>
      </c>
      <c r="BA65" s="97"/>
      <c r="BC65" s="98">
        <f t="shared" ref="BC65" si="144">$T65</f>
        <v>0</v>
      </c>
      <c r="BD65" s="75">
        <f t="shared" ref="BD65" si="145">$E65*BC65</f>
        <v>0</v>
      </c>
      <c r="BE65" s="98">
        <f t="shared" ref="BE65" si="146">$AI65</f>
        <v>0</v>
      </c>
      <c r="BF65" s="76">
        <f t="shared" ref="BF65" si="147">$E65*BE65</f>
        <v>0</v>
      </c>
      <c r="BG65" s="98">
        <f t="shared" ref="BG65" si="148">$AT65</f>
        <v>0</v>
      </c>
      <c r="BH65" s="77">
        <f t="shared" si="135"/>
        <v>0</v>
      </c>
      <c r="BI65" s="215"/>
      <c r="BJ65" s="205"/>
      <c r="BK65" s="61"/>
      <c r="BL65" s="78">
        <f t="shared" si="136"/>
        <v>0</v>
      </c>
      <c r="BM65" s="79">
        <f t="shared" si="137"/>
        <v>0</v>
      </c>
    </row>
    <row r="66" spans="2:65">
      <c r="B66" s="99"/>
      <c r="C66" s="100" t="s">
        <v>158</v>
      </c>
      <c r="D66" s="100"/>
      <c r="E66" s="99"/>
      <c r="F66" s="99"/>
      <c r="G66" s="99"/>
      <c r="H66" s="99"/>
      <c r="I66" s="102">
        <f>SUM(I64:I65)</f>
        <v>0</v>
      </c>
      <c r="J66" s="102"/>
      <c r="K66" s="102">
        <f>SUM(K64:K65)</f>
        <v>0</v>
      </c>
      <c r="L66" s="102"/>
      <c r="M66" s="102">
        <f>SUM(M64:M65)</f>
        <v>0</v>
      </c>
      <c r="N66" s="99"/>
      <c r="O66" s="102">
        <f>SUM(O64:O65)</f>
        <v>0</v>
      </c>
      <c r="P66" s="102"/>
      <c r="Q66" s="102">
        <f>SUM(Q64:Q65)</f>
        <v>0</v>
      </c>
      <c r="R66" s="102"/>
      <c r="S66" s="102">
        <f>SUM(S64:S65)</f>
        <v>0</v>
      </c>
      <c r="T66" s="102"/>
      <c r="U66" s="278">
        <f>SUM(U64:U65)</f>
        <v>0</v>
      </c>
      <c r="V66" s="102"/>
      <c r="W66" s="99"/>
      <c r="X66" s="102">
        <f>SUM(X64:X65)</f>
        <v>0</v>
      </c>
      <c r="Y66" s="102"/>
      <c r="Z66" s="102">
        <f>SUM(Z64:Z65)</f>
        <v>0</v>
      </c>
      <c r="AA66" s="102"/>
      <c r="AB66" s="102">
        <f>SUM(AB64:AB65)</f>
        <v>0</v>
      </c>
      <c r="AC66" s="99"/>
      <c r="AD66" s="102">
        <f>SUM(AD64:AD65)</f>
        <v>0</v>
      </c>
      <c r="AE66" s="102"/>
      <c r="AF66" s="102">
        <f>SUM(AF64:AF65)</f>
        <v>0</v>
      </c>
      <c r="AG66" s="102"/>
      <c r="AH66" s="102">
        <f>SUM(AH64:AH65)</f>
        <v>0</v>
      </c>
      <c r="AI66" s="102"/>
      <c r="AJ66" s="292">
        <f>SUM(AJ64:AJ65)</f>
        <v>0</v>
      </c>
      <c r="AL66" s="99"/>
      <c r="AM66" s="102">
        <f>SUM(AM64:AM65)</f>
        <v>0</v>
      </c>
      <c r="AN66" s="102"/>
      <c r="AO66" s="102">
        <f>SUM(AO64:AO65)</f>
        <v>0</v>
      </c>
      <c r="AP66" s="102"/>
      <c r="AQ66" s="102">
        <f>SUM(AQ64:AQ65)</f>
        <v>0</v>
      </c>
      <c r="AR66" s="99"/>
      <c r="AS66" s="102">
        <f>SUM(AS64:AS65)</f>
        <v>0</v>
      </c>
      <c r="AT66" s="102"/>
      <c r="AU66" s="285">
        <f>SUM(AU64:AU65)</f>
        <v>0</v>
      </c>
      <c r="AV66" s="102">
        <f>SUM(AV64:AV65)</f>
        <v>0</v>
      </c>
      <c r="BA66" s="103"/>
      <c r="BC66" s="104"/>
      <c r="BD66" s="105">
        <f>SUM(BD64:BD65)</f>
        <v>0</v>
      </c>
      <c r="BE66" s="104"/>
      <c r="BF66" s="106">
        <f>SUM(BF64:BF65)</f>
        <v>0</v>
      </c>
      <c r="BG66" s="104"/>
      <c r="BH66" s="107">
        <f>SUM(BH64:BH65)</f>
        <v>0</v>
      </c>
      <c r="BI66" s="216"/>
      <c r="BJ66" s="205"/>
      <c r="BK66" s="61"/>
      <c r="BL66" s="108"/>
      <c r="BM66" s="109">
        <f>SUM(BM64:BM65)</f>
        <v>0</v>
      </c>
    </row>
    <row r="67" spans="2:65" ht="14" thickBot="1">
      <c r="B67" s="125"/>
      <c r="C67" s="251"/>
      <c r="D67" s="251"/>
      <c r="E67" s="125"/>
      <c r="F67" s="125"/>
      <c r="G67" s="125"/>
      <c r="H67" s="125"/>
      <c r="I67" s="252"/>
      <c r="J67" s="252"/>
      <c r="K67" s="252"/>
      <c r="L67" s="252"/>
      <c r="M67" s="252"/>
      <c r="N67" s="125"/>
      <c r="O67" s="252"/>
      <c r="P67" s="252"/>
      <c r="Q67" s="252"/>
      <c r="R67" s="252"/>
      <c r="S67" s="252"/>
      <c r="T67" s="252"/>
      <c r="U67" s="279"/>
      <c r="V67" s="252"/>
      <c r="W67" s="125"/>
      <c r="X67" s="252"/>
      <c r="Y67" s="252"/>
      <c r="Z67" s="252"/>
      <c r="AA67" s="252"/>
      <c r="AB67" s="252"/>
      <c r="AC67" s="125"/>
      <c r="AD67" s="252"/>
      <c r="AE67" s="252"/>
      <c r="AF67" s="252"/>
      <c r="AG67" s="252"/>
      <c r="AH67" s="252"/>
      <c r="AI67" s="252"/>
      <c r="AJ67" s="293"/>
      <c r="AL67" s="125"/>
      <c r="AM67" s="252"/>
      <c r="AN67" s="252"/>
      <c r="AO67" s="252"/>
      <c r="AP67" s="252"/>
      <c r="AQ67" s="252"/>
      <c r="AR67" s="125"/>
      <c r="AS67" s="252"/>
      <c r="AT67" s="252"/>
      <c r="AU67" s="286"/>
      <c r="AV67" s="252"/>
      <c r="BA67" s="253"/>
      <c r="BC67" s="216"/>
      <c r="BD67" s="205"/>
      <c r="BE67" s="216"/>
      <c r="BF67" s="205"/>
      <c r="BG67" s="216"/>
      <c r="BH67" s="205"/>
      <c r="BI67" s="216"/>
      <c r="BJ67" s="205"/>
      <c r="BK67" s="61"/>
      <c r="BL67" s="271"/>
      <c r="BM67" s="272"/>
    </row>
    <row r="68" spans="2:65" s="61" customFormat="1" ht="14" thickBot="1">
      <c r="B68" s="124" t="s">
        <v>116</v>
      </c>
      <c r="C68" s="63"/>
      <c r="D68" s="63"/>
      <c r="E68" s="123"/>
      <c r="F68" s="63"/>
      <c r="G68" s="64"/>
      <c r="H68" s="65"/>
      <c r="I68" s="66"/>
      <c r="J68" s="65"/>
      <c r="K68" s="66"/>
      <c r="L68" s="65"/>
      <c r="M68" s="66"/>
      <c r="N68" s="65"/>
      <c r="O68" s="66"/>
      <c r="P68" s="65"/>
      <c r="Q68" s="66"/>
      <c r="R68" s="65"/>
      <c r="S68" s="66"/>
      <c r="T68" s="67"/>
      <c r="U68" s="274"/>
      <c r="W68" s="65"/>
      <c r="X68" s="66"/>
      <c r="Y68" s="65"/>
      <c r="Z68" s="66"/>
      <c r="AA68" s="65"/>
      <c r="AB68" s="66"/>
      <c r="AC68" s="65"/>
      <c r="AD68" s="66"/>
      <c r="AE68" s="65"/>
      <c r="AF68" s="66"/>
      <c r="AG68" s="65"/>
      <c r="AH68" s="66"/>
      <c r="AI68" s="67"/>
      <c r="AJ68" s="288"/>
      <c r="AK68"/>
      <c r="AL68" s="65"/>
      <c r="AM68" s="66"/>
      <c r="AN68" s="65"/>
      <c r="AO68" s="66"/>
      <c r="AP68" s="65"/>
      <c r="AQ68" s="66"/>
      <c r="AR68" s="65"/>
      <c r="AS68" s="66"/>
      <c r="AT68" s="67"/>
      <c r="AU68" s="281"/>
      <c r="AW68"/>
      <c r="AX68"/>
      <c r="AY68"/>
      <c r="BA68" s="59"/>
      <c r="BC68" s="68"/>
      <c r="BD68" s="69"/>
      <c r="BE68" s="68"/>
      <c r="BF68" s="69"/>
      <c r="BG68" s="68"/>
      <c r="BH68" s="69"/>
      <c r="BI68" s="215"/>
      <c r="BJ68" s="205"/>
      <c r="BL68" s="68"/>
      <c r="BM68" s="69"/>
    </row>
    <row r="69" spans="2:65">
      <c r="B69" s="35" t="s">
        <v>207</v>
      </c>
      <c r="C69" s="35" t="s">
        <v>207</v>
      </c>
      <c r="D69" s="247" t="s">
        <v>179</v>
      </c>
      <c r="E69" s="92">
        <v>239746</v>
      </c>
      <c r="F69" s="262" t="s">
        <v>163</v>
      </c>
      <c r="G69" s="94"/>
      <c r="H69" s="115">
        <v>0</v>
      </c>
      <c r="I69" s="72">
        <f t="shared" ref="I69:K70" si="149">$E69*H69</f>
        <v>0</v>
      </c>
      <c r="J69" s="115">
        <v>0</v>
      </c>
      <c r="K69" s="72">
        <f t="shared" si="149"/>
        <v>0</v>
      </c>
      <c r="L69" s="115">
        <v>0.85</v>
      </c>
      <c r="M69" s="72">
        <f t="shared" ref="M69" si="150">$E69*L69</f>
        <v>203784.1</v>
      </c>
      <c r="N69" s="115">
        <v>0.15</v>
      </c>
      <c r="O69" s="72">
        <f t="shared" ref="O69:O70" si="151">$E69*N69</f>
        <v>35961.9</v>
      </c>
      <c r="P69" s="115">
        <v>0</v>
      </c>
      <c r="Q69" s="72">
        <f t="shared" ref="Q69:Q70" si="152">$E69*P69</f>
        <v>0</v>
      </c>
      <c r="R69" s="115">
        <v>0</v>
      </c>
      <c r="S69" s="72">
        <f t="shared" ref="S69:S70" si="153">$E69*R69</f>
        <v>0</v>
      </c>
      <c r="T69" s="98">
        <f>H69+J69+L69+N69+P69+R69</f>
        <v>1</v>
      </c>
      <c r="U69" s="276">
        <f>$E69*T69</f>
        <v>239746</v>
      </c>
      <c r="W69" s="115">
        <v>0</v>
      </c>
      <c r="X69" s="72">
        <f t="shared" ref="X69:X70" si="154">$E69*W69</f>
        <v>0</v>
      </c>
      <c r="Y69" s="115">
        <v>0</v>
      </c>
      <c r="Z69" s="72">
        <f t="shared" ref="Z69:Z70" si="155">$E69*Y69</f>
        <v>0</v>
      </c>
      <c r="AA69" s="115">
        <v>0</v>
      </c>
      <c r="AB69" s="72">
        <f t="shared" ref="AB69:AB70" si="156">$E69*AA69</f>
        <v>0</v>
      </c>
      <c r="AC69" s="115">
        <v>0</v>
      </c>
      <c r="AD69" s="72">
        <f t="shared" ref="AD69:AD70" si="157">$E69*AC69</f>
        <v>0</v>
      </c>
      <c r="AE69" s="115">
        <v>0</v>
      </c>
      <c r="AF69" s="72">
        <f t="shared" ref="AF69:AF70" si="158">$E69*AE69</f>
        <v>0</v>
      </c>
      <c r="AG69" s="115">
        <v>0</v>
      </c>
      <c r="AH69" s="72">
        <f t="shared" ref="AH69:AH70" si="159">$E69*AG69</f>
        <v>0</v>
      </c>
      <c r="AI69" s="98">
        <f>W69+Y69+AA69+AC69+AE69+AG69</f>
        <v>0</v>
      </c>
      <c r="AJ69" s="290">
        <f>$E69*AI69</f>
        <v>0</v>
      </c>
      <c r="AL69" s="115">
        <v>0</v>
      </c>
      <c r="AM69" s="72">
        <f t="shared" ref="AM69:AM70" si="160">$E69*AL69</f>
        <v>0</v>
      </c>
      <c r="AN69" s="115">
        <v>0</v>
      </c>
      <c r="AO69" s="72">
        <f t="shared" ref="AO69:AO70" si="161">$E69*AN69</f>
        <v>0</v>
      </c>
      <c r="AP69" s="115">
        <v>0</v>
      </c>
      <c r="AQ69" s="72">
        <f t="shared" ref="AQ69:AQ70" si="162">$E69*AP69</f>
        <v>0</v>
      </c>
      <c r="AR69" s="115">
        <v>0</v>
      </c>
      <c r="AS69" s="72">
        <f t="shared" ref="AS69:AS70" si="163">$E69*AR69</f>
        <v>0</v>
      </c>
      <c r="AT69" s="98">
        <f>AL69+AN69+AP69+AR69</f>
        <v>0</v>
      </c>
      <c r="AU69" s="283">
        <f>$E69*AT69</f>
        <v>0</v>
      </c>
      <c r="BA69" s="97"/>
      <c r="BC69" s="98">
        <f>$T69</f>
        <v>1</v>
      </c>
      <c r="BD69" s="75">
        <f>$E69*BC69</f>
        <v>239746</v>
      </c>
      <c r="BE69" s="98">
        <f>$AI69</f>
        <v>0</v>
      </c>
      <c r="BF69" s="76">
        <f>$E69*BE69</f>
        <v>0</v>
      </c>
      <c r="BG69" s="98">
        <f>$AT69</f>
        <v>0</v>
      </c>
      <c r="BH69" s="77">
        <f>$E69*BG69</f>
        <v>0</v>
      </c>
      <c r="BI69" s="216"/>
      <c r="BJ69" s="205"/>
      <c r="BK69" s="61"/>
      <c r="BL69" s="78">
        <f>BC69+BE69+BG69</f>
        <v>1</v>
      </c>
      <c r="BM69" s="79">
        <f>$E69*BL69</f>
        <v>239746</v>
      </c>
    </row>
    <row r="70" spans="2:65">
      <c r="B70" s="35" t="s">
        <v>31</v>
      </c>
      <c r="C70" s="35" t="s">
        <v>185</v>
      </c>
      <c r="D70" s="247" t="s">
        <v>179</v>
      </c>
      <c r="E70" s="92">
        <v>0</v>
      </c>
      <c r="F70" s="262" t="s">
        <v>163</v>
      </c>
      <c r="G70" s="94"/>
      <c r="H70" s="115">
        <v>0</v>
      </c>
      <c r="I70" s="72">
        <f t="shared" si="149"/>
        <v>0</v>
      </c>
      <c r="J70" s="115">
        <v>0</v>
      </c>
      <c r="K70" s="72">
        <f t="shared" si="149"/>
        <v>0</v>
      </c>
      <c r="L70" s="115">
        <v>0</v>
      </c>
      <c r="M70" s="72">
        <f t="shared" ref="M70" si="164">$E70*L70</f>
        <v>0</v>
      </c>
      <c r="N70" s="115">
        <v>0</v>
      </c>
      <c r="O70" s="72">
        <f t="shared" si="151"/>
        <v>0</v>
      </c>
      <c r="P70" s="115">
        <v>0</v>
      </c>
      <c r="Q70" s="72">
        <f t="shared" si="152"/>
        <v>0</v>
      </c>
      <c r="R70" s="115">
        <v>0</v>
      </c>
      <c r="S70" s="72">
        <f t="shared" si="153"/>
        <v>0</v>
      </c>
      <c r="T70" s="98">
        <f>H70+J70+L70+N70+P70+R70</f>
        <v>0</v>
      </c>
      <c r="U70" s="276">
        <f t="shared" ref="U70" si="165">$E70*T70</f>
        <v>0</v>
      </c>
      <c r="W70" s="115">
        <v>0</v>
      </c>
      <c r="X70" s="72">
        <f t="shared" si="154"/>
        <v>0</v>
      </c>
      <c r="Y70" s="115">
        <v>0</v>
      </c>
      <c r="Z70" s="72">
        <f t="shared" si="155"/>
        <v>0</v>
      </c>
      <c r="AA70" s="115">
        <v>0</v>
      </c>
      <c r="AB70" s="72">
        <f t="shared" si="156"/>
        <v>0</v>
      </c>
      <c r="AC70" s="115">
        <v>0</v>
      </c>
      <c r="AD70" s="72">
        <f t="shared" si="157"/>
        <v>0</v>
      </c>
      <c r="AE70" s="115">
        <v>0</v>
      </c>
      <c r="AF70" s="72">
        <f t="shared" si="158"/>
        <v>0</v>
      </c>
      <c r="AG70" s="115">
        <v>0</v>
      </c>
      <c r="AH70" s="72">
        <f t="shared" si="159"/>
        <v>0</v>
      </c>
      <c r="AI70" s="98">
        <f>W70+Y70+AA70+AC70+AE70+AG70</f>
        <v>0</v>
      </c>
      <c r="AJ70" s="290">
        <f t="shared" ref="AJ70" si="166">$E70*AI70</f>
        <v>0</v>
      </c>
      <c r="AL70" s="115">
        <v>0</v>
      </c>
      <c r="AM70" s="72">
        <f t="shared" si="160"/>
        <v>0</v>
      </c>
      <c r="AN70" s="115">
        <v>0</v>
      </c>
      <c r="AO70" s="72">
        <f t="shared" si="161"/>
        <v>0</v>
      </c>
      <c r="AP70" s="115">
        <v>0</v>
      </c>
      <c r="AQ70" s="72">
        <f t="shared" si="162"/>
        <v>0</v>
      </c>
      <c r="AR70" s="115">
        <v>0</v>
      </c>
      <c r="AS70" s="72">
        <f t="shared" si="163"/>
        <v>0</v>
      </c>
      <c r="AT70" s="98">
        <f t="shared" ref="AT70" si="167">AL70+AN70+AP70+AR70</f>
        <v>0</v>
      </c>
      <c r="AU70" s="283">
        <f t="shared" ref="AU70" si="168">$E70*AT70</f>
        <v>0</v>
      </c>
      <c r="BA70" s="97"/>
      <c r="BC70" s="98">
        <f>$T70</f>
        <v>0</v>
      </c>
      <c r="BD70" s="75">
        <f>$E70*BC70</f>
        <v>0</v>
      </c>
      <c r="BE70" s="98">
        <f t="shared" ref="BE70" si="169">$AI70</f>
        <v>0</v>
      </c>
      <c r="BF70" s="76">
        <f>$E70*BE70</f>
        <v>0</v>
      </c>
      <c r="BG70" s="98">
        <f t="shared" ref="BG70" si="170">$AT70</f>
        <v>0</v>
      </c>
      <c r="BH70" s="77">
        <f>$E70*BG70</f>
        <v>0</v>
      </c>
      <c r="BI70" s="216"/>
      <c r="BJ70" s="205"/>
      <c r="BK70" s="61"/>
      <c r="BL70" s="78">
        <f t="shared" ref="BL70" si="171">BC70+BE70+BG70</f>
        <v>0</v>
      </c>
      <c r="BM70" s="79">
        <f>$E70*BL70</f>
        <v>0</v>
      </c>
    </row>
    <row r="71" spans="2:65">
      <c r="B71" s="99"/>
      <c r="C71" s="203" t="s">
        <v>125</v>
      </c>
      <c r="D71" s="100"/>
      <c r="E71" s="99"/>
      <c r="F71" s="99"/>
      <c r="G71" s="99"/>
      <c r="H71" s="99"/>
      <c r="I71" s="102">
        <f>SUM(I69:I70)</f>
        <v>0</v>
      </c>
      <c r="J71" s="99"/>
      <c r="K71" s="102">
        <f>SUM(K69:K70)</f>
        <v>0</v>
      </c>
      <c r="L71" s="99"/>
      <c r="M71" s="102">
        <f>SUM(M69:M70)</f>
        <v>203784.1</v>
      </c>
      <c r="N71" s="99"/>
      <c r="O71" s="102">
        <f>SUM(O69:O70)</f>
        <v>35961.9</v>
      </c>
      <c r="P71" s="99"/>
      <c r="Q71" s="102">
        <f>SUM(Q69:Q70)</f>
        <v>0</v>
      </c>
      <c r="R71" s="99"/>
      <c r="S71" s="102">
        <f>SUM(S69:S70)</f>
        <v>0</v>
      </c>
      <c r="T71" s="114"/>
      <c r="U71" s="278">
        <f>SUM(U69:U70)</f>
        <v>239746</v>
      </c>
      <c r="V71" s="99"/>
      <c r="W71" s="99"/>
      <c r="X71" s="102">
        <f>SUM(X69:X70)</f>
        <v>0</v>
      </c>
      <c r="Y71" s="99"/>
      <c r="Z71" s="102">
        <f>SUM(Z69:Z70)</f>
        <v>0</v>
      </c>
      <c r="AA71" s="99"/>
      <c r="AB71" s="102">
        <f>SUM(AB69:AB70)</f>
        <v>0</v>
      </c>
      <c r="AC71" s="99"/>
      <c r="AD71" s="102">
        <f>SUM(AD69:AD70)</f>
        <v>0</v>
      </c>
      <c r="AE71" s="99"/>
      <c r="AF71" s="102">
        <f>SUM(AF69:AF70)</f>
        <v>0</v>
      </c>
      <c r="AG71" s="99"/>
      <c r="AH71" s="102">
        <f>SUM(AH69:AH70)</f>
        <v>0</v>
      </c>
      <c r="AI71" s="114"/>
      <c r="AJ71" s="292">
        <f>SUM(AJ69:AJ70)</f>
        <v>0</v>
      </c>
      <c r="AL71" s="99"/>
      <c r="AM71" s="102">
        <f>SUM(AM69:AM70)</f>
        <v>0</v>
      </c>
      <c r="AN71" s="99"/>
      <c r="AO71" s="102">
        <f>SUM(AO69:AO70)</f>
        <v>0</v>
      </c>
      <c r="AP71" s="99"/>
      <c r="AQ71" s="102">
        <f>SUM(AQ69:AQ70)</f>
        <v>0</v>
      </c>
      <c r="AR71" s="99"/>
      <c r="AS71" s="102">
        <f>SUM(AS69:AS70)</f>
        <v>0</v>
      </c>
      <c r="AT71" s="114"/>
      <c r="AU71" s="285">
        <f>SUM(AU69:AU70)</f>
        <v>0</v>
      </c>
      <c r="AV71" s="99"/>
      <c r="BA71" s="103"/>
      <c r="BC71" s="119"/>
      <c r="BD71" s="105">
        <f>SUM(BD69:BD70)</f>
        <v>239746</v>
      </c>
      <c r="BE71" s="119"/>
      <c r="BF71" s="106">
        <f>SUM(BF69:BF70)</f>
        <v>0</v>
      </c>
      <c r="BG71" s="119"/>
      <c r="BH71" s="107">
        <f>SUM(BH69:BH70)</f>
        <v>0</v>
      </c>
      <c r="BI71" s="217"/>
      <c r="BJ71" s="205"/>
      <c r="BK71" s="120"/>
      <c r="BL71" s="121"/>
      <c r="BM71" s="109">
        <f>SUM(BM69:BM70)</f>
        <v>239746</v>
      </c>
    </row>
    <row r="72" spans="2:65">
      <c r="BI72" s="216"/>
      <c r="BJ72" s="205"/>
    </row>
    <row r="73" spans="2:65">
      <c r="F73" s="238"/>
    </row>
    <row r="74" spans="2:65">
      <c r="F74" s="238"/>
    </row>
    <row r="75" spans="2:65">
      <c r="F75" s="238"/>
    </row>
    <row r="76" spans="2:65">
      <c r="F76" s="238"/>
    </row>
    <row r="77" spans="2:65">
      <c r="F77" s="238"/>
    </row>
    <row r="78" spans="2:65">
      <c r="F78" s="238"/>
    </row>
  </sheetData>
  <mergeCells count="55">
    <mergeCell ref="AL1:AU2"/>
    <mergeCell ref="AL3:AL5"/>
    <mergeCell ref="AM3:AM5"/>
    <mergeCell ref="AN3:AN5"/>
    <mergeCell ref="AO3:AO5"/>
    <mergeCell ref="AP3:AP5"/>
    <mergeCell ref="AQ3:AQ5"/>
    <mergeCell ref="AR3:AR5"/>
    <mergeCell ref="AS3:AS5"/>
    <mergeCell ref="AT3:AT5"/>
    <mergeCell ref="AU3:AU5"/>
    <mergeCell ref="W1:AJ2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5:B5"/>
    <mergeCell ref="H1:U2"/>
    <mergeCell ref="H3:H5"/>
    <mergeCell ref="I3:I5"/>
    <mergeCell ref="J3:J5"/>
    <mergeCell ref="K3:K5"/>
    <mergeCell ref="L3:L5"/>
    <mergeCell ref="M3:M5"/>
    <mergeCell ref="T3:T5"/>
    <mergeCell ref="U3:U5"/>
    <mergeCell ref="N3:N5"/>
    <mergeCell ref="O3:O5"/>
    <mergeCell ref="P3:P5"/>
    <mergeCell ref="Q3:Q5"/>
    <mergeCell ref="R3:R5"/>
    <mergeCell ref="S3:S5"/>
    <mergeCell ref="AW1:AY2"/>
    <mergeCell ref="AY3:AY6"/>
    <mergeCell ref="AW3:AW6"/>
    <mergeCell ref="AX3:AX6"/>
    <mergeCell ref="BL3:BM3"/>
    <mergeCell ref="BC6:BC7"/>
    <mergeCell ref="BE6:BE7"/>
    <mergeCell ref="BG6:BG7"/>
    <mergeCell ref="BC5:BD5"/>
    <mergeCell ref="BE5:BF5"/>
    <mergeCell ref="BG5:BH5"/>
    <mergeCell ref="BI5:BJ5"/>
    <mergeCell ref="BI6:BI7"/>
  </mergeCells>
  <phoneticPr fontId="8" type="noConversion"/>
  <printOptions horizontalCentered="1" verticalCentered="1"/>
  <pageMargins left="0.5" right="0.5" top="0.5" bottom="0.5" header="0.5" footer="0.5"/>
  <pageSetup paperSize="17" scale="54" fitToWidth="3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M78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69" sqref="E69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38.7109375" style="36" customWidth="1"/>
    <col min="4" max="4" width="23.57031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6" style="110" bestFit="1" customWidth="1"/>
    <col min="10" max="10" width="8.5703125" style="36" bestFit="1" customWidth="1"/>
    <col min="11" max="11" width="16" style="110" bestFit="1" customWidth="1"/>
    <col min="12" max="12" width="8.5703125" style="36" bestFit="1" customWidth="1"/>
    <col min="13" max="13" width="16" style="110" bestFit="1" customWidth="1"/>
    <col min="14" max="14" width="8.5703125" style="36" bestFit="1" customWidth="1"/>
    <col min="15" max="15" width="16" style="110" bestFit="1" customWidth="1"/>
    <col min="16" max="16" width="8.5703125" style="36" hidden="1" customWidth="1"/>
    <col min="17" max="17" width="16" style="110" hidden="1" customWidth="1"/>
    <col min="18" max="18" width="8.5703125" style="36" hidden="1" customWidth="1"/>
    <col min="19" max="19" width="16" style="110" hidden="1" customWidth="1"/>
    <col min="20" max="20" width="8.42578125" style="36" bestFit="1" customWidth="1"/>
    <col min="21" max="21" width="16.28515625" style="110" bestFit="1" customWidth="1"/>
    <col min="22" max="22" width="3.5703125" style="36" hidden="1" customWidth="1"/>
    <col min="23" max="23" width="8.5703125" style="36" hidden="1" customWidth="1"/>
    <col min="24" max="24" width="16" style="110" hidden="1" customWidth="1"/>
    <col min="25" max="25" width="8.5703125" style="36" hidden="1" customWidth="1"/>
    <col min="26" max="26" width="16" style="110" hidden="1" customWidth="1"/>
    <col min="27" max="27" width="8.5703125" style="36" hidden="1" customWidth="1"/>
    <col min="28" max="28" width="16" style="110" hidden="1" customWidth="1"/>
    <col min="29" max="29" width="8.5703125" style="36" hidden="1" customWidth="1"/>
    <col min="30" max="30" width="16" style="110" hidden="1" customWidth="1"/>
    <col min="31" max="31" width="8.5703125" style="36" hidden="1" customWidth="1"/>
    <col min="32" max="32" width="16" style="110" hidden="1" customWidth="1"/>
    <col min="33" max="33" width="8.5703125" style="36" hidden="1" customWidth="1"/>
    <col min="34" max="34" width="16" style="110" hidden="1" customWidth="1"/>
    <col min="35" max="35" width="8.42578125" style="36" hidden="1" customWidth="1"/>
    <col min="36" max="36" width="16.28515625" style="110" hidden="1" customWidth="1"/>
    <col min="37" max="37" width="3.5703125" hidden="1" customWidth="1"/>
    <col min="38" max="38" width="8.5703125" style="36" hidden="1" customWidth="1"/>
    <col min="39" max="39" width="16" style="110" hidden="1" customWidth="1"/>
    <col min="40" max="40" width="8.5703125" style="36" hidden="1" customWidth="1"/>
    <col min="41" max="41" width="16" style="110" hidden="1" customWidth="1"/>
    <col min="42" max="42" width="8.5703125" style="36" hidden="1" customWidth="1"/>
    <col min="43" max="43" width="16" style="110" hidden="1" customWidth="1"/>
    <col min="44" max="44" width="8.5703125" style="36" hidden="1" customWidth="1"/>
    <col min="45" max="45" width="16" style="110" hidden="1" customWidth="1"/>
    <col min="46" max="46" width="8.42578125" style="36" hidden="1" customWidth="1"/>
    <col min="47" max="47" width="16.28515625" style="110" hidden="1" customWidth="1"/>
    <col min="48" max="48" width="2.85546875" style="36" customWidth="1"/>
    <col min="49" max="51" width="15.42578125" customWidth="1"/>
    <col min="52" max="52" width="4.42578125" style="36" customWidth="1"/>
    <col min="53" max="53" width="2" style="38" customWidth="1"/>
    <col min="54" max="54" width="4.140625" style="36" customWidth="1"/>
    <col min="55" max="55" width="10.28515625" style="39" customWidth="1"/>
    <col min="56" max="56" width="16.5703125" style="40" customWidth="1"/>
    <col min="57" max="57" width="9.7109375" style="39" hidden="1" customWidth="1"/>
    <col min="58" max="58" width="16.5703125" style="40" hidden="1" customWidth="1"/>
    <col min="59" max="59" width="9.7109375" style="39" hidden="1" customWidth="1"/>
    <col min="60" max="60" width="16.5703125" style="40" hidden="1" customWidth="1"/>
    <col min="61" max="61" width="9.7109375" style="39" bestFit="1" customWidth="1"/>
    <col min="62" max="62" width="16.5703125" style="40" customWidth="1"/>
    <col min="63" max="63" width="3.7109375" style="36" customWidth="1"/>
    <col min="64" max="64" width="14.42578125" style="39" customWidth="1"/>
    <col min="65" max="65" width="17.42578125" style="40" bestFit="1" customWidth="1"/>
    <col min="66" max="16384" width="11" style="36"/>
  </cols>
  <sheetData>
    <row r="1" spans="1:65" ht="23">
      <c r="A1" s="34" t="s">
        <v>217</v>
      </c>
      <c r="B1" s="35"/>
      <c r="C1" s="35"/>
      <c r="D1" s="61"/>
      <c r="H1" s="365" t="s">
        <v>157</v>
      </c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7"/>
      <c r="W1" s="365" t="s">
        <v>159</v>
      </c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L1" s="365" t="s">
        <v>164</v>
      </c>
      <c r="AM1" s="365"/>
      <c r="AN1" s="365"/>
      <c r="AO1" s="365"/>
      <c r="AP1" s="365"/>
      <c r="AQ1" s="365"/>
      <c r="AR1" s="365"/>
      <c r="AS1" s="365"/>
      <c r="AT1" s="365"/>
      <c r="AU1" s="365"/>
      <c r="AV1" s="37"/>
      <c r="AW1" s="350" t="s">
        <v>177</v>
      </c>
      <c r="AX1" s="350"/>
      <c r="AY1" s="350"/>
    </row>
    <row r="2" spans="1:65" s="37" customFormat="1" ht="23">
      <c r="A2" s="34" t="s">
        <v>218</v>
      </c>
      <c r="B2" s="42"/>
      <c r="C2" s="42"/>
      <c r="D2" s="200"/>
      <c r="E2" s="24" t="s">
        <v>12</v>
      </c>
      <c r="F2" s="5" t="s">
        <v>1</v>
      </c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W2" s="365"/>
      <c r="X2" s="365"/>
      <c r="Y2" s="365"/>
      <c r="Z2" s="365"/>
      <c r="AA2" s="365"/>
      <c r="AB2" s="365"/>
      <c r="AC2" s="365"/>
      <c r="AD2" s="365"/>
      <c r="AE2" s="365"/>
      <c r="AF2" s="365"/>
      <c r="AG2" s="365"/>
      <c r="AH2" s="365"/>
      <c r="AI2" s="365"/>
      <c r="AJ2" s="365"/>
      <c r="AK2"/>
      <c r="AL2" s="365"/>
      <c r="AM2" s="365"/>
      <c r="AN2" s="365"/>
      <c r="AO2" s="365"/>
      <c r="AP2" s="365"/>
      <c r="AQ2" s="365"/>
      <c r="AR2" s="365"/>
      <c r="AS2" s="365"/>
      <c r="AT2" s="365"/>
      <c r="AU2" s="365"/>
      <c r="AW2" s="350"/>
      <c r="AX2" s="350"/>
      <c r="AY2" s="350"/>
      <c r="BA2" s="43"/>
      <c r="BC2" s="44"/>
      <c r="BD2" s="45"/>
      <c r="BE2" s="44"/>
      <c r="BF2" s="45"/>
      <c r="BG2" s="44"/>
      <c r="BH2" s="45"/>
      <c r="BI2" s="44"/>
      <c r="BJ2" s="45"/>
      <c r="BK2" s="200"/>
      <c r="BL2" s="201"/>
      <c r="BM2" s="69"/>
    </row>
    <row r="3" spans="1:65" s="37" customFormat="1" ht="23">
      <c r="A3" s="46" t="s">
        <v>171</v>
      </c>
      <c r="F3" s="6" t="s">
        <v>2</v>
      </c>
      <c r="H3" s="366" t="s">
        <v>44</v>
      </c>
      <c r="I3" s="366" t="s">
        <v>4</v>
      </c>
      <c r="J3" s="367" t="s">
        <v>45</v>
      </c>
      <c r="K3" s="368" t="s">
        <v>4</v>
      </c>
      <c r="L3" s="369" t="s">
        <v>49</v>
      </c>
      <c r="M3" s="369" t="s">
        <v>4</v>
      </c>
      <c r="N3" s="371" t="s">
        <v>203</v>
      </c>
      <c r="O3" s="371" t="s">
        <v>4</v>
      </c>
      <c r="P3" s="372" t="s">
        <v>155</v>
      </c>
      <c r="Q3" s="374" t="s">
        <v>4</v>
      </c>
      <c r="R3" s="375" t="s">
        <v>156</v>
      </c>
      <c r="S3" s="375" t="s">
        <v>4</v>
      </c>
      <c r="T3" s="370" t="s">
        <v>44</v>
      </c>
      <c r="U3" s="370" t="s">
        <v>4</v>
      </c>
      <c r="W3" s="376" t="s">
        <v>46</v>
      </c>
      <c r="X3" s="376" t="s">
        <v>4</v>
      </c>
      <c r="Y3" s="377" t="s">
        <v>47</v>
      </c>
      <c r="Z3" s="378" t="s">
        <v>4</v>
      </c>
      <c r="AA3" s="379" t="s">
        <v>48</v>
      </c>
      <c r="AB3" s="379" t="s">
        <v>4</v>
      </c>
      <c r="AC3" s="380" t="s">
        <v>160</v>
      </c>
      <c r="AD3" s="380" t="s">
        <v>4</v>
      </c>
      <c r="AE3" s="381" t="s">
        <v>161</v>
      </c>
      <c r="AF3" s="383" t="s">
        <v>4</v>
      </c>
      <c r="AG3" s="375" t="s">
        <v>162</v>
      </c>
      <c r="AH3" s="375" t="s">
        <v>4</v>
      </c>
      <c r="AI3" s="370" t="s">
        <v>45</v>
      </c>
      <c r="AJ3" s="370" t="s">
        <v>4</v>
      </c>
      <c r="AK3"/>
      <c r="AL3" s="384" t="s">
        <v>50</v>
      </c>
      <c r="AM3" s="384" t="s">
        <v>4</v>
      </c>
      <c r="AN3" s="385" t="s">
        <v>51</v>
      </c>
      <c r="AO3" s="386" t="s">
        <v>4</v>
      </c>
      <c r="AP3" s="387" t="s">
        <v>52</v>
      </c>
      <c r="AQ3" s="387" t="s">
        <v>4</v>
      </c>
      <c r="AR3" s="388" t="s">
        <v>165</v>
      </c>
      <c r="AS3" s="388" t="s">
        <v>4</v>
      </c>
      <c r="AT3" s="370" t="s">
        <v>49</v>
      </c>
      <c r="AU3" s="370" t="s">
        <v>4</v>
      </c>
      <c r="AW3" s="353" t="s">
        <v>117</v>
      </c>
      <c r="AX3" s="355" t="s">
        <v>115</v>
      </c>
      <c r="AY3" s="351" t="s">
        <v>105</v>
      </c>
      <c r="BA3" s="43"/>
      <c r="BC3" s="47"/>
      <c r="BD3" s="45"/>
      <c r="BE3" s="44"/>
      <c r="BF3" s="45"/>
      <c r="BG3" s="44"/>
      <c r="BH3" s="45"/>
      <c r="BI3" s="44"/>
      <c r="BJ3" s="45"/>
      <c r="BK3" s="200"/>
      <c r="BL3" s="357"/>
      <c r="BM3" s="357"/>
    </row>
    <row r="4" spans="1:65" s="37" customFormat="1" ht="18">
      <c r="A4" s="48"/>
      <c r="B4" s="49"/>
      <c r="C4" s="206"/>
      <c r="D4" s="206"/>
      <c r="G4" s="44"/>
      <c r="H4" s="366"/>
      <c r="I4" s="366"/>
      <c r="J4" s="367"/>
      <c r="K4" s="368"/>
      <c r="L4" s="369"/>
      <c r="M4" s="369"/>
      <c r="N4" s="371"/>
      <c r="O4" s="371"/>
      <c r="P4" s="373"/>
      <c r="Q4" s="374"/>
      <c r="R4" s="375"/>
      <c r="S4" s="375"/>
      <c r="T4" s="370"/>
      <c r="U4" s="370"/>
      <c r="V4" s="36"/>
      <c r="W4" s="376"/>
      <c r="X4" s="376"/>
      <c r="Y4" s="377"/>
      <c r="Z4" s="378"/>
      <c r="AA4" s="379"/>
      <c r="AB4" s="379"/>
      <c r="AC4" s="380"/>
      <c r="AD4" s="380"/>
      <c r="AE4" s="382"/>
      <c r="AF4" s="383"/>
      <c r="AG4" s="375"/>
      <c r="AH4" s="375"/>
      <c r="AI4" s="370"/>
      <c r="AJ4" s="370"/>
      <c r="AK4"/>
      <c r="AL4" s="384"/>
      <c r="AM4" s="384"/>
      <c r="AN4" s="385"/>
      <c r="AO4" s="386"/>
      <c r="AP4" s="387"/>
      <c r="AQ4" s="387"/>
      <c r="AR4" s="388"/>
      <c r="AS4" s="388"/>
      <c r="AT4" s="370"/>
      <c r="AU4" s="370"/>
      <c r="AV4" s="36"/>
      <c r="AW4" s="353"/>
      <c r="AX4" s="355"/>
      <c r="AY4" s="351"/>
      <c r="BA4" s="43"/>
      <c r="BC4" s="44"/>
      <c r="BD4" s="45"/>
      <c r="BE4" s="44"/>
      <c r="BF4" s="45"/>
      <c r="BG4" s="44"/>
      <c r="BH4" s="45"/>
      <c r="BI4" s="44"/>
      <c r="BJ4" s="45"/>
      <c r="BK4" s="200"/>
      <c r="BL4" s="202"/>
      <c r="BM4" s="69"/>
    </row>
    <row r="5" spans="1:65" s="37" customFormat="1" ht="18">
      <c r="A5" s="364"/>
      <c r="B5" s="364"/>
      <c r="C5" s="223"/>
      <c r="D5" s="206"/>
      <c r="G5" s="44"/>
      <c r="H5" s="366"/>
      <c r="I5" s="366"/>
      <c r="J5" s="367"/>
      <c r="K5" s="368"/>
      <c r="L5" s="369"/>
      <c r="M5" s="369"/>
      <c r="N5" s="371"/>
      <c r="O5" s="371"/>
      <c r="P5" s="373"/>
      <c r="Q5" s="374"/>
      <c r="R5" s="375"/>
      <c r="S5" s="375"/>
      <c r="T5" s="370"/>
      <c r="U5" s="370"/>
      <c r="V5" s="36"/>
      <c r="W5" s="376"/>
      <c r="X5" s="376"/>
      <c r="Y5" s="377"/>
      <c r="Z5" s="378"/>
      <c r="AA5" s="379"/>
      <c r="AB5" s="379"/>
      <c r="AC5" s="380"/>
      <c r="AD5" s="380"/>
      <c r="AE5" s="382"/>
      <c r="AF5" s="383"/>
      <c r="AG5" s="375"/>
      <c r="AH5" s="375"/>
      <c r="AI5" s="370"/>
      <c r="AJ5" s="370"/>
      <c r="AK5"/>
      <c r="AL5" s="384"/>
      <c r="AM5" s="384"/>
      <c r="AN5" s="385"/>
      <c r="AO5" s="386"/>
      <c r="AP5" s="387"/>
      <c r="AQ5" s="387"/>
      <c r="AR5" s="388"/>
      <c r="AS5" s="388"/>
      <c r="AT5" s="370"/>
      <c r="AU5" s="370"/>
      <c r="AV5" s="36"/>
      <c r="AW5" s="353"/>
      <c r="AX5" s="355"/>
      <c r="AY5" s="351"/>
      <c r="BA5" s="43"/>
      <c r="BC5" s="360" t="s">
        <v>168</v>
      </c>
      <c r="BD5" s="360"/>
      <c r="BE5" s="361" t="s">
        <v>153</v>
      </c>
      <c r="BF5" s="361"/>
      <c r="BG5" s="362" t="s">
        <v>154</v>
      </c>
      <c r="BH5" s="362"/>
      <c r="BI5" s="363" t="s">
        <v>167</v>
      </c>
      <c r="BJ5" s="363"/>
      <c r="BK5" s="200"/>
      <c r="BL5" s="202"/>
      <c r="BM5" s="69"/>
    </row>
    <row r="6" spans="1:65" s="37" customFormat="1" ht="15" customHeight="1">
      <c r="G6" s="50"/>
      <c r="H6" s="8" t="s">
        <v>5</v>
      </c>
      <c r="I6" s="9" t="s">
        <v>7</v>
      </c>
      <c r="J6" s="254" t="s">
        <v>5</v>
      </c>
      <c r="K6" s="255" t="s">
        <v>7</v>
      </c>
      <c r="L6" s="1" t="s">
        <v>5</v>
      </c>
      <c r="M6" s="2" t="s">
        <v>7</v>
      </c>
      <c r="N6" s="256" t="s">
        <v>5</v>
      </c>
      <c r="O6" s="257" t="s">
        <v>7</v>
      </c>
      <c r="P6" s="12" t="s">
        <v>5</v>
      </c>
      <c r="Q6" s="13" t="s">
        <v>7</v>
      </c>
      <c r="R6" s="258" t="s">
        <v>5</v>
      </c>
      <c r="S6" s="259" t="s">
        <v>7</v>
      </c>
      <c r="T6" s="4" t="s">
        <v>5</v>
      </c>
      <c r="U6" s="3" t="s">
        <v>7</v>
      </c>
      <c r="V6" s="36"/>
      <c r="W6" s="16" t="s">
        <v>5</v>
      </c>
      <c r="X6" s="17" t="s">
        <v>7</v>
      </c>
      <c r="Y6" s="263" t="s">
        <v>5</v>
      </c>
      <c r="Z6" s="264" t="s">
        <v>7</v>
      </c>
      <c r="AA6" s="18" t="s">
        <v>5</v>
      </c>
      <c r="AB6" s="19" t="s">
        <v>7</v>
      </c>
      <c r="AC6" s="267" t="s">
        <v>5</v>
      </c>
      <c r="AD6" s="268" t="s">
        <v>7</v>
      </c>
      <c r="AE6" s="10" t="s">
        <v>5</v>
      </c>
      <c r="AF6" s="11" t="s">
        <v>7</v>
      </c>
      <c r="AG6" s="258" t="s">
        <v>5</v>
      </c>
      <c r="AH6" s="259" t="s">
        <v>7</v>
      </c>
      <c r="AI6" s="4" t="s">
        <v>5</v>
      </c>
      <c r="AJ6" s="3" t="s">
        <v>7</v>
      </c>
      <c r="AK6"/>
      <c r="AL6" s="20" t="s">
        <v>5</v>
      </c>
      <c r="AM6" s="21" t="s">
        <v>7</v>
      </c>
      <c r="AN6" s="269" t="s">
        <v>5</v>
      </c>
      <c r="AO6" s="270" t="s">
        <v>7</v>
      </c>
      <c r="AP6" s="14" t="s">
        <v>5</v>
      </c>
      <c r="AQ6" s="15" t="s">
        <v>7</v>
      </c>
      <c r="AR6" s="265" t="s">
        <v>5</v>
      </c>
      <c r="AS6" s="266" t="s">
        <v>7</v>
      </c>
      <c r="AT6" s="4" t="s">
        <v>5</v>
      </c>
      <c r="AU6" s="3" t="s">
        <v>7</v>
      </c>
      <c r="AV6" s="36"/>
      <c r="AW6" s="354"/>
      <c r="AX6" s="356"/>
      <c r="AY6" s="352"/>
      <c r="BA6" s="43"/>
      <c r="BC6" s="358" t="s">
        <v>166</v>
      </c>
      <c r="BD6" s="51" t="s">
        <v>4</v>
      </c>
      <c r="BE6" s="358" t="s">
        <v>166</v>
      </c>
      <c r="BF6" s="51" t="s">
        <v>4</v>
      </c>
      <c r="BG6" s="358" t="s">
        <v>166</v>
      </c>
      <c r="BH6" s="51" t="s">
        <v>4</v>
      </c>
      <c r="BI6" s="358" t="s">
        <v>166</v>
      </c>
      <c r="BJ6" s="51" t="s">
        <v>4</v>
      </c>
      <c r="BL6" s="294" t="s">
        <v>169</v>
      </c>
      <c r="BM6" s="52" t="s">
        <v>4</v>
      </c>
    </row>
    <row r="7" spans="1:65" ht="29.25" customHeight="1" thickBot="1">
      <c r="B7" s="53" t="s">
        <v>8</v>
      </c>
      <c r="C7" s="54" t="s">
        <v>18</v>
      </c>
      <c r="D7" s="55" t="s">
        <v>126</v>
      </c>
      <c r="E7" s="250" t="s">
        <v>146</v>
      </c>
      <c r="F7" s="54" t="s">
        <v>19</v>
      </c>
      <c r="G7" s="56"/>
      <c r="H7" s="246" t="s">
        <v>147</v>
      </c>
      <c r="I7" s="57" t="s">
        <v>9</v>
      </c>
      <c r="J7" s="246" t="s">
        <v>147</v>
      </c>
      <c r="K7" s="57" t="s">
        <v>9</v>
      </c>
      <c r="L7" s="246" t="s">
        <v>147</v>
      </c>
      <c r="M7" s="57" t="s">
        <v>9</v>
      </c>
      <c r="N7" s="246" t="s">
        <v>147</v>
      </c>
      <c r="O7" s="57" t="s">
        <v>9</v>
      </c>
      <c r="P7" s="246" t="s">
        <v>147</v>
      </c>
      <c r="Q7" s="57" t="s">
        <v>9</v>
      </c>
      <c r="R7" s="246" t="s">
        <v>147</v>
      </c>
      <c r="S7" s="57" t="s">
        <v>9</v>
      </c>
      <c r="T7" s="246" t="s">
        <v>147</v>
      </c>
      <c r="U7" s="273" t="s">
        <v>9</v>
      </c>
      <c r="W7" s="246" t="s">
        <v>147</v>
      </c>
      <c r="X7" s="57" t="s">
        <v>9</v>
      </c>
      <c r="Y7" s="246" t="s">
        <v>147</v>
      </c>
      <c r="Z7" s="57" t="s">
        <v>9</v>
      </c>
      <c r="AA7" s="246" t="s">
        <v>147</v>
      </c>
      <c r="AB7" s="57" t="s">
        <v>9</v>
      </c>
      <c r="AC7" s="246" t="s">
        <v>147</v>
      </c>
      <c r="AD7" s="57" t="s">
        <v>9</v>
      </c>
      <c r="AE7" s="246" t="s">
        <v>147</v>
      </c>
      <c r="AF7" s="57" t="s">
        <v>9</v>
      </c>
      <c r="AG7" s="246" t="s">
        <v>147</v>
      </c>
      <c r="AH7" s="57" t="s">
        <v>9</v>
      </c>
      <c r="AI7" s="246" t="s">
        <v>147</v>
      </c>
      <c r="AJ7" s="287" t="s">
        <v>9</v>
      </c>
      <c r="AL7" s="246" t="s">
        <v>147</v>
      </c>
      <c r="AM7" s="57" t="s">
        <v>9</v>
      </c>
      <c r="AN7" s="246" t="s">
        <v>147</v>
      </c>
      <c r="AO7" s="57" t="s">
        <v>9</v>
      </c>
      <c r="AP7" s="246" t="s">
        <v>147</v>
      </c>
      <c r="AQ7" s="57" t="s">
        <v>9</v>
      </c>
      <c r="AR7" s="246" t="s">
        <v>147</v>
      </c>
      <c r="AS7" s="57" t="s">
        <v>9</v>
      </c>
      <c r="AT7" s="246" t="s">
        <v>147</v>
      </c>
      <c r="AU7" s="280" t="s">
        <v>9</v>
      </c>
      <c r="AW7" s="58" t="s">
        <v>9</v>
      </c>
      <c r="AX7" s="58" t="s">
        <v>9</v>
      </c>
      <c r="AY7" s="58" t="s">
        <v>9</v>
      </c>
      <c r="BA7" s="59"/>
      <c r="BC7" s="359"/>
      <c r="BD7" s="60" t="s">
        <v>7</v>
      </c>
      <c r="BE7" s="359"/>
      <c r="BF7" s="60" t="s">
        <v>7</v>
      </c>
      <c r="BG7" s="359"/>
      <c r="BH7" s="60" t="s">
        <v>7</v>
      </c>
      <c r="BI7" s="359"/>
      <c r="BJ7" s="60" t="s">
        <v>7</v>
      </c>
      <c r="BL7" s="246" t="s">
        <v>147</v>
      </c>
      <c r="BM7" s="60" t="s">
        <v>7</v>
      </c>
    </row>
    <row r="8" spans="1:65" s="61" customFormat="1" ht="14" thickBot="1">
      <c r="B8" s="62" t="s">
        <v>36</v>
      </c>
      <c r="C8" s="63"/>
      <c r="D8" s="63"/>
      <c r="E8" s="63"/>
      <c r="F8" s="63"/>
      <c r="G8" s="64"/>
      <c r="H8" s="65"/>
      <c r="I8" s="66"/>
      <c r="J8" s="67"/>
      <c r="K8" s="66"/>
      <c r="L8" s="67"/>
      <c r="M8" s="66"/>
      <c r="N8" s="65"/>
      <c r="O8" s="66"/>
      <c r="P8" s="67"/>
      <c r="Q8" s="66"/>
      <c r="R8" s="67"/>
      <c r="S8" s="66"/>
      <c r="T8" s="67"/>
      <c r="U8" s="274"/>
      <c r="W8" s="65"/>
      <c r="X8" s="66"/>
      <c r="Y8" s="67"/>
      <c r="Z8" s="66"/>
      <c r="AA8" s="67"/>
      <c r="AB8" s="66"/>
      <c r="AC8" s="65"/>
      <c r="AD8" s="66"/>
      <c r="AE8" s="67"/>
      <c r="AF8" s="66"/>
      <c r="AG8" s="67"/>
      <c r="AH8" s="66"/>
      <c r="AI8" s="67"/>
      <c r="AJ8" s="288"/>
      <c r="AK8"/>
      <c r="AL8" s="65"/>
      <c r="AM8" s="66"/>
      <c r="AN8" s="67"/>
      <c r="AO8" s="66"/>
      <c r="AP8" s="67"/>
      <c r="AQ8" s="66"/>
      <c r="AR8" s="65"/>
      <c r="AS8" s="66"/>
      <c r="AT8" s="67"/>
      <c r="AU8" s="281"/>
      <c r="AW8"/>
      <c r="AX8"/>
      <c r="AY8"/>
      <c r="BA8" s="59"/>
      <c r="BC8" s="68"/>
      <c r="BD8" s="69"/>
      <c r="BE8" s="68"/>
      <c r="BF8" s="69"/>
      <c r="BG8" s="68"/>
      <c r="BH8" s="69"/>
      <c r="BI8" s="68"/>
      <c r="BJ8" s="69"/>
      <c r="BL8" s="68"/>
      <c r="BM8" s="69"/>
    </row>
    <row r="9" spans="1:65" s="61" customFormat="1" ht="14">
      <c r="B9" s="63"/>
      <c r="C9" s="70" t="s">
        <v>20</v>
      </c>
      <c r="D9" s="70"/>
      <c r="E9" s="63"/>
      <c r="F9" s="63"/>
      <c r="G9" s="64"/>
      <c r="H9" s="71">
        <f>H32</f>
        <v>2469.9299999999998</v>
      </c>
      <c r="I9" s="72">
        <f>I32+I42</f>
        <v>97649.5715377999</v>
      </c>
      <c r="J9" s="71">
        <f>J32</f>
        <v>2122.3649999999998</v>
      </c>
      <c r="K9" s="72">
        <f>K32+K42</f>
        <v>78008.557873649974</v>
      </c>
      <c r="L9" s="71">
        <f>L32</f>
        <v>0</v>
      </c>
      <c r="M9" s="72">
        <f>M32+M42</f>
        <v>0</v>
      </c>
      <c r="N9" s="71">
        <f>N32</f>
        <v>810.40500000000009</v>
      </c>
      <c r="O9" s="72">
        <f>O32+O42</f>
        <v>30998.493425549979</v>
      </c>
      <c r="P9" s="71">
        <f>P32</f>
        <v>0</v>
      </c>
      <c r="Q9" s="72">
        <f>Q32+Q42</f>
        <v>0</v>
      </c>
      <c r="R9" s="71">
        <f>R32</f>
        <v>0</v>
      </c>
      <c r="S9" s="72">
        <f>S32+S42</f>
        <v>0</v>
      </c>
      <c r="T9" s="73">
        <f>T32</f>
        <v>5402.7</v>
      </c>
      <c r="U9" s="275">
        <f>U32+U42</f>
        <v>206656.62283699989</v>
      </c>
      <c r="W9" s="71">
        <f>W32</f>
        <v>0</v>
      </c>
      <c r="X9" s="72">
        <f>X32+X42</f>
        <v>0</v>
      </c>
      <c r="Y9" s="71">
        <f>Y32</f>
        <v>0</v>
      </c>
      <c r="Z9" s="72">
        <f>Z32+Z42</f>
        <v>0</v>
      </c>
      <c r="AA9" s="71">
        <f>AA32</f>
        <v>0</v>
      </c>
      <c r="AB9" s="72">
        <f>AB32+AB42</f>
        <v>0</v>
      </c>
      <c r="AC9" s="71">
        <f>AC32</f>
        <v>0</v>
      </c>
      <c r="AD9" s="72">
        <f>AD32+AD42</f>
        <v>0</v>
      </c>
      <c r="AE9" s="71">
        <f>AE32</f>
        <v>0</v>
      </c>
      <c r="AF9" s="72">
        <f>AF32+AF42</f>
        <v>0</v>
      </c>
      <c r="AG9" s="71">
        <f>AG32</f>
        <v>0</v>
      </c>
      <c r="AH9" s="72">
        <f>AH32+AH42</f>
        <v>0</v>
      </c>
      <c r="AI9" s="73">
        <f>AI32</f>
        <v>0</v>
      </c>
      <c r="AJ9" s="289">
        <f>AJ32+AJ42</f>
        <v>0</v>
      </c>
      <c r="AK9"/>
      <c r="AL9" s="71">
        <f>AL32</f>
        <v>0</v>
      </c>
      <c r="AM9" s="72">
        <f>AM32+AM42</f>
        <v>0</v>
      </c>
      <c r="AN9" s="71">
        <f>AN32</f>
        <v>0</v>
      </c>
      <c r="AO9" s="72">
        <f>AO32+AO42</f>
        <v>0</v>
      </c>
      <c r="AP9" s="71">
        <f>AP32</f>
        <v>0</v>
      </c>
      <c r="AQ9" s="72">
        <f>AQ32+AQ42</f>
        <v>0</v>
      </c>
      <c r="AR9" s="71">
        <f>AR32</f>
        <v>0</v>
      </c>
      <c r="AS9" s="72">
        <f>AS32+AS42</f>
        <v>0</v>
      </c>
      <c r="AT9" s="73">
        <f>AT32</f>
        <v>0</v>
      </c>
      <c r="AU9" s="282">
        <f>AU32+AU42</f>
        <v>0</v>
      </c>
      <c r="AW9"/>
      <c r="AX9"/>
      <c r="AY9"/>
      <c r="BA9" s="59"/>
      <c r="BC9" s="68">
        <f>BC32</f>
        <v>5402.7</v>
      </c>
      <c r="BD9" s="75">
        <f>BD32+BD42</f>
        <v>206656.62283699989</v>
      </c>
      <c r="BE9" s="68">
        <f>$AI9</f>
        <v>0</v>
      </c>
      <c r="BF9" s="76">
        <f>BF32+BF42</f>
        <v>0</v>
      </c>
      <c r="BG9" s="68">
        <f>$AT9</f>
        <v>0</v>
      </c>
      <c r="BH9" s="77">
        <f>BH32+BH42</f>
        <v>0</v>
      </c>
      <c r="BI9" s="68">
        <f>BI32</f>
        <v>0</v>
      </c>
      <c r="BJ9" s="218">
        <f>BJ32+BJ42</f>
        <v>0</v>
      </c>
      <c r="BL9" s="78">
        <f>BL32</f>
        <v>5402.7</v>
      </c>
      <c r="BM9" s="79">
        <f>BM32+BM42</f>
        <v>206656.62283699989</v>
      </c>
    </row>
    <row r="10" spans="1:65" s="61" customFormat="1" ht="14">
      <c r="B10" s="63"/>
      <c r="C10" s="70" t="s">
        <v>37</v>
      </c>
      <c r="D10" s="70"/>
      <c r="E10" s="63"/>
      <c r="F10" s="63"/>
      <c r="G10" s="64"/>
      <c r="H10" s="71"/>
      <c r="I10" s="72">
        <f>I56</f>
        <v>4999.9999999800002</v>
      </c>
      <c r="J10" s="71"/>
      <c r="K10" s="72">
        <f>K56</f>
        <v>26000</v>
      </c>
      <c r="L10" s="71"/>
      <c r="M10" s="72">
        <f>M56</f>
        <v>0</v>
      </c>
      <c r="N10" s="71"/>
      <c r="O10" s="72">
        <f>O56</f>
        <v>999.99999999959994</v>
      </c>
      <c r="P10" s="71"/>
      <c r="Q10" s="72">
        <f>Q56</f>
        <v>0</v>
      </c>
      <c r="R10" s="71"/>
      <c r="S10" s="72">
        <f>S56</f>
        <v>0</v>
      </c>
      <c r="T10" s="73"/>
      <c r="U10" s="275">
        <f>U56</f>
        <v>31999.999999979598</v>
      </c>
      <c r="W10" s="71"/>
      <c r="X10" s="72">
        <f>X56</f>
        <v>0</v>
      </c>
      <c r="Y10" s="71"/>
      <c r="Z10" s="72">
        <f>Z56</f>
        <v>0</v>
      </c>
      <c r="AA10" s="71"/>
      <c r="AB10" s="72">
        <f>AB56</f>
        <v>0</v>
      </c>
      <c r="AC10" s="71"/>
      <c r="AD10" s="72">
        <f>AD56</f>
        <v>0</v>
      </c>
      <c r="AE10" s="71"/>
      <c r="AF10" s="72">
        <f>AF56</f>
        <v>0</v>
      </c>
      <c r="AG10" s="71"/>
      <c r="AH10" s="72">
        <f>AH56</f>
        <v>0</v>
      </c>
      <c r="AI10" s="73"/>
      <c r="AJ10" s="289">
        <f>AJ56</f>
        <v>0</v>
      </c>
      <c r="AK10"/>
      <c r="AL10" s="71"/>
      <c r="AM10" s="72">
        <f>AM56</f>
        <v>0</v>
      </c>
      <c r="AN10" s="71"/>
      <c r="AO10" s="72">
        <f>AO56</f>
        <v>0</v>
      </c>
      <c r="AP10" s="71"/>
      <c r="AQ10" s="72">
        <f>AQ56</f>
        <v>0</v>
      </c>
      <c r="AR10" s="71"/>
      <c r="AS10" s="72">
        <f>AS56</f>
        <v>0</v>
      </c>
      <c r="AT10" s="73"/>
      <c r="AU10" s="282">
        <f>AU56</f>
        <v>0</v>
      </c>
      <c r="AW10"/>
      <c r="AX10"/>
      <c r="AY10"/>
      <c r="BA10" s="59"/>
      <c r="BC10" s="68"/>
      <c r="BD10" s="75">
        <f>BD56</f>
        <v>31999.999999979598</v>
      </c>
      <c r="BE10" s="68"/>
      <c r="BF10" s="76">
        <f>BF56</f>
        <v>0</v>
      </c>
      <c r="BG10" s="68"/>
      <c r="BH10" s="77">
        <f>BH56</f>
        <v>0</v>
      </c>
      <c r="BI10" s="68"/>
      <c r="BJ10" s="218">
        <f>BJ56</f>
        <v>0</v>
      </c>
      <c r="BL10" s="78"/>
      <c r="BM10" s="79">
        <f>BM56</f>
        <v>31999.999999979598</v>
      </c>
    </row>
    <row r="11" spans="1:65" s="61" customFormat="1" ht="14">
      <c r="B11" s="63"/>
      <c r="C11" s="70" t="s">
        <v>38</v>
      </c>
      <c r="D11" s="70"/>
      <c r="E11" s="63"/>
      <c r="F11" s="63"/>
      <c r="G11" s="64"/>
      <c r="H11" s="71"/>
      <c r="I11" s="72">
        <f>I61</f>
        <v>0</v>
      </c>
      <c r="J11" s="71"/>
      <c r="K11" s="72">
        <f>K61</f>
        <v>0</v>
      </c>
      <c r="L11" s="71"/>
      <c r="M11" s="72">
        <f>M61</f>
        <v>0</v>
      </c>
      <c r="N11" s="71"/>
      <c r="O11" s="72">
        <f>O61</f>
        <v>0</v>
      </c>
      <c r="P11" s="71"/>
      <c r="Q11" s="72">
        <f>Q61</f>
        <v>0</v>
      </c>
      <c r="R11" s="71"/>
      <c r="S11" s="72">
        <f>S61</f>
        <v>0</v>
      </c>
      <c r="T11" s="73"/>
      <c r="U11" s="275">
        <f>U61</f>
        <v>0</v>
      </c>
      <c r="W11" s="71"/>
      <c r="X11" s="72">
        <f>X61</f>
        <v>0</v>
      </c>
      <c r="Y11" s="71"/>
      <c r="Z11" s="72">
        <f>Z61</f>
        <v>0</v>
      </c>
      <c r="AA11" s="71"/>
      <c r="AB11" s="72">
        <f>AB61</f>
        <v>0</v>
      </c>
      <c r="AC11" s="71"/>
      <c r="AD11" s="72">
        <f>AD61</f>
        <v>0</v>
      </c>
      <c r="AE11" s="71"/>
      <c r="AF11" s="72">
        <f>AF61</f>
        <v>0</v>
      </c>
      <c r="AG11" s="71"/>
      <c r="AH11" s="72">
        <f>AH61</f>
        <v>0</v>
      </c>
      <c r="AI11" s="73"/>
      <c r="AJ11" s="289">
        <f>AJ61</f>
        <v>0</v>
      </c>
      <c r="AK11"/>
      <c r="AL11" s="71"/>
      <c r="AM11" s="72">
        <f>AM61</f>
        <v>0</v>
      </c>
      <c r="AN11" s="71"/>
      <c r="AO11" s="72">
        <f>AO61</f>
        <v>0</v>
      </c>
      <c r="AP11" s="71"/>
      <c r="AQ11" s="72">
        <f>AQ61</f>
        <v>0</v>
      </c>
      <c r="AR11" s="71"/>
      <c r="AS11" s="72">
        <f>AS61</f>
        <v>0</v>
      </c>
      <c r="AT11" s="73"/>
      <c r="AU11" s="282">
        <f>AU61</f>
        <v>0</v>
      </c>
      <c r="AW11"/>
      <c r="AX11"/>
      <c r="AY11"/>
      <c r="BA11" s="59"/>
      <c r="BC11" s="68"/>
      <c r="BD11" s="75">
        <f>BD61</f>
        <v>0</v>
      </c>
      <c r="BE11" s="68"/>
      <c r="BF11" s="76">
        <f>BF61</f>
        <v>0</v>
      </c>
      <c r="BG11" s="68"/>
      <c r="BH11" s="77">
        <f>BH61</f>
        <v>0</v>
      </c>
      <c r="BI11" s="68"/>
      <c r="BJ11" s="218">
        <f>BJ61</f>
        <v>0</v>
      </c>
      <c r="BL11" s="78"/>
      <c r="BM11" s="79">
        <f>BM61</f>
        <v>0</v>
      </c>
    </row>
    <row r="12" spans="1:65" s="61" customFormat="1" ht="14">
      <c r="B12" s="63"/>
      <c r="C12" s="70" t="s">
        <v>148</v>
      </c>
      <c r="D12" s="70"/>
      <c r="E12" s="63"/>
      <c r="F12" s="63"/>
      <c r="G12" s="64"/>
      <c r="H12" s="71"/>
      <c r="I12" s="72">
        <f>I66</f>
        <v>0</v>
      </c>
      <c r="J12" s="72"/>
      <c r="K12" s="72">
        <f>K66</f>
        <v>0</v>
      </c>
      <c r="L12" s="72"/>
      <c r="M12" s="72">
        <f>M66</f>
        <v>0</v>
      </c>
      <c r="N12" s="72"/>
      <c r="O12" s="72">
        <f>O66</f>
        <v>0</v>
      </c>
      <c r="P12" s="72"/>
      <c r="Q12" s="72">
        <f>Q66</f>
        <v>0</v>
      </c>
      <c r="R12" s="72"/>
      <c r="S12" s="72">
        <f>S66</f>
        <v>0</v>
      </c>
      <c r="T12" s="72"/>
      <c r="U12" s="276">
        <f>U66</f>
        <v>0</v>
      </c>
      <c r="W12" s="71"/>
      <c r="X12" s="72">
        <f>X66</f>
        <v>0</v>
      </c>
      <c r="Y12" s="72"/>
      <c r="Z12" s="72">
        <f>Z66</f>
        <v>0</v>
      </c>
      <c r="AA12" s="72"/>
      <c r="AB12" s="72">
        <f>AB66</f>
        <v>0</v>
      </c>
      <c r="AC12" s="72"/>
      <c r="AD12" s="72">
        <f>AD66</f>
        <v>0</v>
      </c>
      <c r="AE12" s="72"/>
      <c r="AF12" s="72">
        <f>AF66</f>
        <v>0</v>
      </c>
      <c r="AG12" s="72"/>
      <c r="AH12" s="72">
        <f>AH66</f>
        <v>0</v>
      </c>
      <c r="AI12" s="72"/>
      <c r="AJ12" s="290">
        <f>AJ66</f>
        <v>0</v>
      </c>
      <c r="AK12"/>
      <c r="AL12" s="71"/>
      <c r="AM12" s="72">
        <f>AM66</f>
        <v>0</v>
      </c>
      <c r="AN12" s="72"/>
      <c r="AO12" s="72">
        <f>AO66</f>
        <v>0</v>
      </c>
      <c r="AP12" s="72"/>
      <c r="AQ12" s="72">
        <f>AQ66</f>
        <v>0</v>
      </c>
      <c r="AR12" s="72"/>
      <c r="AS12" s="72">
        <f>AS66</f>
        <v>0</v>
      </c>
      <c r="AT12" s="72"/>
      <c r="AU12" s="282">
        <f>AU66</f>
        <v>0</v>
      </c>
      <c r="AW12"/>
      <c r="AX12"/>
      <c r="AY12"/>
      <c r="BA12" s="59"/>
      <c r="BC12" s="68"/>
      <c r="BD12" s="75">
        <f>BD66</f>
        <v>0</v>
      </c>
      <c r="BE12" s="68"/>
      <c r="BF12" s="76">
        <f>BF66</f>
        <v>0</v>
      </c>
      <c r="BG12" s="68"/>
      <c r="BH12" s="77">
        <f>BH66</f>
        <v>0</v>
      </c>
      <c r="BI12" s="68"/>
      <c r="BJ12" s="218">
        <f>BJ62</f>
        <v>0</v>
      </c>
      <c r="BL12" s="78"/>
      <c r="BM12" s="79">
        <f>BM66</f>
        <v>0</v>
      </c>
    </row>
    <row r="13" spans="1:65" s="61" customFormat="1" ht="14">
      <c r="B13" s="63"/>
      <c r="C13" s="70" t="s">
        <v>116</v>
      </c>
      <c r="D13" s="70"/>
      <c r="E13" s="63"/>
      <c r="F13" s="63"/>
      <c r="G13" s="64"/>
      <c r="H13" s="71"/>
      <c r="I13" s="72">
        <f>I71</f>
        <v>0</v>
      </c>
      <c r="J13" s="71"/>
      <c r="K13" s="72">
        <f>K71</f>
        <v>0</v>
      </c>
      <c r="L13" s="71"/>
      <c r="M13" s="72">
        <f>M71</f>
        <v>163509.4</v>
      </c>
      <c r="N13" s="71"/>
      <c r="O13" s="72">
        <f>O71</f>
        <v>28854.6</v>
      </c>
      <c r="P13" s="71"/>
      <c r="Q13" s="72">
        <f>Q71</f>
        <v>0</v>
      </c>
      <c r="R13" s="71"/>
      <c r="S13" s="72">
        <f>S71</f>
        <v>0</v>
      </c>
      <c r="T13" s="73"/>
      <c r="U13" s="275">
        <f>U71</f>
        <v>192364</v>
      </c>
      <c r="W13" s="71"/>
      <c r="X13" s="72">
        <f>X71</f>
        <v>0</v>
      </c>
      <c r="Y13" s="71"/>
      <c r="Z13" s="72">
        <f>Z71</f>
        <v>0</v>
      </c>
      <c r="AA13" s="71"/>
      <c r="AB13" s="72">
        <f>AB71</f>
        <v>0</v>
      </c>
      <c r="AC13" s="71"/>
      <c r="AD13" s="72">
        <f>AD71</f>
        <v>0</v>
      </c>
      <c r="AE13" s="71"/>
      <c r="AF13" s="72">
        <f>AF71</f>
        <v>0</v>
      </c>
      <c r="AG13" s="71"/>
      <c r="AH13" s="72">
        <f>AH71</f>
        <v>0</v>
      </c>
      <c r="AI13" s="73"/>
      <c r="AJ13" s="289">
        <f>AJ71</f>
        <v>0</v>
      </c>
      <c r="AK13"/>
      <c r="AL13" s="71"/>
      <c r="AM13" s="72">
        <f>AM71</f>
        <v>0</v>
      </c>
      <c r="AN13" s="71"/>
      <c r="AO13" s="72">
        <f>AO71</f>
        <v>0</v>
      </c>
      <c r="AP13" s="71"/>
      <c r="AQ13" s="72">
        <f>AQ71</f>
        <v>0</v>
      </c>
      <c r="AR13" s="71"/>
      <c r="AS13" s="72">
        <f>AS71</f>
        <v>0</v>
      </c>
      <c r="AT13" s="73"/>
      <c r="AU13" s="282">
        <f>AU71</f>
        <v>0</v>
      </c>
      <c r="AW13"/>
      <c r="AX13">
        <v>2000</v>
      </c>
      <c r="AY13"/>
      <c r="BA13" s="59"/>
      <c r="BC13" s="68"/>
      <c r="BD13" s="75">
        <f>BD71</f>
        <v>192364</v>
      </c>
      <c r="BE13" s="68"/>
      <c r="BF13" s="76">
        <f>BF71</f>
        <v>0</v>
      </c>
      <c r="BG13" s="68"/>
      <c r="BH13" s="77">
        <f>BH71</f>
        <v>0</v>
      </c>
      <c r="BI13" s="68"/>
      <c r="BJ13" s="218">
        <f>BJ71</f>
        <v>0</v>
      </c>
      <c r="BL13" s="78"/>
      <c r="BM13" s="79">
        <f>BM71</f>
        <v>192364</v>
      </c>
    </row>
    <row r="14" spans="1:65" s="80" customFormat="1" ht="14">
      <c r="B14" s="63"/>
      <c r="C14" s="81" t="s">
        <v>24</v>
      </c>
      <c r="D14" s="81"/>
      <c r="E14" s="63"/>
      <c r="F14" s="63"/>
      <c r="G14" s="64"/>
      <c r="H14" s="71"/>
      <c r="I14" s="72">
        <f>SUM(I9:I13)</f>
        <v>102649.57153777991</v>
      </c>
      <c r="J14" s="71"/>
      <c r="K14" s="72">
        <f>SUM(K9:K13)</f>
        <v>104008.55787364997</v>
      </c>
      <c r="L14" s="71"/>
      <c r="M14" s="72">
        <f>SUM(M9:M13)</f>
        <v>163509.4</v>
      </c>
      <c r="N14" s="71"/>
      <c r="O14" s="72">
        <f>SUM(O9:O13)</f>
        <v>60853.093425549581</v>
      </c>
      <c r="P14" s="71"/>
      <c r="Q14" s="72">
        <f>SUM(Q9:Q13)</f>
        <v>0</v>
      </c>
      <c r="R14" s="71"/>
      <c r="S14" s="72">
        <f>SUM(S9:S13)</f>
        <v>0</v>
      </c>
      <c r="T14" s="73"/>
      <c r="U14" s="275">
        <f>SUM(U9:U13)</f>
        <v>431020.62283697946</v>
      </c>
      <c r="W14" s="71"/>
      <c r="X14" s="72">
        <f>SUM(X9:X13)</f>
        <v>0</v>
      </c>
      <c r="Y14" s="71"/>
      <c r="Z14" s="72">
        <f>SUM(Z9:Z13)</f>
        <v>0</v>
      </c>
      <c r="AA14" s="71"/>
      <c r="AB14" s="72">
        <f>SUM(AB9:AB13)</f>
        <v>0</v>
      </c>
      <c r="AC14" s="71"/>
      <c r="AD14" s="72">
        <f>SUM(AD9:AD13)</f>
        <v>0</v>
      </c>
      <c r="AE14" s="71"/>
      <c r="AF14" s="72">
        <f>SUM(AF9:AF13)</f>
        <v>0</v>
      </c>
      <c r="AG14" s="71"/>
      <c r="AH14" s="72">
        <f>SUM(AH9:AH13)</f>
        <v>0</v>
      </c>
      <c r="AI14" s="73"/>
      <c r="AJ14" s="289">
        <f>SUM(AJ9:AJ13)</f>
        <v>0</v>
      </c>
      <c r="AK14"/>
      <c r="AL14" s="71"/>
      <c r="AM14" s="72">
        <f>SUM(AM9:AM13)</f>
        <v>0</v>
      </c>
      <c r="AN14" s="71"/>
      <c r="AO14" s="72">
        <f>SUM(AO9:AO13)</f>
        <v>0</v>
      </c>
      <c r="AP14" s="71"/>
      <c r="AQ14" s="72">
        <f>SUM(AQ9:AQ13)</f>
        <v>0</v>
      </c>
      <c r="AR14" s="71"/>
      <c r="AS14" s="72">
        <f>SUM(AS9:AS13)</f>
        <v>0</v>
      </c>
      <c r="AT14" s="73"/>
      <c r="AU14" s="282">
        <f>SUM(AU9:AU13)</f>
        <v>0</v>
      </c>
      <c r="AW14" s="214">
        <f>Travel!P12</f>
        <v>12000</v>
      </c>
      <c r="AX14" s="214">
        <f>'Program-Admin Costs (ODCs)'!B12</f>
        <v>37618</v>
      </c>
      <c r="AY14" s="74">
        <f>SUM(AW14:AX14)</f>
        <v>49618</v>
      </c>
      <c r="BA14" s="59"/>
      <c r="BC14" s="68"/>
      <c r="BD14" s="75">
        <f>SUM(BD9:BD13)</f>
        <v>431020.62283697946</v>
      </c>
      <c r="BE14" s="68"/>
      <c r="BF14" s="76">
        <f>SUM(BF9:BF13)</f>
        <v>0</v>
      </c>
      <c r="BG14" s="68"/>
      <c r="BH14" s="77">
        <f>SUM(BH9:BH13)</f>
        <v>0</v>
      </c>
      <c r="BI14" s="68"/>
      <c r="BJ14" s="218">
        <f>AY14</f>
        <v>49618</v>
      </c>
      <c r="BL14" s="78"/>
      <c r="BM14" s="79">
        <f>SUM(BM9:BM13,BJ14)</f>
        <v>480638.62283697946</v>
      </c>
    </row>
    <row r="15" spans="1:65" s="80" customFormat="1" ht="14">
      <c r="B15" s="63"/>
      <c r="C15" s="240" t="s">
        <v>141</v>
      </c>
      <c r="D15" s="240"/>
      <c r="E15" s="241"/>
      <c r="F15" s="241"/>
      <c r="G15" s="242"/>
      <c r="H15" s="243"/>
      <c r="I15" s="244"/>
      <c r="J15" s="71"/>
      <c r="K15" s="72"/>
      <c r="L15" s="71"/>
      <c r="M15" s="72"/>
      <c r="N15" s="243"/>
      <c r="O15" s="244"/>
      <c r="P15" s="71"/>
      <c r="Q15" s="72"/>
      <c r="R15" s="71"/>
      <c r="S15" s="72"/>
      <c r="T15" s="73"/>
      <c r="U15" s="275"/>
      <c r="W15" s="243"/>
      <c r="X15" s="244"/>
      <c r="Y15" s="71"/>
      <c r="Z15" s="72"/>
      <c r="AA15" s="71"/>
      <c r="AB15" s="72"/>
      <c r="AC15" s="243"/>
      <c r="AD15" s="244"/>
      <c r="AE15" s="71"/>
      <c r="AF15" s="72"/>
      <c r="AG15" s="71"/>
      <c r="AH15" s="72"/>
      <c r="AI15" s="73"/>
      <c r="AJ15" s="289"/>
      <c r="AK15"/>
      <c r="AL15" s="243"/>
      <c r="AM15" s="244"/>
      <c r="AN15" s="71"/>
      <c r="AO15" s="72"/>
      <c r="AP15" s="71"/>
      <c r="AQ15" s="72"/>
      <c r="AR15" s="243"/>
      <c r="AS15" s="244"/>
      <c r="AT15" s="73"/>
      <c r="AU15" s="282"/>
      <c r="AW15" s="74"/>
      <c r="AX15" s="74"/>
      <c r="AY15" s="74"/>
      <c r="BA15" s="59"/>
      <c r="BC15" s="68"/>
      <c r="BD15" s="75"/>
      <c r="BE15" s="68"/>
      <c r="BF15" s="76"/>
      <c r="BG15" s="68"/>
      <c r="BH15" s="77"/>
      <c r="BI15" s="68"/>
      <c r="BJ15" s="218"/>
      <c r="BL15" s="78"/>
      <c r="BM15" s="79"/>
    </row>
    <row r="16" spans="1:65" s="80" customFormat="1" ht="14">
      <c r="B16" s="63"/>
      <c r="C16" s="261" t="s">
        <v>143</v>
      </c>
      <c r="D16" s="240"/>
      <c r="E16" s="241"/>
      <c r="F16" s="241"/>
      <c r="G16" s="242"/>
      <c r="H16" s="243"/>
      <c r="I16" s="260"/>
      <c r="J16" s="244"/>
      <c r="K16" s="260"/>
      <c r="L16" s="244"/>
      <c r="M16" s="260"/>
      <c r="N16" s="244"/>
      <c r="O16" s="260"/>
      <c r="P16" s="244"/>
      <c r="Q16" s="260"/>
      <c r="R16" s="244"/>
      <c r="S16" s="260"/>
      <c r="T16" s="73"/>
      <c r="U16" s="275">
        <f>SUM(I16,K16,M16,O16,Q16,S16)</f>
        <v>0</v>
      </c>
      <c r="W16" s="243"/>
      <c r="X16" s="260"/>
      <c r="Y16" s="244"/>
      <c r="Z16" s="260"/>
      <c r="AA16" s="244"/>
      <c r="AB16" s="260"/>
      <c r="AC16" s="244"/>
      <c r="AD16" s="260"/>
      <c r="AE16" s="244"/>
      <c r="AF16" s="260"/>
      <c r="AG16" s="244"/>
      <c r="AH16" s="260"/>
      <c r="AI16" s="73"/>
      <c r="AJ16" s="289">
        <f>SUM(X16,Z16,AB16,AD16,AF16,AH16)</f>
        <v>0</v>
      </c>
      <c r="AK16"/>
      <c r="AL16" s="243"/>
      <c r="AM16" s="260"/>
      <c r="AN16" s="244"/>
      <c r="AO16" s="260"/>
      <c r="AP16" s="244"/>
      <c r="AQ16" s="260"/>
      <c r="AR16" s="244"/>
      <c r="AS16" s="260"/>
      <c r="AT16" s="73"/>
      <c r="AU16" s="282">
        <f>SUM(AM16,AO16,AQ16,AS16)</f>
        <v>0</v>
      </c>
      <c r="AW16" s="74"/>
      <c r="AX16" s="74"/>
      <c r="AY16" s="74"/>
      <c r="BA16" s="59"/>
      <c r="BC16" s="68"/>
      <c r="BD16" s="75">
        <f>$U16</f>
        <v>0</v>
      </c>
      <c r="BE16" s="68"/>
      <c r="BF16" s="76">
        <f>$AJ16</f>
        <v>0</v>
      </c>
      <c r="BG16" s="68"/>
      <c r="BH16" s="77">
        <f>AU16</f>
        <v>0</v>
      </c>
      <c r="BI16" s="68"/>
      <c r="BJ16" s="218"/>
      <c r="BL16" s="78"/>
      <c r="BM16" s="79">
        <f>SUM(BD16,BF16,BH16)</f>
        <v>0</v>
      </c>
    </row>
    <row r="17" spans="2:65" s="80" customFormat="1" ht="14">
      <c r="B17" s="63"/>
      <c r="C17" s="261" t="s">
        <v>145</v>
      </c>
      <c r="D17" s="240"/>
      <c r="E17" s="241"/>
      <c r="F17" s="241"/>
      <c r="G17" s="242"/>
      <c r="H17" s="243"/>
      <c r="I17" s="260"/>
      <c r="J17" s="71"/>
      <c r="K17" s="260"/>
      <c r="L17" s="71"/>
      <c r="M17" s="260"/>
      <c r="N17" s="243"/>
      <c r="O17" s="260"/>
      <c r="P17" s="71"/>
      <c r="Q17" s="260"/>
      <c r="R17" s="71"/>
      <c r="S17" s="260"/>
      <c r="T17" s="73"/>
      <c r="U17" s="275">
        <f>SUM(I17,K17,M17,O17,Q17,S17)</f>
        <v>0</v>
      </c>
      <c r="W17" s="243"/>
      <c r="X17" s="260"/>
      <c r="Y17" s="71"/>
      <c r="Z17" s="260"/>
      <c r="AA17" s="71"/>
      <c r="AB17" s="260"/>
      <c r="AC17" s="243"/>
      <c r="AD17" s="260"/>
      <c r="AE17" s="71"/>
      <c r="AF17" s="260"/>
      <c r="AG17" s="71"/>
      <c r="AH17" s="260"/>
      <c r="AI17" s="73"/>
      <c r="AJ17" s="289">
        <f>SUM(X17,Z17,AB17,AD17,AF17,AH17)</f>
        <v>0</v>
      </c>
      <c r="AK17"/>
      <c r="AL17" s="243"/>
      <c r="AM17" s="260"/>
      <c r="AN17" s="71"/>
      <c r="AO17" s="260"/>
      <c r="AP17" s="71"/>
      <c r="AQ17" s="260"/>
      <c r="AR17" s="243"/>
      <c r="AS17" s="260"/>
      <c r="AT17" s="73"/>
      <c r="AU17" s="282">
        <f>SUM(AM17,AO17,AQ17,AS17)</f>
        <v>0</v>
      </c>
      <c r="AW17" s="74"/>
      <c r="AX17" s="74"/>
      <c r="AY17" s="74"/>
      <c r="BA17" s="59"/>
      <c r="BC17" s="68"/>
      <c r="BD17" s="75">
        <f>$U17</f>
        <v>0</v>
      </c>
      <c r="BE17" s="68"/>
      <c r="BF17" s="76">
        <f>$AJ17</f>
        <v>0</v>
      </c>
      <c r="BG17" s="68"/>
      <c r="BH17" s="77">
        <f>AU17</f>
        <v>0</v>
      </c>
      <c r="BI17" s="68"/>
      <c r="BJ17" s="218"/>
      <c r="BL17" s="78"/>
      <c r="BM17" s="79">
        <f>SUM(BD17,BF17,BH17)</f>
        <v>0</v>
      </c>
    </row>
    <row r="18" spans="2:65" s="80" customFormat="1" ht="14">
      <c r="B18" s="63"/>
      <c r="C18" s="261" t="s">
        <v>142</v>
      </c>
      <c r="D18" s="240"/>
      <c r="E18" s="241"/>
      <c r="F18" s="241"/>
      <c r="G18" s="242"/>
      <c r="H18" s="243"/>
      <c r="I18" s="260"/>
      <c r="J18" s="244"/>
      <c r="K18" s="260"/>
      <c r="L18" s="244"/>
      <c r="M18" s="260">
        <f>M14</f>
        <v>163509.4</v>
      </c>
      <c r="N18" s="244"/>
      <c r="O18" s="260">
        <f>O13</f>
        <v>28854.6</v>
      </c>
      <c r="P18" s="244"/>
      <c r="Q18" s="260"/>
      <c r="R18" s="244"/>
      <c r="S18" s="260"/>
      <c r="T18" s="73"/>
      <c r="U18" s="275">
        <f>(SUM(I18,K18,M18,O18,Q18,S18))</f>
        <v>192364</v>
      </c>
      <c r="W18" s="243"/>
      <c r="X18" s="260"/>
      <c r="Y18" s="243"/>
      <c r="Z18" s="260"/>
      <c r="AA18" s="244"/>
      <c r="AB18" s="260"/>
      <c r="AC18" s="244"/>
      <c r="AD18" s="260"/>
      <c r="AE18" s="244"/>
      <c r="AF18" s="260"/>
      <c r="AG18" s="244"/>
      <c r="AH18" s="260"/>
      <c r="AI18" s="73"/>
      <c r="AJ18" s="289">
        <f>(SUM(X18,Z18,AB18,AD18,AF18,AH18))</f>
        <v>0</v>
      </c>
      <c r="AK18"/>
      <c r="AL18" s="243"/>
      <c r="AM18" s="260"/>
      <c r="AN18" s="244"/>
      <c r="AO18" s="260"/>
      <c r="AP18" s="244"/>
      <c r="AQ18" s="260"/>
      <c r="AR18" s="244"/>
      <c r="AS18" s="260"/>
      <c r="AT18" s="73"/>
      <c r="AU18" s="282">
        <f>(SUM(AM18,AO18,AQ18,AS18))</f>
        <v>0</v>
      </c>
      <c r="AW18" s="74"/>
      <c r="AX18" s="74"/>
      <c r="AY18" s="74"/>
      <c r="BA18" s="59"/>
      <c r="BC18" s="68"/>
      <c r="BD18" s="75">
        <f>$U18</f>
        <v>192364</v>
      </c>
      <c r="BE18" s="68"/>
      <c r="BF18" s="76">
        <f>$AJ18</f>
        <v>0</v>
      </c>
      <c r="BG18" s="68"/>
      <c r="BH18" s="77">
        <f t="shared" ref="BH18" si="0">AU18</f>
        <v>0</v>
      </c>
      <c r="BI18" s="68"/>
      <c r="BJ18" s="218"/>
      <c r="BL18" s="78"/>
      <c r="BM18" s="79">
        <f>SUM(BD18,BF18,BH18)</f>
        <v>192364</v>
      </c>
    </row>
    <row r="19" spans="2:65" s="80" customFormat="1" ht="14">
      <c r="B19" s="63"/>
      <c r="C19" s="240" t="s">
        <v>144</v>
      </c>
      <c r="D19" s="240"/>
      <c r="E19" s="241"/>
      <c r="F19" s="241"/>
      <c r="G19" s="242"/>
      <c r="H19" s="243"/>
      <c r="I19" s="244">
        <f>SUM(I16:I18)</f>
        <v>0</v>
      </c>
      <c r="J19" s="244"/>
      <c r="K19" s="244">
        <f>SUM(K16:K18)</f>
        <v>0</v>
      </c>
      <c r="L19" s="244"/>
      <c r="M19" s="244">
        <f>SUM(M16:M18)</f>
        <v>163509.4</v>
      </c>
      <c r="N19" s="244"/>
      <c r="O19" s="244">
        <f>SUM(O16:O18)</f>
        <v>28854.6</v>
      </c>
      <c r="P19" s="244"/>
      <c r="Q19" s="244">
        <f>SUM(Q16:Q18)</f>
        <v>0</v>
      </c>
      <c r="R19" s="244"/>
      <c r="S19" s="244">
        <f>SUM(S16:S18)</f>
        <v>0</v>
      </c>
      <c r="T19" s="73"/>
      <c r="U19" s="275">
        <f>SUM(U16:U18)</f>
        <v>192364</v>
      </c>
      <c r="W19" s="243"/>
      <c r="X19" s="244">
        <f>SUM(X16:X18)</f>
        <v>0</v>
      </c>
      <c r="Y19" s="244"/>
      <c r="Z19" s="244">
        <f>SUM(Z16:Z18)</f>
        <v>0</v>
      </c>
      <c r="AA19" s="244"/>
      <c r="AB19" s="244">
        <f>SUM(AB16:AB18)</f>
        <v>0</v>
      </c>
      <c r="AC19" s="244"/>
      <c r="AD19" s="244">
        <f>SUM(AD16:AD18)</f>
        <v>0</v>
      </c>
      <c r="AE19" s="244"/>
      <c r="AF19" s="244">
        <f>SUM(AF16:AF18)</f>
        <v>0</v>
      </c>
      <c r="AG19" s="244"/>
      <c r="AH19" s="244">
        <f>SUM(AH16:AH18)</f>
        <v>0</v>
      </c>
      <c r="AI19" s="73"/>
      <c r="AJ19" s="289">
        <f>SUM(AJ16:AJ18)</f>
        <v>0</v>
      </c>
      <c r="AK19"/>
      <c r="AL19" s="243"/>
      <c r="AM19" s="244">
        <f>SUM(AM16:AM18)</f>
        <v>0</v>
      </c>
      <c r="AN19" s="244"/>
      <c r="AO19" s="244">
        <f>SUM(AO16:AO18)</f>
        <v>0</v>
      </c>
      <c r="AP19" s="244"/>
      <c r="AQ19" s="244">
        <f>SUM(AQ16:AQ18)</f>
        <v>0</v>
      </c>
      <c r="AR19" s="244"/>
      <c r="AS19" s="244">
        <f>SUM(AS16:AS18)</f>
        <v>0</v>
      </c>
      <c r="AT19" s="73"/>
      <c r="AU19" s="282">
        <f>SUM(AU16:AU18)</f>
        <v>0</v>
      </c>
      <c r="AW19" s="74"/>
      <c r="AX19" s="74"/>
      <c r="AY19" s="74"/>
      <c r="BA19" s="59"/>
      <c r="BC19" s="68"/>
      <c r="BD19" s="75">
        <f>SUM(BD16:BD18)</f>
        <v>192364</v>
      </c>
      <c r="BE19" s="68"/>
      <c r="BF19" s="76">
        <f>SUM(BF16:BF18)</f>
        <v>0</v>
      </c>
      <c r="BG19" s="68"/>
      <c r="BH19" s="77">
        <f>SUM(BH16:BH18)</f>
        <v>0</v>
      </c>
      <c r="BI19" s="68"/>
      <c r="BJ19" s="218"/>
      <c r="BL19" s="78"/>
      <c r="BM19" s="79">
        <f>SUM(BD19,BF19,BH19)</f>
        <v>192364</v>
      </c>
    </row>
    <row r="20" spans="2:65" s="80" customFormat="1" ht="14">
      <c r="B20" s="63"/>
      <c r="C20" s="70" t="s">
        <v>22</v>
      </c>
      <c r="D20" s="70"/>
      <c r="E20" s="82"/>
      <c r="F20" s="63"/>
      <c r="G20" s="64"/>
      <c r="H20" s="71"/>
      <c r="I20" s="72">
        <f>I14-I19</f>
        <v>102649.57153777991</v>
      </c>
      <c r="J20" s="72"/>
      <c r="K20" s="72">
        <f t="shared" ref="K20:S20" si="1">K14-K19</f>
        <v>104008.55787364997</v>
      </c>
      <c r="L20" s="72"/>
      <c r="M20" s="72">
        <f t="shared" si="1"/>
        <v>0</v>
      </c>
      <c r="N20" s="72"/>
      <c r="O20" s="72">
        <f t="shared" si="1"/>
        <v>31998.493425549583</v>
      </c>
      <c r="P20" s="72"/>
      <c r="Q20" s="72">
        <f t="shared" si="1"/>
        <v>0</v>
      </c>
      <c r="R20" s="72"/>
      <c r="S20" s="72">
        <f t="shared" si="1"/>
        <v>0</v>
      </c>
      <c r="T20" s="72"/>
      <c r="U20" s="275">
        <f>U14-U19</f>
        <v>238656.62283697946</v>
      </c>
      <c r="W20" s="71"/>
      <c r="X20" s="72">
        <f>X14-X19</f>
        <v>0</v>
      </c>
      <c r="Y20" s="72"/>
      <c r="Z20" s="72">
        <f t="shared" ref="Z20" si="2">Z14-Z19</f>
        <v>0</v>
      </c>
      <c r="AA20" s="72"/>
      <c r="AB20" s="72">
        <f t="shared" ref="AB20" si="3">AB14-AB19</f>
        <v>0</v>
      </c>
      <c r="AC20" s="72"/>
      <c r="AD20" s="72">
        <f t="shared" ref="AD20" si="4">AD14-AD19</f>
        <v>0</v>
      </c>
      <c r="AE20" s="72"/>
      <c r="AF20" s="72">
        <f t="shared" ref="AF20" si="5">AF14-AF19</f>
        <v>0</v>
      </c>
      <c r="AG20" s="72"/>
      <c r="AH20" s="72">
        <f t="shared" ref="AH20" si="6">AH14-AH19</f>
        <v>0</v>
      </c>
      <c r="AI20" s="72"/>
      <c r="AJ20" s="289">
        <f t="shared" ref="AJ20" si="7">AJ14-AJ19</f>
        <v>0</v>
      </c>
      <c r="AK20"/>
      <c r="AL20" s="71"/>
      <c r="AM20" s="72">
        <f>AM14-AM19</f>
        <v>0</v>
      </c>
      <c r="AN20" s="72"/>
      <c r="AO20" s="72">
        <f t="shared" ref="AO20" si="8">AO14-AO19</f>
        <v>0</v>
      </c>
      <c r="AP20" s="72"/>
      <c r="AQ20" s="72">
        <f t="shared" ref="AQ20" si="9">AQ14-AQ19</f>
        <v>0</v>
      </c>
      <c r="AR20" s="72"/>
      <c r="AS20" s="72">
        <f t="shared" ref="AS20" si="10">AS14-AS19</f>
        <v>0</v>
      </c>
      <c r="AT20" s="72"/>
      <c r="AU20" s="282">
        <f t="shared" ref="AU20" si="11">AU14-AU19</f>
        <v>0</v>
      </c>
      <c r="AW20" s="74">
        <f>AW14-AW11</f>
        <v>12000</v>
      </c>
      <c r="AX20" s="74">
        <f>AX14-AX11</f>
        <v>37618</v>
      </c>
      <c r="AY20" s="74">
        <f>AY14-AY11</f>
        <v>49618</v>
      </c>
      <c r="BA20" s="59"/>
      <c r="BC20" s="68"/>
      <c r="BD20" s="75">
        <f>BD14-BD19</f>
        <v>238656.62283697946</v>
      </c>
      <c r="BE20" s="68"/>
      <c r="BF20" s="76">
        <f t="shared" ref="BF20" si="12">BF14-BF19</f>
        <v>0</v>
      </c>
      <c r="BG20" s="68"/>
      <c r="BH20" s="77">
        <f t="shared" ref="BH20" si="13">BH14-BH19</f>
        <v>0</v>
      </c>
      <c r="BI20" s="68"/>
      <c r="BJ20" s="218">
        <f>BJ14-BJ11</f>
        <v>49618</v>
      </c>
      <c r="BL20" s="78"/>
      <c r="BM20" s="79">
        <f>SUM(BD20,BF20,BH20,BJ20)</f>
        <v>288274.62283697946</v>
      </c>
    </row>
    <row r="21" spans="2:65" s="80" customFormat="1" ht="15" thickBot="1">
      <c r="B21" s="63"/>
      <c r="C21" s="81" t="s">
        <v>23</v>
      </c>
      <c r="D21" s="81"/>
      <c r="E21" s="347">
        <v>0.54500000000000004</v>
      </c>
      <c r="F21" s="64" t="s">
        <v>25</v>
      </c>
      <c r="G21" s="64"/>
      <c r="H21" s="71"/>
      <c r="I21" s="72">
        <f>I20*$E$21</f>
        <v>55944.016488090056</v>
      </c>
      <c r="J21" s="72"/>
      <c r="K21" s="72">
        <f t="shared" ref="K21:S21" si="14">K20*$E$21</f>
        <v>56684.664041139236</v>
      </c>
      <c r="L21" s="72"/>
      <c r="M21" s="72">
        <f t="shared" si="14"/>
        <v>0</v>
      </c>
      <c r="N21" s="72"/>
      <c r="O21" s="72">
        <f t="shared" si="14"/>
        <v>17439.178916924524</v>
      </c>
      <c r="P21" s="72"/>
      <c r="Q21" s="72">
        <f t="shared" si="14"/>
        <v>0</v>
      </c>
      <c r="R21" s="72"/>
      <c r="S21" s="72">
        <f t="shared" si="14"/>
        <v>0</v>
      </c>
      <c r="T21" s="72"/>
      <c r="U21" s="275">
        <f>U20*$E$21</f>
        <v>130067.85944615382</v>
      </c>
      <c r="W21" s="71"/>
      <c r="X21" s="72">
        <f>X20*$E$21</f>
        <v>0</v>
      </c>
      <c r="Y21" s="72"/>
      <c r="Z21" s="72">
        <f t="shared" ref="Z21" si="15">Z20*$E$21</f>
        <v>0</v>
      </c>
      <c r="AA21" s="72"/>
      <c r="AB21" s="72">
        <f t="shared" ref="AB21" si="16">AB20*$E$21</f>
        <v>0</v>
      </c>
      <c r="AC21" s="72"/>
      <c r="AD21" s="72">
        <f t="shared" ref="AD21" si="17">AD20*$E$21</f>
        <v>0</v>
      </c>
      <c r="AE21" s="72"/>
      <c r="AF21" s="72">
        <f t="shared" ref="AF21" si="18">AF20*$E$21</f>
        <v>0</v>
      </c>
      <c r="AG21" s="72"/>
      <c r="AH21" s="72">
        <f t="shared" ref="AH21" si="19">AH20*$E$21</f>
        <v>0</v>
      </c>
      <c r="AI21" s="72"/>
      <c r="AJ21" s="289">
        <f t="shared" ref="AJ21" si="20">AJ20*$E$21</f>
        <v>0</v>
      </c>
      <c r="AK21"/>
      <c r="AL21" s="71"/>
      <c r="AM21" s="72">
        <f>AM20*$E$21</f>
        <v>0</v>
      </c>
      <c r="AN21" s="72"/>
      <c r="AO21" s="72">
        <f t="shared" ref="AO21" si="21">AO20*$E$21</f>
        <v>0</v>
      </c>
      <c r="AP21" s="72"/>
      <c r="AQ21" s="72">
        <f t="shared" ref="AQ21" si="22">AQ20*$E$21</f>
        <v>0</v>
      </c>
      <c r="AR21" s="72"/>
      <c r="AS21" s="72">
        <f t="shared" ref="AS21" si="23">AS20*$E$21</f>
        <v>0</v>
      </c>
      <c r="AT21" s="72"/>
      <c r="AU21" s="282">
        <f t="shared" ref="AU21" si="24">AU20*$E$21</f>
        <v>0</v>
      </c>
      <c r="AW21" s="74">
        <f t="shared" ref="AW21" si="25">AW20*$E$21</f>
        <v>6540.0000000000009</v>
      </c>
      <c r="AX21" s="74">
        <f>AX13*E21</f>
        <v>1090</v>
      </c>
      <c r="AY21" s="74">
        <f>AX21+AW21</f>
        <v>7630.0000000000009</v>
      </c>
      <c r="BA21" s="59"/>
      <c r="BC21" s="68"/>
      <c r="BD21" s="75">
        <f t="shared" ref="BD21" si="26">BD20*$E$21</f>
        <v>130067.85944615382</v>
      </c>
      <c r="BE21" s="68"/>
      <c r="BF21" s="76">
        <f t="shared" ref="BF21" si="27">BF20*$E$21</f>
        <v>0</v>
      </c>
      <c r="BG21" s="68"/>
      <c r="BH21" s="77">
        <f t="shared" ref="BH21" si="28">BH20*$E$21</f>
        <v>0</v>
      </c>
      <c r="BI21" s="68"/>
      <c r="BJ21" s="218">
        <f>AY21</f>
        <v>7630.0000000000009</v>
      </c>
      <c r="BL21" s="78"/>
      <c r="BM21" s="79">
        <f>SUM(BD21,BF21,BH21,BJ21)</f>
        <v>137697.85944615383</v>
      </c>
    </row>
    <row r="22" spans="2:65" s="61" customFormat="1" ht="17" thickBot="1">
      <c r="B22" s="63"/>
      <c r="C22" s="84" t="s">
        <v>21</v>
      </c>
      <c r="D22" s="85"/>
      <c r="E22" s="63"/>
      <c r="F22" s="63"/>
      <c r="G22" s="64"/>
      <c r="H22" s="71"/>
      <c r="I22" s="86">
        <f>I21+I14</f>
        <v>158593.58802586998</v>
      </c>
      <c r="J22" s="71"/>
      <c r="K22" s="86">
        <f>K21+K14</f>
        <v>160693.2219147892</v>
      </c>
      <c r="L22" s="71"/>
      <c r="M22" s="86">
        <f>M21+M14</f>
        <v>163509.4</v>
      </c>
      <c r="N22" s="71"/>
      <c r="O22" s="86">
        <f>O21+O14</f>
        <v>78292.272342474113</v>
      </c>
      <c r="P22" s="71"/>
      <c r="Q22" s="86">
        <f>Q21+Q14</f>
        <v>0</v>
      </c>
      <c r="R22" s="71"/>
      <c r="S22" s="86">
        <f>S21+S14</f>
        <v>0</v>
      </c>
      <c r="T22" s="73"/>
      <c r="U22" s="277">
        <f>U21+U14</f>
        <v>561088.48228313331</v>
      </c>
      <c r="W22" s="71"/>
      <c r="X22" s="86">
        <f>X21+X14</f>
        <v>0</v>
      </c>
      <c r="Y22" s="71"/>
      <c r="Z22" s="86">
        <f>Z21+Z14</f>
        <v>0</v>
      </c>
      <c r="AA22" s="71"/>
      <c r="AB22" s="86">
        <f>AB21+AB14</f>
        <v>0</v>
      </c>
      <c r="AC22" s="71"/>
      <c r="AD22" s="86">
        <f>AD21+AD14</f>
        <v>0</v>
      </c>
      <c r="AE22" s="71"/>
      <c r="AF22" s="86">
        <f>AF21+AF14</f>
        <v>0</v>
      </c>
      <c r="AG22" s="71"/>
      <c r="AH22" s="86">
        <f>AH21+AH14</f>
        <v>0</v>
      </c>
      <c r="AI22" s="73"/>
      <c r="AJ22" s="291">
        <f>AJ21+AJ14</f>
        <v>0</v>
      </c>
      <c r="AK22"/>
      <c r="AL22" s="71"/>
      <c r="AM22" s="86">
        <f>AM21+AM14</f>
        <v>0</v>
      </c>
      <c r="AN22" s="71"/>
      <c r="AO22" s="86">
        <f>AO21+AO14</f>
        <v>0</v>
      </c>
      <c r="AP22" s="71"/>
      <c r="AQ22" s="86">
        <f>AQ21+AQ14</f>
        <v>0</v>
      </c>
      <c r="AR22" s="71"/>
      <c r="AS22" s="86">
        <f>AS21+AS14</f>
        <v>0</v>
      </c>
      <c r="AT22" s="73"/>
      <c r="AU22" s="284">
        <f>AU21+AU14</f>
        <v>0</v>
      </c>
      <c r="AW22" s="86">
        <f t="shared" ref="AW22:AX22" si="29">AW21+AW14</f>
        <v>18540</v>
      </c>
      <c r="AX22" s="87">
        <f t="shared" si="29"/>
        <v>38708</v>
      </c>
      <c r="AY22" s="87">
        <f>AX22+AW22</f>
        <v>57248</v>
      </c>
      <c r="BA22" s="59"/>
      <c r="BC22" s="68"/>
      <c r="BD22" s="88">
        <f>BD21+BD14</f>
        <v>561088.48228313331</v>
      </c>
      <c r="BE22" s="68"/>
      <c r="BF22" s="89">
        <f>BF21+BF14</f>
        <v>0</v>
      </c>
      <c r="BG22" s="68"/>
      <c r="BH22" s="90">
        <f>BH21+BH14</f>
        <v>0</v>
      </c>
      <c r="BI22" s="68"/>
      <c r="BJ22" s="219">
        <f>BJ21+BJ14</f>
        <v>57248</v>
      </c>
      <c r="BL22" s="78"/>
      <c r="BM22" s="91">
        <f>BM21+BM14</f>
        <v>618336.48228313331</v>
      </c>
    </row>
    <row r="23" spans="2:65" s="61" customFormat="1" ht="14" thickBot="1">
      <c r="B23" s="63"/>
      <c r="C23" s="63"/>
      <c r="D23" s="63"/>
      <c r="E23" s="63"/>
      <c r="F23" s="63"/>
      <c r="G23" s="64"/>
      <c r="H23" s="65"/>
      <c r="I23" s="66"/>
      <c r="J23" s="67"/>
      <c r="K23" s="66"/>
      <c r="L23" s="67"/>
      <c r="M23" s="66"/>
      <c r="N23" s="65"/>
      <c r="O23" s="66"/>
      <c r="P23" s="67"/>
      <c r="Q23" s="66"/>
      <c r="R23" s="67"/>
      <c r="S23" s="66"/>
      <c r="T23" s="67"/>
      <c r="U23" s="274"/>
      <c r="W23" s="65"/>
      <c r="X23" s="66"/>
      <c r="Y23" s="67"/>
      <c r="Z23" s="66"/>
      <c r="AA23" s="67"/>
      <c r="AB23" s="66"/>
      <c r="AC23" s="65"/>
      <c r="AD23" s="66"/>
      <c r="AE23" s="67"/>
      <c r="AF23" s="66"/>
      <c r="AG23" s="67"/>
      <c r="AH23" s="66"/>
      <c r="AI23" s="67"/>
      <c r="AJ23" s="288"/>
      <c r="AK23"/>
      <c r="AL23" s="65"/>
      <c r="AM23" s="66"/>
      <c r="AN23" s="67"/>
      <c r="AO23" s="66"/>
      <c r="AP23" s="67"/>
      <c r="AQ23" s="66"/>
      <c r="AR23" s="65"/>
      <c r="AS23" s="66"/>
      <c r="AT23" s="67"/>
      <c r="AU23" s="281"/>
      <c r="AW23"/>
      <c r="AX23"/>
      <c r="AY23"/>
      <c r="BA23" s="59"/>
      <c r="BC23" s="68"/>
      <c r="BD23" s="69"/>
      <c r="BE23" s="68"/>
      <c r="BF23" s="69"/>
      <c r="BG23" s="68"/>
      <c r="BH23" s="69"/>
      <c r="BI23" s="68"/>
      <c r="BJ23" s="69"/>
      <c r="BL23" s="68"/>
      <c r="BM23" s="69"/>
    </row>
    <row r="24" spans="2:65" s="61" customFormat="1" ht="14" thickBot="1">
      <c r="B24" s="62" t="s">
        <v>15</v>
      </c>
      <c r="C24" s="63"/>
      <c r="D24" s="63"/>
      <c r="E24" s="63"/>
      <c r="F24" s="63"/>
      <c r="G24" s="64"/>
      <c r="H24" s="65"/>
      <c r="I24" s="66"/>
      <c r="J24" s="67"/>
      <c r="K24" s="66"/>
      <c r="L24" s="67"/>
      <c r="M24" s="66"/>
      <c r="N24" s="65"/>
      <c r="O24" s="66"/>
      <c r="P24" s="67"/>
      <c r="Q24" s="66"/>
      <c r="R24" s="67"/>
      <c r="S24" s="66"/>
      <c r="T24" s="67"/>
      <c r="U24" s="274"/>
      <c r="W24" s="65"/>
      <c r="X24" s="66"/>
      <c r="Y24" s="67"/>
      <c r="Z24" s="66"/>
      <c r="AA24" s="67"/>
      <c r="AB24" s="66"/>
      <c r="AC24" s="65"/>
      <c r="AD24" s="66"/>
      <c r="AE24" s="67"/>
      <c r="AF24" s="66"/>
      <c r="AG24" s="67"/>
      <c r="AH24" s="66"/>
      <c r="AI24" s="67"/>
      <c r="AJ24" s="288"/>
      <c r="AK24"/>
      <c r="AL24" s="65"/>
      <c r="AM24" s="66"/>
      <c r="AN24" s="67"/>
      <c r="AO24" s="66"/>
      <c r="AP24" s="67"/>
      <c r="AQ24" s="66"/>
      <c r="AR24" s="65"/>
      <c r="AS24" s="66"/>
      <c r="AT24" s="67"/>
      <c r="AU24" s="281"/>
      <c r="AW24"/>
      <c r="AX24"/>
      <c r="AY24"/>
      <c r="BA24" s="59"/>
      <c r="BC24" s="68"/>
      <c r="BD24" s="69"/>
      <c r="BE24" s="68"/>
      <c r="BF24" s="69"/>
      <c r="BG24" s="68"/>
      <c r="BH24" s="69"/>
      <c r="BI24" s="215"/>
      <c r="BJ24" s="205"/>
      <c r="BL24" s="68"/>
      <c r="BM24" s="69"/>
    </row>
    <row r="25" spans="2:65">
      <c r="B25" s="35" t="s">
        <v>192</v>
      </c>
      <c r="C25" s="35" t="s">
        <v>193</v>
      </c>
      <c r="D25" s="247" t="s">
        <v>179</v>
      </c>
      <c r="E25" s="93">
        <f>'Phase I'!E25*1.03</f>
        <v>90.042126436781558</v>
      </c>
      <c r="F25" s="93"/>
      <c r="G25" s="94"/>
      <c r="H25" s="95">
        <v>347.565</v>
      </c>
      <c r="I25" s="72">
        <f>$E25*H25</f>
        <v>31295.491674999983</v>
      </c>
      <c r="J25" s="95">
        <v>0</v>
      </c>
      <c r="K25" s="72">
        <f>$E25*J25</f>
        <v>0</v>
      </c>
      <c r="L25" s="95">
        <v>0</v>
      </c>
      <c r="M25" s="72">
        <f>$E25*L25</f>
        <v>0</v>
      </c>
      <c r="N25" s="95">
        <v>61.335000000000001</v>
      </c>
      <c r="O25" s="72">
        <f>$E25*N25</f>
        <v>5522.7338249999966</v>
      </c>
      <c r="P25" s="95">
        <v>0</v>
      </c>
      <c r="Q25" s="72">
        <f>$E25*P25</f>
        <v>0</v>
      </c>
      <c r="R25" s="95">
        <v>0</v>
      </c>
      <c r="S25" s="72">
        <f>$E25*R25</f>
        <v>0</v>
      </c>
      <c r="T25" s="96">
        <f>H25+J25+L25+N25+P25+R25</f>
        <v>408.9</v>
      </c>
      <c r="U25" s="276">
        <f>$E25*T25</f>
        <v>36818.225499999979</v>
      </c>
      <c r="W25" s="95">
        <v>0</v>
      </c>
      <c r="X25" s="72">
        <f>$E25*W25</f>
        <v>0</v>
      </c>
      <c r="Y25" s="95">
        <v>0</v>
      </c>
      <c r="Z25" s="72">
        <f>$E25*Y25</f>
        <v>0</v>
      </c>
      <c r="AA25" s="95">
        <v>0</v>
      </c>
      <c r="AB25" s="72">
        <f>$E25*AA25</f>
        <v>0</v>
      </c>
      <c r="AC25" s="95">
        <v>0</v>
      </c>
      <c r="AD25" s="72">
        <f>$E25*AC25</f>
        <v>0</v>
      </c>
      <c r="AE25" s="95">
        <v>0</v>
      </c>
      <c r="AF25" s="72">
        <f>$E25*AE25</f>
        <v>0</v>
      </c>
      <c r="AG25" s="95">
        <v>0</v>
      </c>
      <c r="AH25" s="72">
        <f>$E25*AG25</f>
        <v>0</v>
      </c>
      <c r="AI25" s="96">
        <f>W25+Y25+AA25+AC25+AE25+AG25</f>
        <v>0</v>
      </c>
      <c r="AJ25" s="290">
        <f>$E25*AI25</f>
        <v>0</v>
      </c>
      <c r="AL25" s="95">
        <v>0</v>
      </c>
      <c r="AM25" s="72">
        <f>$E25*AL25</f>
        <v>0</v>
      </c>
      <c r="AN25" s="95">
        <v>0</v>
      </c>
      <c r="AO25" s="72">
        <f>$E25*AN25</f>
        <v>0</v>
      </c>
      <c r="AP25" s="95">
        <v>0</v>
      </c>
      <c r="AQ25" s="72">
        <f>$E25*AP25</f>
        <v>0</v>
      </c>
      <c r="AR25" s="95">
        <v>0</v>
      </c>
      <c r="AS25" s="72">
        <f>$E25*AR25</f>
        <v>0</v>
      </c>
      <c r="AT25" s="96">
        <f>AL25+AN25+AP25+AR25</f>
        <v>0</v>
      </c>
      <c r="AU25" s="283">
        <f>$E25*AT25</f>
        <v>0</v>
      </c>
      <c r="BA25" s="97"/>
      <c r="BC25" s="98">
        <f>$T25</f>
        <v>408.9</v>
      </c>
      <c r="BD25" s="75">
        <f>$E25*BC25</f>
        <v>36818.225499999979</v>
      </c>
      <c r="BE25" s="98">
        <f>$AI25</f>
        <v>0</v>
      </c>
      <c r="BF25" s="76">
        <f t="shared" ref="BF25:BF31" si="30">$E25*BE25</f>
        <v>0</v>
      </c>
      <c r="BG25" s="98">
        <f>$AT25</f>
        <v>0</v>
      </c>
      <c r="BH25" s="77">
        <f t="shared" ref="BH25:BH31" si="31">$E25*BG25</f>
        <v>0</v>
      </c>
      <c r="BI25" s="216"/>
      <c r="BJ25" s="205"/>
      <c r="BK25" s="61"/>
      <c r="BL25" s="78">
        <f>BC25+BE25+BG25</f>
        <v>408.9</v>
      </c>
      <c r="BM25" s="79">
        <f t="shared" ref="BM25:BM31" si="32">$E25*BL25</f>
        <v>36818.225499999979</v>
      </c>
    </row>
    <row r="26" spans="2:65">
      <c r="B26" s="35" t="s">
        <v>195</v>
      </c>
      <c r="C26" s="35" t="s">
        <v>196</v>
      </c>
      <c r="D26" s="247" t="s">
        <v>179</v>
      </c>
      <c r="E26" s="93">
        <f>'Phase I'!E26*1.03</f>
        <v>40.211436781609123</v>
      </c>
      <c r="F26" s="93"/>
      <c r="G26" s="94"/>
      <c r="H26" s="95">
        <v>347.565</v>
      </c>
      <c r="I26" s="72">
        <f t="shared" ref="I26:I31" si="33">$E26*H26</f>
        <v>13976.088024999975</v>
      </c>
      <c r="J26" s="95">
        <v>0</v>
      </c>
      <c r="K26" s="72">
        <f t="shared" ref="K26:K31" si="34">$E26*J26</f>
        <v>0</v>
      </c>
      <c r="L26" s="95">
        <v>0</v>
      </c>
      <c r="M26" s="72">
        <f t="shared" ref="M26:M31" si="35">$E26*L26</f>
        <v>0</v>
      </c>
      <c r="N26" s="95">
        <v>61.335000000000001</v>
      </c>
      <c r="O26" s="72">
        <f t="shared" ref="O26:O31" si="36">$E26*N26</f>
        <v>2466.3684749999957</v>
      </c>
      <c r="P26" s="95">
        <v>0</v>
      </c>
      <c r="Q26" s="72">
        <f t="shared" ref="Q26:Q31" si="37">$E26*P26</f>
        <v>0</v>
      </c>
      <c r="R26" s="95">
        <v>0</v>
      </c>
      <c r="S26" s="72">
        <f t="shared" ref="S26:S31" si="38">$E26*R26</f>
        <v>0</v>
      </c>
      <c r="T26" s="96">
        <f t="shared" ref="T26:T31" si="39">H26+J26+L26+N26+P26+R26</f>
        <v>408.9</v>
      </c>
      <c r="U26" s="276">
        <f t="shared" ref="U26:U31" si="40">$E26*T26</f>
        <v>16442.456499999971</v>
      </c>
      <c r="W26" s="95"/>
      <c r="X26" s="72"/>
      <c r="Y26" s="95"/>
      <c r="Z26" s="72"/>
      <c r="AA26" s="95"/>
      <c r="AB26" s="72"/>
      <c r="AC26" s="95"/>
      <c r="AD26" s="72"/>
      <c r="AE26" s="95"/>
      <c r="AF26" s="72"/>
      <c r="AG26" s="95"/>
      <c r="AH26" s="72"/>
      <c r="AI26" s="96"/>
      <c r="AJ26" s="290"/>
      <c r="AL26" s="95"/>
      <c r="AM26" s="72"/>
      <c r="AN26" s="95"/>
      <c r="AO26" s="72"/>
      <c r="AP26" s="95"/>
      <c r="AQ26" s="72"/>
      <c r="AR26" s="95"/>
      <c r="AS26" s="72"/>
      <c r="AT26" s="96"/>
      <c r="AU26" s="283"/>
      <c r="BA26" s="97"/>
      <c r="BC26" s="98">
        <f t="shared" ref="BC26:BC31" si="41">$T26</f>
        <v>408.9</v>
      </c>
      <c r="BD26" s="75">
        <f t="shared" ref="BD26:BD31" si="42">$E26*BC26</f>
        <v>16442.456499999971</v>
      </c>
      <c r="BE26" s="98">
        <f t="shared" ref="BE26:BE31" si="43">$AI26</f>
        <v>0</v>
      </c>
      <c r="BF26" s="76">
        <f t="shared" si="30"/>
        <v>0</v>
      </c>
      <c r="BG26" s="98">
        <f t="shared" ref="BG26:BG31" si="44">$AT26</f>
        <v>0</v>
      </c>
      <c r="BH26" s="77">
        <f t="shared" si="31"/>
        <v>0</v>
      </c>
      <c r="BI26" s="216"/>
      <c r="BJ26" s="205"/>
      <c r="BK26" s="61"/>
      <c r="BL26" s="78">
        <f t="shared" ref="BL26:BL31" si="45">BC26+BE26+BG26</f>
        <v>408.9</v>
      </c>
      <c r="BM26" s="79">
        <f t="shared" si="32"/>
        <v>16442.456499999971</v>
      </c>
    </row>
    <row r="27" spans="2:65">
      <c r="B27" s="35" t="s">
        <v>197</v>
      </c>
      <c r="C27" s="35" t="s">
        <v>196</v>
      </c>
      <c r="D27" s="247" t="s">
        <v>179</v>
      </c>
      <c r="E27" s="93">
        <f>'Phase I'!E27*1.03</f>
        <v>67.228218390804571</v>
      </c>
      <c r="F27" s="93"/>
      <c r="G27" s="94"/>
      <c r="H27" s="95">
        <v>0</v>
      </c>
      <c r="I27" s="72">
        <f t="shared" si="33"/>
        <v>0</v>
      </c>
      <c r="J27" s="95">
        <v>347.565</v>
      </c>
      <c r="K27" s="72">
        <f t="shared" si="34"/>
        <v>23366.17572499999</v>
      </c>
      <c r="L27" s="95">
        <v>0</v>
      </c>
      <c r="M27" s="72">
        <f t="shared" si="35"/>
        <v>0</v>
      </c>
      <c r="N27" s="95">
        <v>61.335000000000001</v>
      </c>
      <c r="O27" s="72">
        <f t="shared" si="36"/>
        <v>4123.4427749999986</v>
      </c>
      <c r="P27" s="95">
        <v>0</v>
      </c>
      <c r="Q27" s="72">
        <f t="shared" si="37"/>
        <v>0</v>
      </c>
      <c r="R27" s="95">
        <v>0</v>
      </c>
      <c r="S27" s="72">
        <f t="shared" si="38"/>
        <v>0</v>
      </c>
      <c r="T27" s="96">
        <f t="shared" si="39"/>
        <v>408.9</v>
      </c>
      <c r="U27" s="276">
        <f t="shared" si="40"/>
        <v>27489.618499999986</v>
      </c>
      <c r="W27" s="95"/>
      <c r="X27" s="72"/>
      <c r="Y27" s="95"/>
      <c r="Z27" s="72"/>
      <c r="AA27" s="95"/>
      <c r="AB27" s="72"/>
      <c r="AC27" s="95"/>
      <c r="AD27" s="72"/>
      <c r="AE27" s="95"/>
      <c r="AF27" s="72"/>
      <c r="AG27" s="95"/>
      <c r="AH27" s="72"/>
      <c r="AI27" s="96"/>
      <c r="AJ27" s="290"/>
      <c r="AL27" s="95"/>
      <c r="AM27" s="72"/>
      <c r="AN27" s="95"/>
      <c r="AO27" s="72"/>
      <c r="AP27" s="95"/>
      <c r="AQ27" s="72"/>
      <c r="AR27" s="95"/>
      <c r="AS27" s="72"/>
      <c r="AT27" s="96"/>
      <c r="AU27" s="283"/>
      <c r="BA27" s="97"/>
      <c r="BC27" s="98">
        <f t="shared" si="41"/>
        <v>408.9</v>
      </c>
      <c r="BD27" s="75">
        <f t="shared" si="42"/>
        <v>27489.618499999986</v>
      </c>
      <c r="BE27" s="98">
        <f t="shared" si="43"/>
        <v>0</v>
      </c>
      <c r="BF27" s="76">
        <f t="shared" si="30"/>
        <v>0</v>
      </c>
      <c r="BG27" s="98">
        <f t="shared" si="44"/>
        <v>0</v>
      </c>
      <c r="BH27" s="77">
        <f t="shared" si="31"/>
        <v>0</v>
      </c>
      <c r="BI27" s="216"/>
      <c r="BJ27" s="205"/>
      <c r="BK27" s="61"/>
      <c r="BL27" s="78">
        <f t="shared" si="45"/>
        <v>408.9</v>
      </c>
      <c r="BM27" s="79">
        <f t="shared" si="32"/>
        <v>27489.618499999986</v>
      </c>
    </row>
    <row r="28" spans="2:65">
      <c r="B28" s="35" t="s">
        <v>198</v>
      </c>
      <c r="C28" s="35" t="s">
        <v>199</v>
      </c>
      <c r="D28" s="247" t="s">
        <v>179</v>
      </c>
      <c r="E28" s="93">
        <f>'Phase I'!E28*1.03</f>
        <v>24.664750957854398</v>
      </c>
      <c r="F28" s="93"/>
      <c r="G28" s="94"/>
      <c r="H28" s="95">
        <v>887.4</v>
      </c>
      <c r="I28" s="72">
        <f t="shared" si="33"/>
        <v>21887.499999999993</v>
      </c>
      <c r="J28" s="95">
        <v>0</v>
      </c>
      <c r="K28" s="72">
        <f t="shared" si="34"/>
        <v>0</v>
      </c>
      <c r="L28" s="95">
        <v>0</v>
      </c>
      <c r="M28" s="72">
        <f t="shared" si="35"/>
        <v>0</v>
      </c>
      <c r="N28" s="95">
        <v>156.6</v>
      </c>
      <c r="O28" s="72">
        <f t="shared" si="36"/>
        <v>3862.4999999999986</v>
      </c>
      <c r="P28" s="95">
        <v>0</v>
      </c>
      <c r="Q28" s="72">
        <f t="shared" si="37"/>
        <v>0</v>
      </c>
      <c r="R28" s="95">
        <v>0</v>
      </c>
      <c r="S28" s="72">
        <f t="shared" si="38"/>
        <v>0</v>
      </c>
      <c r="T28" s="96">
        <f t="shared" si="39"/>
        <v>1044</v>
      </c>
      <c r="U28" s="276">
        <f t="shared" si="40"/>
        <v>25749.999999999993</v>
      </c>
      <c r="W28" s="95"/>
      <c r="X28" s="72"/>
      <c r="Y28" s="95"/>
      <c r="Z28" s="72"/>
      <c r="AA28" s="95"/>
      <c r="AB28" s="72"/>
      <c r="AC28" s="95"/>
      <c r="AD28" s="72"/>
      <c r="AE28" s="95"/>
      <c r="AF28" s="72"/>
      <c r="AG28" s="95"/>
      <c r="AH28" s="72"/>
      <c r="AI28" s="96"/>
      <c r="AJ28" s="290"/>
      <c r="AL28" s="95"/>
      <c r="AM28" s="72"/>
      <c r="AN28" s="95"/>
      <c r="AO28" s="72"/>
      <c r="AP28" s="95"/>
      <c r="AQ28" s="72"/>
      <c r="AR28" s="95"/>
      <c r="AS28" s="72"/>
      <c r="AT28" s="96"/>
      <c r="AU28" s="283"/>
      <c r="BA28" s="97"/>
      <c r="BC28" s="98">
        <f t="shared" si="41"/>
        <v>1044</v>
      </c>
      <c r="BD28" s="75">
        <f t="shared" si="42"/>
        <v>25749.999999999993</v>
      </c>
      <c r="BE28" s="98">
        <f t="shared" si="43"/>
        <v>0</v>
      </c>
      <c r="BF28" s="76">
        <f t="shared" si="30"/>
        <v>0</v>
      </c>
      <c r="BG28" s="98">
        <f t="shared" si="44"/>
        <v>0</v>
      </c>
      <c r="BH28" s="77">
        <f t="shared" si="31"/>
        <v>0</v>
      </c>
      <c r="BI28" s="216"/>
      <c r="BJ28" s="205"/>
      <c r="BK28" s="61"/>
      <c r="BL28" s="78">
        <f t="shared" si="45"/>
        <v>1044</v>
      </c>
      <c r="BM28" s="79">
        <f t="shared" si="32"/>
        <v>25749.999999999993</v>
      </c>
    </row>
    <row r="29" spans="2:65">
      <c r="B29" s="35" t="s">
        <v>198</v>
      </c>
      <c r="C29" s="35" t="s">
        <v>200</v>
      </c>
      <c r="D29" s="247" t="s">
        <v>179</v>
      </c>
      <c r="E29" s="93">
        <f>'Phase I'!E29*1.03</f>
        <v>24.664750957854398</v>
      </c>
      <c r="F29" s="93"/>
      <c r="G29" s="94"/>
      <c r="H29" s="95">
        <v>0</v>
      </c>
      <c r="I29" s="72">
        <f t="shared" si="33"/>
        <v>0</v>
      </c>
      <c r="J29" s="95">
        <v>887.4</v>
      </c>
      <c r="K29" s="72">
        <f t="shared" si="34"/>
        <v>21887.499999999993</v>
      </c>
      <c r="L29" s="95">
        <v>0</v>
      </c>
      <c r="M29" s="72">
        <f t="shared" si="35"/>
        <v>0</v>
      </c>
      <c r="N29" s="95">
        <v>156.6</v>
      </c>
      <c r="O29" s="72">
        <f t="shared" si="36"/>
        <v>3862.4999999999986</v>
      </c>
      <c r="P29" s="95">
        <v>0</v>
      </c>
      <c r="Q29" s="72">
        <f t="shared" si="37"/>
        <v>0</v>
      </c>
      <c r="R29" s="95">
        <v>0</v>
      </c>
      <c r="S29" s="72">
        <f t="shared" si="38"/>
        <v>0</v>
      </c>
      <c r="T29" s="96">
        <f t="shared" si="39"/>
        <v>1044</v>
      </c>
      <c r="U29" s="276">
        <f t="shared" si="40"/>
        <v>25749.999999999993</v>
      </c>
      <c r="W29" s="95"/>
      <c r="X29" s="72"/>
      <c r="Y29" s="95"/>
      <c r="Z29" s="72"/>
      <c r="AA29" s="95"/>
      <c r="AB29" s="72"/>
      <c r="AC29" s="95"/>
      <c r="AD29" s="72"/>
      <c r="AE29" s="95"/>
      <c r="AF29" s="72"/>
      <c r="AG29" s="95"/>
      <c r="AH29" s="72"/>
      <c r="AI29" s="96"/>
      <c r="AJ29" s="290"/>
      <c r="AL29" s="95"/>
      <c r="AM29" s="72"/>
      <c r="AN29" s="95"/>
      <c r="AO29" s="72"/>
      <c r="AP29" s="95"/>
      <c r="AQ29" s="72"/>
      <c r="AR29" s="95"/>
      <c r="AS29" s="72"/>
      <c r="AT29" s="96"/>
      <c r="AU29" s="283"/>
      <c r="BA29" s="97"/>
      <c r="BC29" s="98">
        <f t="shared" si="41"/>
        <v>1044</v>
      </c>
      <c r="BD29" s="75">
        <f t="shared" si="42"/>
        <v>25749.999999999993</v>
      </c>
      <c r="BE29" s="98">
        <f t="shared" si="43"/>
        <v>0</v>
      </c>
      <c r="BF29" s="76">
        <f t="shared" si="30"/>
        <v>0</v>
      </c>
      <c r="BG29" s="98">
        <f t="shared" si="44"/>
        <v>0</v>
      </c>
      <c r="BH29" s="77">
        <f t="shared" si="31"/>
        <v>0</v>
      </c>
      <c r="BI29" s="216"/>
      <c r="BJ29" s="205"/>
      <c r="BK29" s="61"/>
      <c r="BL29" s="78">
        <f t="shared" si="45"/>
        <v>1044</v>
      </c>
      <c r="BM29" s="79">
        <f t="shared" si="32"/>
        <v>25749.999999999993</v>
      </c>
    </row>
    <row r="30" spans="2:65">
      <c r="B30" s="35" t="s">
        <v>198</v>
      </c>
      <c r="C30" s="35" t="s">
        <v>200</v>
      </c>
      <c r="D30" s="247" t="s">
        <v>179</v>
      </c>
      <c r="E30" s="93">
        <f>'Phase I'!E30*1.03</f>
        <v>24.664750957854398</v>
      </c>
      <c r="F30" s="93"/>
      <c r="G30" s="94"/>
      <c r="H30" s="95">
        <v>0</v>
      </c>
      <c r="I30" s="72">
        <f t="shared" si="33"/>
        <v>0</v>
      </c>
      <c r="J30" s="95">
        <v>887.4</v>
      </c>
      <c r="K30" s="72">
        <f t="shared" si="34"/>
        <v>21887.499999999993</v>
      </c>
      <c r="L30" s="95">
        <v>0</v>
      </c>
      <c r="M30" s="72">
        <f t="shared" si="35"/>
        <v>0</v>
      </c>
      <c r="N30" s="95">
        <v>156.6</v>
      </c>
      <c r="O30" s="72">
        <f t="shared" si="36"/>
        <v>3862.4999999999986</v>
      </c>
      <c r="P30" s="95">
        <v>0</v>
      </c>
      <c r="Q30" s="72">
        <f t="shared" si="37"/>
        <v>0</v>
      </c>
      <c r="R30" s="95">
        <v>0</v>
      </c>
      <c r="S30" s="72">
        <f t="shared" si="38"/>
        <v>0</v>
      </c>
      <c r="T30" s="96">
        <f t="shared" si="39"/>
        <v>1044</v>
      </c>
      <c r="U30" s="276">
        <f t="shared" si="40"/>
        <v>25749.999999999993</v>
      </c>
      <c r="W30" s="95"/>
      <c r="X30" s="72"/>
      <c r="Y30" s="95"/>
      <c r="Z30" s="72"/>
      <c r="AA30" s="95"/>
      <c r="AB30" s="72"/>
      <c r="AC30" s="95"/>
      <c r="AD30" s="72"/>
      <c r="AE30" s="95"/>
      <c r="AF30" s="72"/>
      <c r="AG30" s="95"/>
      <c r="AH30" s="72"/>
      <c r="AI30" s="96"/>
      <c r="AJ30" s="290"/>
      <c r="AL30" s="95"/>
      <c r="AM30" s="72"/>
      <c r="AN30" s="95"/>
      <c r="AO30" s="72"/>
      <c r="AP30" s="95"/>
      <c r="AQ30" s="72"/>
      <c r="AR30" s="95"/>
      <c r="AS30" s="72"/>
      <c r="AT30" s="96"/>
      <c r="AU30" s="283"/>
      <c r="BA30" s="97"/>
      <c r="BC30" s="98">
        <f t="shared" si="41"/>
        <v>1044</v>
      </c>
      <c r="BD30" s="75">
        <f t="shared" si="42"/>
        <v>25749.999999999993</v>
      </c>
      <c r="BE30" s="98">
        <f t="shared" si="43"/>
        <v>0</v>
      </c>
      <c r="BF30" s="76">
        <f t="shared" si="30"/>
        <v>0</v>
      </c>
      <c r="BG30" s="98">
        <f t="shared" si="44"/>
        <v>0</v>
      </c>
      <c r="BH30" s="77">
        <f t="shared" si="31"/>
        <v>0</v>
      </c>
      <c r="BI30" s="216"/>
      <c r="BJ30" s="205"/>
      <c r="BK30" s="61"/>
      <c r="BL30" s="78">
        <f t="shared" si="45"/>
        <v>1044</v>
      </c>
      <c r="BM30" s="79">
        <f t="shared" si="32"/>
        <v>25749.999999999993</v>
      </c>
    </row>
    <row r="31" spans="2:65">
      <c r="B31" s="35" t="s">
        <v>201</v>
      </c>
      <c r="C31" s="35" t="s">
        <v>202</v>
      </c>
      <c r="D31" s="247" t="s">
        <v>179</v>
      </c>
      <c r="E31" s="93">
        <f>'Phase I'!E31*1.03</f>
        <v>17.758620689655146</v>
      </c>
      <c r="F31" s="93"/>
      <c r="G31" s="94"/>
      <c r="H31" s="95">
        <v>887.4</v>
      </c>
      <c r="I31" s="72">
        <f t="shared" si="33"/>
        <v>15758.999999999976</v>
      </c>
      <c r="J31" s="95">
        <v>0</v>
      </c>
      <c r="K31" s="72">
        <f t="shared" si="34"/>
        <v>0</v>
      </c>
      <c r="L31" s="95">
        <v>0</v>
      </c>
      <c r="M31" s="72">
        <f t="shared" si="35"/>
        <v>0</v>
      </c>
      <c r="N31" s="95">
        <v>156.6</v>
      </c>
      <c r="O31" s="72">
        <f t="shared" si="36"/>
        <v>2780.9999999999959</v>
      </c>
      <c r="P31" s="95">
        <v>0</v>
      </c>
      <c r="Q31" s="72">
        <f t="shared" si="37"/>
        <v>0</v>
      </c>
      <c r="R31" s="95">
        <v>0</v>
      </c>
      <c r="S31" s="72">
        <f t="shared" si="38"/>
        <v>0</v>
      </c>
      <c r="T31" s="96">
        <f t="shared" si="39"/>
        <v>1044</v>
      </c>
      <c r="U31" s="276">
        <f t="shared" si="40"/>
        <v>18539.999999999971</v>
      </c>
      <c r="W31" s="95">
        <v>0</v>
      </c>
      <c r="X31" s="72">
        <f t="shared" ref="X31" si="46">$E31*W31</f>
        <v>0</v>
      </c>
      <c r="Y31" s="95">
        <v>0</v>
      </c>
      <c r="Z31" s="72">
        <f t="shared" ref="Z31" si="47">$E31*Y31</f>
        <v>0</v>
      </c>
      <c r="AA31" s="95">
        <v>0</v>
      </c>
      <c r="AB31" s="72">
        <f t="shared" ref="AB31" si="48">$E31*AA31</f>
        <v>0</v>
      </c>
      <c r="AC31" s="95">
        <v>0</v>
      </c>
      <c r="AD31" s="72">
        <f t="shared" ref="AD31" si="49">$E31*AC31</f>
        <v>0</v>
      </c>
      <c r="AE31" s="95">
        <v>0</v>
      </c>
      <c r="AF31" s="72">
        <f t="shared" ref="AF31" si="50">$E31*AE31</f>
        <v>0</v>
      </c>
      <c r="AG31" s="95">
        <v>0</v>
      </c>
      <c r="AH31" s="72">
        <f t="shared" ref="AH31" si="51">$E31*AG31</f>
        <v>0</v>
      </c>
      <c r="AI31" s="96">
        <f>W31+Y31+AA31+AC31+AE31+AG31</f>
        <v>0</v>
      </c>
      <c r="AJ31" s="290">
        <f>$E31*AI31</f>
        <v>0</v>
      </c>
      <c r="AL31" s="95">
        <v>0</v>
      </c>
      <c r="AM31" s="72">
        <f t="shared" ref="AM31" si="52">$E31*AL31</f>
        <v>0</v>
      </c>
      <c r="AN31" s="95">
        <v>0</v>
      </c>
      <c r="AO31" s="72">
        <f t="shared" ref="AO31" si="53">$E31*AN31</f>
        <v>0</v>
      </c>
      <c r="AP31" s="95">
        <v>0</v>
      </c>
      <c r="AQ31" s="72">
        <f t="shared" ref="AQ31" si="54">$E31*AP31</f>
        <v>0</v>
      </c>
      <c r="AR31" s="95">
        <v>0</v>
      </c>
      <c r="AS31" s="72">
        <f t="shared" ref="AS31" si="55">$E31*AR31</f>
        <v>0</v>
      </c>
      <c r="AT31" s="96">
        <f t="shared" ref="AT31:AT32" si="56">AL31+AN31+AP31+AR31</f>
        <v>0</v>
      </c>
      <c r="AU31" s="283">
        <f>$E31*AT31</f>
        <v>0</v>
      </c>
      <c r="BA31" s="97"/>
      <c r="BC31" s="98">
        <f t="shared" si="41"/>
        <v>1044</v>
      </c>
      <c r="BD31" s="75">
        <f t="shared" si="42"/>
        <v>18539.999999999971</v>
      </c>
      <c r="BE31" s="98">
        <f t="shared" si="43"/>
        <v>0</v>
      </c>
      <c r="BF31" s="76">
        <f t="shared" si="30"/>
        <v>0</v>
      </c>
      <c r="BG31" s="98">
        <f t="shared" si="44"/>
        <v>0</v>
      </c>
      <c r="BH31" s="77">
        <f t="shared" si="31"/>
        <v>0</v>
      </c>
      <c r="BI31" s="216"/>
      <c r="BJ31" s="205"/>
      <c r="BK31" s="61"/>
      <c r="BL31" s="78">
        <f t="shared" si="45"/>
        <v>1044</v>
      </c>
      <c r="BM31" s="79">
        <f t="shared" si="32"/>
        <v>18539.999999999971</v>
      </c>
    </row>
    <row r="32" spans="2:65">
      <c r="B32" s="99"/>
      <c r="C32" s="100" t="s">
        <v>16</v>
      </c>
      <c r="D32" s="100"/>
      <c r="E32" s="99"/>
      <c r="F32" s="99"/>
      <c r="G32" s="99"/>
      <c r="H32" s="101">
        <f t="shared" ref="H32:S32" si="57">SUM(H25:H31)</f>
        <v>2469.9299999999998</v>
      </c>
      <c r="I32" s="102">
        <f t="shared" si="57"/>
        <v>82918.079699999915</v>
      </c>
      <c r="J32" s="101">
        <f t="shared" si="57"/>
        <v>2122.3649999999998</v>
      </c>
      <c r="K32" s="102">
        <f t="shared" si="57"/>
        <v>67141.175724999979</v>
      </c>
      <c r="L32" s="101">
        <f t="shared" si="57"/>
        <v>0</v>
      </c>
      <c r="M32" s="102">
        <f t="shared" si="57"/>
        <v>0</v>
      </c>
      <c r="N32" s="101">
        <f t="shared" si="57"/>
        <v>810.40500000000009</v>
      </c>
      <c r="O32" s="102">
        <f t="shared" si="57"/>
        <v>26481.045074999984</v>
      </c>
      <c r="P32" s="101">
        <f t="shared" si="57"/>
        <v>0</v>
      </c>
      <c r="Q32" s="102">
        <f t="shared" si="57"/>
        <v>0</v>
      </c>
      <c r="R32" s="101">
        <f t="shared" si="57"/>
        <v>0</v>
      </c>
      <c r="S32" s="102">
        <f t="shared" si="57"/>
        <v>0</v>
      </c>
      <c r="T32" s="101">
        <f>H32+J32+L32+N32+P32+R32</f>
        <v>5402.7</v>
      </c>
      <c r="U32" s="278">
        <f>SUM(U25:U31)</f>
        <v>176540.3004999999</v>
      </c>
      <c r="V32" s="99"/>
      <c r="W32" s="101">
        <f t="shared" ref="W32:AH32" si="58">SUM(W25:W31)</f>
        <v>0</v>
      </c>
      <c r="X32" s="102">
        <f t="shared" si="58"/>
        <v>0</v>
      </c>
      <c r="Y32" s="101">
        <f t="shared" si="58"/>
        <v>0</v>
      </c>
      <c r="Z32" s="102">
        <f t="shared" si="58"/>
        <v>0</v>
      </c>
      <c r="AA32" s="101">
        <f t="shared" si="58"/>
        <v>0</v>
      </c>
      <c r="AB32" s="102">
        <f t="shared" si="58"/>
        <v>0</v>
      </c>
      <c r="AC32" s="101">
        <f t="shared" si="58"/>
        <v>0</v>
      </c>
      <c r="AD32" s="102">
        <f t="shared" si="58"/>
        <v>0</v>
      </c>
      <c r="AE32" s="101">
        <f t="shared" si="58"/>
        <v>0</v>
      </c>
      <c r="AF32" s="102">
        <f t="shared" si="58"/>
        <v>0</v>
      </c>
      <c r="AG32" s="101">
        <f t="shared" si="58"/>
        <v>0</v>
      </c>
      <c r="AH32" s="102">
        <f t="shared" si="58"/>
        <v>0</v>
      </c>
      <c r="AI32" s="101">
        <f>W32+Y32+AA32+AC32+AE32+AG32</f>
        <v>0</v>
      </c>
      <c r="AJ32" s="292">
        <f>SUM(AJ25:AJ31)</f>
        <v>0</v>
      </c>
      <c r="AL32" s="101">
        <f t="shared" ref="AL32:AS32" si="59">SUM(AL25:AL31)</f>
        <v>0</v>
      </c>
      <c r="AM32" s="102">
        <f t="shared" si="59"/>
        <v>0</v>
      </c>
      <c r="AN32" s="101">
        <f t="shared" si="59"/>
        <v>0</v>
      </c>
      <c r="AO32" s="102">
        <f t="shared" si="59"/>
        <v>0</v>
      </c>
      <c r="AP32" s="101">
        <f t="shared" si="59"/>
        <v>0</v>
      </c>
      <c r="AQ32" s="102">
        <f t="shared" si="59"/>
        <v>0</v>
      </c>
      <c r="AR32" s="101">
        <f t="shared" si="59"/>
        <v>0</v>
      </c>
      <c r="AS32" s="102">
        <f t="shared" si="59"/>
        <v>0</v>
      </c>
      <c r="AT32" s="101">
        <f t="shared" si="56"/>
        <v>0</v>
      </c>
      <c r="AU32" s="285">
        <f>SUM(AU25:AU31)</f>
        <v>0</v>
      </c>
      <c r="AV32" s="99"/>
      <c r="BA32" s="103"/>
      <c r="BC32" s="104">
        <f t="shared" ref="BC32:BH32" si="60">SUM(BC25:BC31)</f>
        <v>5402.7</v>
      </c>
      <c r="BD32" s="105">
        <f t="shared" si="60"/>
        <v>176540.3004999999</v>
      </c>
      <c r="BE32" s="104">
        <f t="shared" si="60"/>
        <v>0</v>
      </c>
      <c r="BF32" s="106">
        <f t="shared" si="60"/>
        <v>0</v>
      </c>
      <c r="BG32" s="104">
        <f t="shared" si="60"/>
        <v>0</v>
      </c>
      <c r="BH32" s="107">
        <f t="shared" si="60"/>
        <v>0</v>
      </c>
      <c r="BI32" s="216"/>
      <c r="BJ32" s="205"/>
      <c r="BK32" s="61"/>
      <c r="BL32" s="108">
        <f>SUM(BL25:BL31)</f>
        <v>5402.7</v>
      </c>
      <c r="BM32" s="109">
        <f>SUM(BM25:BM31)</f>
        <v>176540.3004999999</v>
      </c>
    </row>
    <row r="33" spans="2:65" ht="14" thickBot="1">
      <c r="U33" s="276"/>
      <c r="AJ33" s="290"/>
      <c r="AU33" s="283"/>
      <c r="BC33" s="98"/>
      <c r="BD33" s="69"/>
      <c r="BE33" s="98"/>
      <c r="BF33" s="69"/>
      <c r="BG33" s="98"/>
      <c r="BH33" s="69"/>
      <c r="BI33" s="216"/>
      <c r="BJ33" s="205"/>
      <c r="BK33" s="61"/>
      <c r="BL33" s="98"/>
      <c r="BM33" s="69"/>
    </row>
    <row r="34" spans="2:65" s="61" customFormat="1" ht="14" thickBot="1">
      <c r="B34" s="62" t="s">
        <v>17</v>
      </c>
      <c r="C34" s="63"/>
      <c r="D34" s="63"/>
      <c r="E34" s="63"/>
      <c r="F34" s="63"/>
      <c r="G34" s="64"/>
      <c r="H34" s="65"/>
      <c r="I34" s="66"/>
      <c r="J34" s="65"/>
      <c r="K34" s="66"/>
      <c r="L34" s="65"/>
      <c r="M34" s="66"/>
      <c r="N34" s="65"/>
      <c r="O34" s="66"/>
      <c r="P34" s="65"/>
      <c r="Q34" s="66"/>
      <c r="R34" s="65"/>
      <c r="S34" s="66"/>
      <c r="T34" s="67"/>
      <c r="U34" s="274"/>
      <c r="W34" s="65"/>
      <c r="X34" s="66"/>
      <c r="Y34" s="65"/>
      <c r="Z34" s="66"/>
      <c r="AA34" s="65"/>
      <c r="AB34" s="66"/>
      <c r="AC34" s="65"/>
      <c r="AD34" s="66"/>
      <c r="AE34" s="65"/>
      <c r="AF34" s="66"/>
      <c r="AG34" s="65"/>
      <c r="AH34" s="66"/>
      <c r="AI34" s="67"/>
      <c r="AJ34" s="288"/>
      <c r="AK34"/>
      <c r="AL34" s="65"/>
      <c r="AM34" s="66"/>
      <c r="AN34" s="65"/>
      <c r="AO34" s="66"/>
      <c r="AP34" s="65"/>
      <c r="AQ34" s="66"/>
      <c r="AR34" s="65"/>
      <c r="AS34" s="66"/>
      <c r="AT34" s="67"/>
      <c r="AU34" s="281"/>
      <c r="AW34"/>
      <c r="AX34"/>
      <c r="AY34"/>
      <c r="BA34" s="59"/>
      <c r="BC34" s="68"/>
      <c r="BD34" s="69"/>
      <c r="BE34" s="68"/>
      <c r="BF34" s="69"/>
      <c r="BG34" s="68"/>
      <c r="BH34" s="69"/>
      <c r="BI34" s="215"/>
      <c r="BJ34" s="205"/>
      <c r="BL34" s="68"/>
      <c r="BM34" s="69"/>
    </row>
    <row r="35" spans="2:65">
      <c r="B35" s="35" t="str">
        <f>B25</f>
        <v>Dr. Jin</v>
      </c>
      <c r="C35" s="35" t="str">
        <f>C25</f>
        <v>Principle Investigator</v>
      </c>
      <c r="D35" s="224" t="s">
        <v>130</v>
      </c>
      <c r="E35" s="111">
        <v>0.27400000000000002</v>
      </c>
      <c r="F35" s="94"/>
      <c r="G35" s="94"/>
      <c r="H35" s="39"/>
      <c r="I35" s="72">
        <f>I25*$E35</f>
        <v>8574.9647189499956</v>
      </c>
      <c r="J35" s="98"/>
      <c r="K35" s="72">
        <f>K25*$E35</f>
        <v>0</v>
      </c>
      <c r="L35" s="98"/>
      <c r="M35" s="72">
        <f>M25*$E35</f>
        <v>0</v>
      </c>
      <c r="N35" s="39"/>
      <c r="O35" s="72">
        <f>O25*$E35</f>
        <v>1513.2290680499991</v>
      </c>
      <c r="P35" s="98"/>
      <c r="Q35" s="72">
        <f>Q25*$E35</f>
        <v>0</v>
      </c>
      <c r="R35" s="98"/>
      <c r="S35" s="72">
        <f>S25*$E35</f>
        <v>0</v>
      </c>
      <c r="T35" s="98"/>
      <c r="U35" s="276">
        <f>U25*$E35</f>
        <v>10088.193786999995</v>
      </c>
      <c r="W35" s="39"/>
      <c r="X35" s="72">
        <f>X25*$E35</f>
        <v>0</v>
      </c>
      <c r="Y35" s="98"/>
      <c r="Z35" s="72">
        <f>Z25*$E35</f>
        <v>0</v>
      </c>
      <c r="AA35" s="98"/>
      <c r="AB35" s="72">
        <f>AB25*$E35</f>
        <v>0</v>
      </c>
      <c r="AC35" s="39"/>
      <c r="AD35" s="72">
        <f>AD25*$E35</f>
        <v>0</v>
      </c>
      <c r="AE35" s="98"/>
      <c r="AF35" s="72">
        <f>AF25*$E35</f>
        <v>0</v>
      </c>
      <c r="AG35" s="98"/>
      <c r="AH35" s="72">
        <f>AH25*$E35</f>
        <v>0</v>
      </c>
      <c r="AI35" s="98"/>
      <c r="AJ35" s="290">
        <f>AJ25*$E35</f>
        <v>0</v>
      </c>
      <c r="AL35" s="39"/>
      <c r="AM35" s="72">
        <f>AM25*$E35</f>
        <v>0</v>
      </c>
      <c r="AN35" s="98"/>
      <c r="AO35" s="72">
        <f>AO25*$E35</f>
        <v>0</v>
      </c>
      <c r="AP35" s="98"/>
      <c r="AQ35" s="72">
        <f>AQ25*$E35</f>
        <v>0</v>
      </c>
      <c r="AR35" s="39"/>
      <c r="AS35" s="72">
        <f>AS25*$E35</f>
        <v>0</v>
      </c>
      <c r="AT35" s="98"/>
      <c r="AU35" s="283">
        <f>AU25*$E35</f>
        <v>0</v>
      </c>
      <c r="BA35" s="97"/>
      <c r="BC35" s="68"/>
      <c r="BD35" s="75">
        <f>BD25*$E35</f>
        <v>10088.193786999995</v>
      </c>
      <c r="BE35" s="68"/>
      <c r="BF35" s="76">
        <f>BF25*$E35</f>
        <v>0</v>
      </c>
      <c r="BG35" s="68"/>
      <c r="BH35" s="77">
        <f>BH25*$E35</f>
        <v>0</v>
      </c>
      <c r="BI35" s="215"/>
      <c r="BJ35" s="205"/>
      <c r="BK35" s="61"/>
      <c r="BL35" s="112"/>
      <c r="BM35" s="79">
        <f>BM25*$E35</f>
        <v>10088.193786999995</v>
      </c>
    </row>
    <row r="36" spans="2:65">
      <c r="B36" s="35" t="str">
        <f t="shared" ref="B36:C41" si="61">B26</f>
        <v>Dr. Casanova</v>
      </c>
      <c r="C36" s="35" t="str">
        <f t="shared" si="61"/>
        <v>Co-PI</v>
      </c>
      <c r="D36" s="224" t="s">
        <v>130</v>
      </c>
      <c r="E36" s="111">
        <v>0.27400000000000002</v>
      </c>
      <c r="F36" s="94"/>
      <c r="G36" s="94"/>
      <c r="H36" s="39"/>
      <c r="I36" s="72">
        <f t="shared" ref="I36:I41" si="62">I26*$E36</f>
        <v>3829.4481188499935</v>
      </c>
      <c r="J36" s="98"/>
      <c r="K36" s="72">
        <f t="shared" ref="K36:K41" si="63">K26*$E36</f>
        <v>0</v>
      </c>
      <c r="L36" s="98"/>
      <c r="M36" s="72">
        <f t="shared" ref="M36:M41" si="64">M26*$E36</f>
        <v>0</v>
      </c>
      <c r="N36" s="39"/>
      <c r="O36" s="72">
        <f t="shared" ref="O36:O41" si="65">O26*$E36</f>
        <v>675.78496214999882</v>
      </c>
      <c r="P36" s="98"/>
      <c r="Q36" s="72"/>
      <c r="R36" s="98"/>
      <c r="S36" s="72"/>
      <c r="T36" s="98"/>
      <c r="U36" s="276">
        <f t="shared" ref="U36:U41" si="66">U26*$E36</f>
        <v>4505.2330809999921</v>
      </c>
      <c r="W36" s="39"/>
      <c r="X36" s="72"/>
      <c r="Y36" s="98"/>
      <c r="Z36" s="72"/>
      <c r="AA36" s="98"/>
      <c r="AB36" s="72"/>
      <c r="AC36" s="39"/>
      <c r="AD36" s="72"/>
      <c r="AE36" s="98"/>
      <c r="AF36" s="72"/>
      <c r="AG36" s="98"/>
      <c r="AH36" s="72"/>
      <c r="AI36" s="98"/>
      <c r="AJ36" s="290"/>
      <c r="AL36" s="39"/>
      <c r="AM36" s="72"/>
      <c r="AN36" s="98"/>
      <c r="AO36" s="72"/>
      <c r="AP36" s="98"/>
      <c r="AQ36" s="72"/>
      <c r="AR36" s="39"/>
      <c r="AS36" s="72"/>
      <c r="AT36" s="98"/>
      <c r="AU36" s="283"/>
      <c r="BA36" s="97"/>
      <c r="BC36" s="68"/>
      <c r="BD36" s="75">
        <f t="shared" ref="BD36:BD41" si="67">BD26*$E36</f>
        <v>4505.2330809999921</v>
      </c>
      <c r="BE36" s="68"/>
      <c r="BF36" s="76">
        <f t="shared" ref="BF36:BF41" si="68">BF26*$E36</f>
        <v>0</v>
      </c>
      <c r="BG36" s="68"/>
      <c r="BH36" s="77">
        <f t="shared" ref="BH36:BH41" si="69">BH26*$E36</f>
        <v>0</v>
      </c>
      <c r="BI36" s="215"/>
      <c r="BJ36" s="205"/>
      <c r="BK36" s="61"/>
      <c r="BL36" s="112"/>
      <c r="BM36" s="79">
        <f t="shared" ref="BM36:BM41" si="70">BM26*$E36</f>
        <v>4505.2330809999921</v>
      </c>
    </row>
    <row r="37" spans="2:65">
      <c r="B37" s="35" t="str">
        <f t="shared" si="61"/>
        <v>Dr. Yoon</v>
      </c>
      <c r="C37" s="35" t="str">
        <f t="shared" si="61"/>
        <v>Co-PI</v>
      </c>
      <c r="D37" s="224" t="s">
        <v>130</v>
      </c>
      <c r="E37" s="111">
        <v>0.27400000000000002</v>
      </c>
      <c r="F37" s="94"/>
      <c r="G37" s="94"/>
      <c r="H37" s="39"/>
      <c r="I37" s="72">
        <f t="shared" si="62"/>
        <v>0</v>
      </c>
      <c r="J37" s="98"/>
      <c r="K37" s="72">
        <f t="shared" si="63"/>
        <v>6402.3321486499981</v>
      </c>
      <c r="L37" s="98"/>
      <c r="M37" s="72">
        <f t="shared" si="64"/>
        <v>0</v>
      </c>
      <c r="N37" s="39"/>
      <c r="O37" s="72">
        <f t="shared" si="65"/>
        <v>1129.8233203499997</v>
      </c>
      <c r="P37" s="98"/>
      <c r="Q37" s="72"/>
      <c r="R37" s="98"/>
      <c r="S37" s="72"/>
      <c r="T37" s="98"/>
      <c r="U37" s="276">
        <f t="shared" si="66"/>
        <v>7532.1554689999966</v>
      </c>
      <c r="W37" s="39"/>
      <c r="X37" s="72"/>
      <c r="Y37" s="98"/>
      <c r="Z37" s="72"/>
      <c r="AA37" s="98"/>
      <c r="AB37" s="72"/>
      <c r="AC37" s="39"/>
      <c r="AD37" s="72"/>
      <c r="AE37" s="98"/>
      <c r="AF37" s="72"/>
      <c r="AG37" s="98"/>
      <c r="AH37" s="72"/>
      <c r="AI37" s="98"/>
      <c r="AJ37" s="290"/>
      <c r="AL37" s="39"/>
      <c r="AM37" s="72"/>
      <c r="AN37" s="98"/>
      <c r="AO37" s="72"/>
      <c r="AP37" s="98"/>
      <c r="AQ37" s="72"/>
      <c r="AR37" s="39"/>
      <c r="AS37" s="72"/>
      <c r="AT37" s="98"/>
      <c r="AU37" s="283"/>
      <c r="BA37" s="97"/>
      <c r="BC37" s="68"/>
      <c r="BD37" s="75">
        <f t="shared" si="67"/>
        <v>7532.1554689999966</v>
      </c>
      <c r="BE37" s="68"/>
      <c r="BF37" s="76">
        <f t="shared" si="68"/>
        <v>0</v>
      </c>
      <c r="BG37" s="68"/>
      <c r="BH37" s="77">
        <f t="shared" si="69"/>
        <v>0</v>
      </c>
      <c r="BI37" s="215"/>
      <c r="BJ37" s="205"/>
      <c r="BK37" s="61"/>
      <c r="BL37" s="112"/>
      <c r="BM37" s="79">
        <f t="shared" si="70"/>
        <v>7532.1554689999966</v>
      </c>
    </row>
    <row r="38" spans="2:65">
      <c r="B38" s="35" t="str">
        <f t="shared" si="61"/>
        <v>Graduate Student</v>
      </c>
      <c r="C38" s="35" t="str">
        <f t="shared" si="61"/>
        <v>Graduate Student (Lin)</v>
      </c>
      <c r="D38" s="224" t="s">
        <v>130</v>
      </c>
      <c r="E38" s="111">
        <v>0.10199999999999999</v>
      </c>
      <c r="F38" s="94"/>
      <c r="G38" s="94"/>
      <c r="H38" s="39"/>
      <c r="I38" s="72">
        <f t="shared" si="62"/>
        <v>2232.5249999999992</v>
      </c>
      <c r="J38" s="98"/>
      <c r="K38" s="72">
        <f t="shared" si="63"/>
        <v>0</v>
      </c>
      <c r="L38" s="98"/>
      <c r="M38" s="72">
        <f t="shared" si="64"/>
        <v>0</v>
      </c>
      <c r="N38" s="39"/>
      <c r="O38" s="72">
        <f t="shared" si="65"/>
        <v>393.97499999999985</v>
      </c>
      <c r="P38" s="98"/>
      <c r="Q38" s="72"/>
      <c r="R38" s="98"/>
      <c r="S38" s="72"/>
      <c r="T38" s="98"/>
      <c r="U38" s="276">
        <f t="shared" si="66"/>
        <v>2626.4999999999991</v>
      </c>
      <c r="W38" s="39"/>
      <c r="X38" s="72"/>
      <c r="Y38" s="98"/>
      <c r="Z38" s="72"/>
      <c r="AA38" s="98"/>
      <c r="AB38" s="72"/>
      <c r="AC38" s="39"/>
      <c r="AD38" s="72"/>
      <c r="AE38" s="98"/>
      <c r="AF38" s="72"/>
      <c r="AG38" s="98"/>
      <c r="AH38" s="72"/>
      <c r="AI38" s="98"/>
      <c r="AJ38" s="290"/>
      <c r="AL38" s="39"/>
      <c r="AM38" s="72"/>
      <c r="AN38" s="98"/>
      <c r="AO38" s="72"/>
      <c r="AP38" s="98"/>
      <c r="AQ38" s="72"/>
      <c r="AR38" s="39"/>
      <c r="AS38" s="72"/>
      <c r="AT38" s="98"/>
      <c r="AU38" s="283"/>
      <c r="BA38" s="97"/>
      <c r="BC38" s="68"/>
      <c r="BD38" s="75">
        <f t="shared" si="67"/>
        <v>2626.4999999999991</v>
      </c>
      <c r="BE38" s="68"/>
      <c r="BF38" s="76">
        <f t="shared" si="68"/>
        <v>0</v>
      </c>
      <c r="BG38" s="68"/>
      <c r="BH38" s="77">
        <f t="shared" si="69"/>
        <v>0</v>
      </c>
      <c r="BI38" s="215"/>
      <c r="BJ38" s="205"/>
      <c r="BK38" s="61"/>
      <c r="BL38" s="112"/>
      <c r="BM38" s="79">
        <f t="shared" si="70"/>
        <v>2626.4999999999991</v>
      </c>
    </row>
    <row r="39" spans="2:65">
      <c r="B39" s="35" t="str">
        <f t="shared" si="61"/>
        <v>Graduate Student</v>
      </c>
      <c r="C39" s="35" t="str">
        <f t="shared" si="61"/>
        <v>Graduate Student (Yoon)</v>
      </c>
      <c r="D39" s="224" t="s">
        <v>130</v>
      </c>
      <c r="E39" s="111">
        <v>0.10199999999999999</v>
      </c>
      <c r="F39" s="94"/>
      <c r="G39" s="94"/>
      <c r="H39" s="39"/>
      <c r="I39" s="72">
        <f t="shared" si="62"/>
        <v>0</v>
      </c>
      <c r="J39" s="98"/>
      <c r="K39" s="72">
        <f t="shared" si="63"/>
        <v>2232.5249999999992</v>
      </c>
      <c r="L39" s="98"/>
      <c r="M39" s="72">
        <f t="shared" si="64"/>
        <v>0</v>
      </c>
      <c r="N39" s="39"/>
      <c r="O39" s="72">
        <f t="shared" si="65"/>
        <v>393.97499999999985</v>
      </c>
      <c r="P39" s="98"/>
      <c r="Q39" s="72"/>
      <c r="R39" s="98"/>
      <c r="S39" s="72"/>
      <c r="T39" s="98"/>
      <c r="U39" s="276">
        <f t="shared" si="66"/>
        <v>2626.4999999999991</v>
      </c>
      <c r="W39" s="39"/>
      <c r="X39" s="72"/>
      <c r="Y39" s="98"/>
      <c r="Z39" s="72"/>
      <c r="AA39" s="98"/>
      <c r="AB39" s="72"/>
      <c r="AC39" s="39"/>
      <c r="AD39" s="72"/>
      <c r="AE39" s="98"/>
      <c r="AF39" s="72"/>
      <c r="AG39" s="98"/>
      <c r="AH39" s="72"/>
      <c r="AI39" s="98"/>
      <c r="AJ39" s="290"/>
      <c r="AL39" s="39"/>
      <c r="AM39" s="72"/>
      <c r="AN39" s="98"/>
      <c r="AO39" s="72"/>
      <c r="AP39" s="98"/>
      <c r="AQ39" s="72"/>
      <c r="AR39" s="39"/>
      <c r="AS39" s="72"/>
      <c r="AT39" s="98"/>
      <c r="AU39" s="283"/>
      <c r="BA39" s="97"/>
      <c r="BC39" s="68"/>
      <c r="BD39" s="75">
        <f t="shared" si="67"/>
        <v>2626.4999999999991</v>
      </c>
      <c r="BE39" s="68"/>
      <c r="BF39" s="76">
        <f t="shared" si="68"/>
        <v>0</v>
      </c>
      <c r="BG39" s="68"/>
      <c r="BH39" s="77">
        <f t="shared" si="69"/>
        <v>0</v>
      </c>
      <c r="BI39" s="215"/>
      <c r="BJ39" s="205"/>
      <c r="BK39" s="61"/>
      <c r="BL39" s="112"/>
      <c r="BM39" s="79">
        <f t="shared" si="70"/>
        <v>2626.4999999999991</v>
      </c>
    </row>
    <row r="40" spans="2:65">
      <c r="B40" s="35" t="str">
        <f t="shared" si="61"/>
        <v>Graduate Student</v>
      </c>
      <c r="C40" s="35" t="str">
        <f t="shared" si="61"/>
        <v>Graduate Student (Yoon)</v>
      </c>
      <c r="D40" s="224" t="s">
        <v>130</v>
      </c>
      <c r="E40" s="111">
        <v>0.10199999999999999</v>
      </c>
      <c r="F40" s="94"/>
      <c r="G40" s="94"/>
      <c r="H40" s="39"/>
      <c r="I40" s="72">
        <f t="shared" si="62"/>
        <v>0</v>
      </c>
      <c r="J40" s="98"/>
      <c r="K40" s="72">
        <f t="shared" si="63"/>
        <v>2232.5249999999992</v>
      </c>
      <c r="L40" s="98"/>
      <c r="M40" s="72">
        <f t="shared" si="64"/>
        <v>0</v>
      </c>
      <c r="N40" s="39"/>
      <c r="O40" s="72">
        <f t="shared" si="65"/>
        <v>393.97499999999985</v>
      </c>
      <c r="P40" s="98"/>
      <c r="Q40" s="72"/>
      <c r="R40" s="98"/>
      <c r="S40" s="72"/>
      <c r="T40" s="98"/>
      <c r="U40" s="276">
        <f t="shared" si="66"/>
        <v>2626.4999999999991</v>
      </c>
      <c r="W40" s="39"/>
      <c r="X40" s="72"/>
      <c r="Y40" s="98"/>
      <c r="Z40" s="72"/>
      <c r="AA40" s="98"/>
      <c r="AB40" s="72"/>
      <c r="AC40" s="39"/>
      <c r="AD40" s="72"/>
      <c r="AE40" s="98"/>
      <c r="AF40" s="72"/>
      <c r="AG40" s="98"/>
      <c r="AH40" s="72"/>
      <c r="AI40" s="98"/>
      <c r="AJ40" s="290"/>
      <c r="AL40" s="39"/>
      <c r="AM40" s="72"/>
      <c r="AN40" s="98"/>
      <c r="AO40" s="72"/>
      <c r="AP40" s="98"/>
      <c r="AQ40" s="72"/>
      <c r="AR40" s="39"/>
      <c r="AS40" s="72"/>
      <c r="AT40" s="98"/>
      <c r="AU40" s="283"/>
      <c r="BA40" s="97"/>
      <c r="BC40" s="68"/>
      <c r="BD40" s="75">
        <f t="shared" si="67"/>
        <v>2626.4999999999991</v>
      </c>
      <c r="BE40" s="68"/>
      <c r="BF40" s="76">
        <f t="shared" si="68"/>
        <v>0</v>
      </c>
      <c r="BG40" s="68"/>
      <c r="BH40" s="77">
        <f t="shared" si="69"/>
        <v>0</v>
      </c>
      <c r="BI40" s="215"/>
      <c r="BJ40" s="205"/>
      <c r="BK40" s="61"/>
      <c r="BL40" s="112"/>
      <c r="BM40" s="79">
        <f t="shared" si="70"/>
        <v>2626.4999999999991</v>
      </c>
    </row>
    <row r="41" spans="2:65">
      <c r="B41" s="35" t="str">
        <f t="shared" si="61"/>
        <v>Undergraduate Student</v>
      </c>
      <c r="C41" s="35" t="str">
        <f t="shared" si="61"/>
        <v>Undergraduate Student (Lin)</v>
      </c>
      <c r="D41" s="224" t="s">
        <v>130</v>
      </c>
      <c r="E41" s="111">
        <v>6.0000000000000001E-3</v>
      </c>
      <c r="F41" s="94"/>
      <c r="G41" s="94"/>
      <c r="H41" s="39"/>
      <c r="I41" s="72">
        <f t="shared" si="62"/>
        <v>94.55399999999986</v>
      </c>
      <c r="J41" s="98"/>
      <c r="K41" s="72">
        <f t="shared" si="63"/>
        <v>0</v>
      </c>
      <c r="L41" s="98"/>
      <c r="M41" s="72">
        <f t="shared" si="64"/>
        <v>0</v>
      </c>
      <c r="N41" s="39"/>
      <c r="O41" s="72">
        <f t="shared" si="65"/>
        <v>16.685999999999975</v>
      </c>
      <c r="P41" s="98"/>
      <c r="Q41" s="72">
        <f>Q31*$E41</f>
        <v>0</v>
      </c>
      <c r="R41" s="98"/>
      <c r="S41" s="72">
        <f>S31*$E41</f>
        <v>0</v>
      </c>
      <c r="T41" s="98"/>
      <c r="U41" s="276">
        <f t="shared" si="66"/>
        <v>111.23999999999982</v>
      </c>
      <c r="W41" s="39"/>
      <c r="X41" s="72">
        <f>X31*$E41</f>
        <v>0</v>
      </c>
      <c r="Y41" s="98"/>
      <c r="Z41" s="72">
        <f>Z31*$E41</f>
        <v>0</v>
      </c>
      <c r="AA41" s="98"/>
      <c r="AB41" s="72">
        <f>AB31*$E41</f>
        <v>0</v>
      </c>
      <c r="AC41" s="39"/>
      <c r="AD41" s="72">
        <f>AD31*$E41</f>
        <v>0</v>
      </c>
      <c r="AE41" s="98"/>
      <c r="AF41" s="72">
        <f>AF31*$E41</f>
        <v>0</v>
      </c>
      <c r="AG41" s="98"/>
      <c r="AH41" s="72">
        <f>AH31*$E41</f>
        <v>0</v>
      </c>
      <c r="AI41" s="98"/>
      <c r="AJ41" s="290">
        <f>AJ31*$E41</f>
        <v>0</v>
      </c>
      <c r="AL41" s="39"/>
      <c r="AM41" s="72">
        <f>AM31*$E41</f>
        <v>0</v>
      </c>
      <c r="AN41" s="98"/>
      <c r="AO41" s="72">
        <f>AO31*$E41</f>
        <v>0</v>
      </c>
      <c r="AP41" s="98"/>
      <c r="AQ41" s="72">
        <f>AQ31*$E41</f>
        <v>0</v>
      </c>
      <c r="AR41" s="39"/>
      <c r="AS41" s="72">
        <f>AS31*$E41</f>
        <v>0</v>
      </c>
      <c r="AT41" s="98"/>
      <c r="AU41" s="283">
        <f>AU31*$E41</f>
        <v>0</v>
      </c>
      <c r="BA41" s="97"/>
      <c r="BC41" s="68"/>
      <c r="BD41" s="75">
        <f t="shared" si="67"/>
        <v>111.23999999999982</v>
      </c>
      <c r="BE41" s="68"/>
      <c r="BF41" s="76">
        <f t="shared" si="68"/>
        <v>0</v>
      </c>
      <c r="BG41" s="68"/>
      <c r="BH41" s="77">
        <f t="shared" si="69"/>
        <v>0</v>
      </c>
      <c r="BI41" s="215"/>
      <c r="BJ41" s="205"/>
      <c r="BK41" s="61"/>
      <c r="BL41" s="78"/>
      <c r="BM41" s="79">
        <f t="shared" si="70"/>
        <v>111.23999999999982</v>
      </c>
    </row>
    <row r="42" spans="2:65">
      <c r="B42" s="99"/>
      <c r="C42" s="100" t="s">
        <v>40</v>
      </c>
      <c r="D42" s="100"/>
      <c r="E42" s="99"/>
      <c r="F42" s="99"/>
      <c r="G42" s="99"/>
      <c r="H42" s="99"/>
      <c r="I42" s="102">
        <f>SUM(I35:I41)</f>
        <v>14731.491837799989</v>
      </c>
      <c r="J42" s="114"/>
      <c r="K42" s="102">
        <f>SUM(K35:K41)</f>
        <v>10867.382148649996</v>
      </c>
      <c r="L42" s="114"/>
      <c r="M42" s="102">
        <f>SUM(M35:M41)</f>
        <v>0</v>
      </c>
      <c r="N42" s="99"/>
      <c r="O42" s="102">
        <f>SUM(O35:O41)</f>
        <v>4517.4483505499966</v>
      </c>
      <c r="P42" s="114"/>
      <c r="Q42" s="102">
        <f>SUM(Q35:Q41)</f>
        <v>0</v>
      </c>
      <c r="R42" s="114"/>
      <c r="S42" s="102">
        <f>SUM(S35:S41)</f>
        <v>0</v>
      </c>
      <c r="T42" s="114"/>
      <c r="U42" s="278">
        <f>SUM(U35:U41)</f>
        <v>30116.322336999987</v>
      </c>
      <c r="V42" s="99"/>
      <c r="W42" s="99"/>
      <c r="X42" s="102">
        <f>SUM(X35:X41)</f>
        <v>0</v>
      </c>
      <c r="Y42" s="114"/>
      <c r="Z42" s="102">
        <f>SUM(Z35:Z41)</f>
        <v>0</v>
      </c>
      <c r="AA42" s="114"/>
      <c r="AB42" s="102">
        <f>SUM(AB35:AB41)</f>
        <v>0</v>
      </c>
      <c r="AC42" s="99"/>
      <c r="AD42" s="102">
        <f>SUM(AD35:AD41)</f>
        <v>0</v>
      </c>
      <c r="AE42" s="114"/>
      <c r="AF42" s="102">
        <f>SUM(AF35:AF41)</f>
        <v>0</v>
      </c>
      <c r="AG42" s="114"/>
      <c r="AH42" s="102">
        <f>SUM(AH35:AH41)</f>
        <v>0</v>
      </c>
      <c r="AI42" s="114"/>
      <c r="AJ42" s="292">
        <f>SUM(AJ35:AJ41)</f>
        <v>0</v>
      </c>
      <c r="AL42" s="99"/>
      <c r="AM42" s="102">
        <f>SUM(AM35:AM41)</f>
        <v>0</v>
      </c>
      <c r="AN42" s="114"/>
      <c r="AO42" s="102">
        <f>SUM(AO35:AO41)</f>
        <v>0</v>
      </c>
      <c r="AP42" s="114"/>
      <c r="AQ42" s="102">
        <f>SUM(AQ35:AQ41)</f>
        <v>0</v>
      </c>
      <c r="AR42" s="99"/>
      <c r="AS42" s="102">
        <f>SUM(AS35:AS41)</f>
        <v>0</v>
      </c>
      <c r="AT42" s="114"/>
      <c r="AU42" s="285">
        <f>SUM(AU35:AU41)</f>
        <v>0</v>
      </c>
      <c r="AV42" s="99"/>
      <c r="BA42" s="103"/>
      <c r="BC42" s="104"/>
      <c r="BD42" s="105">
        <f>SUM(BD35:BD41)</f>
        <v>30116.322336999987</v>
      </c>
      <c r="BE42" s="104"/>
      <c r="BF42" s="106">
        <f>SUM(BF35:BF41)</f>
        <v>0</v>
      </c>
      <c r="BG42" s="104"/>
      <c r="BH42" s="107">
        <f>SUM(BH35:BH41)</f>
        <v>0</v>
      </c>
      <c r="BI42" s="216"/>
      <c r="BJ42" s="205"/>
      <c r="BK42" s="61"/>
      <c r="BL42" s="108"/>
      <c r="BM42" s="109">
        <f>SUM(BM35:BM41)</f>
        <v>30116.322336999987</v>
      </c>
    </row>
    <row r="43" spans="2:65" ht="14" thickBot="1">
      <c r="U43" s="276"/>
      <c r="AJ43" s="290"/>
      <c r="AU43" s="283"/>
      <c r="BC43" s="98"/>
      <c r="BD43" s="69"/>
      <c r="BE43" s="98"/>
      <c r="BF43" s="69"/>
      <c r="BG43" s="98"/>
      <c r="BH43" s="69"/>
      <c r="BI43" s="216"/>
      <c r="BJ43" s="205"/>
      <c r="BK43" s="61"/>
      <c r="BL43" s="98"/>
      <c r="BM43" s="69"/>
    </row>
    <row r="44" spans="2:65" s="61" customFormat="1" ht="14" thickBot="1">
      <c r="B44" s="124" t="s">
        <v>131</v>
      </c>
      <c r="C44" s="225" t="s">
        <v>133</v>
      </c>
      <c r="D44" s="226"/>
      <c r="E44" s="63"/>
      <c r="F44" s="63"/>
      <c r="G44" s="64"/>
      <c r="H44" s="65"/>
      <c r="I44" s="66"/>
      <c r="J44" s="65"/>
      <c r="K44" s="66"/>
      <c r="L44" s="65"/>
      <c r="M44" s="66"/>
      <c r="N44" s="65"/>
      <c r="O44" s="66"/>
      <c r="P44" s="65"/>
      <c r="Q44" s="66"/>
      <c r="R44" s="65"/>
      <c r="S44" s="66"/>
      <c r="T44" s="67"/>
      <c r="U44" s="274"/>
      <c r="W44" s="65"/>
      <c r="X44" s="66"/>
      <c r="Y44" s="65"/>
      <c r="Z44" s="66"/>
      <c r="AA44" s="65"/>
      <c r="AB44" s="66"/>
      <c r="AC44" s="65"/>
      <c r="AD44" s="66"/>
      <c r="AE44" s="65"/>
      <c r="AF44" s="66"/>
      <c r="AG44" s="65"/>
      <c r="AH44" s="66"/>
      <c r="AI44" s="67"/>
      <c r="AJ44" s="288"/>
      <c r="AK44"/>
      <c r="AL44" s="65"/>
      <c r="AM44" s="66"/>
      <c r="AN44" s="65"/>
      <c r="AO44" s="66"/>
      <c r="AP44" s="65"/>
      <c r="AQ44" s="66"/>
      <c r="AR44" s="65"/>
      <c r="AS44" s="66"/>
      <c r="AT44" s="67"/>
      <c r="AU44" s="281"/>
      <c r="AW44"/>
      <c r="AX44"/>
      <c r="AY44"/>
      <c r="BA44" s="59"/>
      <c r="BC44" s="68"/>
      <c r="BD44" s="69"/>
      <c r="BE44" s="68"/>
      <c r="BF44" s="69"/>
      <c r="BG44" s="68"/>
      <c r="BH44" s="69"/>
      <c r="BI44" s="215"/>
      <c r="BJ44" s="205"/>
      <c r="BL44" s="68"/>
      <c r="BM44" s="69"/>
    </row>
    <row r="45" spans="2:65">
      <c r="B45" s="35" t="s">
        <v>204</v>
      </c>
      <c r="C45" s="35" t="s">
        <v>219</v>
      </c>
      <c r="D45" s="224" t="s">
        <v>130</v>
      </c>
      <c r="E45" s="92">
        <v>6000</v>
      </c>
      <c r="F45" s="93"/>
      <c r="G45" s="94"/>
      <c r="H45" s="115">
        <v>0</v>
      </c>
      <c r="I45" s="72">
        <f>$E45*H45</f>
        <v>0</v>
      </c>
      <c r="J45" s="115">
        <v>1</v>
      </c>
      <c r="K45" s="72">
        <f>$E45*J45</f>
        <v>6000</v>
      </c>
      <c r="L45" s="115">
        <v>0</v>
      </c>
      <c r="M45" s="72">
        <f>$E45*L45</f>
        <v>0</v>
      </c>
      <c r="N45" s="115">
        <v>0</v>
      </c>
      <c r="O45" s="72">
        <f>$E45*N45</f>
        <v>0</v>
      </c>
      <c r="P45" s="115">
        <v>0</v>
      </c>
      <c r="Q45" s="72">
        <f>$E45*P45</f>
        <v>0</v>
      </c>
      <c r="R45" s="115">
        <v>0</v>
      </c>
      <c r="S45" s="72">
        <f>$E45*R45</f>
        <v>0</v>
      </c>
      <c r="T45" s="98">
        <f>H45+J45+L45+N45+P45+R45</f>
        <v>1</v>
      </c>
      <c r="U45" s="276">
        <f t="shared" ref="U45:U55" si="71">$E45*T45</f>
        <v>6000</v>
      </c>
      <c r="W45" s="115">
        <v>0</v>
      </c>
      <c r="X45" s="72">
        <f>$E45*W45</f>
        <v>0</v>
      </c>
      <c r="Y45" s="115">
        <v>0</v>
      </c>
      <c r="Z45" s="72">
        <f>$E45*Y45</f>
        <v>0</v>
      </c>
      <c r="AA45" s="115">
        <v>0</v>
      </c>
      <c r="AB45" s="72">
        <f>$E45*AA45</f>
        <v>0</v>
      </c>
      <c r="AC45" s="115">
        <v>0</v>
      </c>
      <c r="AD45" s="72">
        <f>$E45*AC45</f>
        <v>0</v>
      </c>
      <c r="AE45" s="115">
        <v>0</v>
      </c>
      <c r="AF45" s="72">
        <f>$E45*AE45</f>
        <v>0</v>
      </c>
      <c r="AG45" s="115">
        <v>0</v>
      </c>
      <c r="AH45" s="72">
        <f>$E45*AG45</f>
        <v>0</v>
      </c>
      <c r="AI45" s="98">
        <f>W45+Y45+AA45+AC45+AE45+AG45</f>
        <v>0</v>
      </c>
      <c r="AJ45" s="290">
        <f t="shared" ref="AJ45:AJ55" si="72">$E45*AI45</f>
        <v>0</v>
      </c>
      <c r="AL45" s="115">
        <v>0</v>
      </c>
      <c r="AM45" s="72">
        <f>$E45*AL45</f>
        <v>0</v>
      </c>
      <c r="AN45" s="115">
        <v>0</v>
      </c>
      <c r="AO45" s="72">
        <f>$E45*AN45</f>
        <v>0</v>
      </c>
      <c r="AP45" s="115">
        <v>0</v>
      </c>
      <c r="AQ45" s="72">
        <f>$E45*AP45</f>
        <v>0</v>
      </c>
      <c r="AR45" s="115">
        <v>0</v>
      </c>
      <c r="AS45" s="72">
        <f>$E45*AR45</f>
        <v>0</v>
      </c>
      <c r="AT45" s="98">
        <f>AL45+AN45+AP45+AR45</f>
        <v>0</v>
      </c>
      <c r="AU45" s="283">
        <f t="shared" ref="AU45:AU55" si="73">$E45*AT45</f>
        <v>0</v>
      </c>
      <c r="BA45" s="97"/>
      <c r="BC45" s="98">
        <f>$T45</f>
        <v>1</v>
      </c>
      <c r="BD45" s="75">
        <f t="shared" ref="BD45:BD55" si="74">$E45*BC45</f>
        <v>6000</v>
      </c>
      <c r="BE45" s="98">
        <f>$AI45</f>
        <v>0</v>
      </c>
      <c r="BF45" s="76">
        <f t="shared" ref="BF45:BF55" si="75">$E45*BE45</f>
        <v>0</v>
      </c>
      <c r="BG45" s="98">
        <f>$AT45</f>
        <v>0</v>
      </c>
      <c r="BH45" s="77">
        <f t="shared" ref="BH45:BH55" si="76">$E45*BG45</f>
        <v>0</v>
      </c>
      <c r="BI45" s="216"/>
      <c r="BJ45" s="205"/>
      <c r="BK45" s="61"/>
      <c r="BL45" s="78">
        <f>BC45+BE45+BG45</f>
        <v>1</v>
      </c>
      <c r="BM45" s="79">
        <f t="shared" ref="BM45:BM55" si="77">$E45*BL45</f>
        <v>6000</v>
      </c>
    </row>
    <row r="46" spans="2:65">
      <c r="B46" s="35" t="s">
        <v>205</v>
      </c>
      <c r="C46" s="35" t="s">
        <v>219</v>
      </c>
      <c r="D46" s="224" t="s">
        <v>130</v>
      </c>
      <c r="E46" s="92">
        <v>20000</v>
      </c>
      <c r="F46" s="93"/>
      <c r="G46" s="94"/>
      <c r="H46" s="115">
        <v>0</v>
      </c>
      <c r="I46" s="72">
        <f t="shared" ref="I46:I55" si="78">$E46*H46</f>
        <v>0</v>
      </c>
      <c r="J46" s="115">
        <v>1</v>
      </c>
      <c r="K46" s="72">
        <f t="shared" ref="K46:K55" si="79">$E46*J46</f>
        <v>20000</v>
      </c>
      <c r="L46" s="115">
        <v>0</v>
      </c>
      <c r="M46" s="72">
        <f t="shared" ref="M46:M54" si="80">$E46*L46</f>
        <v>0</v>
      </c>
      <c r="N46" s="115">
        <v>0</v>
      </c>
      <c r="O46" s="72">
        <f t="shared" ref="O46:O55" si="81">$E46*N46</f>
        <v>0</v>
      </c>
      <c r="P46" s="115"/>
      <c r="Q46" s="72"/>
      <c r="R46" s="115"/>
      <c r="S46" s="72"/>
      <c r="T46" s="98">
        <f t="shared" ref="T46:T55" si="82">H46+J46+L46+N46+P46+R46</f>
        <v>1</v>
      </c>
      <c r="U46" s="276">
        <f t="shared" si="71"/>
        <v>20000</v>
      </c>
      <c r="W46" s="115"/>
      <c r="X46" s="72"/>
      <c r="Y46" s="115"/>
      <c r="Z46" s="72"/>
      <c r="AA46" s="115"/>
      <c r="AB46" s="72"/>
      <c r="AC46" s="115"/>
      <c r="AD46" s="72"/>
      <c r="AE46" s="115"/>
      <c r="AF46" s="72"/>
      <c r="AG46" s="115"/>
      <c r="AH46" s="72"/>
      <c r="AI46" s="98"/>
      <c r="AJ46" s="290"/>
      <c r="AL46" s="115"/>
      <c r="AM46" s="72"/>
      <c r="AN46" s="115"/>
      <c r="AO46" s="72"/>
      <c r="AP46" s="115"/>
      <c r="AQ46" s="72"/>
      <c r="AR46" s="115"/>
      <c r="AS46" s="72"/>
      <c r="AT46" s="98"/>
      <c r="AU46" s="283"/>
      <c r="BA46" s="97"/>
      <c r="BC46" s="98">
        <f t="shared" ref="BC46:BC55" si="83">$T46</f>
        <v>1</v>
      </c>
      <c r="BD46" s="75">
        <f t="shared" si="74"/>
        <v>20000</v>
      </c>
      <c r="BE46" s="98"/>
      <c r="BF46" s="76"/>
      <c r="BG46" s="98"/>
      <c r="BH46" s="77"/>
      <c r="BI46" s="216"/>
      <c r="BJ46" s="205"/>
      <c r="BK46" s="61"/>
      <c r="BL46" s="78">
        <f t="shared" ref="BL46:BL54" si="84">BC46+BE46+BG46</f>
        <v>1</v>
      </c>
      <c r="BM46" s="79">
        <f t="shared" si="77"/>
        <v>20000</v>
      </c>
    </row>
    <row r="47" spans="2:65">
      <c r="B47" s="35" t="s">
        <v>206</v>
      </c>
      <c r="C47" s="35" t="s">
        <v>219</v>
      </c>
      <c r="D47" s="224" t="s">
        <v>130</v>
      </c>
      <c r="E47" s="92">
        <v>6000</v>
      </c>
      <c r="F47" s="93"/>
      <c r="G47" s="94"/>
      <c r="H47" s="115">
        <v>0.83333333333000004</v>
      </c>
      <c r="I47" s="72">
        <f t="shared" si="78"/>
        <v>4999.9999999800002</v>
      </c>
      <c r="J47" s="115">
        <v>0</v>
      </c>
      <c r="K47" s="72">
        <f t="shared" si="79"/>
        <v>0</v>
      </c>
      <c r="L47" s="115">
        <v>0</v>
      </c>
      <c r="M47" s="72">
        <f t="shared" si="80"/>
        <v>0</v>
      </c>
      <c r="N47" s="115">
        <v>0.16666666666659999</v>
      </c>
      <c r="O47" s="72">
        <f t="shared" si="81"/>
        <v>999.99999999959994</v>
      </c>
      <c r="P47" s="115"/>
      <c r="Q47" s="72"/>
      <c r="R47" s="115"/>
      <c r="S47" s="72"/>
      <c r="T47" s="98">
        <f t="shared" si="82"/>
        <v>0.99999999999660005</v>
      </c>
      <c r="U47" s="276">
        <f t="shared" si="71"/>
        <v>5999.9999999796</v>
      </c>
      <c r="W47" s="115"/>
      <c r="X47" s="72"/>
      <c r="Y47" s="115"/>
      <c r="Z47" s="72"/>
      <c r="AA47" s="115"/>
      <c r="AB47" s="72"/>
      <c r="AC47" s="115"/>
      <c r="AD47" s="72"/>
      <c r="AE47" s="115"/>
      <c r="AF47" s="72"/>
      <c r="AG47" s="115"/>
      <c r="AH47" s="72"/>
      <c r="AI47" s="98"/>
      <c r="AJ47" s="290"/>
      <c r="AL47" s="115"/>
      <c r="AM47" s="72"/>
      <c r="AN47" s="115"/>
      <c r="AO47" s="72"/>
      <c r="AP47" s="115"/>
      <c r="AQ47" s="72"/>
      <c r="AR47" s="115"/>
      <c r="AS47" s="72"/>
      <c r="AT47" s="98"/>
      <c r="AU47" s="283"/>
      <c r="BA47" s="97"/>
      <c r="BC47" s="98">
        <f t="shared" si="83"/>
        <v>0.99999999999660005</v>
      </c>
      <c r="BD47" s="75">
        <f t="shared" si="74"/>
        <v>5999.9999999796</v>
      </c>
      <c r="BE47" s="98"/>
      <c r="BF47" s="76"/>
      <c r="BG47" s="98"/>
      <c r="BH47" s="77"/>
      <c r="BI47" s="216"/>
      <c r="BJ47" s="205"/>
      <c r="BK47" s="61"/>
      <c r="BL47" s="78">
        <f t="shared" si="84"/>
        <v>0.99999999999660005</v>
      </c>
      <c r="BM47" s="79">
        <f t="shared" si="77"/>
        <v>5999.9999999796</v>
      </c>
    </row>
    <row r="48" spans="2:65">
      <c r="B48" s="35" t="s">
        <v>180</v>
      </c>
      <c r="C48" s="35" t="s">
        <v>181</v>
      </c>
      <c r="D48" s="224" t="s">
        <v>130</v>
      </c>
      <c r="E48" s="92">
        <v>0</v>
      </c>
      <c r="F48" s="93"/>
      <c r="G48" s="94"/>
      <c r="H48" s="115">
        <v>0</v>
      </c>
      <c r="I48" s="72">
        <f t="shared" si="78"/>
        <v>0</v>
      </c>
      <c r="J48" s="115">
        <v>0</v>
      </c>
      <c r="K48" s="72">
        <f t="shared" si="79"/>
        <v>0</v>
      </c>
      <c r="L48" s="115">
        <v>0</v>
      </c>
      <c r="M48" s="72">
        <f t="shared" si="80"/>
        <v>0</v>
      </c>
      <c r="N48" s="115">
        <v>0</v>
      </c>
      <c r="O48" s="72">
        <f t="shared" si="81"/>
        <v>0</v>
      </c>
      <c r="P48" s="115"/>
      <c r="Q48" s="72"/>
      <c r="R48" s="115"/>
      <c r="S48" s="72"/>
      <c r="T48" s="98">
        <f t="shared" si="82"/>
        <v>0</v>
      </c>
      <c r="U48" s="276">
        <f t="shared" si="71"/>
        <v>0</v>
      </c>
      <c r="W48" s="115"/>
      <c r="X48" s="72"/>
      <c r="Y48" s="115"/>
      <c r="Z48" s="72"/>
      <c r="AA48" s="115"/>
      <c r="AB48" s="72"/>
      <c r="AC48" s="115"/>
      <c r="AD48" s="72"/>
      <c r="AE48" s="115"/>
      <c r="AF48" s="72"/>
      <c r="AG48" s="115"/>
      <c r="AH48" s="72"/>
      <c r="AI48" s="98"/>
      <c r="AJ48" s="290"/>
      <c r="AL48" s="115"/>
      <c r="AM48" s="72"/>
      <c r="AN48" s="115"/>
      <c r="AO48" s="72"/>
      <c r="AP48" s="115"/>
      <c r="AQ48" s="72"/>
      <c r="AR48" s="115"/>
      <c r="AS48" s="72"/>
      <c r="AT48" s="98"/>
      <c r="AU48" s="283"/>
      <c r="BA48" s="97"/>
      <c r="BC48" s="98">
        <f t="shared" si="83"/>
        <v>0</v>
      </c>
      <c r="BD48" s="75">
        <f t="shared" si="74"/>
        <v>0</v>
      </c>
      <c r="BE48" s="98"/>
      <c r="BF48" s="76"/>
      <c r="BG48" s="98"/>
      <c r="BH48" s="77"/>
      <c r="BI48" s="216"/>
      <c r="BJ48" s="205"/>
      <c r="BK48" s="61"/>
      <c r="BL48" s="78">
        <f t="shared" si="84"/>
        <v>0</v>
      </c>
      <c r="BM48" s="79">
        <f t="shared" si="77"/>
        <v>0</v>
      </c>
    </row>
    <row r="49" spans="2:65">
      <c r="B49" s="35" t="s">
        <v>180</v>
      </c>
      <c r="C49" s="35" t="s">
        <v>181</v>
      </c>
      <c r="D49" s="224" t="s">
        <v>130</v>
      </c>
      <c r="E49" s="92">
        <v>0</v>
      </c>
      <c r="F49" s="93"/>
      <c r="G49" s="94"/>
      <c r="H49" s="115">
        <v>0</v>
      </c>
      <c r="I49" s="72">
        <f t="shared" si="78"/>
        <v>0</v>
      </c>
      <c r="J49" s="115">
        <v>0</v>
      </c>
      <c r="K49" s="72">
        <f t="shared" si="79"/>
        <v>0</v>
      </c>
      <c r="L49" s="115">
        <v>0</v>
      </c>
      <c r="M49" s="72">
        <f t="shared" si="80"/>
        <v>0</v>
      </c>
      <c r="N49" s="115">
        <v>0</v>
      </c>
      <c r="O49" s="72">
        <f t="shared" si="81"/>
        <v>0</v>
      </c>
      <c r="P49" s="115"/>
      <c r="Q49" s="72"/>
      <c r="R49" s="115"/>
      <c r="S49" s="72"/>
      <c r="T49" s="98">
        <f t="shared" si="82"/>
        <v>0</v>
      </c>
      <c r="U49" s="276">
        <f t="shared" si="71"/>
        <v>0</v>
      </c>
      <c r="W49" s="115"/>
      <c r="X49" s="72"/>
      <c r="Y49" s="115"/>
      <c r="Z49" s="72"/>
      <c r="AA49" s="115"/>
      <c r="AB49" s="72"/>
      <c r="AC49" s="115"/>
      <c r="AD49" s="72"/>
      <c r="AE49" s="115"/>
      <c r="AF49" s="72"/>
      <c r="AG49" s="115"/>
      <c r="AH49" s="72"/>
      <c r="AI49" s="98"/>
      <c r="AJ49" s="290"/>
      <c r="AL49" s="115"/>
      <c r="AM49" s="72"/>
      <c r="AN49" s="115"/>
      <c r="AO49" s="72"/>
      <c r="AP49" s="115"/>
      <c r="AQ49" s="72"/>
      <c r="AR49" s="115"/>
      <c r="AS49" s="72"/>
      <c r="AT49" s="98"/>
      <c r="AU49" s="283"/>
      <c r="BA49" s="97"/>
      <c r="BC49" s="98">
        <f t="shared" si="83"/>
        <v>0</v>
      </c>
      <c r="BD49" s="75">
        <f t="shared" si="74"/>
        <v>0</v>
      </c>
      <c r="BE49" s="98"/>
      <c r="BF49" s="76"/>
      <c r="BG49" s="98"/>
      <c r="BH49" s="77"/>
      <c r="BI49" s="216"/>
      <c r="BJ49" s="205"/>
      <c r="BK49" s="61"/>
      <c r="BL49" s="78">
        <f t="shared" si="84"/>
        <v>0</v>
      </c>
      <c r="BM49" s="79">
        <f t="shared" si="77"/>
        <v>0</v>
      </c>
    </row>
    <row r="50" spans="2:65">
      <c r="B50" s="35" t="s">
        <v>180</v>
      </c>
      <c r="C50" s="35" t="s">
        <v>181</v>
      </c>
      <c r="D50" s="224" t="s">
        <v>130</v>
      </c>
      <c r="E50" s="92">
        <v>0</v>
      </c>
      <c r="F50" s="93"/>
      <c r="G50" s="94"/>
      <c r="H50" s="115">
        <v>0</v>
      </c>
      <c r="I50" s="72">
        <f t="shared" si="78"/>
        <v>0</v>
      </c>
      <c r="J50" s="115">
        <v>0</v>
      </c>
      <c r="K50" s="72">
        <f t="shared" si="79"/>
        <v>0</v>
      </c>
      <c r="L50" s="115">
        <v>0</v>
      </c>
      <c r="M50" s="72">
        <f t="shared" si="80"/>
        <v>0</v>
      </c>
      <c r="N50" s="115">
        <v>0</v>
      </c>
      <c r="O50" s="72">
        <f t="shared" si="81"/>
        <v>0</v>
      </c>
      <c r="P50" s="115"/>
      <c r="Q50" s="72"/>
      <c r="R50" s="115"/>
      <c r="S50" s="72"/>
      <c r="T50" s="98">
        <f t="shared" si="82"/>
        <v>0</v>
      </c>
      <c r="U50" s="276">
        <f t="shared" si="71"/>
        <v>0</v>
      </c>
      <c r="W50" s="115"/>
      <c r="X50" s="72"/>
      <c r="Y50" s="115"/>
      <c r="Z50" s="72"/>
      <c r="AA50" s="115"/>
      <c r="AB50" s="72"/>
      <c r="AC50" s="115"/>
      <c r="AD50" s="72"/>
      <c r="AE50" s="115"/>
      <c r="AF50" s="72"/>
      <c r="AG50" s="115"/>
      <c r="AH50" s="72"/>
      <c r="AI50" s="98"/>
      <c r="AJ50" s="290"/>
      <c r="AL50" s="115"/>
      <c r="AM50" s="72"/>
      <c r="AN50" s="115"/>
      <c r="AO50" s="72"/>
      <c r="AP50" s="115"/>
      <c r="AQ50" s="72"/>
      <c r="AR50" s="115"/>
      <c r="AS50" s="72"/>
      <c r="AT50" s="98"/>
      <c r="AU50" s="283"/>
      <c r="BA50" s="97"/>
      <c r="BC50" s="98">
        <f t="shared" si="83"/>
        <v>0</v>
      </c>
      <c r="BD50" s="75">
        <f t="shared" si="74"/>
        <v>0</v>
      </c>
      <c r="BE50" s="98"/>
      <c r="BF50" s="76"/>
      <c r="BG50" s="98"/>
      <c r="BH50" s="77"/>
      <c r="BI50" s="216"/>
      <c r="BJ50" s="205"/>
      <c r="BK50" s="61"/>
      <c r="BL50" s="78">
        <f t="shared" si="84"/>
        <v>0</v>
      </c>
      <c r="BM50" s="79">
        <f t="shared" si="77"/>
        <v>0</v>
      </c>
    </row>
    <row r="51" spans="2:65">
      <c r="B51" s="35" t="s">
        <v>180</v>
      </c>
      <c r="C51" s="35" t="s">
        <v>181</v>
      </c>
      <c r="D51" s="224" t="s">
        <v>130</v>
      </c>
      <c r="E51" s="92">
        <v>0</v>
      </c>
      <c r="F51" s="93"/>
      <c r="G51" s="94"/>
      <c r="H51" s="115">
        <v>0</v>
      </c>
      <c r="I51" s="72">
        <f t="shared" si="78"/>
        <v>0</v>
      </c>
      <c r="J51" s="115">
        <v>0</v>
      </c>
      <c r="K51" s="72">
        <f t="shared" si="79"/>
        <v>0</v>
      </c>
      <c r="L51" s="115">
        <v>0</v>
      </c>
      <c r="M51" s="72">
        <f t="shared" si="80"/>
        <v>0</v>
      </c>
      <c r="N51" s="115">
        <v>0</v>
      </c>
      <c r="O51" s="72">
        <f t="shared" si="81"/>
        <v>0</v>
      </c>
      <c r="P51" s="115"/>
      <c r="Q51" s="72"/>
      <c r="R51" s="115"/>
      <c r="S51" s="72"/>
      <c r="T51" s="98">
        <f t="shared" si="82"/>
        <v>0</v>
      </c>
      <c r="U51" s="276">
        <f t="shared" si="71"/>
        <v>0</v>
      </c>
      <c r="W51" s="115"/>
      <c r="X51" s="72"/>
      <c r="Y51" s="115"/>
      <c r="Z51" s="72"/>
      <c r="AA51" s="115"/>
      <c r="AB51" s="72"/>
      <c r="AC51" s="115"/>
      <c r="AD51" s="72"/>
      <c r="AE51" s="115"/>
      <c r="AF51" s="72"/>
      <c r="AG51" s="115"/>
      <c r="AH51" s="72"/>
      <c r="AI51" s="98"/>
      <c r="AJ51" s="290"/>
      <c r="AL51" s="115"/>
      <c r="AM51" s="72"/>
      <c r="AN51" s="115"/>
      <c r="AO51" s="72"/>
      <c r="AP51" s="115"/>
      <c r="AQ51" s="72"/>
      <c r="AR51" s="115"/>
      <c r="AS51" s="72"/>
      <c r="AT51" s="98"/>
      <c r="AU51" s="283"/>
      <c r="BA51" s="97"/>
      <c r="BC51" s="98">
        <f t="shared" si="83"/>
        <v>0</v>
      </c>
      <c r="BD51" s="75">
        <f t="shared" si="74"/>
        <v>0</v>
      </c>
      <c r="BE51" s="98"/>
      <c r="BF51" s="76"/>
      <c r="BG51" s="98"/>
      <c r="BH51" s="77"/>
      <c r="BI51" s="216"/>
      <c r="BJ51" s="205"/>
      <c r="BK51" s="61"/>
      <c r="BL51" s="78">
        <f t="shared" si="84"/>
        <v>0</v>
      </c>
      <c r="BM51" s="79">
        <f t="shared" si="77"/>
        <v>0</v>
      </c>
    </row>
    <row r="52" spans="2:65">
      <c r="B52" s="35" t="s">
        <v>180</v>
      </c>
      <c r="C52" s="35" t="s">
        <v>181</v>
      </c>
      <c r="D52" s="224" t="s">
        <v>130</v>
      </c>
      <c r="E52" s="92">
        <v>0</v>
      </c>
      <c r="F52" s="93"/>
      <c r="G52" s="94"/>
      <c r="H52" s="115">
        <v>0</v>
      </c>
      <c r="I52" s="72">
        <f t="shared" si="78"/>
        <v>0</v>
      </c>
      <c r="J52" s="115">
        <v>0</v>
      </c>
      <c r="K52" s="72">
        <f t="shared" si="79"/>
        <v>0</v>
      </c>
      <c r="L52" s="115">
        <v>0</v>
      </c>
      <c r="M52" s="72">
        <f t="shared" si="80"/>
        <v>0</v>
      </c>
      <c r="N52" s="115">
        <v>0</v>
      </c>
      <c r="O52" s="72">
        <f t="shared" si="81"/>
        <v>0</v>
      </c>
      <c r="P52" s="115"/>
      <c r="Q52" s="72"/>
      <c r="R52" s="115"/>
      <c r="S52" s="72"/>
      <c r="T52" s="98">
        <f t="shared" si="82"/>
        <v>0</v>
      </c>
      <c r="U52" s="276">
        <f t="shared" si="71"/>
        <v>0</v>
      </c>
      <c r="W52" s="115"/>
      <c r="X52" s="72"/>
      <c r="Y52" s="115"/>
      <c r="Z52" s="72"/>
      <c r="AA52" s="115"/>
      <c r="AB52" s="72"/>
      <c r="AC52" s="115"/>
      <c r="AD52" s="72"/>
      <c r="AE52" s="115"/>
      <c r="AF52" s="72"/>
      <c r="AG52" s="115"/>
      <c r="AH52" s="72"/>
      <c r="AI52" s="98"/>
      <c r="AJ52" s="290"/>
      <c r="AL52" s="115"/>
      <c r="AM52" s="72"/>
      <c r="AN52" s="115"/>
      <c r="AO52" s="72"/>
      <c r="AP52" s="115"/>
      <c r="AQ52" s="72"/>
      <c r="AR52" s="115"/>
      <c r="AS52" s="72"/>
      <c r="AT52" s="98"/>
      <c r="AU52" s="283"/>
      <c r="BA52" s="97"/>
      <c r="BC52" s="98">
        <f t="shared" si="83"/>
        <v>0</v>
      </c>
      <c r="BD52" s="75">
        <f t="shared" si="74"/>
        <v>0</v>
      </c>
      <c r="BE52" s="98"/>
      <c r="BF52" s="76"/>
      <c r="BG52" s="98"/>
      <c r="BH52" s="77"/>
      <c r="BI52" s="216"/>
      <c r="BJ52" s="205"/>
      <c r="BK52" s="61"/>
      <c r="BL52" s="78">
        <f t="shared" si="84"/>
        <v>0</v>
      </c>
      <c r="BM52" s="79">
        <f t="shared" si="77"/>
        <v>0</v>
      </c>
    </row>
    <row r="53" spans="2:65">
      <c r="B53" s="35" t="s">
        <v>180</v>
      </c>
      <c r="C53" s="35" t="s">
        <v>181</v>
      </c>
      <c r="D53" s="224" t="s">
        <v>130</v>
      </c>
      <c r="E53" s="92">
        <v>0</v>
      </c>
      <c r="F53" s="93"/>
      <c r="G53" s="94"/>
      <c r="H53" s="115">
        <v>0</v>
      </c>
      <c r="I53" s="72">
        <f t="shared" si="78"/>
        <v>0</v>
      </c>
      <c r="J53" s="115">
        <v>0</v>
      </c>
      <c r="K53" s="72">
        <f t="shared" si="79"/>
        <v>0</v>
      </c>
      <c r="L53" s="115">
        <v>0</v>
      </c>
      <c r="M53" s="72">
        <f t="shared" si="80"/>
        <v>0</v>
      </c>
      <c r="N53" s="115">
        <v>0</v>
      </c>
      <c r="O53" s="72">
        <f t="shared" si="81"/>
        <v>0</v>
      </c>
      <c r="P53" s="115"/>
      <c r="Q53" s="72"/>
      <c r="R53" s="115"/>
      <c r="S53" s="72"/>
      <c r="T53" s="98">
        <f t="shared" si="82"/>
        <v>0</v>
      </c>
      <c r="U53" s="276">
        <f t="shared" si="71"/>
        <v>0</v>
      </c>
      <c r="W53" s="115"/>
      <c r="X53" s="72"/>
      <c r="Y53" s="115"/>
      <c r="Z53" s="72"/>
      <c r="AA53" s="115"/>
      <c r="AB53" s="72"/>
      <c r="AC53" s="115"/>
      <c r="AD53" s="72"/>
      <c r="AE53" s="115"/>
      <c r="AF53" s="72"/>
      <c r="AG53" s="115"/>
      <c r="AH53" s="72"/>
      <c r="AI53" s="98"/>
      <c r="AJ53" s="290"/>
      <c r="AL53" s="115"/>
      <c r="AM53" s="72"/>
      <c r="AN53" s="115"/>
      <c r="AO53" s="72"/>
      <c r="AP53" s="115"/>
      <c r="AQ53" s="72"/>
      <c r="AR53" s="115"/>
      <c r="AS53" s="72"/>
      <c r="AT53" s="98"/>
      <c r="AU53" s="283"/>
      <c r="BA53" s="97"/>
      <c r="BC53" s="98">
        <f t="shared" si="83"/>
        <v>0</v>
      </c>
      <c r="BD53" s="75">
        <f t="shared" si="74"/>
        <v>0</v>
      </c>
      <c r="BE53" s="98"/>
      <c r="BF53" s="76"/>
      <c r="BG53" s="98"/>
      <c r="BH53" s="77"/>
      <c r="BI53" s="216"/>
      <c r="BJ53" s="205"/>
      <c r="BK53" s="61"/>
      <c r="BL53" s="78">
        <f t="shared" si="84"/>
        <v>0</v>
      </c>
      <c r="BM53" s="79">
        <f t="shared" si="77"/>
        <v>0</v>
      </c>
    </row>
    <row r="54" spans="2:65">
      <c r="B54" s="35" t="s">
        <v>180</v>
      </c>
      <c r="C54" s="35" t="s">
        <v>181</v>
      </c>
      <c r="D54" s="224" t="s">
        <v>130</v>
      </c>
      <c r="E54" s="92">
        <v>0</v>
      </c>
      <c r="F54" s="93"/>
      <c r="G54" s="94"/>
      <c r="H54" s="115">
        <v>0</v>
      </c>
      <c r="I54" s="72">
        <f t="shared" si="78"/>
        <v>0</v>
      </c>
      <c r="J54" s="115">
        <v>0</v>
      </c>
      <c r="K54" s="72">
        <f t="shared" si="79"/>
        <v>0</v>
      </c>
      <c r="L54" s="115">
        <v>0</v>
      </c>
      <c r="M54" s="72">
        <f t="shared" si="80"/>
        <v>0</v>
      </c>
      <c r="N54" s="115">
        <v>0</v>
      </c>
      <c r="O54" s="72">
        <f t="shared" si="81"/>
        <v>0</v>
      </c>
      <c r="P54" s="115"/>
      <c r="Q54" s="72"/>
      <c r="R54" s="115"/>
      <c r="S54" s="72"/>
      <c r="T54" s="98">
        <f t="shared" si="82"/>
        <v>0</v>
      </c>
      <c r="U54" s="276">
        <f t="shared" si="71"/>
        <v>0</v>
      </c>
      <c r="W54" s="115"/>
      <c r="X54" s="72"/>
      <c r="Y54" s="115"/>
      <c r="Z54" s="72"/>
      <c r="AA54" s="115"/>
      <c r="AB54" s="72"/>
      <c r="AC54" s="115"/>
      <c r="AD54" s="72"/>
      <c r="AE54" s="115"/>
      <c r="AF54" s="72"/>
      <c r="AG54" s="115"/>
      <c r="AH54" s="72"/>
      <c r="AI54" s="98"/>
      <c r="AJ54" s="290"/>
      <c r="AL54" s="115"/>
      <c r="AM54" s="72"/>
      <c r="AN54" s="115"/>
      <c r="AO54" s="72"/>
      <c r="AP54" s="115"/>
      <c r="AQ54" s="72"/>
      <c r="AR54" s="115"/>
      <c r="AS54" s="72"/>
      <c r="AT54" s="98"/>
      <c r="AU54" s="283"/>
      <c r="BA54" s="97"/>
      <c r="BC54" s="98">
        <f t="shared" si="83"/>
        <v>0</v>
      </c>
      <c r="BD54" s="75">
        <f t="shared" si="74"/>
        <v>0</v>
      </c>
      <c r="BE54" s="98"/>
      <c r="BF54" s="76"/>
      <c r="BG54" s="98"/>
      <c r="BH54" s="77"/>
      <c r="BI54" s="216"/>
      <c r="BJ54" s="205"/>
      <c r="BK54" s="61"/>
      <c r="BL54" s="78">
        <f t="shared" si="84"/>
        <v>0</v>
      </c>
      <c r="BM54" s="79">
        <f t="shared" si="77"/>
        <v>0</v>
      </c>
    </row>
    <row r="55" spans="2:65">
      <c r="B55" s="35" t="s">
        <v>180</v>
      </c>
      <c r="C55" s="35" t="s">
        <v>181</v>
      </c>
      <c r="D55" s="224" t="s">
        <v>130</v>
      </c>
      <c r="E55" s="92">
        <v>0</v>
      </c>
      <c r="F55" s="93"/>
      <c r="G55" s="94"/>
      <c r="H55" s="115">
        <v>0</v>
      </c>
      <c r="I55" s="72">
        <f t="shared" si="78"/>
        <v>0</v>
      </c>
      <c r="J55" s="115">
        <v>0</v>
      </c>
      <c r="K55" s="72">
        <f t="shared" si="79"/>
        <v>0</v>
      </c>
      <c r="L55" s="115">
        <v>0</v>
      </c>
      <c r="M55" s="72">
        <f t="shared" ref="M55" si="85">$E55*L55</f>
        <v>0</v>
      </c>
      <c r="N55" s="115">
        <v>0</v>
      </c>
      <c r="O55" s="72">
        <f t="shared" si="81"/>
        <v>0</v>
      </c>
      <c r="P55" s="115">
        <v>0</v>
      </c>
      <c r="Q55" s="72">
        <f t="shared" ref="Q55" si="86">$E55*P55</f>
        <v>0</v>
      </c>
      <c r="R55" s="115">
        <v>0</v>
      </c>
      <c r="S55" s="72">
        <f t="shared" ref="S55" si="87">$E55*R55</f>
        <v>0</v>
      </c>
      <c r="T55" s="98">
        <f t="shared" si="82"/>
        <v>0</v>
      </c>
      <c r="U55" s="276">
        <f t="shared" si="71"/>
        <v>0</v>
      </c>
      <c r="W55" s="115">
        <v>0</v>
      </c>
      <c r="X55" s="72">
        <f t="shared" ref="X55" si="88">$E55*W55</f>
        <v>0</v>
      </c>
      <c r="Y55" s="115">
        <v>0</v>
      </c>
      <c r="Z55" s="72">
        <f t="shared" ref="Z55" si="89">$E55*Y55</f>
        <v>0</v>
      </c>
      <c r="AA55" s="115">
        <v>0</v>
      </c>
      <c r="AB55" s="72">
        <f t="shared" ref="AB55" si="90">$E55*AA55</f>
        <v>0</v>
      </c>
      <c r="AC55" s="115">
        <v>0</v>
      </c>
      <c r="AD55" s="72">
        <f t="shared" ref="AD55" si="91">$E55*AC55</f>
        <v>0</v>
      </c>
      <c r="AE55" s="115">
        <v>0</v>
      </c>
      <c r="AF55" s="72">
        <f t="shared" ref="AF55" si="92">$E55*AE55</f>
        <v>0</v>
      </c>
      <c r="AG55" s="115">
        <v>0</v>
      </c>
      <c r="AH55" s="72">
        <f t="shared" ref="AH55" si="93">$E55*AG55</f>
        <v>0</v>
      </c>
      <c r="AI55" s="98">
        <f>W55+Y55+AA55+AC55+AE55+AG55</f>
        <v>0</v>
      </c>
      <c r="AJ55" s="290">
        <f t="shared" si="72"/>
        <v>0</v>
      </c>
      <c r="AL55" s="115">
        <v>0</v>
      </c>
      <c r="AM55" s="72">
        <f t="shared" ref="AM55" si="94">$E55*AL55</f>
        <v>0</v>
      </c>
      <c r="AN55" s="115">
        <v>0</v>
      </c>
      <c r="AO55" s="72">
        <f t="shared" ref="AO55" si="95">$E55*AN55</f>
        <v>0</v>
      </c>
      <c r="AP55" s="115">
        <v>0</v>
      </c>
      <c r="AQ55" s="72">
        <f t="shared" ref="AQ55" si="96">$E55*AP55</f>
        <v>0</v>
      </c>
      <c r="AR55" s="115">
        <v>0</v>
      </c>
      <c r="AS55" s="72">
        <f t="shared" ref="AS55" si="97">$E55*AR55</f>
        <v>0</v>
      </c>
      <c r="AT55" s="98">
        <f t="shared" ref="AT55" si="98">AL55+AN55+AP55+AR55</f>
        <v>0</v>
      </c>
      <c r="AU55" s="283">
        <f t="shared" si="73"/>
        <v>0</v>
      </c>
      <c r="BA55" s="97"/>
      <c r="BC55" s="98">
        <f t="shared" si="83"/>
        <v>0</v>
      </c>
      <c r="BD55" s="75">
        <f t="shared" si="74"/>
        <v>0</v>
      </c>
      <c r="BE55" s="98">
        <f t="shared" ref="BE55" si="99">$AI55</f>
        <v>0</v>
      </c>
      <c r="BF55" s="76">
        <f t="shared" si="75"/>
        <v>0</v>
      </c>
      <c r="BG55" s="98">
        <f t="shared" ref="BG55" si="100">$AT55</f>
        <v>0</v>
      </c>
      <c r="BH55" s="77">
        <f t="shared" si="76"/>
        <v>0</v>
      </c>
      <c r="BI55" s="216"/>
      <c r="BJ55" s="205"/>
      <c r="BK55" s="61"/>
      <c r="BL55" s="78">
        <f t="shared" ref="BL55" si="101">BC55+BE55+BG55</f>
        <v>0</v>
      </c>
      <c r="BM55" s="79">
        <f t="shared" si="77"/>
        <v>0</v>
      </c>
    </row>
    <row r="56" spans="2:65">
      <c r="B56" s="99"/>
      <c r="C56" s="100" t="s">
        <v>41</v>
      </c>
      <c r="D56" s="100"/>
      <c r="E56" s="116"/>
      <c r="F56" s="99"/>
      <c r="G56" s="99"/>
      <c r="H56" s="117"/>
      <c r="I56" s="102">
        <f>SUM(I45:I55)</f>
        <v>4999.9999999800002</v>
      </c>
      <c r="J56" s="117"/>
      <c r="K56" s="102">
        <f>SUM(K45:K55)</f>
        <v>26000</v>
      </c>
      <c r="L56" s="117"/>
      <c r="M56" s="102">
        <f>SUM(M45:M55)</f>
        <v>0</v>
      </c>
      <c r="N56" s="117"/>
      <c r="O56" s="102">
        <f>SUM(O45:O55)</f>
        <v>999.99999999959994</v>
      </c>
      <c r="P56" s="117"/>
      <c r="Q56" s="102">
        <f>SUM(Q45:Q55)</f>
        <v>0</v>
      </c>
      <c r="R56" s="117"/>
      <c r="S56" s="102">
        <f>SUM(S45:S55)</f>
        <v>0</v>
      </c>
      <c r="T56" s="118"/>
      <c r="U56" s="278">
        <f>SUM(U45:U55)</f>
        <v>31999.999999979598</v>
      </c>
      <c r="V56" s="99"/>
      <c r="W56" s="117"/>
      <c r="X56" s="102">
        <f>SUM(X45:X55)</f>
        <v>0</v>
      </c>
      <c r="Y56" s="117"/>
      <c r="Z56" s="102">
        <f>SUM(Z45:Z55)</f>
        <v>0</v>
      </c>
      <c r="AA56" s="117"/>
      <c r="AB56" s="102">
        <f>SUM(AB45:AB55)</f>
        <v>0</v>
      </c>
      <c r="AC56" s="117"/>
      <c r="AD56" s="102">
        <f>SUM(AD45:AD55)</f>
        <v>0</v>
      </c>
      <c r="AE56" s="117"/>
      <c r="AF56" s="102">
        <f>SUM(AF45:AF55)</f>
        <v>0</v>
      </c>
      <c r="AG56" s="117"/>
      <c r="AH56" s="102">
        <f>SUM(AH45:AH55)</f>
        <v>0</v>
      </c>
      <c r="AI56" s="118"/>
      <c r="AJ56" s="292">
        <f>SUM(AJ45:AJ55)</f>
        <v>0</v>
      </c>
      <c r="AL56" s="117"/>
      <c r="AM56" s="102">
        <f>SUM(AM45:AM55)</f>
        <v>0</v>
      </c>
      <c r="AN56" s="117"/>
      <c r="AO56" s="102">
        <f>SUM(AO45:AO55)</f>
        <v>0</v>
      </c>
      <c r="AP56" s="117"/>
      <c r="AQ56" s="102">
        <f>SUM(AQ45:AQ55)</f>
        <v>0</v>
      </c>
      <c r="AR56" s="117"/>
      <c r="AS56" s="102">
        <f>SUM(AS45:AS55)</f>
        <v>0</v>
      </c>
      <c r="AT56" s="118"/>
      <c r="AU56" s="285">
        <f>SUM(AU45:AU55)</f>
        <v>0</v>
      </c>
      <c r="AV56" s="99"/>
      <c r="BA56" s="103"/>
      <c r="BC56" s="119"/>
      <c r="BD56" s="105">
        <f>SUM(BD45:BD55)</f>
        <v>31999.999999979598</v>
      </c>
      <c r="BE56" s="119"/>
      <c r="BF56" s="106">
        <f>SUM(BF45:BF55)</f>
        <v>0</v>
      </c>
      <c r="BG56" s="119"/>
      <c r="BH56" s="107">
        <f>SUM(BH45:BH55)</f>
        <v>0</v>
      </c>
      <c r="BI56" s="217"/>
      <c r="BJ56" s="205"/>
      <c r="BK56" s="120"/>
      <c r="BL56" s="121"/>
      <c r="BM56" s="109">
        <f>SUM(BM45:BM55)</f>
        <v>31999.999999979598</v>
      </c>
    </row>
    <row r="57" spans="2:65" ht="14" thickBot="1">
      <c r="E57" s="122"/>
      <c r="U57" s="276"/>
      <c r="AJ57" s="290"/>
      <c r="AU57" s="283"/>
      <c r="BC57" s="98"/>
      <c r="BD57" s="69"/>
      <c r="BE57" s="98"/>
      <c r="BF57" s="69"/>
      <c r="BG57" s="98"/>
      <c r="BH57" s="69"/>
      <c r="BI57" s="216"/>
      <c r="BJ57" s="205"/>
      <c r="BK57" s="61"/>
      <c r="BL57" s="98"/>
      <c r="BM57" s="69"/>
    </row>
    <row r="58" spans="2:65" s="61" customFormat="1" ht="14" thickBot="1">
      <c r="B58" s="62" t="s">
        <v>38</v>
      </c>
      <c r="C58" s="225" t="s">
        <v>132</v>
      </c>
      <c r="D58" s="227"/>
      <c r="E58" s="123"/>
      <c r="F58" s="63"/>
      <c r="G58" s="64"/>
      <c r="H58" s="65"/>
      <c r="I58" s="66"/>
      <c r="J58" s="65"/>
      <c r="K58" s="66"/>
      <c r="L58" s="65"/>
      <c r="M58" s="66"/>
      <c r="N58" s="65"/>
      <c r="O58" s="66"/>
      <c r="P58" s="65"/>
      <c r="Q58" s="66"/>
      <c r="R58" s="65"/>
      <c r="S58" s="66"/>
      <c r="T58" s="67"/>
      <c r="U58" s="274"/>
      <c r="W58" s="65"/>
      <c r="X58" s="66"/>
      <c r="Y58" s="65"/>
      <c r="Z58" s="66"/>
      <c r="AA58" s="65"/>
      <c r="AB58" s="66"/>
      <c r="AC58" s="65"/>
      <c r="AD58" s="66"/>
      <c r="AE58" s="65"/>
      <c r="AF58" s="66"/>
      <c r="AG58" s="65"/>
      <c r="AH58" s="66"/>
      <c r="AI58" s="67"/>
      <c r="AJ58" s="288"/>
      <c r="AK58"/>
      <c r="AL58" s="65"/>
      <c r="AM58" s="66"/>
      <c r="AN58" s="65"/>
      <c r="AO58" s="66"/>
      <c r="AP58" s="65"/>
      <c r="AQ58" s="66"/>
      <c r="AR58" s="65"/>
      <c r="AS58" s="66"/>
      <c r="AT58" s="67"/>
      <c r="AU58" s="281"/>
      <c r="AW58"/>
      <c r="AX58"/>
      <c r="AY58"/>
      <c r="BA58" s="59"/>
      <c r="BC58" s="68"/>
      <c r="BD58" s="69"/>
      <c r="BE58" s="68"/>
      <c r="BF58" s="69"/>
      <c r="BG58" s="68"/>
      <c r="BH58" s="69"/>
      <c r="BI58" s="215"/>
      <c r="BJ58" s="205"/>
      <c r="BL58" s="68"/>
      <c r="BM58" s="69"/>
    </row>
    <row r="59" spans="2:65">
      <c r="B59" s="35" t="s">
        <v>182</v>
      </c>
      <c r="C59" s="35" t="s">
        <v>183</v>
      </c>
      <c r="D59" s="247" t="s">
        <v>179</v>
      </c>
      <c r="E59" s="92">
        <v>0</v>
      </c>
      <c r="F59" s="93"/>
      <c r="G59" s="94"/>
      <c r="H59" s="115">
        <v>0</v>
      </c>
      <c r="I59" s="72">
        <f>$E59*H59</f>
        <v>0</v>
      </c>
      <c r="J59" s="115">
        <v>0</v>
      </c>
      <c r="K59" s="72">
        <f>$E59*J59</f>
        <v>0</v>
      </c>
      <c r="L59" s="115">
        <v>0</v>
      </c>
      <c r="M59" s="72">
        <f>$E59*L59</f>
        <v>0</v>
      </c>
      <c r="N59" s="115">
        <v>0</v>
      </c>
      <c r="O59" s="72">
        <f>$E59*N59</f>
        <v>0</v>
      </c>
      <c r="P59" s="115">
        <v>0</v>
      </c>
      <c r="Q59" s="72">
        <f>$E59*P59</f>
        <v>0</v>
      </c>
      <c r="R59" s="115">
        <v>0</v>
      </c>
      <c r="S59" s="72">
        <f>$E59*R59</f>
        <v>0</v>
      </c>
      <c r="T59" s="98">
        <f>H59+J59+L59+N59+P59+R59</f>
        <v>0</v>
      </c>
      <c r="U59" s="276">
        <f t="shared" ref="U59:U60" si="102">$E59*T59</f>
        <v>0</v>
      </c>
      <c r="W59" s="115">
        <v>0</v>
      </c>
      <c r="X59" s="72">
        <f>$E59*W59</f>
        <v>0</v>
      </c>
      <c r="Y59" s="115">
        <v>0</v>
      </c>
      <c r="Z59" s="72">
        <f>$E59*Y59</f>
        <v>0</v>
      </c>
      <c r="AA59" s="115">
        <v>0</v>
      </c>
      <c r="AB59" s="72">
        <f>$E59*AA59</f>
        <v>0</v>
      </c>
      <c r="AC59" s="115">
        <v>0</v>
      </c>
      <c r="AD59" s="72">
        <f>$E59*AC59</f>
        <v>0</v>
      </c>
      <c r="AE59" s="115">
        <v>0</v>
      </c>
      <c r="AF59" s="72">
        <f>$E59*AE59</f>
        <v>0</v>
      </c>
      <c r="AG59" s="115">
        <v>0</v>
      </c>
      <c r="AH59" s="72">
        <f>$E59*AG59</f>
        <v>0</v>
      </c>
      <c r="AI59" s="98">
        <f>W59+Y59+AA59+AC59+AE59+AG59</f>
        <v>0</v>
      </c>
      <c r="AJ59" s="290">
        <f t="shared" ref="AJ59:AJ60" si="103">$E59*AI59</f>
        <v>0</v>
      </c>
      <c r="AL59" s="115">
        <v>0</v>
      </c>
      <c r="AM59" s="72">
        <f>$E59*AL59</f>
        <v>0</v>
      </c>
      <c r="AN59" s="115">
        <v>0</v>
      </c>
      <c r="AO59" s="72">
        <f>$E59*AN59</f>
        <v>0</v>
      </c>
      <c r="AP59" s="115">
        <v>0</v>
      </c>
      <c r="AQ59" s="72">
        <f>$E59*AP59</f>
        <v>0</v>
      </c>
      <c r="AR59" s="115">
        <v>0</v>
      </c>
      <c r="AS59" s="72">
        <f>$E59*AR59</f>
        <v>0</v>
      </c>
      <c r="AT59" s="98">
        <f>AL59+AN59+AP59+AR59</f>
        <v>0</v>
      </c>
      <c r="AU59" s="283">
        <f t="shared" ref="AU59:AU60" si="104">$E59*AT59</f>
        <v>0</v>
      </c>
      <c r="BA59" s="97"/>
      <c r="BC59" s="98">
        <f>$T59</f>
        <v>0</v>
      </c>
      <c r="BD59" s="75">
        <f t="shared" ref="BD59" si="105">$E59*BC59</f>
        <v>0</v>
      </c>
      <c r="BE59" s="98">
        <f>$AI59</f>
        <v>0</v>
      </c>
      <c r="BF59" s="76">
        <f t="shared" ref="BF59:BF60" si="106">$E59*BE59</f>
        <v>0</v>
      </c>
      <c r="BG59" s="98">
        <f>$AT59</f>
        <v>0</v>
      </c>
      <c r="BH59" s="77">
        <f t="shared" ref="BH59:BH60" si="107">$E59*BG59</f>
        <v>0</v>
      </c>
      <c r="BI59" s="216"/>
      <c r="BJ59" s="205"/>
      <c r="BK59" s="61"/>
      <c r="BL59" s="78">
        <f>BC59+BE59+BG59</f>
        <v>0</v>
      </c>
      <c r="BM59" s="79">
        <f t="shared" ref="BM59:BM60" si="108">$E59*BL59</f>
        <v>0</v>
      </c>
    </row>
    <row r="60" spans="2:65">
      <c r="B60" s="35" t="s">
        <v>182</v>
      </c>
      <c r="C60" s="35" t="s">
        <v>183</v>
      </c>
      <c r="D60" s="247" t="s">
        <v>179</v>
      </c>
      <c r="E60" s="92">
        <v>0</v>
      </c>
      <c r="F60" s="93"/>
      <c r="G60" s="94"/>
      <c r="H60" s="115">
        <v>0</v>
      </c>
      <c r="I60" s="72">
        <f t="shared" ref="I60:K60" si="109">$E60*H60</f>
        <v>0</v>
      </c>
      <c r="J60" s="115">
        <v>0</v>
      </c>
      <c r="K60" s="72">
        <f t="shared" si="109"/>
        <v>0</v>
      </c>
      <c r="L60" s="115">
        <v>0</v>
      </c>
      <c r="M60" s="72">
        <f t="shared" ref="M60" si="110">$E60*L60</f>
        <v>0</v>
      </c>
      <c r="N60" s="115">
        <v>0</v>
      </c>
      <c r="O60" s="72">
        <f t="shared" ref="O60" si="111">$E60*N60</f>
        <v>0</v>
      </c>
      <c r="P60" s="115">
        <v>0</v>
      </c>
      <c r="Q60" s="72">
        <f>$E60*P60</f>
        <v>0</v>
      </c>
      <c r="R60" s="115">
        <v>0</v>
      </c>
      <c r="S60" s="72">
        <f t="shared" ref="S60" si="112">$E60*R60</f>
        <v>0</v>
      </c>
      <c r="T60" s="98">
        <f t="shared" ref="T60" si="113">H60+J60+L60+N60+P60+R60</f>
        <v>0</v>
      </c>
      <c r="U60" s="276">
        <f t="shared" si="102"/>
        <v>0</v>
      </c>
      <c r="W60" s="115">
        <v>0</v>
      </c>
      <c r="X60" s="72">
        <f t="shared" ref="X60" si="114">$E60*W60</f>
        <v>0</v>
      </c>
      <c r="Y60" s="115">
        <v>0</v>
      </c>
      <c r="Z60" s="72">
        <f t="shared" ref="Z60" si="115">$E60*Y60</f>
        <v>0</v>
      </c>
      <c r="AA60" s="115">
        <v>0</v>
      </c>
      <c r="AB60" s="72">
        <f t="shared" ref="AB60" si="116">$E60*AA60</f>
        <v>0</v>
      </c>
      <c r="AC60" s="115">
        <v>0</v>
      </c>
      <c r="AD60" s="72">
        <f t="shared" ref="AD60" si="117">$E60*AC60</f>
        <v>0</v>
      </c>
      <c r="AE60" s="115">
        <v>0</v>
      </c>
      <c r="AF60" s="72">
        <f>$E60*AE60</f>
        <v>0</v>
      </c>
      <c r="AG60" s="115">
        <v>0</v>
      </c>
      <c r="AH60" s="72">
        <f t="shared" ref="AH60" si="118">$E60*AG60</f>
        <v>0</v>
      </c>
      <c r="AI60" s="98">
        <f>W60+Y60+AA60+AC60+AE60+AG60</f>
        <v>0</v>
      </c>
      <c r="AJ60" s="290">
        <f t="shared" si="103"/>
        <v>0</v>
      </c>
      <c r="AL60" s="115">
        <v>0</v>
      </c>
      <c r="AM60" s="72">
        <f t="shared" ref="AM60" si="119">$E60*AL60</f>
        <v>0</v>
      </c>
      <c r="AN60" s="115">
        <v>0</v>
      </c>
      <c r="AO60" s="72">
        <f t="shared" ref="AO60" si="120">$E60*AN60</f>
        <v>0</v>
      </c>
      <c r="AP60" s="115">
        <v>0</v>
      </c>
      <c r="AQ60" s="72">
        <f t="shared" ref="AQ60" si="121">$E60*AP60</f>
        <v>0</v>
      </c>
      <c r="AR60" s="115">
        <v>0</v>
      </c>
      <c r="AS60" s="72">
        <f t="shared" ref="AS60" si="122">$E60*AR60</f>
        <v>0</v>
      </c>
      <c r="AT60" s="98">
        <f t="shared" ref="AT60" si="123">AL60+AN60+AP60+AR60</f>
        <v>0</v>
      </c>
      <c r="AU60" s="283">
        <f t="shared" si="104"/>
        <v>0</v>
      </c>
      <c r="BA60" s="97"/>
      <c r="BC60" s="98">
        <f t="shared" ref="BC60" si="124">$T60</f>
        <v>0</v>
      </c>
      <c r="BD60" s="75">
        <f>$E60*BC60</f>
        <v>0</v>
      </c>
      <c r="BE60" s="98">
        <f t="shared" ref="BE60" si="125">$AI60</f>
        <v>0</v>
      </c>
      <c r="BF60" s="76">
        <f t="shared" si="106"/>
        <v>0</v>
      </c>
      <c r="BG60" s="98">
        <f t="shared" ref="BG60" si="126">$AT60</f>
        <v>0</v>
      </c>
      <c r="BH60" s="77">
        <f t="shared" si="107"/>
        <v>0</v>
      </c>
      <c r="BI60" s="216"/>
      <c r="BJ60" s="205"/>
      <c r="BK60" s="61"/>
      <c r="BL60" s="78">
        <f t="shared" ref="BL60" si="127">BC60+BE60+BG60</f>
        <v>0</v>
      </c>
      <c r="BM60" s="79">
        <f t="shared" si="108"/>
        <v>0</v>
      </c>
    </row>
    <row r="61" spans="2:65">
      <c r="B61" s="99"/>
      <c r="C61" s="100" t="s">
        <v>43</v>
      </c>
      <c r="D61" s="100"/>
      <c r="E61" s="116"/>
      <c r="F61" s="99"/>
      <c r="G61" s="99"/>
      <c r="H61" s="99"/>
      <c r="I61" s="102">
        <f>SUM(I59:I60)</f>
        <v>0</v>
      </c>
      <c r="J61" s="99"/>
      <c r="K61" s="102">
        <f>SUM(K59:K60)</f>
        <v>0</v>
      </c>
      <c r="L61" s="99"/>
      <c r="M61" s="102">
        <f>SUM(M59:M60)</f>
        <v>0</v>
      </c>
      <c r="N61" s="99"/>
      <c r="O61" s="102">
        <f>SUM(O59:O60)</f>
        <v>0</v>
      </c>
      <c r="P61" s="99"/>
      <c r="Q61" s="102">
        <f>SUM(Q59:Q60)</f>
        <v>0</v>
      </c>
      <c r="R61" s="99"/>
      <c r="S61" s="102">
        <f>SUM(S59:S60)</f>
        <v>0</v>
      </c>
      <c r="T61" s="114"/>
      <c r="U61" s="278">
        <f>SUM(U59:U60)</f>
        <v>0</v>
      </c>
      <c r="V61" s="99"/>
      <c r="W61" s="99"/>
      <c r="X61" s="102">
        <f>SUM(X59:X60)</f>
        <v>0</v>
      </c>
      <c r="Y61" s="99"/>
      <c r="Z61" s="102">
        <f>SUM(Z59:Z60)</f>
        <v>0</v>
      </c>
      <c r="AA61" s="99"/>
      <c r="AB61" s="102">
        <f>SUM(AB59:AB60)</f>
        <v>0</v>
      </c>
      <c r="AC61" s="99"/>
      <c r="AD61" s="102">
        <f>SUM(AD59:AD60)</f>
        <v>0</v>
      </c>
      <c r="AE61" s="99"/>
      <c r="AF61" s="102">
        <f>SUM(AF59:AF60)</f>
        <v>0</v>
      </c>
      <c r="AG61" s="99"/>
      <c r="AH61" s="102">
        <f>SUM(AH59:AH60)</f>
        <v>0</v>
      </c>
      <c r="AI61" s="114"/>
      <c r="AJ61" s="292">
        <f>SUM(AJ59:AJ60)</f>
        <v>0</v>
      </c>
      <c r="AL61" s="99"/>
      <c r="AM61" s="102">
        <f>SUM(AM59:AM60)</f>
        <v>0</v>
      </c>
      <c r="AN61" s="99"/>
      <c r="AO61" s="102">
        <f>SUM(AO59:AO60)</f>
        <v>0</v>
      </c>
      <c r="AP61" s="99"/>
      <c r="AQ61" s="102">
        <f>SUM(AQ59:AQ60)</f>
        <v>0</v>
      </c>
      <c r="AR61" s="99"/>
      <c r="AS61" s="102">
        <f>SUM(AS59:AS60)</f>
        <v>0</v>
      </c>
      <c r="AT61" s="114"/>
      <c r="AU61" s="285">
        <f>SUM(AU59:AU60)</f>
        <v>0</v>
      </c>
      <c r="AV61" s="99"/>
      <c r="BA61" s="103"/>
      <c r="BC61" s="119"/>
      <c r="BD61" s="105">
        <f>SUM(BD59:BD60)</f>
        <v>0</v>
      </c>
      <c r="BE61" s="119"/>
      <c r="BF61" s="106">
        <f>SUM(BF59:BF60)</f>
        <v>0</v>
      </c>
      <c r="BG61" s="119"/>
      <c r="BH61" s="107">
        <f>SUM(BH59:BH60)</f>
        <v>0</v>
      </c>
      <c r="BI61" s="217"/>
      <c r="BJ61" s="205"/>
      <c r="BK61" s="120"/>
      <c r="BL61" s="121"/>
      <c r="BM61" s="109">
        <f>SUM(BM59:BM60)</f>
        <v>0</v>
      </c>
    </row>
    <row r="62" spans="2:65" ht="14" thickBot="1">
      <c r="E62" s="122"/>
      <c r="U62" s="276"/>
      <c r="AJ62" s="290"/>
      <c r="AU62" s="283"/>
      <c r="BC62" s="98"/>
      <c r="BD62" s="69"/>
      <c r="BE62" s="98"/>
      <c r="BF62" s="69"/>
      <c r="BG62" s="98"/>
      <c r="BH62" s="69"/>
      <c r="BI62" s="216"/>
      <c r="BJ62" s="205"/>
      <c r="BK62" s="61"/>
      <c r="BL62" s="98"/>
      <c r="BM62" s="69"/>
    </row>
    <row r="63" spans="2:65" s="61" customFormat="1" ht="14" thickBot="1">
      <c r="B63" s="62" t="s">
        <v>152</v>
      </c>
      <c r="C63" s="63"/>
      <c r="D63" s="63"/>
      <c r="E63" s="63"/>
      <c r="F63" s="63"/>
      <c r="G63" s="64"/>
      <c r="H63" s="65"/>
      <c r="I63" s="66"/>
      <c r="J63" s="65"/>
      <c r="K63" s="66"/>
      <c r="L63" s="65"/>
      <c r="M63" s="66"/>
      <c r="N63" s="65"/>
      <c r="O63" s="66"/>
      <c r="P63" s="65"/>
      <c r="Q63" s="66"/>
      <c r="R63" s="65"/>
      <c r="S63" s="66"/>
      <c r="T63" s="67"/>
      <c r="U63" s="274"/>
      <c r="W63" s="65"/>
      <c r="X63" s="66"/>
      <c r="Y63" s="65"/>
      <c r="Z63" s="66"/>
      <c r="AA63" s="65"/>
      <c r="AB63" s="66"/>
      <c r="AC63" s="65"/>
      <c r="AD63" s="66"/>
      <c r="AE63" s="65"/>
      <c r="AF63" s="66"/>
      <c r="AG63" s="65"/>
      <c r="AH63" s="66"/>
      <c r="AI63" s="67"/>
      <c r="AJ63" s="288"/>
      <c r="AK63"/>
      <c r="AL63" s="65"/>
      <c r="AM63" s="66"/>
      <c r="AN63" s="65"/>
      <c r="AO63" s="66"/>
      <c r="AP63" s="65"/>
      <c r="AQ63" s="66"/>
      <c r="AR63" s="65"/>
      <c r="AS63" s="66"/>
      <c r="AT63" s="67"/>
      <c r="AU63" s="281"/>
      <c r="AW63"/>
      <c r="AX63"/>
      <c r="AY63"/>
      <c r="BA63" s="59"/>
      <c r="BC63" s="68"/>
      <c r="BD63" s="69"/>
      <c r="BE63" s="68"/>
      <c r="BF63" s="69"/>
      <c r="BG63" s="68"/>
      <c r="BH63" s="69"/>
      <c r="BI63" s="215"/>
      <c r="BJ63" s="205"/>
      <c r="BL63" s="68"/>
      <c r="BM63" s="69"/>
    </row>
    <row r="64" spans="2:65">
      <c r="B64" s="247" t="s">
        <v>184</v>
      </c>
      <c r="C64" s="247" t="s">
        <v>183</v>
      </c>
      <c r="D64" s="224" t="s">
        <v>130</v>
      </c>
      <c r="E64" s="92">
        <v>0</v>
      </c>
      <c r="F64" s="93"/>
      <c r="G64" s="94"/>
      <c r="H64" s="115">
        <v>0</v>
      </c>
      <c r="I64" s="72">
        <f>$E64*H64</f>
        <v>0</v>
      </c>
      <c r="J64" s="115">
        <v>0</v>
      </c>
      <c r="K64" s="72">
        <f>$E64*J64</f>
        <v>0</v>
      </c>
      <c r="L64" s="115">
        <v>0</v>
      </c>
      <c r="M64" s="72">
        <f>$E64*L64</f>
        <v>0</v>
      </c>
      <c r="N64" s="115">
        <v>0</v>
      </c>
      <c r="O64" s="72">
        <f>$E64*N64</f>
        <v>0</v>
      </c>
      <c r="P64" s="115">
        <v>0</v>
      </c>
      <c r="Q64" s="72">
        <f>$E64*P64</f>
        <v>0</v>
      </c>
      <c r="R64" s="115">
        <v>0</v>
      </c>
      <c r="S64" s="72">
        <f>$E64*R64</f>
        <v>0</v>
      </c>
      <c r="T64" s="98">
        <f>H64+J64+L64+N64+P64+R64</f>
        <v>0</v>
      </c>
      <c r="U64" s="276">
        <f>$E64*T64</f>
        <v>0</v>
      </c>
      <c r="W64" s="115">
        <v>0</v>
      </c>
      <c r="X64" s="72">
        <f>$E64*W64</f>
        <v>0</v>
      </c>
      <c r="Y64" s="115">
        <v>0</v>
      </c>
      <c r="Z64" s="72">
        <f>$E64*Y64</f>
        <v>0</v>
      </c>
      <c r="AA64" s="115">
        <v>0</v>
      </c>
      <c r="AB64" s="72">
        <f>$E64*AA64</f>
        <v>0</v>
      </c>
      <c r="AC64" s="115">
        <v>0</v>
      </c>
      <c r="AD64" s="72">
        <f>$E64*AC64</f>
        <v>0</v>
      </c>
      <c r="AE64" s="115">
        <v>0</v>
      </c>
      <c r="AF64" s="72">
        <f>$E64*AE64</f>
        <v>0</v>
      </c>
      <c r="AG64" s="115">
        <v>0</v>
      </c>
      <c r="AH64" s="72">
        <f>$E64*AG64</f>
        <v>0</v>
      </c>
      <c r="AI64" s="98">
        <f>W64+Y64+AA64+AC64+AE64+AG64</f>
        <v>0</v>
      </c>
      <c r="AJ64" s="290">
        <f>$E64*AI64</f>
        <v>0</v>
      </c>
      <c r="AL64" s="115">
        <v>0</v>
      </c>
      <c r="AM64" s="72">
        <f>$E64*AL64</f>
        <v>0</v>
      </c>
      <c r="AN64" s="115">
        <v>0</v>
      </c>
      <c r="AO64" s="72">
        <f>$E64*AN64</f>
        <v>0</v>
      </c>
      <c r="AP64" s="115">
        <v>0</v>
      </c>
      <c r="AQ64" s="72">
        <f>$E64*AP64</f>
        <v>0</v>
      </c>
      <c r="AR64" s="115">
        <v>0</v>
      </c>
      <c r="AS64" s="72">
        <f>$E64*AR64</f>
        <v>0</v>
      </c>
      <c r="AT64" s="98">
        <f>AL64+AN64+AP64+AR64</f>
        <v>0</v>
      </c>
      <c r="AU64" s="283">
        <f>$E64*AT64</f>
        <v>0</v>
      </c>
      <c r="BA64" s="97"/>
      <c r="BC64" s="98">
        <f>$T64</f>
        <v>0</v>
      </c>
      <c r="BD64" s="75">
        <f t="shared" ref="BD64:BD65" si="128">$E64*BC64</f>
        <v>0</v>
      </c>
      <c r="BE64" s="98">
        <f>$AI64</f>
        <v>0</v>
      </c>
      <c r="BF64" s="76">
        <f t="shared" ref="BF64:BF65" si="129">$E64*BE64</f>
        <v>0</v>
      </c>
      <c r="BG64" s="98">
        <f>$AT64</f>
        <v>0</v>
      </c>
      <c r="BH64" s="77">
        <f t="shared" ref="BH64:BH65" si="130">$E64*BG64</f>
        <v>0</v>
      </c>
      <c r="BI64" s="215"/>
      <c r="BJ64" s="205"/>
      <c r="BK64" s="61"/>
      <c r="BL64" s="78">
        <f t="shared" ref="BL64:BL65" si="131">BC64+BE64+BG64</f>
        <v>0</v>
      </c>
      <c r="BM64" s="79">
        <f t="shared" ref="BM64:BM65" si="132">$E64*BL64</f>
        <v>0</v>
      </c>
    </row>
    <row r="65" spans="2:65">
      <c r="B65" s="247" t="s">
        <v>184</v>
      </c>
      <c r="C65" s="247" t="s">
        <v>183</v>
      </c>
      <c r="D65" s="224" t="s">
        <v>130</v>
      </c>
      <c r="E65" s="92">
        <v>0</v>
      </c>
      <c r="F65" s="93"/>
      <c r="G65" s="94"/>
      <c r="H65" s="115">
        <v>0</v>
      </c>
      <c r="I65" s="72">
        <f>$E65*H65</f>
        <v>0</v>
      </c>
      <c r="J65" s="115">
        <v>0</v>
      </c>
      <c r="K65" s="72">
        <f>$E65*J65</f>
        <v>0</v>
      </c>
      <c r="L65" s="115">
        <v>0</v>
      </c>
      <c r="M65" s="72">
        <f>$E65*L65</f>
        <v>0</v>
      </c>
      <c r="N65" s="115">
        <v>0</v>
      </c>
      <c r="O65" s="72">
        <f>$E65*N65</f>
        <v>0</v>
      </c>
      <c r="P65" s="115">
        <v>0</v>
      </c>
      <c r="Q65" s="72">
        <f>$E65*P65</f>
        <v>0</v>
      </c>
      <c r="R65" s="115">
        <v>0</v>
      </c>
      <c r="S65" s="72">
        <f>$E65*R65</f>
        <v>0</v>
      </c>
      <c r="T65" s="98">
        <f t="shared" ref="T65" si="133">H65+J65+L65+N65+P65+R65</f>
        <v>0</v>
      </c>
      <c r="U65" s="276">
        <f t="shared" ref="U65" si="134">$E65*T65</f>
        <v>0</v>
      </c>
      <c r="W65" s="115">
        <v>0</v>
      </c>
      <c r="X65" s="72">
        <f>$E65*W65</f>
        <v>0</v>
      </c>
      <c r="Y65" s="115">
        <v>0</v>
      </c>
      <c r="Z65" s="72">
        <f>$E65*Y65</f>
        <v>0</v>
      </c>
      <c r="AA65" s="115">
        <v>0</v>
      </c>
      <c r="AB65" s="72">
        <f>$E65*AA65</f>
        <v>0</v>
      </c>
      <c r="AC65" s="115">
        <v>0</v>
      </c>
      <c r="AD65" s="72">
        <f>$E65*AC65</f>
        <v>0</v>
      </c>
      <c r="AE65" s="115">
        <v>0</v>
      </c>
      <c r="AF65" s="72">
        <f>$E65*AE65</f>
        <v>0</v>
      </c>
      <c r="AG65" s="115">
        <v>0</v>
      </c>
      <c r="AH65" s="72">
        <f>$E65*AG65</f>
        <v>0</v>
      </c>
      <c r="AI65" s="98">
        <f t="shared" ref="AI65" si="135">W65+Y65+AA65+AC65+AE65+AG65</f>
        <v>0</v>
      </c>
      <c r="AJ65" s="290">
        <f t="shared" ref="AJ65" si="136">$E65*AI65</f>
        <v>0</v>
      </c>
      <c r="AL65" s="115">
        <v>0</v>
      </c>
      <c r="AM65" s="72">
        <f>$E65*AL65</f>
        <v>0</v>
      </c>
      <c r="AN65" s="115">
        <v>0</v>
      </c>
      <c r="AO65" s="72">
        <f>$E65*AN65</f>
        <v>0</v>
      </c>
      <c r="AP65" s="115">
        <v>0</v>
      </c>
      <c r="AQ65" s="72">
        <f>$E65*AP65</f>
        <v>0</v>
      </c>
      <c r="AR65" s="115">
        <v>0</v>
      </c>
      <c r="AS65" s="72">
        <f>$E65*AR65</f>
        <v>0</v>
      </c>
      <c r="AT65" s="98">
        <f t="shared" ref="AT65" si="137">AL65+AN65+AP65+AR65</f>
        <v>0</v>
      </c>
      <c r="AU65" s="283">
        <f t="shared" ref="AU65" si="138">$E65*AT65</f>
        <v>0</v>
      </c>
      <c r="BA65" s="97"/>
      <c r="BC65" s="98">
        <f t="shared" ref="BC65" si="139">$T65</f>
        <v>0</v>
      </c>
      <c r="BD65" s="75">
        <f t="shared" si="128"/>
        <v>0</v>
      </c>
      <c r="BE65" s="98">
        <f t="shared" ref="BE65" si="140">$AI65</f>
        <v>0</v>
      </c>
      <c r="BF65" s="76">
        <f t="shared" si="129"/>
        <v>0</v>
      </c>
      <c r="BG65" s="98">
        <f t="shared" ref="BG65" si="141">$AT65</f>
        <v>0</v>
      </c>
      <c r="BH65" s="77">
        <f t="shared" si="130"/>
        <v>0</v>
      </c>
      <c r="BI65" s="215"/>
      <c r="BJ65" s="205"/>
      <c r="BK65" s="61"/>
      <c r="BL65" s="78">
        <f t="shared" si="131"/>
        <v>0</v>
      </c>
      <c r="BM65" s="79">
        <f t="shared" si="132"/>
        <v>0</v>
      </c>
    </row>
    <row r="66" spans="2:65">
      <c r="B66" s="99"/>
      <c r="C66" s="100" t="s">
        <v>158</v>
      </c>
      <c r="D66" s="100"/>
      <c r="E66" s="99"/>
      <c r="F66" s="99"/>
      <c r="G66" s="99"/>
      <c r="H66" s="99"/>
      <c r="I66" s="102">
        <f>SUM(I64:I65)</f>
        <v>0</v>
      </c>
      <c r="J66" s="102"/>
      <c r="K66" s="102">
        <f>SUM(K64:K65)</f>
        <v>0</v>
      </c>
      <c r="L66" s="102"/>
      <c r="M66" s="102">
        <f>SUM(M64:M65)</f>
        <v>0</v>
      </c>
      <c r="N66" s="99"/>
      <c r="O66" s="102">
        <f>SUM(O64:O65)</f>
        <v>0</v>
      </c>
      <c r="P66" s="102"/>
      <c r="Q66" s="102">
        <f>SUM(Q64:Q65)</f>
        <v>0</v>
      </c>
      <c r="R66" s="102"/>
      <c r="S66" s="102">
        <f>SUM(S64:S65)</f>
        <v>0</v>
      </c>
      <c r="T66" s="102"/>
      <c r="U66" s="278">
        <f>SUM(U64:U65)</f>
        <v>0</v>
      </c>
      <c r="V66" s="102"/>
      <c r="W66" s="99"/>
      <c r="X66" s="102">
        <f>SUM(X64:X65)</f>
        <v>0</v>
      </c>
      <c r="Y66" s="102"/>
      <c r="Z66" s="102">
        <f>SUM(Z64:Z65)</f>
        <v>0</v>
      </c>
      <c r="AA66" s="102"/>
      <c r="AB66" s="102">
        <f>SUM(AB64:AB65)</f>
        <v>0</v>
      </c>
      <c r="AC66" s="99"/>
      <c r="AD66" s="102">
        <f>SUM(AD64:AD65)</f>
        <v>0</v>
      </c>
      <c r="AE66" s="102"/>
      <c r="AF66" s="102">
        <f>SUM(AF64:AF65)</f>
        <v>0</v>
      </c>
      <c r="AG66" s="102"/>
      <c r="AH66" s="102">
        <f>SUM(AH64:AH65)</f>
        <v>0</v>
      </c>
      <c r="AI66" s="102"/>
      <c r="AJ66" s="292">
        <f>SUM(AJ64:AJ65)</f>
        <v>0</v>
      </c>
      <c r="AL66" s="99"/>
      <c r="AM66" s="102">
        <f>SUM(AM64:AM65)</f>
        <v>0</v>
      </c>
      <c r="AN66" s="102"/>
      <c r="AO66" s="102">
        <f>SUM(AO64:AO65)</f>
        <v>0</v>
      </c>
      <c r="AP66" s="102"/>
      <c r="AQ66" s="102">
        <f>SUM(AQ64:AQ65)</f>
        <v>0</v>
      </c>
      <c r="AR66" s="99"/>
      <c r="AS66" s="102">
        <f>SUM(AS64:AS65)</f>
        <v>0</v>
      </c>
      <c r="AT66" s="102"/>
      <c r="AU66" s="285">
        <f>SUM(AU64:AU65)</f>
        <v>0</v>
      </c>
      <c r="AV66" s="102">
        <f>SUM(AV64:AV65)</f>
        <v>0</v>
      </c>
      <c r="BA66" s="103"/>
      <c r="BC66" s="104"/>
      <c r="BD66" s="105">
        <f>SUM(BD64:BD65)</f>
        <v>0</v>
      </c>
      <c r="BE66" s="104"/>
      <c r="BF66" s="106">
        <f>SUM(BF64:BF65)</f>
        <v>0</v>
      </c>
      <c r="BG66" s="104"/>
      <c r="BH66" s="107">
        <f>SUM(BH64:BH65)</f>
        <v>0</v>
      </c>
      <c r="BI66" s="216"/>
      <c r="BJ66" s="205"/>
      <c r="BK66" s="61"/>
      <c r="BL66" s="108"/>
      <c r="BM66" s="109">
        <f>SUM(BM64:BM65)</f>
        <v>0</v>
      </c>
    </row>
    <row r="67" spans="2:65" ht="14" thickBot="1">
      <c r="B67" s="125"/>
      <c r="C67" s="251"/>
      <c r="D67" s="251"/>
      <c r="E67" s="125"/>
      <c r="F67" s="125"/>
      <c r="G67" s="125"/>
      <c r="H67" s="125"/>
      <c r="I67" s="252"/>
      <c r="J67" s="252"/>
      <c r="K67" s="252"/>
      <c r="L67" s="252"/>
      <c r="M67" s="252"/>
      <c r="N67" s="125"/>
      <c r="O67" s="252"/>
      <c r="P67" s="252"/>
      <c r="Q67" s="252"/>
      <c r="R67" s="252"/>
      <c r="S67" s="252"/>
      <c r="T67" s="252"/>
      <c r="U67" s="279"/>
      <c r="V67" s="252"/>
      <c r="W67" s="125"/>
      <c r="X67" s="252"/>
      <c r="Y67" s="252"/>
      <c r="Z67" s="252"/>
      <c r="AA67" s="252"/>
      <c r="AB67" s="252"/>
      <c r="AC67" s="125"/>
      <c r="AD67" s="252"/>
      <c r="AE67" s="252"/>
      <c r="AF67" s="252"/>
      <c r="AG67" s="252"/>
      <c r="AH67" s="252"/>
      <c r="AI67" s="252"/>
      <c r="AJ67" s="293"/>
      <c r="AL67" s="125"/>
      <c r="AM67" s="252"/>
      <c r="AN67" s="252"/>
      <c r="AO67" s="252"/>
      <c r="AP67" s="252"/>
      <c r="AQ67" s="252"/>
      <c r="AR67" s="125"/>
      <c r="AS67" s="252"/>
      <c r="AT67" s="252"/>
      <c r="AU67" s="286"/>
      <c r="AV67" s="252"/>
      <c r="BA67" s="253"/>
      <c r="BC67" s="216"/>
      <c r="BD67" s="205"/>
      <c r="BE67" s="216"/>
      <c r="BF67" s="205"/>
      <c r="BG67" s="216"/>
      <c r="BH67" s="205"/>
      <c r="BI67" s="216"/>
      <c r="BJ67" s="205"/>
      <c r="BK67" s="61"/>
      <c r="BL67" s="271"/>
      <c r="BM67" s="272"/>
    </row>
    <row r="68" spans="2:65" s="61" customFormat="1" ht="14" thickBot="1">
      <c r="B68" s="124" t="s">
        <v>116</v>
      </c>
      <c r="C68" s="63"/>
      <c r="D68" s="63"/>
      <c r="E68" s="123"/>
      <c r="F68" s="63"/>
      <c r="G68" s="64"/>
      <c r="H68" s="65"/>
      <c r="I68" s="66"/>
      <c r="J68" s="65"/>
      <c r="K68" s="66"/>
      <c r="L68" s="65"/>
      <c r="M68" s="66"/>
      <c r="N68" s="65"/>
      <c r="O68" s="66"/>
      <c r="P68" s="65"/>
      <c r="Q68" s="66"/>
      <c r="R68" s="65"/>
      <c r="S68" s="66"/>
      <c r="T68" s="67"/>
      <c r="U68" s="274"/>
      <c r="W68" s="65"/>
      <c r="X68" s="66"/>
      <c r="Y68" s="65"/>
      <c r="Z68" s="66"/>
      <c r="AA68" s="65"/>
      <c r="AB68" s="66"/>
      <c r="AC68" s="65"/>
      <c r="AD68" s="66"/>
      <c r="AE68" s="65"/>
      <c r="AF68" s="66"/>
      <c r="AG68" s="65"/>
      <c r="AH68" s="66"/>
      <c r="AI68" s="67"/>
      <c r="AJ68" s="288"/>
      <c r="AK68"/>
      <c r="AL68" s="65"/>
      <c r="AM68" s="66"/>
      <c r="AN68" s="65"/>
      <c r="AO68" s="66"/>
      <c r="AP68" s="65"/>
      <c r="AQ68" s="66"/>
      <c r="AR68" s="65"/>
      <c r="AS68" s="66"/>
      <c r="AT68" s="67"/>
      <c r="AU68" s="281"/>
      <c r="AW68"/>
      <c r="AX68"/>
      <c r="AY68"/>
      <c r="BA68" s="59"/>
      <c r="BC68" s="68"/>
      <c r="BD68" s="69"/>
      <c r="BE68" s="68"/>
      <c r="BF68" s="69"/>
      <c r="BG68" s="68"/>
      <c r="BH68" s="69"/>
      <c r="BI68" s="215"/>
      <c r="BJ68" s="205"/>
      <c r="BL68" s="68"/>
      <c r="BM68" s="69"/>
    </row>
    <row r="69" spans="2:65">
      <c r="B69" s="35" t="s">
        <v>207</v>
      </c>
      <c r="C69" s="35" t="s">
        <v>207</v>
      </c>
      <c r="D69" s="247" t="s">
        <v>179</v>
      </c>
      <c r="E69" s="92">
        <v>192364</v>
      </c>
      <c r="F69" s="262" t="s">
        <v>163</v>
      </c>
      <c r="G69" s="94"/>
      <c r="H69" s="115">
        <v>0</v>
      </c>
      <c r="I69" s="72">
        <f t="shared" ref="I69:K70" si="142">$E69*H69</f>
        <v>0</v>
      </c>
      <c r="J69" s="115">
        <v>0</v>
      </c>
      <c r="K69" s="72">
        <f t="shared" si="142"/>
        <v>0</v>
      </c>
      <c r="L69" s="115">
        <v>0.85</v>
      </c>
      <c r="M69" s="72">
        <f t="shared" ref="M69:M70" si="143">$E69*L69</f>
        <v>163509.4</v>
      </c>
      <c r="N69" s="115">
        <v>0.15</v>
      </c>
      <c r="O69" s="72">
        <f t="shared" ref="O69:O70" si="144">$E69*N69</f>
        <v>28854.6</v>
      </c>
      <c r="P69" s="115">
        <v>0</v>
      </c>
      <c r="Q69" s="72">
        <f t="shared" ref="Q69:Q70" si="145">$E69*P69</f>
        <v>0</v>
      </c>
      <c r="R69" s="115">
        <v>0</v>
      </c>
      <c r="S69" s="72">
        <f t="shared" ref="S69:S70" si="146">$E69*R69</f>
        <v>0</v>
      </c>
      <c r="T69" s="98">
        <f>H69+J69+L69+N69+P69+R69</f>
        <v>1</v>
      </c>
      <c r="U69" s="276">
        <f>$E69*T69</f>
        <v>192364</v>
      </c>
      <c r="W69" s="115">
        <v>0</v>
      </c>
      <c r="X69" s="72">
        <f t="shared" ref="X69:X70" si="147">$E69*W69</f>
        <v>0</v>
      </c>
      <c r="Y69" s="115">
        <v>0</v>
      </c>
      <c r="Z69" s="72">
        <f t="shared" ref="Z69:Z70" si="148">$E69*Y69</f>
        <v>0</v>
      </c>
      <c r="AA69" s="115">
        <v>0</v>
      </c>
      <c r="AB69" s="72">
        <f t="shared" ref="AB69:AB70" si="149">$E69*AA69</f>
        <v>0</v>
      </c>
      <c r="AC69" s="115">
        <v>0</v>
      </c>
      <c r="AD69" s="72">
        <f t="shared" ref="AD69:AD70" si="150">$E69*AC69</f>
        <v>0</v>
      </c>
      <c r="AE69" s="115">
        <v>0</v>
      </c>
      <c r="AF69" s="72">
        <f t="shared" ref="AF69:AF70" si="151">$E69*AE69</f>
        <v>0</v>
      </c>
      <c r="AG69" s="115">
        <v>0</v>
      </c>
      <c r="AH69" s="72">
        <f t="shared" ref="AH69:AH70" si="152">$E69*AG69</f>
        <v>0</v>
      </c>
      <c r="AI69" s="98">
        <f>W69+Y69+AA69+AC69+AE69+AG69</f>
        <v>0</v>
      </c>
      <c r="AJ69" s="290">
        <f>$E69*AI69</f>
        <v>0</v>
      </c>
      <c r="AL69" s="115">
        <v>0</v>
      </c>
      <c r="AM69" s="72">
        <f t="shared" ref="AM69:AM70" si="153">$E69*AL69</f>
        <v>0</v>
      </c>
      <c r="AN69" s="115">
        <v>0</v>
      </c>
      <c r="AO69" s="72">
        <f t="shared" ref="AO69:AO70" si="154">$E69*AN69</f>
        <v>0</v>
      </c>
      <c r="AP69" s="115">
        <v>0</v>
      </c>
      <c r="AQ69" s="72">
        <f t="shared" ref="AQ69:AQ70" si="155">$E69*AP69</f>
        <v>0</v>
      </c>
      <c r="AR69" s="115">
        <v>0</v>
      </c>
      <c r="AS69" s="72">
        <f t="shared" ref="AS69:AS70" si="156">$E69*AR69</f>
        <v>0</v>
      </c>
      <c r="AT69" s="98">
        <f>AL69+AN69+AP69+AR69</f>
        <v>0</v>
      </c>
      <c r="AU69" s="283">
        <f>$E69*AT69</f>
        <v>0</v>
      </c>
      <c r="BA69" s="97"/>
      <c r="BC69" s="98">
        <f>$T69</f>
        <v>1</v>
      </c>
      <c r="BD69" s="75">
        <f>$E69*BC69</f>
        <v>192364</v>
      </c>
      <c r="BE69" s="98">
        <f>$AI69</f>
        <v>0</v>
      </c>
      <c r="BF69" s="76">
        <f>$E69*BE69</f>
        <v>0</v>
      </c>
      <c r="BG69" s="98">
        <f>$AT69</f>
        <v>0</v>
      </c>
      <c r="BH69" s="77">
        <f>$E69*BG69</f>
        <v>0</v>
      </c>
      <c r="BI69" s="216"/>
      <c r="BJ69" s="205"/>
      <c r="BK69" s="61"/>
      <c r="BL69" s="78">
        <f>BC69+BE69+BG69</f>
        <v>1</v>
      </c>
      <c r="BM69" s="79">
        <f>$E69*BL69</f>
        <v>192364</v>
      </c>
    </row>
    <row r="70" spans="2:65">
      <c r="B70" s="35" t="s">
        <v>31</v>
      </c>
      <c r="C70" s="35" t="s">
        <v>185</v>
      </c>
      <c r="D70" s="247" t="s">
        <v>179</v>
      </c>
      <c r="E70" s="92">
        <v>0</v>
      </c>
      <c r="F70" s="262" t="s">
        <v>163</v>
      </c>
      <c r="G70" s="94"/>
      <c r="H70" s="115">
        <v>0</v>
      </c>
      <c r="I70" s="72">
        <f t="shared" si="142"/>
        <v>0</v>
      </c>
      <c r="J70" s="115">
        <v>0</v>
      </c>
      <c r="K70" s="72">
        <f t="shared" si="142"/>
        <v>0</v>
      </c>
      <c r="L70" s="115">
        <v>0</v>
      </c>
      <c r="M70" s="72">
        <f t="shared" si="143"/>
        <v>0</v>
      </c>
      <c r="N70" s="115">
        <v>0</v>
      </c>
      <c r="O70" s="72">
        <f t="shared" si="144"/>
        <v>0</v>
      </c>
      <c r="P70" s="115">
        <v>0</v>
      </c>
      <c r="Q70" s="72">
        <f t="shared" si="145"/>
        <v>0</v>
      </c>
      <c r="R70" s="115">
        <v>0</v>
      </c>
      <c r="S70" s="72">
        <f t="shared" si="146"/>
        <v>0</v>
      </c>
      <c r="T70" s="98">
        <f>H70+J70+L70+N70+P70+R70</f>
        <v>0</v>
      </c>
      <c r="U70" s="276">
        <f t="shared" ref="U70" si="157">$E70*T70</f>
        <v>0</v>
      </c>
      <c r="W70" s="115">
        <v>0</v>
      </c>
      <c r="X70" s="72">
        <f t="shared" si="147"/>
        <v>0</v>
      </c>
      <c r="Y70" s="115">
        <v>0</v>
      </c>
      <c r="Z70" s="72">
        <f t="shared" si="148"/>
        <v>0</v>
      </c>
      <c r="AA70" s="115">
        <v>0</v>
      </c>
      <c r="AB70" s="72">
        <f t="shared" si="149"/>
        <v>0</v>
      </c>
      <c r="AC70" s="115">
        <v>0</v>
      </c>
      <c r="AD70" s="72">
        <f t="shared" si="150"/>
        <v>0</v>
      </c>
      <c r="AE70" s="115">
        <v>0</v>
      </c>
      <c r="AF70" s="72">
        <f t="shared" si="151"/>
        <v>0</v>
      </c>
      <c r="AG70" s="115">
        <v>0</v>
      </c>
      <c r="AH70" s="72">
        <f t="shared" si="152"/>
        <v>0</v>
      </c>
      <c r="AI70" s="98">
        <f>W70+Y70+AA70+AC70+AE70+AG70</f>
        <v>0</v>
      </c>
      <c r="AJ70" s="290">
        <f t="shared" ref="AJ70" si="158">$E70*AI70</f>
        <v>0</v>
      </c>
      <c r="AL70" s="115">
        <v>0</v>
      </c>
      <c r="AM70" s="72">
        <f t="shared" si="153"/>
        <v>0</v>
      </c>
      <c r="AN70" s="115">
        <v>0</v>
      </c>
      <c r="AO70" s="72">
        <f t="shared" si="154"/>
        <v>0</v>
      </c>
      <c r="AP70" s="115">
        <v>0</v>
      </c>
      <c r="AQ70" s="72">
        <f t="shared" si="155"/>
        <v>0</v>
      </c>
      <c r="AR70" s="115">
        <v>0</v>
      </c>
      <c r="AS70" s="72">
        <f t="shared" si="156"/>
        <v>0</v>
      </c>
      <c r="AT70" s="98">
        <f t="shared" ref="AT70" si="159">AL70+AN70+AP70+AR70</f>
        <v>0</v>
      </c>
      <c r="AU70" s="283">
        <f t="shared" ref="AU70" si="160">$E70*AT70</f>
        <v>0</v>
      </c>
      <c r="BA70" s="97"/>
      <c r="BC70" s="98">
        <f>$T70</f>
        <v>0</v>
      </c>
      <c r="BD70" s="75">
        <f>$E70*BC70</f>
        <v>0</v>
      </c>
      <c r="BE70" s="98">
        <f t="shared" ref="BE70" si="161">$AI70</f>
        <v>0</v>
      </c>
      <c r="BF70" s="76">
        <f>$E70*BE70</f>
        <v>0</v>
      </c>
      <c r="BG70" s="98">
        <f t="shared" ref="BG70" si="162">$AT70</f>
        <v>0</v>
      </c>
      <c r="BH70" s="77">
        <f>$E70*BG70</f>
        <v>0</v>
      </c>
      <c r="BI70" s="216"/>
      <c r="BJ70" s="205"/>
      <c r="BK70" s="61"/>
      <c r="BL70" s="78">
        <f t="shared" ref="BL70" si="163">BC70+BE70+BG70</f>
        <v>0</v>
      </c>
      <c r="BM70" s="79">
        <f>$E70*BL70</f>
        <v>0</v>
      </c>
    </row>
    <row r="71" spans="2:65">
      <c r="B71" s="99"/>
      <c r="C71" s="203" t="s">
        <v>125</v>
      </c>
      <c r="D71" s="100"/>
      <c r="E71" s="99"/>
      <c r="F71" s="99"/>
      <c r="G71" s="99"/>
      <c r="H71" s="99"/>
      <c r="I71" s="102">
        <f>SUM(I69:I70)</f>
        <v>0</v>
      </c>
      <c r="J71" s="99"/>
      <c r="K71" s="102">
        <f>SUM(K69:K70)</f>
        <v>0</v>
      </c>
      <c r="L71" s="99"/>
      <c r="M71" s="102">
        <f>SUM(M69:M70)</f>
        <v>163509.4</v>
      </c>
      <c r="N71" s="99"/>
      <c r="O71" s="102">
        <f>SUM(O69:O70)</f>
        <v>28854.6</v>
      </c>
      <c r="P71" s="99"/>
      <c r="Q71" s="102">
        <f>SUM(Q69:Q70)</f>
        <v>0</v>
      </c>
      <c r="R71" s="99"/>
      <c r="S71" s="102">
        <f>SUM(S69:S70)</f>
        <v>0</v>
      </c>
      <c r="T71" s="114"/>
      <c r="U71" s="278">
        <f>SUM(U69:U70)</f>
        <v>192364</v>
      </c>
      <c r="V71" s="99"/>
      <c r="W71" s="99"/>
      <c r="X71" s="102">
        <f>SUM(X69:X70)</f>
        <v>0</v>
      </c>
      <c r="Y71" s="99"/>
      <c r="Z71" s="102">
        <f>SUM(Z69:Z70)</f>
        <v>0</v>
      </c>
      <c r="AA71" s="99"/>
      <c r="AB71" s="102">
        <f>SUM(AB69:AB70)</f>
        <v>0</v>
      </c>
      <c r="AC71" s="99"/>
      <c r="AD71" s="102">
        <f>SUM(AD69:AD70)</f>
        <v>0</v>
      </c>
      <c r="AE71" s="99"/>
      <c r="AF71" s="102">
        <f>SUM(AF69:AF70)</f>
        <v>0</v>
      </c>
      <c r="AG71" s="99"/>
      <c r="AH71" s="102">
        <f>SUM(AH69:AH70)</f>
        <v>0</v>
      </c>
      <c r="AI71" s="114"/>
      <c r="AJ71" s="292">
        <f>SUM(AJ69:AJ70)</f>
        <v>0</v>
      </c>
      <c r="AL71" s="99"/>
      <c r="AM71" s="102">
        <f>SUM(AM69:AM70)</f>
        <v>0</v>
      </c>
      <c r="AN71" s="99"/>
      <c r="AO71" s="102">
        <f>SUM(AO69:AO70)</f>
        <v>0</v>
      </c>
      <c r="AP71" s="99"/>
      <c r="AQ71" s="102">
        <f>SUM(AQ69:AQ70)</f>
        <v>0</v>
      </c>
      <c r="AR71" s="99"/>
      <c r="AS71" s="102">
        <f>SUM(AS69:AS70)</f>
        <v>0</v>
      </c>
      <c r="AT71" s="114"/>
      <c r="AU71" s="285">
        <f>SUM(AU69:AU70)</f>
        <v>0</v>
      </c>
      <c r="AV71" s="99"/>
      <c r="BA71" s="103"/>
      <c r="BC71" s="119"/>
      <c r="BD71" s="105">
        <f>SUM(BD69:BD70)</f>
        <v>192364</v>
      </c>
      <c r="BE71" s="119"/>
      <c r="BF71" s="106">
        <f>SUM(BF69:BF70)</f>
        <v>0</v>
      </c>
      <c r="BG71" s="119"/>
      <c r="BH71" s="107">
        <f>SUM(BH69:BH70)</f>
        <v>0</v>
      </c>
      <c r="BI71" s="217"/>
      <c r="BJ71" s="205"/>
      <c r="BK71" s="120"/>
      <c r="BL71" s="121"/>
      <c r="BM71" s="109">
        <f>SUM(BM69:BM70)</f>
        <v>192364</v>
      </c>
    </row>
    <row r="72" spans="2:65">
      <c r="BI72" s="216"/>
      <c r="BJ72" s="205"/>
    </row>
    <row r="73" spans="2:65">
      <c r="F73" s="238"/>
    </row>
    <row r="74" spans="2:65">
      <c r="F74" s="238"/>
    </row>
    <row r="75" spans="2:65">
      <c r="F75" s="238"/>
    </row>
    <row r="76" spans="2:65">
      <c r="F76" s="238"/>
    </row>
    <row r="77" spans="2:65">
      <c r="F77" s="238"/>
    </row>
    <row r="78" spans="2:65">
      <c r="F78" s="238"/>
    </row>
  </sheetData>
  <mergeCells count="55">
    <mergeCell ref="A5:B5"/>
    <mergeCell ref="BC5:BD5"/>
    <mergeCell ref="BE5:BF5"/>
    <mergeCell ref="BG5:BH5"/>
    <mergeCell ref="BI5:BJ5"/>
    <mergeCell ref="AG3:AG5"/>
    <mergeCell ref="AH3:AH5"/>
    <mergeCell ref="AI3:AI5"/>
    <mergeCell ref="AJ3:AJ5"/>
    <mergeCell ref="AL3:AL5"/>
    <mergeCell ref="AM3:AM5"/>
    <mergeCell ref="AA3:AA5"/>
    <mergeCell ref="AB3:AB5"/>
    <mergeCell ref="AC3:AC5"/>
    <mergeCell ref="AD3:AD5"/>
    <mergeCell ref="AE3:AE5"/>
    <mergeCell ref="BC6:BC7"/>
    <mergeCell ref="BE6:BE7"/>
    <mergeCell ref="BG6:BG7"/>
    <mergeCell ref="BI6:BI7"/>
    <mergeCell ref="AT3:AT5"/>
    <mergeCell ref="AU3:AU5"/>
    <mergeCell ref="AW3:AW6"/>
    <mergeCell ref="AX3:AX6"/>
    <mergeCell ref="AY3:AY6"/>
    <mergeCell ref="BL3:BM3"/>
    <mergeCell ref="AN3:AN5"/>
    <mergeCell ref="AO3:AO5"/>
    <mergeCell ref="AP3:AP5"/>
    <mergeCell ref="AQ3:AQ5"/>
    <mergeCell ref="AR3:AR5"/>
    <mergeCell ref="AS3:AS5"/>
    <mergeCell ref="AF3:AF5"/>
    <mergeCell ref="T3:T5"/>
    <mergeCell ref="U3:U5"/>
    <mergeCell ref="W3:W5"/>
    <mergeCell ref="X3:X5"/>
    <mergeCell ref="Y3:Y5"/>
    <mergeCell ref="Z3:Z5"/>
    <mergeCell ref="S3:S5"/>
    <mergeCell ref="H1:U2"/>
    <mergeCell ref="W1:AJ2"/>
    <mergeCell ref="AL1:AU2"/>
    <mergeCell ref="AW1:AY2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</mergeCells>
  <printOptions horizontalCentered="1" verticalCentered="1"/>
  <pageMargins left="0.5" right="0.5" top="0.5" bottom="0.5" header="0.5" footer="0.5"/>
  <pageSetup paperSize="17" scale="54" fitToWidth="3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M78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69" sqref="E69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38.7109375" style="36" customWidth="1"/>
    <col min="4" max="4" width="23.57031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6" style="110" bestFit="1" customWidth="1"/>
    <col min="10" max="10" width="8.5703125" style="36" bestFit="1" customWidth="1"/>
    <col min="11" max="11" width="16" style="110" bestFit="1" customWidth="1"/>
    <col min="12" max="12" width="8.5703125" style="36" bestFit="1" customWidth="1"/>
    <col min="13" max="13" width="16" style="110" bestFit="1" customWidth="1"/>
    <col min="14" max="14" width="8.5703125" style="36" bestFit="1" customWidth="1"/>
    <col min="15" max="15" width="16" style="110" bestFit="1" customWidth="1"/>
    <col min="16" max="16" width="8.5703125" style="36" hidden="1" customWidth="1"/>
    <col min="17" max="17" width="16" style="110" hidden="1" customWidth="1"/>
    <col min="18" max="18" width="8.5703125" style="36" hidden="1" customWidth="1"/>
    <col min="19" max="19" width="16" style="110" hidden="1" customWidth="1"/>
    <col min="20" max="20" width="8.42578125" style="36" bestFit="1" customWidth="1"/>
    <col min="21" max="21" width="16.28515625" style="110" bestFit="1" customWidth="1"/>
    <col min="22" max="22" width="3.5703125" style="36" hidden="1" customWidth="1"/>
    <col min="23" max="23" width="8.5703125" style="36" hidden="1" customWidth="1"/>
    <col min="24" max="24" width="16" style="110" hidden="1" customWidth="1"/>
    <col min="25" max="25" width="8.5703125" style="36" hidden="1" customWidth="1"/>
    <col min="26" max="26" width="16" style="110" hidden="1" customWidth="1"/>
    <col min="27" max="27" width="8.5703125" style="36" hidden="1" customWidth="1"/>
    <col min="28" max="28" width="16" style="110" hidden="1" customWidth="1"/>
    <col min="29" max="29" width="8.5703125" style="36" hidden="1" customWidth="1"/>
    <col min="30" max="30" width="16" style="110" hidden="1" customWidth="1"/>
    <col min="31" max="31" width="8.5703125" style="36" hidden="1" customWidth="1"/>
    <col min="32" max="32" width="16" style="110" hidden="1" customWidth="1"/>
    <col min="33" max="33" width="8.5703125" style="36" hidden="1" customWidth="1"/>
    <col min="34" max="34" width="16" style="110" hidden="1" customWidth="1"/>
    <col min="35" max="35" width="8.42578125" style="36" hidden="1" customWidth="1"/>
    <col min="36" max="36" width="16.28515625" style="110" hidden="1" customWidth="1"/>
    <col min="37" max="37" width="3.5703125" hidden="1" customWidth="1"/>
    <col min="38" max="38" width="8.5703125" style="36" hidden="1" customWidth="1"/>
    <col min="39" max="39" width="16" style="110" hidden="1" customWidth="1"/>
    <col min="40" max="40" width="8.5703125" style="36" hidden="1" customWidth="1"/>
    <col min="41" max="41" width="16" style="110" hidden="1" customWidth="1"/>
    <col min="42" max="42" width="8.5703125" style="36" hidden="1" customWidth="1"/>
    <col min="43" max="43" width="16" style="110" hidden="1" customWidth="1"/>
    <col min="44" max="44" width="8.5703125" style="36" hidden="1" customWidth="1"/>
    <col min="45" max="45" width="16" style="110" hidden="1" customWidth="1"/>
    <col min="46" max="46" width="8.42578125" style="36" hidden="1" customWidth="1"/>
    <col min="47" max="47" width="16.28515625" style="110" hidden="1" customWidth="1"/>
    <col min="48" max="48" width="2.85546875" style="36" customWidth="1"/>
    <col min="49" max="51" width="15.42578125" customWidth="1"/>
    <col min="52" max="52" width="4.42578125" style="36" customWidth="1"/>
    <col min="53" max="53" width="2" style="38" customWidth="1"/>
    <col min="54" max="54" width="4.140625" style="36" customWidth="1"/>
    <col min="55" max="55" width="10.28515625" style="39" customWidth="1"/>
    <col min="56" max="56" width="16.5703125" style="40" customWidth="1"/>
    <col min="57" max="57" width="9.7109375" style="39" hidden="1" customWidth="1"/>
    <col min="58" max="58" width="16.5703125" style="40" hidden="1" customWidth="1"/>
    <col min="59" max="59" width="9.7109375" style="39" hidden="1" customWidth="1"/>
    <col min="60" max="60" width="16.5703125" style="40" hidden="1" customWidth="1"/>
    <col min="61" max="61" width="9.7109375" style="39" bestFit="1" customWidth="1"/>
    <col min="62" max="62" width="16.5703125" style="40" customWidth="1"/>
    <col min="63" max="63" width="3.7109375" style="36" customWidth="1"/>
    <col min="64" max="64" width="14.42578125" style="39" customWidth="1"/>
    <col min="65" max="65" width="17.42578125" style="40" bestFit="1" customWidth="1"/>
    <col min="66" max="16384" width="11" style="36"/>
  </cols>
  <sheetData>
    <row r="1" spans="1:65" ht="23">
      <c r="A1" s="34" t="s">
        <v>217</v>
      </c>
      <c r="B1" s="35"/>
      <c r="C1" s="35"/>
      <c r="D1" s="61"/>
      <c r="H1" s="365" t="s">
        <v>157</v>
      </c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7"/>
      <c r="W1" s="365" t="s">
        <v>159</v>
      </c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L1" s="365" t="s">
        <v>164</v>
      </c>
      <c r="AM1" s="365"/>
      <c r="AN1" s="365"/>
      <c r="AO1" s="365"/>
      <c r="AP1" s="365"/>
      <c r="AQ1" s="365"/>
      <c r="AR1" s="365"/>
      <c r="AS1" s="365"/>
      <c r="AT1" s="365"/>
      <c r="AU1" s="365"/>
      <c r="AV1" s="37"/>
      <c r="AW1" s="350" t="s">
        <v>177</v>
      </c>
      <c r="AX1" s="350"/>
      <c r="AY1" s="350"/>
    </row>
    <row r="2" spans="1:65" s="37" customFormat="1" ht="23">
      <c r="A2" s="34" t="s">
        <v>218</v>
      </c>
      <c r="B2" s="42"/>
      <c r="C2" s="42"/>
      <c r="D2" s="200"/>
      <c r="E2" s="24" t="s">
        <v>12</v>
      </c>
      <c r="F2" s="5" t="s">
        <v>1</v>
      </c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W2" s="365"/>
      <c r="X2" s="365"/>
      <c r="Y2" s="365"/>
      <c r="Z2" s="365"/>
      <c r="AA2" s="365"/>
      <c r="AB2" s="365"/>
      <c r="AC2" s="365"/>
      <c r="AD2" s="365"/>
      <c r="AE2" s="365"/>
      <c r="AF2" s="365"/>
      <c r="AG2" s="365"/>
      <c r="AH2" s="365"/>
      <c r="AI2" s="365"/>
      <c r="AJ2" s="365"/>
      <c r="AK2"/>
      <c r="AL2" s="365"/>
      <c r="AM2" s="365"/>
      <c r="AN2" s="365"/>
      <c r="AO2" s="365"/>
      <c r="AP2" s="365"/>
      <c r="AQ2" s="365"/>
      <c r="AR2" s="365"/>
      <c r="AS2" s="365"/>
      <c r="AT2" s="365"/>
      <c r="AU2" s="365"/>
      <c r="AW2" s="350"/>
      <c r="AX2" s="350"/>
      <c r="AY2" s="350"/>
      <c r="BA2" s="43"/>
      <c r="BC2" s="44"/>
      <c r="BD2" s="45"/>
      <c r="BE2" s="44"/>
      <c r="BF2" s="45"/>
      <c r="BG2" s="44"/>
      <c r="BH2" s="45"/>
      <c r="BI2" s="44"/>
      <c r="BJ2" s="45"/>
      <c r="BK2" s="200"/>
      <c r="BL2" s="201"/>
      <c r="BM2" s="69"/>
    </row>
    <row r="3" spans="1:65" s="37" customFormat="1" ht="23">
      <c r="A3" s="46" t="s">
        <v>172</v>
      </c>
      <c r="F3" s="6" t="s">
        <v>2</v>
      </c>
      <c r="H3" s="366" t="s">
        <v>44</v>
      </c>
      <c r="I3" s="366" t="s">
        <v>4</v>
      </c>
      <c r="J3" s="367" t="s">
        <v>45</v>
      </c>
      <c r="K3" s="368" t="s">
        <v>4</v>
      </c>
      <c r="L3" s="369" t="s">
        <v>49</v>
      </c>
      <c r="M3" s="369" t="s">
        <v>4</v>
      </c>
      <c r="N3" s="371" t="s">
        <v>203</v>
      </c>
      <c r="O3" s="371" t="s">
        <v>4</v>
      </c>
      <c r="P3" s="372" t="s">
        <v>155</v>
      </c>
      <c r="Q3" s="374" t="s">
        <v>4</v>
      </c>
      <c r="R3" s="375" t="s">
        <v>156</v>
      </c>
      <c r="S3" s="375" t="s">
        <v>4</v>
      </c>
      <c r="T3" s="370" t="s">
        <v>44</v>
      </c>
      <c r="U3" s="370" t="s">
        <v>4</v>
      </c>
      <c r="W3" s="376" t="s">
        <v>46</v>
      </c>
      <c r="X3" s="376" t="s">
        <v>4</v>
      </c>
      <c r="Y3" s="377" t="s">
        <v>47</v>
      </c>
      <c r="Z3" s="378" t="s">
        <v>4</v>
      </c>
      <c r="AA3" s="379" t="s">
        <v>48</v>
      </c>
      <c r="AB3" s="379" t="s">
        <v>4</v>
      </c>
      <c r="AC3" s="380" t="s">
        <v>160</v>
      </c>
      <c r="AD3" s="380" t="s">
        <v>4</v>
      </c>
      <c r="AE3" s="381" t="s">
        <v>161</v>
      </c>
      <c r="AF3" s="383" t="s">
        <v>4</v>
      </c>
      <c r="AG3" s="375" t="s">
        <v>162</v>
      </c>
      <c r="AH3" s="375" t="s">
        <v>4</v>
      </c>
      <c r="AI3" s="370" t="s">
        <v>45</v>
      </c>
      <c r="AJ3" s="370" t="s">
        <v>4</v>
      </c>
      <c r="AK3"/>
      <c r="AL3" s="384" t="s">
        <v>50</v>
      </c>
      <c r="AM3" s="384" t="s">
        <v>4</v>
      </c>
      <c r="AN3" s="385" t="s">
        <v>51</v>
      </c>
      <c r="AO3" s="386" t="s">
        <v>4</v>
      </c>
      <c r="AP3" s="387" t="s">
        <v>52</v>
      </c>
      <c r="AQ3" s="387" t="s">
        <v>4</v>
      </c>
      <c r="AR3" s="388" t="s">
        <v>165</v>
      </c>
      <c r="AS3" s="388" t="s">
        <v>4</v>
      </c>
      <c r="AT3" s="370" t="s">
        <v>49</v>
      </c>
      <c r="AU3" s="370" t="s">
        <v>4</v>
      </c>
      <c r="AW3" s="353" t="s">
        <v>117</v>
      </c>
      <c r="AX3" s="355" t="s">
        <v>115</v>
      </c>
      <c r="AY3" s="351" t="s">
        <v>105</v>
      </c>
      <c r="BA3" s="43"/>
      <c r="BC3" s="47"/>
      <c r="BD3" s="45"/>
      <c r="BE3" s="44"/>
      <c r="BF3" s="45"/>
      <c r="BG3" s="44"/>
      <c r="BH3" s="45"/>
      <c r="BI3" s="44"/>
      <c r="BJ3" s="45"/>
      <c r="BK3" s="200"/>
      <c r="BL3" s="357"/>
      <c r="BM3" s="357"/>
    </row>
    <row r="4" spans="1:65" s="37" customFormat="1" ht="18">
      <c r="A4" s="48"/>
      <c r="B4" s="49"/>
      <c r="C4" s="206"/>
      <c r="D4" s="206"/>
      <c r="G4" s="44"/>
      <c r="H4" s="366"/>
      <c r="I4" s="366"/>
      <c r="J4" s="367"/>
      <c r="K4" s="368"/>
      <c r="L4" s="369"/>
      <c r="M4" s="369"/>
      <c r="N4" s="371"/>
      <c r="O4" s="371"/>
      <c r="P4" s="373"/>
      <c r="Q4" s="374"/>
      <c r="R4" s="375"/>
      <c r="S4" s="375"/>
      <c r="T4" s="370"/>
      <c r="U4" s="370"/>
      <c r="V4" s="36"/>
      <c r="W4" s="376"/>
      <c r="X4" s="376"/>
      <c r="Y4" s="377"/>
      <c r="Z4" s="378"/>
      <c r="AA4" s="379"/>
      <c r="AB4" s="379"/>
      <c r="AC4" s="380"/>
      <c r="AD4" s="380"/>
      <c r="AE4" s="382"/>
      <c r="AF4" s="383"/>
      <c r="AG4" s="375"/>
      <c r="AH4" s="375"/>
      <c r="AI4" s="370"/>
      <c r="AJ4" s="370"/>
      <c r="AK4"/>
      <c r="AL4" s="384"/>
      <c r="AM4" s="384"/>
      <c r="AN4" s="385"/>
      <c r="AO4" s="386"/>
      <c r="AP4" s="387"/>
      <c r="AQ4" s="387"/>
      <c r="AR4" s="388"/>
      <c r="AS4" s="388"/>
      <c r="AT4" s="370"/>
      <c r="AU4" s="370"/>
      <c r="AV4" s="36"/>
      <c r="AW4" s="353"/>
      <c r="AX4" s="355"/>
      <c r="AY4" s="351"/>
      <c r="BA4" s="43"/>
      <c r="BC4" s="44"/>
      <c r="BD4" s="45"/>
      <c r="BE4" s="44"/>
      <c r="BF4" s="45"/>
      <c r="BG4" s="44"/>
      <c r="BH4" s="45"/>
      <c r="BI4" s="44"/>
      <c r="BJ4" s="45"/>
      <c r="BK4" s="200"/>
      <c r="BL4" s="202"/>
      <c r="BM4" s="69"/>
    </row>
    <row r="5" spans="1:65" s="37" customFormat="1" ht="18">
      <c r="A5" s="364"/>
      <c r="B5" s="364"/>
      <c r="C5" s="223"/>
      <c r="D5" s="206"/>
      <c r="G5" s="44"/>
      <c r="H5" s="366"/>
      <c r="I5" s="366"/>
      <c r="J5" s="367"/>
      <c r="K5" s="368"/>
      <c r="L5" s="369"/>
      <c r="M5" s="369"/>
      <c r="N5" s="371"/>
      <c r="O5" s="371"/>
      <c r="P5" s="373"/>
      <c r="Q5" s="374"/>
      <c r="R5" s="375"/>
      <c r="S5" s="375"/>
      <c r="T5" s="370"/>
      <c r="U5" s="370"/>
      <c r="V5" s="36"/>
      <c r="W5" s="376"/>
      <c r="X5" s="376"/>
      <c r="Y5" s="377"/>
      <c r="Z5" s="378"/>
      <c r="AA5" s="379"/>
      <c r="AB5" s="379"/>
      <c r="AC5" s="380"/>
      <c r="AD5" s="380"/>
      <c r="AE5" s="382"/>
      <c r="AF5" s="383"/>
      <c r="AG5" s="375"/>
      <c r="AH5" s="375"/>
      <c r="AI5" s="370"/>
      <c r="AJ5" s="370"/>
      <c r="AK5"/>
      <c r="AL5" s="384"/>
      <c r="AM5" s="384"/>
      <c r="AN5" s="385"/>
      <c r="AO5" s="386"/>
      <c r="AP5" s="387"/>
      <c r="AQ5" s="387"/>
      <c r="AR5" s="388"/>
      <c r="AS5" s="388"/>
      <c r="AT5" s="370"/>
      <c r="AU5" s="370"/>
      <c r="AV5" s="36"/>
      <c r="AW5" s="353"/>
      <c r="AX5" s="355"/>
      <c r="AY5" s="351"/>
      <c r="BA5" s="43"/>
      <c r="BC5" s="360" t="s">
        <v>168</v>
      </c>
      <c r="BD5" s="360"/>
      <c r="BE5" s="361" t="s">
        <v>153</v>
      </c>
      <c r="BF5" s="361"/>
      <c r="BG5" s="362" t="s">
        <v>154</v>
      </c>
      <c r="BH5" s="362"/>
      <c r="BI5" s="363" t="s">
        <v>167</v>
      </c>
      <c r="BJ5" s="363"/>
      <c r="BK5" s="200"/>
      <c r="BL5" s="202"/>
      <c r="BM5" s="69"/>
    </row>
    <row r="6" spans="1:65" s="37" customFormat="1" ht="15" customHeight="1">
      <c r="G6" s="50"/>
      <c r="H6" s="8" t="s">
        <v>5</v>
      </c>
      <c r="I6" s="9" t="s">
        <v>7</v>
      </c>
      <c r="J6" s="254" t="s">
        <v>5</v>
      </c>
      <c r="K6" s="255" t="s">
        <v>7</v>
      </c>
      <c r="L6" s="1" t="s">
        <v>5</v>
      </c>
      <c r="M6" s="2" t="s">
        <v>7</v>
      </c>
      <c r="N6" s="256" t="s">
        <v>5</v>
      </c>
      <c r="O6" s="257" t="s">
        <v>7</v>
      </c>
      <c r="P6" s="12" t="s">
        <v>5</v>
      </c>
      <c r="Q6" s="13" t="s">
        <v>7</v>
      </c>
      <c r="R6" s="258" t="s">
        <v>5</v>
      </c>
      <c r="S6" s="259" t="s">
        <v>7</v>
      </c>
      <c r="T6" s="4" t="s">
        <v>5</v>
      </c>
      <c r="U6" s="3" t="s">
        <v>7</v>
      </c>
      <c r="V6" s="36"/>
      <c r="W6" s="16" t="s">
        <v>5</v>
      </c>
      <c r="X6" s="17" t="s">
        <v>7</v>
      </c>
      <c r="Y6" s="263" t="s">
        <v>5</v>
      </c>
      <c r="Z6" s="264" t="s">
        <v>7</v>
      </c>
      <c r="AA6" s="18" t="s">
        <v>5</v>
      </c>
      <c r="AB6" s="19" t="s">
        <v>7</v>
      </c>
      <c r="AC6" s="267" t="s">
        <v>5</v>
      </c>
      <c r="AD6" s="268" t="s">
        <v>7</v>
      </c>
      <c r="AE6" s="10" t="s">
        <v>5</v>
      </c>
      <c r="AF6" s="11" t="s">
        <v>7</v>
      </c>
      <c r="AG6" s="258" t="s">
        <v>5</v>
      </c>
      <c r="AH6" s="259" t="s">
        <v>7</v>
      </c>
      <c r="AI6" s="4" t="s">
        <v>5</v>
      </c>
      <c r="AJ6" s="3" t="s">
        <v>7</v>
      </c>
      <c r="AK6"/>
      <c r="AL6" s="20" t="s">
        <v>5</v>
      </c>
      <c r="AM6" s="21" t="s">
        <v>7</v>
      </c>
      <c r="AN6" s="269" t="s">
        <v>5</v>
      </c>
      <c r="AO6" s="270" t="s">
        <v>7</v>
      </c>
      <c r="AP6" s="14" t="s">
        <v>5</v>
      </c>
      <c r="AQ6" s="15" t="s">
        <v>7</v>
      </c>
      <c r="AR6" s="265" t="s">
        <v>5</v>
      </c>
      <c r="AS6" s="266" t="s">
        <v>7</v>
      </c>
      <c r="AT6" s="4" t="s">
        <v>5</v>
      </c>
      <c r="AU6" s="3" t="s">
        <v>7</v>
      </c>
      <c r="AV6" s="36"/>
      <c r="AW6" s="354"/>
      <c r="AX6" s="356"/>
      <c r="AY6" s="352"/>
      <c r="BA6" s="43"/>
      <c r="BC6" s="358" t="s">
        <v>166</v>
      </c>
      <c r="BD6" s="51" t="s">
        <v>4</v>
      </c>
      <c r="BE6" s="358" t="s">
        <v>166</v>
      </c>
      <c r="BF6" s="51" t="s">
        <v>4</v>
      </c>
      <c r="BG6" s="358" t="s">
        <v>166</v>
      </c>
      <c r="BH6" s="51" t="s">
        <v>4</v>
      </c>
      <c r="BI6" s="358" t="s">
        <v>166</v>
      </c>
      <c r="BJ6" s="51" t="s">
        <v>4</v>
      </c>
      <c r="BL6" s="294" t="s">
        <v>169</v>
      </c>
      <c r="BM6" s="52" t="s">
        <v>4</v>
      </c>
    </row>
    <row r="7" spans="1:65" ht="29.25" customHeight="1" thickBot="1">
      <c r="B7" s="53" t="s">
        <v>8</v>
      </c>
      <c r="C7" s="54" t="s">
        <v>18</v>
      </c>
      <c r="D7" s="55" t="s">
        <v>126</v>
      </c>
      <c r="E7" s="250" t="s">
        <v>146</v>
      </c>
      <c r="F7" s="54" t="s">
        <v>19</v>
      </c>
      <c r="G7" s="56"/>
      <c r="H7" s="246" t="s">
        <v>147</v>
      </c>
      <c r="I7" s="57" t="s">
        <v>9</v>
      </c>
      <c r="J7" s="246" t="s">
        <v>147</v>
      </c>
      <c r="K7" s="57" t="s">
        <v>9</v>
      </c>
      <c r="L7" s="246" t="s">
        <v>147</v>
      </c>
      <c r="M7" s="57" t="s">
        <v>9</v>
      </c>
      <c r="N7" s="246" t="s">
        <v>147</v>
      </c>
      <c r="O7" s="57" t="s">
        <v>9</v>
      </c>
      <c r="P7" s="246" t="s">
        <v>147</v>
      </c>
      <c r="Q7" s="57" t="s">
        <v>9</v>
      </c>
      <c r="R7" s="246" t="s">
        <v>147</v>
      </c>
      <c r="S7" s="57" t="s">
        <v>9</v>
      </c>
      <c r="T7" s="246" t="s">
        <v>147</v>
      </c>
      <c r="U7" s="273" t="s">
        <v>9</v>
      </c>
      <c r="W7" s="246" t="s">
        <v>147</v>
      </c>
      <c r="X7" s="57" t="s">
        <v>9</v>
      </c>
      <c r="Y7" s="246" t="s">
        <v>147</v>
      </c>
      <c r="Z7" s="57" t="s">
        <v>9</v>
      </c>
      <c r="AA7" s="246" t="s">
        <v>147</v>
      </c>
      <c r="AB7" s="57" t="s">
        <v>9</v>
      </c>
      <c r="AC7" s="246" t="s">
        <v>147</v>
      </c>
      <c r="AD7" s="57" t="s">
        <v>9</v>
      </c>
      <c r="AE7" s="246" t="s">
        <v>147</v>
      </c>
      <c r="AF7" s="57" t="s">
        <v>9</v>
      </c>
      <c r="AG7" s="246" t="s">
        <v>147</v>
      </c>
      <c r="AH7" s="57" t="s">
        <v>9</v>
      </c>
      <c r="AI7" s="246" t="s">
        <v>147</v>
      </c>
      <c r="AJ7" s="287" t="s">
        <v>9</v>
      </c>
      <c r="AL7" s="246" t="s">
        <v>147</v>
      </c>
      <c r="AM7" s="57" t="s">
        <v>9</v>
      </c>
      <c r="AN7" s="246" t="s">
        <v>147</v>
      </c>
      <c r="AO7" s="57" t="s">
        <v>9</v>
      </c>
      <c r="AP7" s="246" t="s">
        <v>147</v>
      </c>
      <c r="AQ7" s="57" t="s">
        <v>9</v>
      </c>
      <c r="AR7" s="246" t="s">
        <v>147</v>
      </c>
      <c r="AS7" s="57" t="s">
        <v>9</v>
      </c>
      <c r="AT7" s="246" t="s">
        <v>147</v>
      </c>
      <c r="AU7" s="280" t="s">
        <v>9</v>
      </c>
      <c r="AW7" s="58" t="s">
        <v>9</v>
      </c>
      <c r="AX7" s="58" t="s">
        <v>9</v>
      </c>
      <c r="AY7" s="58" t="s">
        <v>9</v>
      </c>
      <c r="BA7" s="59"/>
      <c r="BC7" s="359"/>
      <c r="BD7" s="60" t="s">
        <v>7</v>
      </c>
      <c r="BE7" s="359"/>
      <c r="BF7" s="60" t="s">
        <v>7</v>
      </c>
      <c r="BG7" s="359"/>
      <c r="BH7" s="60" t="s">
        <v>7</v>
      </c>
      <c r="BI7" s="359"/>
      <c r="BJ7" s="60" t="s">
        <v>7</v>
      </c>
      <c r="BL7" s="246" t="s">
        <v>147</v>
      </c>
      <c r="BM7" s="60" t="s">
        <v>7</v>
      </c>
    </row>
    <row r="8" spans="1:65" s="61" customFormat="1" ht="14" thickBot="1">
      <c r="B8" s="62" t="s">
        <v>36</v>
      </c>
      <c r="C8" s="63"/>
      <c r="D8" s="63"/>
      <c r="E8" s="63"/>
      <c r="F8" s="63"/>
      <c r="G8" s="64"/>
      <c r="H8" s="65"/>
      <c r="I8" s="66"/>
      <c r="J8" s="67"/>
      <c r="K8" s="66"/>
      <c r="L8" s="67"/>
      <c r="M8" s="66"/>
      <c r="N8" s="65"/>
      <c r="O8" s="66"/>
      <c r="P8" s="67"/>
      <c r="Q8" s="66"/>
      <c r="R8" s="67"/>
      <c r="S8" s="66"/>
      <c r="T8" s="67"/>
      <c r="U8" s="274"/>
      <c r="W8" s="65"/>
      <c r="X8" s="66"/>
      <c r="Y8" s="67"/>
      <c r="Z8" s="66"/>
      <c r="AA8" s="67"/>
      <c r="AB8" s="66"/>
      <c r="AC8" s="65"/>
      <c r="AD8" s="66"/>
      <c r="AE8" s="67"/>
      <c r="AF8" s="66"/>
      <c r="AG8" s="67"/>
      <c r="AH8" s="66"/>
      <c r="AI8" s="67"/>
      <c r="AJ8" s="288"/>
      <c r="AK8"/>
      <c r="AL8" s="65"/>
      <c r="AM8" s="66"/>
      <c r="AN8" s="67"/>
      <c r="AO8" s="66"/>
      <c r="AP8" s="67"/>
      <c r="AQ8" s="66"/>
      <c r="AR8" s="65"/>
      <c r="AS8" s="66"/>
      <c r="AT8" s="67"/>
      <c r="AU8" s="281"/>
      <c r="AW8"/>
      <c r="AX8"/>
      <c r="AY8"/>
      <c r="BA8" s="59"/>
      <c r="BC8" s="68"/>
      <c r="BD8" s="69"/>
      <c r="BE8" s="68"/>
      <c r="BF8" s="69"/>
      <c r="BG8" s="68"/>
      <c r="BH8" s="69"/>
      <c r="BI8" s="68"/>
      <c r="BJ8" s="69"/>
      <c r="BL8" s="68"/>
      <c r="BM8" s="69"/>
    </row>
    <row r="9" spans="1:65" s="61" customFormat="1" ht="14">
      <c r="B9" s="63"/>
      <c r="C9" s="70" t="s">
        <v>20</v>
      </c>
      <c r="D9" s="70"/>
      <c r="E9" s="63"/>
      <c r="F9" s="63"/>
      <c r="G9" s="64"/>
      <c r="H9" s="71">
        <f>H32</f>
        <v>2469.9299999999998</v>
      </c>
      <c r="I9" s="72">
        <f>I32+I42</f>
        <v>100579.05868393391</v>
      </c>
      <c r="J9" s="71">
        <f>J32</f>
        <v>2122.3649999999998</v>
      </c>
      <c r="K9" s="72">
        <f>K32+K42</f>
        <v>80348.814609859459</v>
      </c>
      <c r="L9" s="71">
        <f>L32</f>
        <v>0</v>
      </c>
      <c r="M9" s="72">
        <f>M32+M42</f>
        <v>0</v>
      </c>
      <c r="N9" s="71">
        <f>N32</f>
        <v>810.40500000000009</v>
      </c>
      <c r="O9" s="72">
        <f>O32+O42</f>
        <v>31928.448228316483</v>
      </c>
      <c r="P9" s="71">
        <f>P32</f>
        <v>0</v>
      </c>
      <c r="Q9" s="72">
        <f>Q32+Q42</f>
        <v>0</v>
      </c>
      <c r="R9" s="71">
        <f>R32</f>
        <v>0</v>
      </c>
      <c r="S9" s="72">
        <f>S32+S42</f>
        <v>0</v>
      </c>
      <c r="T9" s="73">
        <f>T32</f>
        <v>5402.7</v>
      </c>
      <c r="U9" s="275">
        <f>U32+U42</f>
        <v>212856.32152210991</v>
      </c>
      <c r="W9" s="71">
        <f>W32</f>
        <v>0</v>
      </c>
      <c r="X9" s="72">
        <f>X32+X42</f>
        <v>0</v>
      </c>
      <c r="Y9" s="71">
        <f>Y32</f>
        <v>0</v>
      </c>
      <c r="Z9" s="72">
        <f>Z32+Z42</f>
        <v>0</v>
      </c>
      <c r="AA9" s="71">
        <f>AA32</f>
        <v>0</v>
      </c>
      <c r="AB9" s="72">
        <f>AB32+AB42</f>
        <v>0</v>
      </c>
      <c r="AC9" s="71">
        <f>AC32</f>
        <v>0</v>
      </c>
      <c r="AD9" s="72">
        <f>AD32+AD42</f>
        <v>0</v>
      </c>
      <c r="AE9" s="71">
        <f>AE32</f>
        <v>0</v>
      </c>
      <c r="AF9" s="72">
        <f>AF32+AF42</f>
        <v>0</v>
      </c>
      <c r="AG9" s="71">
        <f>AG32</f>
        <v>0</v>
      </c>
      <c r="AH9" s="72">
        <f>AH32+AH42</f>
        <v>0</v>
      </c>
      <c r="AI9" s="73">
        <f>AI32</f>
        <v>0</v>
      </c>
      <c r="AJ9" s="289">
        <f>AJ32+AJ42</f>
        <v>0</v>
      </c>
      <c r="AK9"/>
      <c r="AL9" s="71">
        <f>AL32</f>
        <v>0</v>
      </c>
      <c r="AM9" s="72">
        <f>AM32+AM42</f>
        <v>0</v>
      </c>
      <c r="AN9" s="71">
        <f>AN32</f>
        <v>0</v>
      </c>
      <c r="AO9" s="72">
        <f>AO32+AO42</f>
        <v>0</v>
      </c>
      <c r="AP9" s="71">
        <f>AP32</f>
        <v>0</v>
      </c>
      <c r="AQ9" s="72">
        <f>AQ32+AQ42</f>
        <v>0</v>
      </c>
      <c r="AR9" s="71">
        <f>AR32</f>
        <v>0</v>
      </c>
      <c r="AS9" s="72">
        <f>AS32+AS42</f>
        <v>0</v>
      </c>
      <c r="AT9" s="73">
        <f>AT32</f>
        <v>0</v>
      </c>
      <c r="AU9" s="282">
        <f>AU32+AU42</f>
        <v>0</v>
      </c>
      <c r="AW9"/>
      <c r="AX9"/>
      <c r="AY9"/>
      <c r="BA9" s="59"/>
      <c r="BC9" s="68">
        <f>BC32</f>
        <v>5402.7</v>
      </c>
      <c r="BD9" s="75">
        <f>BD32+BD42</f>
        <v>212856.32152210991</v>
      </c>
      <c r="BE9" s="68">
        <f>$AI9</f>
        <v>0</v>
      </c>
      <c r="BF9" s="76">
        <f>BF32+BF42</f>
        <v>0</v>
      </c>
      <c r="BG9" s="68">
        <f>$AT9</f>
        <v>0</v>
      </c>
      <c r="BH9" s="77">
        <f>BH32+BH42</f>
        <v>0</v>
      </c>
      <c r="BI9" s="68">
        <f>BI32</f>
        <v>0</v>
      </c>
      <c r="BJ9" s="218">
        <f>BJ32+BJ42</f>
        <v>0</v>
      </c>
      <c r="BL9" s="78">
        <f>BL32</f>
        <v>5402.7</v>
      </c>
      <c r="BM9" s="79">
        <f>BM32+BM42</f>
        <v>212856.32152210991</v>
      </c>
    </row>
    <row r="10" spans="1:65" s="61" customFormat="1" ht="14">
      <c r="B10" s="63"/>
      <c r="C10" s="70" t="s">
        <v>37</v>
      </c>
      <c r="D10" s="70"/>
      <c r="E10" s="63"/>
      <c r="F10" s="63"/>
      <c r="G10" s="64"/>
      <c r="H10" s="71"/>
      <c r="I10" s="72">
        <f>I56</f>
        <v>6000</v>
      </c>
      <c r="J10" s="71"/>
      <c r="K10" s="72">
        <f>K56</f>
        <v>26000</v>
      </c>
      <c r="L10" s="71"/>
      <c r="M10" s="72">
        <f>M56</f>
        <v>0</v>
      </c>
      <c r="N10" s="71"/>
      <c r="O10" s="72">
        <f>O56</f>
        <v>0</v>
      </c>
      <c r="P10" s="71"/>
      <c r="Q10" s="72">
        <f>Q56</f>
        <v>0</v>
      </c>
      <c r="R10" s="71"/>
      <c r="S10" s="72">
        <f>S56</f>
        <v>0</v>
      </c>
      <c r="T10" s="73"/>
      <c r="U10" s="275">
        <f>U56</f>
        <v>32000</v>
      </c>
      <c r="W10" s="71"/>
      <c r="X10" s="72">
        <f>X56</f>
        <v>0</v>
      </c>
      <c r="Y10" s="71"/>
      <c r="Z10" s="72">
        <f>Z56</f>
        <v>0</v>
      </c>
      <c r="AA10" s="71"/>
      <c r="AB10" s="72">
        <f>AB56</f>
        <v>0</v>
      </c>
      <c r="AC10" s="71"/>
      <c r="AD10" s="72">
        <f>AD56</f>
        <v>0</v>
      </c>
      <c r="AE10" s="71"/>
      <c r="AF10" s="72">
        <f>AF56</f>
        <v>0</v>
      </c>
      <c r="AG10" s="71"/>
      <c r="AH10" s="72">
        <f>AH56</f>
        <v>0</v>
      </c>
      <c r="AI10" s="73"/>
      <c r="AJ10" s="289">
        <f>AJ56</f>
        <v>0</v>
      </c>
      <c r="AK10"/>
      <c r="AL10" s="71"/>
      <c r="AM10" s="72">
        <f>AM56</f>
        <v>0</v>
      </c>
      <c r="AN10" s="71"/>
      <c r="AO10" s="72">
        <f>AO56</f>
        <v>0</v>
      </c>
      <c r="AP10" s="71"/>
      <c r="AQ10" s="72">
        <f>AQ56</f>
        <v>0</v>
      </c>
      <c r="AR10" s="71"/>
      <c r="AS10" s="72">
        <f>AS56</f>
        <v>0</v>
      </c>
      <c r="AT10" s="73"/>
      <c r="AU10" s="282">
        <f>AU56</f>
        <v>0</v>
      </c>
      <c r="AW10"/>
      <c r="AX10"/>
      <c r="AY10"/>
      <c r="BA10" s="59"/>
      <c r="BC10" s="68"/>
      <c r="BD10" s="75">
        <f>BD56</f>
        <v>32000</v>
      </c>
      <c r="BE10" s="68"/>
      <c r="BF10" s="76">
        <f>BF56</f>
        <v>0</v>
      </c>
      <c r="BG10" s="68"/>
      <c r="BH10" s="77">
        <f>BH56</f>
        <v>0</v>
      </c>
      <c r="BI10" s="68"/>
      <c r="BJ10" s="218">
        <f>BJ56</f>
        <v>0</v>
      </c>
      <c r="BL10" s="78"/>
      <c r="BM10" s="79">
        <f>BM56</f>
        <v>32000</v>
      </c>
    </row>
    <row r="11" spans="1:65" s="61" customFormat="1" ht="14">
      <c r="B11" s="63"/>
      <c r="C11" s="70" t="s">
        <v>38</v>
      </c>
      <c r="D11" s="70"/>
      <c r="E11" s="63"/>
      <c r="F11" s="63"/>
      <c r="G11" s="64"/>
      <c r="H11" s="71"/>
      <c r="I11" s="72">
        <f>I61</f>
        <v>0</v>
      </c>
      <c r="J11" s="71"/>
      <c r="K11" s="72">
        <f>K61</f>
        <v>0</v>
      </c>
      <c r="L11" s="71"/>
      <c r="M11" s="72">
        <f>M61</f>
        <v>0</v>
      </c>
      <c r="N11" s="71"/>
      <c r="O11" s="72">
        <f>O61</f>
        <v>0</v>
      </c>
      <c r="P11" s="71"/>
      <c r="Q11" s="72">
        <f>Q61</f>
        <v>0</v>
      </c>
      <c r="R11" s="71"/>
      <c r="S11" s="72">
        <f>S61</f>
        <v>0</v>
      </c>
      <c r="T11" s="73"/>
      <c r="U11" s="275">
        <f>U61</f>
        <v>0</v>
      </c>
      <c r="W11" s="71"/>
      <c r="X11" s="72">
        <f>X61</f>
        <v>0</v>
      </c>
      <c r="Y11" s="71"/>
      <c r="Z11" s="72">
        <f>Z61</f>
        <v>0</v>
      </c>
      <c r="AA11" s="71"/>
      <c r="AB11" s="72">
        <f>AB61</f>
        <v>0</v>
      </c>
      <c r="AC11" s="71"/>
      <c r="AD11" s="72">
        <f>AD61</f>
        <v>0</v>
      </c>
      <c r="AE11" s="71"/>
      <c r="AF11" s="72">
        <f>AF61</f>
        <v>0</v>
      </c>
      <c r="AG11" s="71"/>
      <c r="AH11" s="72">
        <f>AH61</f>
        <v>0</v>
      </c>
      <c r="AI11" s="73"/>
      <c r="AJ11" s="289">
        <f>AJ61</f>
        <v>0</v>
      </c>
      <c r="AK11"/>
      <c r="AL11" s="71"/>
      <c r="AM11" s="72">
        <f>AM61</f>
        <v>0</v>
      </c>
      <c r="AN11" s="71"/>
      <c r="AO11" s="72">
        <f>AO61</f>
        <v>0</v>
      </c>
      <c r="AP11" s="71"/>
      <c r="AQ11" s="72">
        <f>AQ61</f>
        <v>0</v>
      </c>
      <c r="AR11" s="71"/>
      <c r="AS11" s="72">
        <f>AS61</f>
        <v>0</v>
      </c>
      <c r="AT11" s="73"/>
      <c r="AU11" s="282">
        <f>AU61</f>
        <v>0</v>
      </c>
      <c r="AW11"/>
      <c r="AX11"/>
      <c r="AY11"/>
      <c r="BA11" s="59"/>
      <c r="BC11" s="68"/>
      <c r="BD11" s="75">
        <f>BD61</f>
        <v>0</v>
      </c>
      <c r="BE11" s="68"/>
      <c r="BF11" s="76">
        <f>BF61</f>
        <v>0</v>
      </c>
      <c r="BG11" s="68"/>
      <c r="BH11" s="77">
        <f>BH61</f>
        <v>0</v>
      </c>
      <c r="BI11" s="68"/>
      <c r="BJ11" s="218">
        <f>BJ61</f>
        <v>0</v>
      </c>
      <c r="BL11" s="78"/>
      <c r="BM11" s="79">
        <f>BM61</f>
        <v>0</v>
      </c>
    </row>
    <row r="12" spans="1:65" s="61" customFormat="1" ht="14">
      <c r="B12" s="63"/>
      <c r="C12" s="70" t="s">
        <v>148</v>
      </c>
      <c r="D12" s="70"/>
      <c r="E12" s="63"/>
      <c r="F12" s="63"/>
      <c r="G12" s="64"/>
      <c r="H12" s="71"/>
      <c r="I12" s="72">
        <f>I66</f>
        <v>0</v>
      </c>
      <c r="J12" s="72"/>
      <c r="K12" s="72">
        <f>K66</f>
        <v>0</v>
      </c>
      <c r="L12" s="72"/>
      <c r="M12" s="72">
        <f>M66</f>
        <v>0</v>
      </c>
      <c r="N12" s="72"/>
      <c r="O12" s="72">
        <f>O66</f>
        <v>0</v>
      </c>
      <c r="P12" s="72"/>
      <c r="Q12" s="72">
        <f>Q66</f>
        <v>0</v>
      </c>
      <c r="R12" s="72"/>
      <c r="S12" s="72">
        <f>S66</f>
        <v>0</v>
      </c>
      <c r="T12" s="72"/>
      <c r="U12" s="276">
        <f>U66</f>
        <v>0</v>
      </c>
      <c r="W12" s="71"/>
      <c r="X12" s="72">
        <f>X66</f>
        <v>0</v>
      </c>
      <c r="Y12" s="72"/>
      <c r="Z12" s="72">
        <f>Z66</f>
        <v>0</v>
      </c>
      <c r="AA12" s="72"/>
      <c r="AB12" s="72">
        <f>AB66</f>
        <v>0</v>
      </c>
      <c r="AC12" s="72"/>
      <c r="AD12" s="72">
        <f>AD66</f>
        <v>0</v>
      </c>
      <c r="AE12" s="72"/>
      <c r="AF12" s="72">
        <f>AF66</f>
        <v>0</v>
      </c>
      <c r="AG12" s="72"/>
      <c r="AH12" s="72">
        <f>AH66</f>
        <v>0</v>
      </c>
      <c r="AI12" s="72"/>
      <c r="AJ12" s="290">
        <f>AJ66</f>
        <v>0</v>
      </c>
      <c r="AK12"/>
      <c r="AL12" s="71"/>
      <c r="AM12" s="72">
        <f>AM66</f>
        <v>0</v>
      </c>
      <c r="AN12" s="72"/>
      <c r="AO12" s="72">
        <f>AO66</f>
        <v>0</v>
      </c>
      <c r="AP12" s="72"/>
      <c r="AQ12" s="72">
        <f>AQ66</f>
        <v>0</v>
      </c>
      <c r="AR12" s="72"/>
      <c r="AS12" s="72">
        <f>AS66</f>
        <v>0</v>
      </c>
      <c r="AT12" s="72"/>
      <c r="AU12" s="282">
        <f>AU66</f>
        <v>0</v>
      </c>
      <c r="AW12"/>
      <c r="AX12"/>
      <c r="AY12"/>
      <c r="BA12" s="59"/>
      <c r="BC12" s="68"/>
      <c r="BD12" s="75">
        <f>BD66</f>
        <v>0</v>
      </c>
      <c r="BE12" s="68"/>
      <c r="BF12" s="76">
        <f>BF66</f>
        <v>0</v>
      </c>
      <c r="BG12" s="68"/>
      <c r="BH12" s="77">
        <f>BH66</f>
        <v>0</v>
      </c>
      <c r="BI12" s="68"/>
      <c r="BJ12" s="218">
        <f>BJ62</f>
        <v>0</v>
      </c>
      <c r="BL12" s="78"/>
      <c r="BM12" s="79">
        <f>BM66</f>
        <v>0</v>
      </c>
    </row>
    <row r="13" spans="1:65" s="61" customFormat="1" ht="14">
      <c r="B13" s="63"/>
      <c r="C13" s="70" t="s">
        <v>116</v>
      </c>
      <c r="D13" s="70"/>
      <c r="E13" s="63"/>
      <c r="F13" s="63"/>
      <c r="G13" s="64"/>
      <c r="H13" s="71"/>
      <c r="I13" s="72">
        <f>I71</f>
        <v>0</v>
      </c>
      <c r="J13" s="71"/>
      <c r="K13" s="72">
        <f>K71</f>
        <v>0</v>
      </c>
      <c r="L13" s="71"/>
      <c r="M13" s="72">
        <f>M71</f>
        <v>169230.75</v>
      </c>
      <c r="N13" s="71"/>
      <c r="O13" s="72">
        <f>O71</f>
        <v>29864.25</v>
      </c>
      <c r="P13" s="71"/>
      <c r="Q13" s="72">
        <f>Q71</f>
        <v>0</v>
      </c>
      <c r="R13" s="71"/>
      <c r="S13" s="72">
        <f>S71</f>
        <v>0</v>
      </c>
      <c r="T13" s="73"/>
      <c r="U13" s="275">
        <f>U71</f>
        <v>199095</v>
      </c>
      <c r="W13" s="71"/>
      <c r="X13" s="72">
        <f>X71</f>
        <v>0</v>
      </c>
      <c r="Y13" s="71"/>
      <c r="Z13" s="72">
        <f>Z71</f>
        <v>0</v>
      </c>
      <c r="AA13" s="71"/>
      <c r="AB13" s="72">
        <f>AB71</f>
        <v>0</v>
      </c>
      <c r="AC13" s="71"/>
      <c r="AD13" s="72">
        <f>AD71</f>
        <v>0</v>
      </c>
      <c r="AE13" s="71"/>
      <c r="AF13" s="72">
        <f>AF71</f>
        <v>0</v>
      </c>
      <c r="AG13" s="71"/>
      <c r="AH13" s="72">
        <f>AH71</f>
        <v>0</v>
      </c>
      <c r="AI13" s="73"/>
      <c r="AJ13" s="289">
        <f>AJ71</f>
        <v>0</v>
      </c>
      <c r="AK13"/>
      <c r="AL13" s="71"/>
      <c r="AM13" s="72">
        <f>AM71</f>
        <v>0</v>
      </c>
      <c r="AN13" s="71"/>
      <c r="AO13" s="72">
        <f>AO71</f>
        <v>0</v>
      </c>
      <c r="AP13" s="71"/>
      <c r="AQ13" s="72">
        <f>AQ71</f>
        <v>0</v>
      </c>
      <c r="AR13" s="71"/>
      <c r="AS13" s="72">
        <f>AS71</f>
        <v>0</v>
      </c>
      <c r="AT13" s="73"/>
      <c r="AU13" s="282">
        <f>AU71</f>
        <v>0</v>
      </c>
      <c r="AW13"/>
      <c r="AX13">
        <v>2000</v>
      </c>
      <c r="AY13"/>
      <c r="BA13" s="59"/>
      <c r="BC13" s="68"/>
      <c r="BD13" s="75">
        <f>BD71</f>
        <v>199095</v>
      </c>
      <c r="BE13" s="68"/>
      <c r="BF13" s="76">
        <f>BF71</f>
        <v>0</v>
      </c>
      <c r="BG13" s="68"/>
      <c r="BH13" s="77">
        <f>BH71</f>
        <v>0</v>
      </c>
      <c r="BI13" s="68"/>
      <c r="BJ13" s="218">
        <f>BJ71</f>
        <v>0</v>
      </c>
      <c r="BL13" s="78"/>
      <c r="BM13" s="79">
        <f>BM71</f>
        <v>199095</v>
      </c>
    </row>
    <row r="14" spans="1:65" s="80" customFormat="1" ht="14">
      <c r="B14" s="63"/>
      <c r="C14" s="81" t="s">
        <v>24</v>
      </c>
      <c r="D14" s="81"/>
      <c r="E14" s="63"/>
      <c r="F14" s="63"/>
      <c r="G14" s="64"/>
      <c r="H14" s="71"/>
      <c r="I14" s="72">
        <f>SUM(I9:I13)</f>
        <v>106579.05868393391</v>
      </c>
      <c r="J14" s="71"/>
      <c r="K14" s="72">
        <f>SUM(K9:K13)</f>
        <v>106348.81460985946</v>
      </c>
      <c r="L14" s="71"/>
      <c r="M14" s="72">
        <f>SUM(M9:M13)</f>
        <v>169230.75</v>
      </c>
      <c r="N14" s="71"/>
      <c r="O14" s="72">
        <f>SUM(O9:O13)</f>
        <v>61792.698228316483</v>
      </c>
      <c r="P14" s="71"/>
      <c r="Q14" s="72">
        <f>SUM(Q9:Q13)</f>
        <v>0</v>
      </c>
      <c r="R14" s="71"/>
      <c r="S14" s="72">
        <f>SUM(S9:S13)</f>
        <v>0</v>
      </c>
      <c r="T14" s="73"/>
      <c r="U14" s="275">
        <f>SUM(U9:U13)</f>
        <v>443951.32152210991</v>
      </c>
      <c r="W14" s="71"/>
      <c r="X14" s="72">
        <f>SUM(X9:X13)</f>
        <v>0</v>
      </c>
      <c r="Y14" s="71"/>
      <c r="Z14" s="72">
        <f>SUM(Z9:Z13)</f>
        <v>0</v>
      </c>
      <c r="AA14" s="71"/>
      <c r="AB14" s="72">
        <f>SUM(AB9:AB13)</f>
        <v>0</v>
      </c>
      <c r="AC14" s="71"/>
      <c r="AD14" s="72">
        <f>SUM(AD9:AD13)</f>
        <v>0</v>
      </c>
      <c r="AE14" s="71"/>
      <c r="AF14" s="72">
        <f>SUM(AF9:AF13)</f>
        <v>0</v>
      </c>
      <c r="AG14" s="71"/>
      <c r="AH14" s="72">
        <f>SUM(AH9:AH13)</f>
        <v>0</v>
      </c>
      <c r="AI14" s="73"/>
      <c r="AJ14" s="289">
        <f>SUM(AJ9:AJ13)</f>
        <v>0</v>
      </c>
      <c r="AK14"/>
      <c r="AL14" s="71"/>
      <c r="AM14" s="72">
        <f>SUM(AM9:AM13)</f>
        <v>0</v>
      </c>
      <c r="AN14" s="71"/>
      <c r="AO14" s="72">
        <f>SUM(AO9:AO13)</f>
        <v>0</v>
      </c>
      <c r="AP14" s="71"/>
      <c r="AQ14" s="72">
        <f>SUM(AQ9:AQ13)</f>
        <v>0</v>
      </c>
      <c r="AR14" s="71"/>
      <c r="AS14" s="72">
        <f>SUM(AS9:AS13)</f>
        <v>0</v>
      </c>
      <c r="AT14" s="73"/>
      <c r="AU14" s="282">
        <f>SUM(AU9:AU13)</f>
        <v>0</v>
      </c>
      <c r="AW14" s="214">
        <f>Travel!P15</f>
        <v>12000</v>
      </c>
      <c r="AX14" s="214">
        <f>'Program-Admin Costs (ODCs)'!B15</f>
        <v>39399</v>
      </c>
      <c r="AY14" s="74">
        <f>SUM(AW14:AX14)</f>
        <v>51399</v>
      </c>
      <c r="BA14" s="59"/>
      <c r="BC14" s="68"/>
      <c r="BD14" s="75">
        <f>SUM(BD9:BD13)</f>
        <v>443951.32152210991</v>
      </c>
      <c r="BE14" s="68"/>
      <c r="BF14" s="76">
        <f>SUM(BF9:BF13)</f>
        <v>0</v>
      </c>
      <c r="BG14" s="68"/>
      <c r="BH14" s="77">
        <f>SUM(BH9:BH13)</f>
        <v>0</v>
      </c>
      <c r="BI14" s="68"/>
      <c r="BJ14" s="218">
        <f>AY14</f>
        <v>51399</v>
      </c>
      <c r="BL14" s="78"/>
      <c r="BM14" s="79">
        <f>SUM(BM9:BM13,BJ14)</f>
        <v>495350.32152210991</v>
      </c>
    </row>
    <row r="15" spans="1:65" s="80" customFormat="1" ht="14">
      <c r="B15" s="63"/>
      <c r="C15" s="240" t="s">
        <v>141</v>
      </c>
      <c r="D15" s="240"/>
      <c r="E15" s="241"/>
      <c r="F15" s="241"/>
      <c r="G15" s="242"/>
      <c r="H15" s="243"/>
      <c r="I15" s="244"/>
      <c r="J15" s="71"/>
      <c r="K15" s="72"/>
      <c r="L15" s="71"/>
      <c r="M15" s="72"/>
      <c r="N15" s="243"/>
      <c r="O15" s="244"/>
      <c r="P15" s="71"/>
      <c r="Q15" s="72"/>
      <c r="R15" s="71"/>
      <c r="S15" s="72"/>
      <c r="T15" s="73"/>
      <c r="U15" s="275"/>
      <c r="W15" s="243"/>
      <c r="X15" s="244"/>
      <c r="Y15" s="71"/>
      <c r="Z15" s="72"/>
      <c r="AA15" s="71"/>
      <c r="AB15" s="72"/>
      <c r="AC15" s="243"/>
      <c r="AD15" s="244"/>
      <c r="AE15" s="71"/>
      <c r="AF15" s="72"/>
      <c r="AG15" s="71"/>
      <c r="AH15" s="72"/>
      <c r="AI15" s="73"/>
      <c r="AJ15" s="289"/>
      <c r="AK15"/>
      <c r="AL15" s="243"/>
      <c r="AM15" s="244"/>
      <c r="AN15" s="71"/>
      <c r="AO15" s="72"/>
      <c r="AP15" s="71"/>
      <c r="AQ15" s="72"/>
      <c r="AR15" s="243"/>
      <c r="AS15" s="244"/>
      <c r="AT15" s="73"/>
      <c r="AU15" s="282"/>
      <c r="AW15" s="74"/>
      <c r="AX15" s="74"/>
      <c r="AY15" s="74"/>
      <c r="BA15" s="59"/>
      <c r="BC15" s="68"/>
      <c r="BD15" s="75"/>
      <c r="BE15" s="68"/>
      <c r="BF15" s="76"/>
      <c r="BG15" s="68"/>
      <c r="BH15" s="77"/>
      <c r="BI15" s="68"/>
      <c r="BJ15" s="218"/>
      <c r="BL15" s="78"/>
      <c r="BM15" s="79"/>
    </row>
    <row r="16" spans="1:65" s="80" customFormat="1" ht="14">
      <c r="B16" s="63"/>
      <c r="C16" s="261" t="s">
        <v>143</v>
      </c>
      <c r="D16" s="240"/>
      <c r="E16" s="241"/>
      <c r="F16" s="241"/>
      <c r="G16" s="242"/>
      <c r="H16" s="243"/>
      <c r="I16" s="260"/>
      <c r="J16" s="244"/>
      <c r="K16" s="260"/>
      <c r="L16" s="244"/>
      <c r="M16" s="260"/>
      <c r="N16" s="244"/>
      <c r="O16" s="260"/>
      <c r="P16" s="244"/>
      <c r="Q16" s="260"/>
      <c r="R16" s="244"/>
      <c r="S16" s="260"/>
      <c r="T16" s="73"/>
      <c r="U16" s="275">
        <f>SUM(I16,K16,M16,O16,Q16,S16)</f>
        <v>0</v>
      </c>
      <c r="W16" s="243"/>
      <c r="X16" s="260"/>
      <c r="Y16" s="244"/>
      <c r="Z16" s="260"/>
      <c r="AA16" s="244"/>
      <c r="AB16" s="260"/>
      <c r="AC16" s="244"/>
      <c r="AD16" s="260"/>
      <c r="AE16" s="244"/>
      <c r="AF16" s="260"/>
      <c r="AG16" s="244"/>
      <c r="AH16" s="260"/>
      <c r="AI16" s="73"/>
      <c r="AJ16" s="289">
        <f>SUM(X16,Z16,AB16,AD16,AF16,AH16)</f>
        <v>0</v>
      </c>
      <c r="AK16"/>
      <c r="AL16" s="243"/>
      <c r="AM16" s="260"/>
      <c r="AN16" s="244"/>
      <c r="AO16" s="260"/>
      <c r="AP16" s="244"/>
      <c r="AQ16" s="260"/>
      <c r="AR16" s="244"/>
      <c r="AS16" s="260"/>
      <c r="AT16" s="73"/>
      <c r="AU16" s="282">
        <f>SUM(AM16,AO16,AQ16,AS16)</f>
        <v>0</v>
      </c>
      <c r="AW16" s="74"/>
      <c r="AX16" s="74"/>
      <c r="AY16" s="74"/>
      <c r="BA16" s="59"/>
      <c r="BC16" s="68"/>
      <c r="BD16" s="75">
        <f>$U16</f>
        <v>0</v>
      </c>
      <c r="BE16" s="68"/>
      <c r="BF16" s="76">
        <f>$AJ16</f>
        <v>0</v>
      </c>
      <c r="BG16" s="68"/>
      <c r="BH16" s="77">
        <f>AU16</f>
        <v>0</v>
      </c>
      <c r="BI16" s="68"/>
      <c r="BJ16" s="218"/>
      <c r="BL16" s="78"/>
      <c r="BM16" s="79">
        <f>SUM(BD16,BF16,BH16)</f>
        <v>0</v>
      </c>
    </row>
    <row r="17" spans="2:65" s="80" customFormat="1" ht="14">
      <c r="B17" s="63"/>
      <c r="C17" s="261" t="s">
        <v>145</v>
      </c>
      <c r="D17" s="240"/>
      <c r="E17" s="241"/>
      <c r="F17" s="241"/>
      <c r="G17" s="242"/>
      <c r="H17" s="243"/>
      <c r="I17" s="260"/>
      <c r="J17" s="71"/>
      <c r="K17" s="260"/>
      <c r="L17" s="71"/>
      <c r="M17" s="260"/>
      <c r="N17" s="243"/>
      <c r="O17" s="260"/>
      <c r="P17" s="71"/>
      <c r="Q17" s="260"/>
      <c r="R17" s="71"/>
      <c r="S17" s="260"/>
      <c r="T17" s="73"/>
      <c r="U17" s="275">
        <f>SUM(I17,K17,M17,O17,Q17,S17)</f>
        <v>0</v>
      </c>
      <c r="W17" s="243"/>
      <c r="X17" s="260"/>
      <c r="Y17" s="71"/>
      <c r="Z17" s="260"/>
      <c r="AA17" s="71"/>
      <c r="AB17" s="260"/>
      <c r="AC17" s="243"/>
      <c r="AD17" s="260"/>
      <c r="AE17" s="71"/>
      <c r="AF17" s="260"/>
      <c r="AG17" s="71"/>
      <c r="AH17" s="260"/>
      <c r="AI17" s="73"/>
      <c r="AJ17" s="289">
        <f>SUM(X17,Z17,AB17,AD17,AF17,AH17)</f>
        <v>0</v>
      </c>
      <c r="AK17"/>
      <c r="AL17" s="243"/>
      <c r="AM17" s="260"/>
      <c r="AN17" s="71"/>
      <c r="AO17" s="260"/>
      <c r="AP17" s="71"/>
      <c r="AQ17" s="260"/>
      <c r="AR17" s="243"/>
      <c r="AS17" s="260"/>
      <c r="AT17" s="73"/>
      <c r="AU17" s="282">
        <f>SUM(AM17,AO17,AQ17,AS17)</f>
        <v>0</v>
      </c>
      <c r="AW17" s="74"/>
      <c r="AX17" s="74"/>
      <c r="AY17" s="74"/>
      <c r="BA17" s="59"/>
      <c r="BC17" s="68"/>
      <c r="BD17" s="75">
        <f>$U17</f>
        <v>0</v>
      </c>
      <c r="BE17" s="68"/>
      <c r="BF17" s="76">
        <f>$AJ17</f>
        <v>0</v>
      </c>
      <c r="BG17" s="68"/>
      <c r="BH17" s="77">
        <f>AU17</f>
        <v>0</v>
      </c>
      <c r="BI17" s="68"/>
      <c r="BJ17" s="218"/>
      <c r="BL17" s="78"/>
      <c r="BM17" s="79">
        <f>SUM(BD17,BF17,BH17)</f>
        <v>0</v>
      </c>
    </row>
    <row r="18" spans="2:65" s="80" customFormat="1" ht="14">
      <c r="B18" s="63"/>
      <c r="C18" s="261" t="s">
        <v>142</v>
      </c>
      <c r="D18" s="240"/>
      <c r="E18" s="241"/>
      <c r="F18" s="241"/>
      <c r="G18" s="242"/>
      <c r="H18" s="243"/>
      <c r="I18" s="260"/>
      <c r="J18" s="244"/>
      <c r="K18" s="260"/>
      <c r="L18" s="244"/>
      <c r="M18" s="260">
        <f>M13</f>
        <v>169230.75</v>
      </c>
      <c r="N18" s="244"/>
      <c r="O18" s="260">
        <f>O13</f>
        <v>29864.25</v>
      </c>
      <c r="P18" s="244"/>
      <c r="Q18" s="260"/>
      <c r="R18" s="244"/>
      <c r="S18" s="260"/>
      <c r="T18" s="73"/>
      <c r="U18" s="275">
        <f>(SUM(I18,K18,M18,O18,Q18,S18))</f>
        <v>199095</v>
      </c>
      <c r="W18" s="243"/>
      <c r="X18" s="260"/>
      <c r="Y18" s="243"/>
      <c r="Z18" s="260"/>
      <c r="AA18" s="244"/>
      <c r="AB18" s="260"/>
      <c r="AC18" s="244"/>
      <c r="AD18" s="260"/>
      <c r="AE18" s="244"/>
      <c r="AF18" s="260"/>
      <c r="AG18" s="244"/>
      <c r="AH18" s="260"/>
      <c r="AI18" s="73"/>
      <c r="AJ18" s="289">
        <f>(SUM(X18,Z18,AB18,AD18,AF18,AH18))</f>
        <v>0</v>
      </c>
      <c r="AK18"/>
      <c r="AL18" s="243"/>
      <c r="AM18" s="260"/>
      <c r="AN18" s="244"/>
      <c r="AO18" s="260"/>
      <c r="AP18" s="244"/>
      <c r="AQ18" s="260"/>
      <c r="AR18" s="244"/>
      <c r="AS18" s="260"/>
      <c r="AT18" s="73"/>
      <c r="AU18" s="282">
        <f>(SUM(AM18,AO18,AQ18,AS18))</f>
        <v>0</v>
      </c>
      <c r="AW18" s="74"/>
      <c r="AX18" s="74"/>
      <c r="AY18" s="74"/>
      <c r="BA18" s="59"/>
      <c r="BC18" s="68"/>
      <c r="BD18" s="75">
        <f>$U18</f>
        <v>199095</v>
      </c>
      <c r="BE18" s="68"/>
      <c r="BF18" s="76">
        <f>$AJ18</f>
        <v>0</v>
      </c>
      <c r="BG18" s="68"/>
      <c r="BH18" s="77">
        <f t="shared" ref="BH18" si="0">AU18</f>
        <v>0</v>
      </c>
      <c r="BI18" s="68"/>
      <c r="BJ18" s="218"/>
      <c r="BL18" s="78"/>
      <c r="BM18" s="79">
        <f>SUM(BD18,BF18,BH18)</f>
        <v>199095</v>
      </c>
    </row>
    <row r="19" spans="2:65" s="80" customFormat="1" ht="14">
      <c r="B19" s="63"/>
      <c r="C19" s="240" t="s">
        <v>144</v>
      </c>
      <c r="D19" s="240"/>
      <c r="E19" s="241"/>
      <c r="F19" s="241"/>
      <c r="G19" s="242"/>
      <c r="H19" s="243"/>
      <c r="I19" s="244">
        <f>SUM(I16:I18)</f>
        <v>0</v>
      </c>
      <c r="J19" s="244"/>
      <c r="K19" s="244">
        <f>SUM(K16:K18)</f>
        <v>0</v>
      </c>
      <c r="L19" s="244"/>
      <c r="M19" s="244">
        <f>SUM(M16:M18)</f>
        <v>169230.75</v>
      </c>
      <c r="N19" s="244"/>
      <c r="O19" s="244">
        <f>SUM(O16:O18)</f>
        <v>29864.25</v>
      </c>
      <c r="P19" s="244"/>
      <c r="Q19" s="244">
        <f>SUM(Q16:Q18)</f>
        <v>0</v>
      </c>
      <c r="R19" s="244"/>
      <c r="S19" s="244">
        <f>SUM(S16:S18)</f>
        <v>0</v>
      </c>
      <c r="T19" s="73"/>
      <c r="U19" s="275">
        <f>SUM(U16:U18)</f>
        <v>199095</v>
      </c>
      <c r="W19" s="243"/>
      <c r="X19" s="244">
        <f>SUM(X16:X18)</f>
        <v>0</v>
      </c>
      <c r="Y19" s="244"/>
      <c r="Z19" s="244">
        <f>SUM(Z16:Z18)</f>
        <v>0</v>
      </c>
      <c r="AA19" s="244"/>
      <c r="AB19" s="244">
        <f>SUM(AB16:AB18)</f>
        <v>0</v>
      </c>
      <c r="AC19" s="244"/>
      <c r="AD19" s="244">
        <f>SUM(AD16:AD18)</f>
        <v>0</v>
      </c>
      <c r="AE19" s="244"/>
      <c r="AF19" s="244">
        <f>SUM(AF16:AF18)</f>
        <v>0</v>
      </c>
      <c r="AG19" s="244"/>
      <c r="AH19" s="244">
        <f>SUM(AH16:AH18)</f>
        <v>0</v>
      </c>
      <c r="AI19" s="73"/>
      <c r="AJ19" s="289">
        <f>SUM(AJ16:AJ18)</f>
        <v>0</v>
      </c>
      <c r="AK19"/>
      <c r="AL19" s="243"/>
      <c r="AM19" s="244">
        <f>SUM(AM16:AM18)</f>
        <v>0</v>
      </c>
      <c r="AN19" s="244"/>
      <c r="AO19" s="244">
        <f>SUM(AO16:AO18)</f>
        <v>0</v>
      </c>
      <c r="AP19" s="244"/>
      <c r="AQ19" s="244">
        <f>SUM(AQ16:AQ18)</f>
        <v>0</v>
      </c>
      <c r="AR19" s="244"/>
      <c r="AS19" s="244">
        <f>SUM(AS16:AS18)</f>
        <v>0</v>
      </c>
      <c r="AT19" s="73"/>
      <c r="AU19" s="282">
        <f>SUM(AU16:AU18)</f>
        <v>0</v>
      </c>
      <c r="AW19" s="74"/>
      <c r="AX19" s="74"/>
      <c r="AY19" s="74"/>
      <c r="BA19" s="59"/>
      <c r="BC19" s="68"/>
      <c r="BD19" s="75">
        <f>SUM(BD16:BD18)</f>
        <v>199095</v>
      </c>
      <c r="BE19" s="68"/>
      <c r="BF19" s="76">
        <f>SUM(BF16:BF18)</f>
        <v>0</v>
      </c>
      <c r="BG19" s="68"/>
      <c r="BH19" s="77">
        <f>SUM(BH16:BH18)</f>
        <v>0</v>
      </c>
      <c r="BI19" s="68"/>
      <c r="BJ19" s="218"/>
      <c r="BL19" s="78"/>
      <c r="BM19" s="79">
        <f>SUM(BD19,BF19,BH19)</f>
        <v>199095</v>
      </c>
    </row>
    <row r="20" spans="2:65" s="80" customFormat="1" ht="14">
      <c r="B20" s="63"/>
      <c r="C20" s="70" t="s">
        <v>22</v>
      </c>
      <c r="D20" s="70"/>
      <c r="E20" s="82"/>
      <c r="F20" s="63"/>
      <c r="G20" s="64"/>
      <c r="H20" s="71"/>
      <c r="I20" s="72">
        <f>I14-I19</f>
        <v>106579.05868393391</v>
      </c>
      <c r="J20" s="72"/>
      <c r="K20" s="72">
        <f t="shared" ref="K20:S20" si="1">K14-K19</f>
        <v>106348.81460985946</v>
      </c>
      <c r="L20" s="72"/>
      <c r="M20" s="72">
        <f t="shared" si="1"/>
        <v>0</v>
      </c>
      <c r="N20" s="72"/>
      <c r="O20" s="72">
        <f t="shared" si="1"/>
        <v>31928.448228316483</v>
      </c>
      <c r="P20" s="72"/>
      <c r="Q20" s="72">
        <f t="shared" si="1"/>
        <v>0</v>
      </c>
      <c r="R20" s="72"/>
      <c r="S20" s="72">
        <f t="shared" si="1"/>
        <v>0</v>
      </c>
      <c r="T20" s="72"/>
      <c r="U20" s="275">
        <f>U14-U19</f>
        <v>244856.32152210991</v>
      </c>
      <c r="W20" s="71"/>
      <c r="X20" s="72">
        <f>X14-X19</f>
        <v>0</v>
      </c>
      <c r="Y20" s="72"/>
      <c r="Z20" s="72">
        <f t="shared" ref="Z20" si="2">Z14-Z19</f>
        <v>0</v>
      </c>
      <c r="AA20" s="72"/>
      <c r="AB20" s="72">
        <f t="shared" ref="AB20" si="3">AB14-AB19</f>
        <v>0</v>
      </c>
      <c r="AC20" s="72"/>
      <c r="AD20" s="72">
        <f t="shared" ref="AD20" si="4">AD14-AD19</f>
        <v>0</v>
      </c>
      <c r="AE20" s="72"/>
      <c r="AF20" s="72">
        <f t="shared" ref="AF20" si="5">AF14-AF19</f>
        <v>0</v>
      </c>
      <c r="AG20" s="72"/>
      <c r="AH20" s="72">
        <f t="shared" ref="AH20" si="6">AH14-AH19</f>
        <v>0</v>
      </c>
      <c r="AI20" s="72"/>
      <c r="AJ20" s="289">
        <f t="shared" ref="AJ20" si="7">AJ14-AJ19</f>
        <v>0</v>
      </c>
      <c r="AK20"/>
      <c r="AL20" s="71"/>
      <c r="AM20" s="72">
        <f>AM14-AM19</f>
        <v>0</v>
      </c>
      <c r="AN20" s="72"/>
      <c r="AO20" s="72">
        <f t="shared" ref="AO20" si="8">AO14-AO19</f>
        <v>0</v>
      </c>
      <c r="AP20" s="72"/>
      <c r="AQ20" s="72">
        <f t="shared" ref="AQ20" si="9">AQ14-AQ19</f>
        <v>0</v>
      </c>
      <c r="AR20" s="72"/>
      <c r="AS20" s="72">
        <f t="shared" ref="AS20" si="10">AS14-AS19</f>
        <v>0</v>
      </c>
      <c r="AT20" s="72"/>
      <c r="AU20" s="282">
        <f t="shared" ref="AU20" si="11">AU14-AU19</f>
        <v>0</v>
      </c>
      <c r="AW20" s="74">
        <f>AW14-AW11</f>
        <v>12000</v>
      </c>
      <c r="AX20" s="74">
        <f>AX13</f>
        <v>2000</v>
      </c>
      <c r="AY20" s="74">
        <f>AY14-AY11</f>
        <v>51399</v>
      </c>
      <c r="BA20" s="59"/>
      <c r="BC20" s="68"/>
      <c r="BD20" s="75">
        <f>BD14-BD19</f>
        <v>244856.32152210991</v>
      </c>
      <c r="BE20" s="68"/>
      <c r="BF20" s="76">
        <f t="shared" ref="BF20" si="12">BF14-BF19</f>
        <v>0</v>
      </c>
      <c r="BG20" s="68"/>
      <c r="BH20" s="77">
        <f t="shared" ref="BH20" si="13">BH14-BH19</f>
        <v>0</v>
      </c>
      <c r="BI20" s="68"/>
      <c r="BJ20" s="218">
        <f>BJ14-BJ11</f>
        <v>51399</v>
      </c>
      <c r="BL20" s="78"/>
      <c r="BM20" s="79">
        <f>SUM(BD20,BF20,BH20,BJ20)</f>
        <v>296255.32152210991</v>
      </c>
    </row>
    <row r="21" spans="2:65" s="80" customFormat="1" ht="15" thickBot="1">
      <c r="B21" s="63"/>
      <c r="C21" s="81" t="s">
        <v>23</v>
      </c>
      <c r="D21" s="81"/>
      <c r="E21" s="347">
        <v>0.54500000000000004</v>
      </c>
      <c r="F21" s="64" t="s">
        <v>25</v>
      </c>
      <c r="G21" s="64"/>
      <c r="H21" s="71"/>
      <c r="I21" s="72">
        <f>I20*$E$21</f>
        <v>58085.586982743982</v>
      </c>
      <c r="J21" s="72"/>
      <c r="K21" s="72">
        <f t="shared" ref="K21:S21" si="14">K20*$E$21</f>
        <v>57960.10396237341</v>
      </c>
      <c r="L21" s="72"/>
      <c r="M21" s="72">
        <f t="shared" si="14"/>
        <v>0</v>
      </c>
      <c r="N21" s="72"/>
      <c r="O21" s="72">
        <f t="shared" si="14"/>
        <v>17401.004284432485</v>
      </c>
      <c r="P21" s="72"/>
      <c r="Q21" s="72">
        <f t="shared" si="14"/>
        <v>0</v>
      </c>
      <c r="R21" s="72"/>
      <c r="S21" s="72">
        <f t="shared" si="14"/>
        <v>0</v>
      </c>
      <c r="T21" s="72"/>
      <c r="U21" s="275">
        <f>U20*$E$21</f>
        <v>133446.69522954992</v>
      </c>
      <c r="W21" s="71"/>
      <c r="X21" s="72">
        <f>X20*$E$21</f>
        <v>0</v>
      </c>
      <c r="Y21" s="72"/>
      <c r="Z21" s="72">
        <f t="shared" ref="Z21" si="15">Z20*$E$21</f>
        <v>0</v>
      </c>
      <c r="AA21" s="72"/>
      <c r="AB21" s="72">
        <f t="shared" ref="AB21" si="16">AB20*$E$21</f>
        <v>0</v>
      </c>
      <c r="AC21" s="72"/>
      <c r="AD21" s="72">
        <f t="shared" ref="AD21" si="17">AD20*$E$21</f>
        <v>0</v>
      </c>
      <c r="AE21" s="72"/>
      <c r="AF21" s="72">
        <f t="shared" ref="AF21" si="18">AF20*$E$21</f>
        <v>0</v>
      </c>
      <c r="AG21" s="72"/>
      <c r="AH21" s="72">
        <f t="shared" ref="AH21" si="19">AH20*$E$21</f>
        <v>0</v>
      </c>
      <c r="AI21" s="72"/>
      <c r="AJ21" s="289">
        <f t="shared" ref="AJ21" si="20">AJ20*$E$21</f>
        <v>0</v>
      </c>
      <c r="AK21"/>
      <c r="AL21" s="71"/>
      <c r="AM21" s="72">
        <f>AM20*$E$21</f>
        <v>0</v>
      </c>
      <c r="AN21" s="72"/>
      <c r="AO21" s="72">
        <f t="shared" ref="AO21" si="21">AO20*$E$21</f>
        <v>0</v>
      </c>
      <c r="AP21" s="72"/>
      <c r="AQ21" s="72">
        <f t="shared" ref="AQ21" si="22">AQ20*$E$21</f>
        <v>0</v>
      </c>
      <c r="AR21" s="72"/>
      <c r="AS21" s="72">
        <f t="shared" ref="AS21" si="23">AS20*$E$21</f>
        <v>0</v>
      </c>
      <c r="AT21" s="72"/>
      <c r="AU21" s="282">
        <f t="shared" ref="AU21" si="24">AU20*$E$21</f>
        <v>0</v>
      </c>
      <c r="AW21" s="74">
        <f t="shared" ref="AW21:AX21" si="25">AW20*$E$21</f>
        <v>6540.0000000000009</v>
      </c>
      <c r="AX21" s="74">
        <f t="shared" si="25"/>
        <v>1090</v>
      </c>
      <c r="AY21" s="74">
        <f>AW21+AX21</f>
        <v>7630.0000000000009</v>
      </c>
      <c r="BA21" s="59"/>
      <c r="BC21" s="68"/>
      <c r="BD21" s="75">
        <f t="shared" ref="BD21" si="26">BD20*$E$21</f>
        <v>133446.69522954992</v>
      </c>
      <c r="BE21" s="68"/>
      <c r="BF21" s="76">
        <f t="shared" ref="BF21" si="27">BF20*$E$21</f>
        <v>0</v>
      </c>
      <c r="BG21" s="68"/>
      <c r="BH21" s="77">
        <f t="shared" ref="BH21" si="28">BH20*$E$21</f>
        <v>0</v>
      </c>
      <c r="BI21" s="68"/>
      <c r="BJ21" s="218">
        <f>AY21</f>
        <v>7630.0000000000009</v>
      </c>
      <c r="BL21" s="78"/>
      <c r="BM21" s="79">
        <f>SUM(BD21,BF21,BH21,BJ21)</f>
        <v>141076.69522954992</v>
      </c>
    </row>
    <row r="22" spans="2:65" s="61" customFormat="1" ht="17" thickBot="1">
      <c r="B22" s="63"/>
      <c r="C22" s="84" t="s">
        <v>21</v>
      </c>
      <c r="D22" s="85"/>
      <c r="E22" s="63"/>
      <c r="F22" s="63"/>
      <c r="G22" s="64"/>
      <c r="H22" s="71"/>
      <c r="I22" s="86">
        <f>I21+I14</f>
        <v>164664.64566667788</v>
      </c>
      <c r="J22" s="71"/>
      <c r="K22" s="86">
        <f>K21+K14</f>
        <v>164308.91857223288</v>
      </c>
      <c r="L22" s="71"/>
      <c r="M22" s="86">
        <f>M21+M14</f>
        <v>169230.75</v>
      </c>
      <c r="N22" s="71"/>
      <c r="O22" s="86">
        <f>O21+O14</f>
        <v>79193.702512748976</v>
      </c>
      <c r="P22" s="71"/>
      <c r="Q22" s="86">
        <f>Q21+Q14</f>
        <v>0</v>
      </c>
      <c r="R22" s="71"/>
      <c r="S22" s="86">
        <f>S21+S14</f>
        <v>0</v>
      </c>
      <c r="T22" s="73"/>
      <c r="U22" s="277">
        <f>U21+U14</f>
        <v>577398.0167516598</v>
      </c>
      <c r="W22" s="71"/>
      <c r="X22" s="86">
        <f>X21+X14</f>
        <v>0</v>
      </c>
      <c r="Y22" s="71"/>
      <c r="Z22" s="86">
        <f>Z21+Z14</f>
        <v>0</v>
      </c>
      <c r="AA22" s="71"/>
      <c r="AB22" s="86">
        <f>AB21+AB14</f>
        <v>0</v>
      </c>
      <c r="AC22" s="71"/>
      <c r="AD22" s="86">
        <f>AD21+AD14</f>
        <v>0</v>
      </c>
      <c r="AE22" s="71"/>
      <c r="AF22" s="86">
        <f>AF21+AF14</f>
        <v>0</v>
      </c>
      <c r="AG22" s="71"/>
      <c r="AH22" s="86">
        <f>AH21+AH14</f>
        <v>0</v>
      </c>
      <c r="AI22" s="73"/>
      <c r="AJ22" s="291">
        <f>AJ21+AJ14</f>
        <v>0</v>
      </c>
      <c r="AK22"/>
      <c r="AL22" s="71"/>
      <c r="AM22" s="86">
        <f>AM21+AM14</f>
        <v>0</v>
      </c>
      <c r="AN22" s="71"/>
      <c r="AO22" s="86">
        <f>AO21+AO14</f>
        <v>0</v>
      </c>
      <c r="AP22" s="71"/>
      <c r="AQ22" s="86">
        <f>AQ21+AQ14</f>
        <v>0</v>
      </c>
      <c r="AR22" s="71"/>
      <c r="AS22" s="86">
        <f>AS21+AS14</f>
        <v>0</v>
      </c>
      <c r="AT22" s="73"/>
      <c r="AU22" s="284">
        <f>AU21+AU14</f>
        <v>0</v>
      </c>
      <c r="AW22" s="86">
        <f t="shared" ref="AW22:AX22" si="29">AW21+AW14</f>
        <v>18540</v>
      </c>
      <c r="AX22" s="87">
        <f t="shared" si="29"/>
        <v>40489</v>
      </c>
      <c r="AY22" s="87">
        <f>AW22+AX22</f>
        <v>59029</v>
      </c>
      <c r="BA22" s="59"/>
      <c r="BC22" s="68"/>
      <c r="BD22" s="88">
        <f>BD21+BD14</f>
        <v>577398.0167516598</v>
      </c>
      <c r="BE22" s="68"/>
      <c r="BF22" s="89">
        <f>BF21+BF14</f>
        <v>0</v>
      </c>
      <c r="BG22" s="68"/>
      <c r="BH22" s="90">
        <f>BH21+BH14</f>
        <v>0</v>
      </c>
      <c r="BI22" s="68"/>
      <c r="BJ22" s="219">
        <f>BJ21+BJ14</f>
        <v>59029</v>
      </c>
      <c r="BL22" s="78"/>
      <c r="BM22" s="91">
        <f>BM21+BM14</f>
        <v>636427.0167516598</v>
      </c>
    </row>
    <row r="23" spans="2:65" s="61" customFormat="1" ht="14" thickBot="1">
      <c r="B23" s="63"/>
      <c r="C23" s="63"/>
      <c r="D23" s="63"/>
      <c r="E23" s="63"/>
      <c r="F23" s="63"/>
      <c r="G23" s="64"/>
      <c r="H23" s="65"/>
      <c r="I23" s="66"/>
      <c r="J23" s="67"/>
      <c r="K23" s="66"/>
      <c r="L23" s="67"/>
      <c r="M23" s="66"/>
      <c r="N23" s="65"/>
      <c r="O23" s="66"/>
      <c r="P23" s="67"/>
      <c r="Q23" s="66"/>
      <c r="R23" s="67"/>
      <c r="S23" s="66"/>
      <c r="T23" s="67"/>
      <c r="U23" s="274"/>
      <c r="W23" s="65"/>
      <c r="X23" s="66"/>
      <c r="Y23" s="67"/>
      <c r="Z23" s="66"/>
      <c r="AA23" s="67"/>
      <c r="AB23" s="66"/>
      <c r="AC23" s="65"/>
      <c r="AD23" s="66"/>
      <c r="AE23" s="67"/>
      <c r="AF23" s="66"/>
      <c r="AG23" s="67"/>
      <c r="AH23" s="66"/>
      <c r="AI23" s="67"/>
      <c r="AJ23" s="288"/>
      <c r="AK23"/>
      <c r="AL23" s="65"/>
      <c r="AM23" s="66"/>
      <c r="AN23" s="67"/>
      <c r="AO23" s="66"/>
      <c r="AP23" s="67"/>
      <c r="AQ23" s="66"/>
      <c r="AR23" s="65"/>
      <c r="AS23" s="66"/>
      <c r="AT23" s="67"/>
      <c r="AU23" s="281"/>
      <c r="AW23"/>
      <c r="AX23"/>
      <c r="AY23"/>
      <c r="BA23" s="59"/>
      <c r="BC23" s="68"/>
      <c r="BD23" s="69"/>
      <c r="BE23" s="68"/>
      <c r="BF23" s="69"/>
      <c r="BG23" s="68"/>
      <c r="BH23" s="69"/>
      <c r="BI23" s="68"/>
      <c r="BJ23" s="69"/>
      <c r="BL23" s="68"/>
      <c r="BM23" s="69"/>
    </row>
    <row r="24" spans="2:65" s="61" customFormat="1" ht="14" thickBot="1">
      <c r="B24" s="62" t="s">
        <v>15</v>
      </c>
      <c r="C24" s="63"/>
      <c r="D24" s="63"/>
      <c r="E24" s="63"/>
      <c r="F24" s="63"/>
      <c r="G24" s="64"/>
      <c r="H24" s="65"/>
      <c r="I24" s="66"/>
      <c r="J24" s="67"/>
      <c r="K24" s="66"/>
      <c r="L24" s="67"/>
      <c r="M24" s="66"/>
      <c r="N24" s="65"/>
      <c r="O24" s="66"/>
      <c r="P24" s="67"/>
      <c r="Q24" s="66"/>
      <c r="R24" s="67"/>
      <c r="S24" s="66"/>
      <c r="T24" s="67"/>
      <c r="U24" s="274"/>
      <c r="W24" s="65"/>
      <c r="X24" s="66"/>
      <c r="Y24" s="67"/>
      <c r="Z24" s="66"/>
      <c r="AA24" s="67"/>
      <c r="AB24" s="66"/>
      <c r="AC24" s="65"/>
      <c r="AD24" s="66"/>
      <c r="AE24" s="67"/>
      <c r="AF24" s="66"/>
      <c r="AG24" s="67"/>
      <c r="AH24" s="66"/>
      <c r="AI24" s="67"/>
      <c r="AJ24" s="288"/>
      <c r="AK24"/>
      <c r="AL24" s="65"/>
      <c r="AM24" s="66"/>
      <c r="AN24" s="67"/>
      <c r="AO24" s="66"/>
      <c r="AP24" s="67"/>
      <c r="AQ24" s="66"/>
      <c r="AR24" s="65"/>
      <c r="AS24" s="66"/>
      <c r="AT24" s="67"/>
      <c r="AU24" s="281"/>
      <c r="AW24"/>
      <c r="AX24"/>
      <c r="AY24"/>
      <c r="BA24" s="59"/>
      <c r="BC24" s="68"/>
      <c r="BD24" s="69"/>
      <c r="BE24" s="68"/>
      <c r="BF24" s="69"/>
      <c r="BG24" s="68"/>
      <c r="BH24" s="69"/>
      <c r="BI24" s="215"/>
      <c r="BJ24" s="205"/>
      <c r="BL24" s="68"/>
      <c r="BM24" s="69"/>
    </row>
    <row r="25" spans="2:65">
      <c r="B25" s="35" t="s">
        <v>192</v>
      </c>
      <c r="C25" s="35" t="s">
        <v>193</v>
      </c>
      <c r="D25" s="247" t="s">
        <v>179</v>
      </c>
      <c r="E25" s="93">
        <f>'Phase II'!E25*1.03</f>
        <v>92.743390229885009</v>
      </c>
      <c r="F25" s="93"/>
      <c r="G25" s="94"/>
      <c r="H25" s="95">
        <v>347.565</v>
      </c>
      <c r="I25" s="72">
        <f>$E25*H25</f>
        <v>32234.356425249982</v>
      </c>
      <c r="J25" s="95">
        <v>0</v>
      </c>
      <c r="K25" s="72">
        <f>$E25*J25</f>
        <v>0</v>
      </c>
      <c r="L25" s="95">
        <v>0</v>
      </c>
      <c r="M25" s="72">
        <f>$E25*L25</f>
        <v>0</v>
      </c>
      <c r="N25" s="95">
        <v>61.335000000000001</v>
      </c>
      <c r="O25" s="72">
        <f>$E25*N25</f>
        <v>5688.4158397499968</v>
      </c>
      <c r="P25" s="95">
        <v>0</v>
      </c>
      <c r="Q25" s="72">
        <f>$E25*P25</f>
        <v>0</v>
      </c>
      <c r="R25" s="95">
        <v>0</v>
      </c>
      <c r="S25" s="72">
        <f>$E25*R25</f>
        <v>0</v>
      </c>
      <c r="T25" s="96">
        <f>H25+J25+L25+N25+P25+R25</f>
        <v>408.9</v>
      </c>
      <c r="U25" s="276">
        <f>$E25*T25</f>
        <v>37922.772264999978</v>
      </c>
      <c r="W25" s="95">
        <v>0</v>
      </c>
      <c r="X25" s="72">
        <f>$E25*W25</f>
        <v>0</v>
      </c>
      <c r="Y25" s="95">
        <v>0</v>
      </c>
      <c r="Z25" s="72">
        <f>$E25*Y25</f>
        <v>0</v>
      </c>
      <c r="AA25" s="95">
        <v>0</v>
      </c>
      <c r="AB25" s="72">
        <f>$E25*AA25</f>
        <v>0</v>
      </c>
      <c r="AC25" s="95">
        <v>0</v>
      </c>
      <c r="AD25" s="72">
        <f>$E25*AC25</f>
        <v>0</v>
      </c>
      <c r="AE25" s="95">
        <v>0</v>
      </c>
      <c r="AF25" s="72">
        <f>$E25*AE25</f>
        <v>0</v>
      </c>
      <c r="AG25" s="95">
        <v>0</v>
      </c>
      <c r="AH25" s="72">
        <f>$E25*AG25</f>
        <v>0</v>
      </c>
      <c r="AI25" s="96">
        <f>W25+Y25+AA25+AC25+AE25+AG25</f>
        <v>0</v>
      </c>
      <c r="AJ25" s="290">
        <f>$E25*AI25</f>
        <v>0</v>
      </c>
      <c r="AL25" s="95">
        <v>0</v>
      </c>
      <c r="AM25" s="72">
        <f>$E25*AL25</f>
        <v>0</v>
      </c>
      <c r="AN25" s="95">
        <v>0</v>
      </c>
      <c r="AO25" s="72">
        <f>$E25*AN25</f>
        <v>0</v>
      </c>
      <c r="AP25" s="95">
        <v>0</v>
      </c>
      <c r="AQ25" s="72">
        <f>$E25*AP25</f>
        <v>0</v>
      </c>
      <c r="AR25" s="95">
        <v>0</v>
      </c>
      <c r="AS25" s="72">
        <f>$E25*AR25</f>
        <v>0</v>
      </c>
      <c r="AT25" s="96">
        <f>AL25+AN25+AP25+AR25</f>
        <v>0</v>
      </c>
      <c r="AU25" s="283">
        <f>$E25*AT25</f>
        <v>0</v>
      </c>
      <c r="BA25" s="97"/>
      <c r="BC25" s="98">
        <f>$T25</f>
        <v>408.9</v>
      </c>
      <c r="BD25" s="75">
        <f>$E25*BC25</f>
        <v>37922.772264999978</v>
      </c>
      <c r="BE25" s="98">
        <f>$AI25</f>
        <v>0</v>
      </c>
      <c r="BF25" s="76">
        <f t="shared" ref="BF25:BF31" si="30">$E25*BE25</f>
        <v>0</v>
      </c>
      <c r="BG25" s="98">
        <f>$AT25</f>
        <v>0</v>
      </c>
      <c r="BH25" s="77">
        <f t="shared" ref="BH25:BH31" si="31">$E25*BG25</f>
        <v>0</v>
      </c>
      <c r="BI25" s="216"/>
      <c r="BJ25" s="205"/>
      <c r="BK25" s="61"/>
      <c r="BL25" s="78">
        <f>BC25+BE25+BG25</f>
        <v>408.9</v>
      </c>
      <c r="BM25" s="79">
        <f t="shared" ref="BM25:BM31" si="32">$E25*BL25</f>
        <v>37922.772264999978</v>
      </c>
    </row>
    <row r="26" spans="2:65">
      <c r="B26" s="35" t="s">
        <v>195</v>
      </c>
      <c r="C26" s="35" t="s">
        <v>196</v>
      </c>
      <c r="D26" s="247" t="s">
        <v>179</v>
      </c>
      <c r="E26" s="93">
        <f>'Phase II'!E26*1.03</f>
        <v>41.417779885057399</v>
      </c>
      <c r="F26" s="93"/>
      <c r="G26" s="94"/>
      <c r="H26" s="95">
        <v>347.565</v>
      </c>
      <c r="I26" s="72">
        <f t="shared" ref="I26:I31" si="33">$E26*H26</f>
        <v>14395.370665749975</v>
      </c>
      <c r="J26" s="95">
        <v>0</v>
      </c>
      <c r="K26" s="72">
        <f t="shared" ref="K26:K31" si="34">$E26*J26</f>
        <v>0</v>
      </c>
      <c r="L26" s="95">
        <v>0</v>
      </c>
      <c r="M26" s="72">
        <f t="shared" ref="M26:M31" si="35">$E26*L26</f>
        <v>0</v>
      </c>
      <c r="N26" s="95">
        <v>61.335000000000001</v>
      </c>
      <c r="O26" s="72">
        <f t="shared" ref="O26:O31" si="36">$E26*N26</f>
        <v>2540.3595292499958</v>
      </c>
      <c r="P26" s="95">
        <v>0</v>
      </c>
      <c r="Q26" s="72">
        <f t="shared" ref="Q26:Q31" si="37">$E26*P26</f>
        <v>0</v>
      </c>
      <c r="R26" s="95">
        <v>0</v>
      </c>
      <c r="S26" s="72">
        <f t="shared" ref="S26:S31" si="38">$E26*R26</f>
        <v>0</v>
      </c>
      <c r="T26" s="96">
        <f t="shared" ref="T26:T31" si="39">H26+J26+L26+N26+P26+R26</f>
        <v>408.9</v>
      </c>
      <c r="U26" s="276">
        <f t="shared" ref="U26:U31" si="40">$E26*T26</f>
        <v>16935.730194999971</v>
      </c>
      <c r="W26" s="95"/>
      <c r="X26" s="72"/>
      <c r="Y26" s="95"/>
      <c r="Z26" s="72"/>
      <c r="AA26" s="95"/>
      <c r="AB26" s="72"/>
      <c r="AC26" s="95"/>
      <c r="AD26" s="72"/>
      <c r="AE26" s="95"/>
      <c r="AF26" s="72"/>
      <c r="AG26" s="95"/>
      <c r="AH26" s="72"/>
      <c r="AI26" s="96"/>
      <c r="AJ26" s="290"/>
      <c r="AL26" s="95"/>
      <c r="AM26" s="72"/>
      <c r="AN26" s="95"/>
      <c r="AO26" s="72"/>
      <c r="AP26" s="95"/>
      <c r="AQ26" s="72"/>
      <c r="AR26" s="95"/>
      <c r="AS26" s="72"/>
      <c r="AT26" s="96"/>
      <c r="AU26" s="283"/>
      <c r="BA26" s="97"/>
      <c r="BC26" s="98">
        <f t="shared" ref="BC26:BC31" si="41">$T26</f>
        <v>408.9</v>
      </c>
      <c r="BD26" s="75">
        <f t="shared" ref="BD26:BD31" si="42">$E26*BC26</f>
        <v>16935.730194999971</v>
      </c>
      <c r="BE26" s="98">
        <f t="shared" ref="BE26:BE31" si="43">$AI26</f>
        <v>0</v>
      </c>
      <c r="BF26" s="76">
        <f t="shared" si="30"/>
        <v>0</v>
      </c>
      <c r="BG26" s="98">
        <f t="shared" ref="BG26:BG31" si="44">$AT26</f>
        <v>0</v>
      </c>
      <c r="BH26" s="77">
        <f t="shared" si="31"/>
        <v>0</v>
      </c>
      <c r="BI26" s="216"/>
      <c r="BJ26" s="205"/>
      <c r="BK26" s="61"/>
      <c r="BL26" s="78">
        <f t="shared" ref="BL26:BL31" si="45">BC26+BE26+BG26</f>
        <v>408.9</v>
      </c>
      <c r="BM26" s="79">
        <f t="shared" si="32"/>
        <v>16935.730194999971</v>
      </c>
    </row>
    <row r="27" spans="2:65">
      <c r="B27" s="35" t="s">
        <v>197</v>
      </c>
      <c r="C27" s="35" t="s">
        <v>196</v>
      </c>
      <c r="D27" s="247" t="s">
        <v>179</v>
      </c>
      <c r="E27" s="93">
        <f>'Phase II'!E27*1.03</f>
        <v>69.245064942528714</v>
      </c>
      <c r="F27" s="93"/>
      <c r="G27" s="94"/>
      <c r="H27" s="95">
        <v>0</v>
      </c>
      <c r="I27" s="72">
        <f t="shared" si="33"/>
        <v>0</v>
      </c>
      <c r="J27" s="95">
        <v>347.565</v>
      </c>
      <c r="K27" s="72">
        <f t="shared" si="34"/>
        <v>24067.160996749994</v>
      </c>
      <c r="L27" s="95">
        <v>0</v>
      </c>
      <c r="M27" s="72">
        <f t="shared" si="35"/>
        <v>0</v>
      </c>
      <c r="N27" s="95">
        <v>61.335000000000001</v>
      </c>
      <c r="O27" s="72">
        <f t="shared" si="36"/>
        <v>4247.1460582499985</v>
      </c>
      <c r="P27" s="95">
        <v>0</v>
      </c>
      <c r="Q27" s="72">
        <f t="shared" si="37"/>
        <v>0</v>
      </c>
      <c r="R27" s="95">
        <v>0</v>
      </c>
      <c r="S27" s="72">
        <f t="shared" si="38"/>
        <v>0</v>
      </c>
      <c r="T27" s="96">
        <f t="shared" si="39"/>
        <v>408.9</v>
      </c>
      <c r="U27" s="276">
        <f t="shared" si="40"/>
        <v>28314.30705499999</v>
      </c>
      <c r="W27" s="95"/>
      <c r="X27" s="72"/>
      <c r="Y27" s="95"/>
      <c r="Z27" s="72"/>
      <c r="AA27" s="95"/>
      <c r="AB27" s="72"/>
      <c r="AC27" s="95"/>
      <c r="AD27" s="72"/>
      <c r="AE27" s="95"/>
      <c r="AF27" s="72"/>
      <c r="AG27" s="95"/>
      <c r="AH27" s="72"/>
      <c r="AI27" s="96"/>
      <c r="AJ27" s="290"/>
      <c r="AL27" s="95"/>
      <c r="AM27" s="72"/>
      <c r="AN27" s="95"/>
      <c r="AO27" s="72"/>
      <c r="AP27" s="95"/>
      <c r="AQ27" s="72"/>
      <c r="AR27" s="95"/>
      <c r="AS27" s="72"/>
      <c r="AT27" s="96"/>
      <c r="AU27" s="283"/>
      <c r="BA27" s="97"/>
      <c r="BC27" s="98">
        <f t="shared" si="41"/>
        <v>408.9</v>
      </c>
      <c r="BD27" s="75">
        <f t="shared" si="42"/>
        <v>28314.30705499999</v>
      </c>
      <c r="BE27" s="98">
        <f t="shared" si="43"/>
        <v>0</v>
      </c>
      <c r="BF27" s="76">
        <f t="shared" si="30"/>
        <v>0</v>
      </c>
      <c r="BG27" s="98">
        <f t="shared" si="44"/>
        <v>0</v>
      </c>
      <c r="BH27" s="77">
        <f t="shared" si="31"/>
        <v>0</v>
      </c>
      <c r="BI27" s="216"/>
      <c r="BJ27" s="205"/>
      <c r="BK27" s="61"/>
      <c r="BL27" s="78">
        <f t="shared" si="45"/>
        <v>408.9</v>
      </c>
      <c r="BM27" s="79">
        <f t="shared" si="32"/>
        <v>28314.30705499999</v>
      </c>
    </row>
    <row r="28" spans="2:65">
      <c r="B28" s="35" t="s">
        <v>198</v>
      </c>
      <c r="C28" s="35" t="s">
        <v>199</v>
      </c>
      <c r="D28" s="247" t="s">
        <v>179</v>
      </c>
      <c r="E28" s="93">
        <f>'Phase II'!E28*1.03</f>
        <v>25.40469348659003</v>
      </c>
      <c r="F28" s="93"/>
      <c r="G28" s="94"/>
      <c r="H28" s="95">
        <v>887.4</v>
      </c>
      <c r="I28" s="72">
        <f t="shared" si="33"/>
        <v>22544.124999999993</v>
      </c>
      <c r="J28" s="95">
        <v>0</v>
      </c>
      <c r="K28" s="72">
        <f t="shared" si="34"/>
        <v>0</v>
      </c>
      <c r="L28" s="95">
        <v>0</v>
      </c>
      <c r="M28" s="72">
        <f t="shared" si="35"/>
        <v>0</v>
      </c>
      <c r="N28" s="95">
        <v>156.6</v>
      </c>
      <c r="O28" s="72">
        <f t="shared" si="36"/>
        <v>3978.3749999999986</v>
      </c>
      <c r="P28" s="95">
        <v>0</v>
      </c>
      <c r="Q28" s="72">
        <f t="shared" si="37"/>
        <v>0</v>
      </c>
      <c r="R28" s="95">
        <v>0</v>
      </c>
      <c r="S28" s="72">
        <f t="shared" si="38"/>
        <v>0</v>
      </c>
      <c r="T28" s="96">
        <f t="shared" si="39"/>
        <v>1044</v>
      </c>
      <c r="U28" s="276">
        <f t="shared" si="40"/>
        <v>26522.499999999993</v>
      </c>
      <c r="W28" s="95"/>
      <c r="X28" s="72"/>
      <c r="Y28" s="95"/>
      <c r="Z28" s="72"/>
      <c r="AA28" s="95"/>
      <c r="AB28" s="72"/>
      <c r="AC28" s="95"/>
      <c r="AD28" s="72"/>
      <c r="AE28" s="95"/>
      <c r="AF28" s="72"/>
      <c r="AG28" s="95"/>
      <c r="AH28" s="72"/>
      <c r="AI28" s="96"/>
      <c r="AJ28" s="290"/>
      <c r="AL28" s="95"/>
      <c r="AM28" s="72"/>
      <c r="AN28" s="95"/>
      <c r="AO28" s="72"/>
      <c r="AP28" s="95"/>
      <c r="AQ28" s="72"/>
      <c r="AR28" s="95"/>
      <c r="AS28" s="72"/>
      <c r="AT28" s="96"/>
      <c r="AU28" s="283"/>
      <c r="BA28" s="97"/>
      <c r="BC28" s="98">
        <f t="shared" si="41"/>
        <v>1044</v>
      </c>
      <c r="BD28" s="75">
        <f t="shared" si="42"/>
        <v>26522.499999999993</v>
      </c>
      <c r="BE28" s="98">
        <f t="shared" si="43"/>
        <v>0</v>
      </c>
      <c r="BF28" s="76">
        <f t="shared" si="30"/>
        <v>0</v>
      </c>
      <c r="BG28" s="98">
        <f t="shared" si="44"/>
        <v>0</v>
      </c>
      <c r="BH28" s="77">
        <f t="shared" si="31"/>
        <v>0</v>
      </c>
      <c r="BI28" s="216"/>
      <c r="BJ28" s="205"/>
      <c r="BK28" s="61"/>
      <c r="BL28" s="78">
        <f t="shared" si="45"/>
        <v>1044</v>
      </c>
      <c r="BM28" s="79">
        <f t="shared" si="32"/>
        <v>26522.499999999993</v>
      </c>
    </row>
    <row r="29" spans="2:65">
      <c r="B29" s="35" t="s">
        <v>198</v>
      </c>
      <c r="C29" s="35" t="s">
        <v>200</v>
      </c>
      <c r="D29" s="247" t="s">
        <v>179</v>
      </c>
      <c r="E29" s="93">
        <f>'Phase II'!E29*1.03</f>
        <v>25.40469348659003</v>
      </c>
      <c r="F29" s="93"/>
      <c r="G29" s="94"/>
      <c r="H29" s="95">
        <v>0</v>
      </c>
      <c r="I29" s="72">
        <f t="shared" si="33"/>
        <v>0</v>
      </c>
      <c r="J29" s="95">
        <v>887.4</v>
      </c>
      <c r="K29" s="72">
        <f t="shared" si="34"/>
        <v>22544.124999999993</v>
      </c>
      <c r="L29" s="95">
        <v>0</v>
      </c>
      <c r="M29" s="72">
        <f t="shared" si="35"/>
        <v>0</v>
      </c>
      <c r="N29" s="95">
        <v>156.6</v>
      </c>
      <c r="O29" s="72">
        <f t="shared" si="36"/>
        <v>3978.3749999999986</v>
      </c>
      <c r="P29" s="95">
        <v>0</v>
      </c>
      <c r="Q29" s="72">
        <f t="shared" si="37"/>
        <v>0</v>
      </c>
      <c r="R29" s="95">
        <v>0</v>
      </c>
      <c r="S29" s="72">
        <f t="shared" si="38"/>
        <v>0</v>
      </c>
      <c r="T29" s="96">
        <f t="shared" si="39"/>
        <v>1044</v>
      </c>
      <c r="U29" s="276">
        <f t="shared" si="40"/>
        <v>26522.499999999993</v>
      </c>
      <c r="W29" s="95"/>
      <c r="X29" s="72"/>
      <c r="Y29" s="95"/>
      <c r="Z29" s="72"/>
      <c r="AA29" s="95"/>
      <c r="AB29" s="72"/>
      <c r="AC29" s="95"/>
      <c r="AD29" s="72"/>
      <c r="AE29" s="95"/>
      <c r="AF29" s="72"/>
      <c r="AG29" s="95"/>
      <c r="AH29" s="72"/>
      <c r="AI29" s="96"/>
      <c r="AJ29" s="290"/>
      <c r="AL29" s="95"/>
      <c r="AM29" s="72"/>
      <c r="AN29" s="95"/>
      <c r="AO29" s="72"/>
      <c r="AP29" s="95"/>
      <c r="AQ29" s="72"/>
      <c r="AR29" s="95"/>
      <c r="AS29" s="72"/>
      <c r="AT29" s="96"/>
      <c r="AU29" s="283"/>
      <c r="BA29" s="97"/>
      <c r="BC29" s="98">
        <f t="shared" si="41"/>
        <v>1044</v>
      </c>
      <c r="BD29" s="75">
        <f t="shared" si="42"/>
        <v>26522.499999999993</v>
      </c>
      <c r="BE29" s="98">
        <f t="shared" si="43"/>
        <v>0</v>
      </c>
      <c r="BF29" s="76">
        <f t="shared" si="30"/>
        <v>0</v>
      </c>
      <c r="BG29" s="98">
        <f t="shared" si="44"/>
        <v>0</v>
      </c>
      <c r="BH29" s="77">
        <f t="shared" si="31"/>
        <v>0</v>
      </c>
      <c r="BI29" s="216"/>
      <c r="BJ29" s="205"/>
      <c r="BK29" s="61"/>
      <c r="BL29" s="78">
        <f t="shared" si="45"/>
        <v>1044</v>
      </c>
      <c r="BM29" s="79">
        <f t="shared" si="32"/>
        <v>26522.499999999993</v>
      </c>
    </row>
    <row r="30" spans="2:65">
      <c r="B30" s="35" t="s">
        <v>198</v>
      </c>
      <c r="C30" s="35" t="s">
        <v>200</v>
      </c>
      <c r="D30" s="247" t="s">
        <v>179</v>
      </c>
      <c r="E30" s="93">
        <f>'Phase II'!E30*1.03</f>
        <v>25.40469348659003</v>
      </c>
      <c r="F30" s="93"/>
      <c r="G30" s="94"/>
      <c r="H30" s="95">
        <v>0</v>
      </c>
      <c r="I30" s="72">
        <f t="shared" si="33"/>
        <v>0</v>
      </c>
      <c r="J30" s="95">
        <v>887.4</v>
      </c>
      <c r="K30" s="72">
        <f t="shared" si="34"/>
        <v>22544.124999999993</v>
      </c>
      <c r="L30" s="95">
        <v>0</v>
      </c>
      <c r="M30" s="72">
        <f t="shared" si="35"/>
        <v>0</v>
      </c>
      <c r="N30" s="95">
        <v>156.6</v>
      </c>
      <c r="O30" s="72">
        <f t="shared" si="36"/>
        <v>3978.3749999999986</v>
      </c>
      <c r="P30" s="95">
        <v>0</v>
      </c>
      <c r="Q30" s="72">
        <f t="shared" si="37"/>
        <v>0</v>
      </c>
      <c r="R30" s="95">
        <v>0</v>
      </c>
      <c r="S30" s="72">
        <f t="shared" si="38"/>
        <v>0</v>
      </c>
      <c r="T30" s="96">
        <f t="shared" si="39"/>
        <v>1044</v>
      </c>
      <c r="U30" s="276">
        <f t="shared" si="40"/>
        <v>26522.499999999993</v>
      </c>
      <c r="W30" s="95"/>
      <c r="X30" s="72"/>
      <c r="Y30" s="95"/>
      <c r="Z30" s="72"/>
      <c r="AA30" s="95"/>
      <c r="AB30" s="72"/>
      <c r="AC30" s="95"/>
      <c r="AD30" s="72"/>
      <c r="AE30" s="95"/>
      <c r="AF30" s="72"/>
      <c r="AG30" s="95"/>
      <c r="AH30" s="72"/>
      <c r="AI30" s="96"/>
      <c r="AJ30" s="290"/>
      <c r="AL30" s="95"/>
      <c r="AM30" s="72"/>
      <c r="AN30" s="95"/>
      <c r="AO30" s="72"/>
      <c r="AP30" s="95"/>
      <c r="AQ30" s="72"/>
      <c r="AR30" s="95"/>
      <c r="AS30" s="72"/>
      <c r="AT30" s="96"/>
      <c r="AU30" s="283"/>
      <c r="BA30" s="97"/>
      <c r="BC30" s="98">
        <f t="shared" si="41"/>
        <v>1044</v>
      </c>
      <c r="BD30" s="75">
        <f t="shared" si="42"/>
        <v>26522.499999999993</v>
      </c>
      <c r="BE30" s="98">
        <f t="shared" si="43"/>
        <v>0</v>
      </c>
      <c r="BF30" s="76">
        <f t="shared" si="30"/>
        <v>0</v>
      </c>
      <c r="BG30" s="98">
        <f t="shared" si="44"/>
        <v>0</v>
      </c>
      <c r="BH30" s="77">
        <f t="shared" si="31"/>
        <v>0</v>
      </c>
      <c r="BI30" s="216"/>
      <c r="BJ30" s="205"/>
      <c r="BK30" s="61"/>
      <c r="BL30" s="78">
        <f t="shared" si="45"/>
        <v>1044</v>
      </c>
      <c r="BM30" s="79">
        <f t="shared" si="32"/>
        <v>26522.499999999993</v>
      </c>
    </row>
    <row r="31" spans="2:65">
      <c r="B31" s="35" t="s">
        <v>201</v>
      </c>
      <c r="C31" s="35" t="s">
        <v>202</v>
      </c>
      <c r="D31" s="247" t="s">
        <v>179</v>
      </c>
      <c r="E31" s="93">
        <f>'Phase II'!E31*1.03</f>
        <v>18.291379310344801</v>
      </c>
      <c r="F31" s="93"/>
      <c r="G31" s="94"/>
      <c r="H31" s="95">
        <v>887.4</v>
      </c>
      <c r="I31" s="72">
        <f t="shared" si="33"/>
        <v>16231.769999999977</v>
      </c>
      <c r="J31" s="95">
        <v>0</v>
      </c>
      <c r="K31" s="72">
        <f t="shared" si="34"/>
        <v>0</v>
      </c>
      <c r="L31" s="95">
        <v>0</v>
      </c>
      <c r="M31" s="72">
        <f t="shared" si="35"/>
        <v>0</v>
      </c>
      <c r="N31" s="95">
        <v>156.6</v>
      </c>
      <c r="O31" s="72">
        <f t="shared" si="36"/>
        <v>2864.4299999999957</v>
      </c>
      <c r="P31" s="95">
        <v>0</v>
      </c>
      <c r="Q31" s="72">
        <f t="shared" si="37"/>
        <v>0</v>
      </c>
      <c r="R31" s="95">
        <v>0</v>
      </c>
      <c r="S31" s="72">
        <f t="shared" si="38"/>
        <v>0</v>
      </c>
      <c r="T31" s="96">
        <f t="shared" si="39"/>
        <v>1044</v>
      </c>
      <c r="U31" s="276">
        <f t="shared" si="40"/>
        <v>19096.199999999972</v>
      </c>
      <c r="W31" s="95">
        <v>0</v>
      </c>
      <c r="X31" s="72">
        <f t="shared" ref="X31" si="46">$E31*W31</f>
        <v>0</v>
      </c>
      <c r="Y31" s="95">
        <v>0</v>
      </c>
      <c r="Z31" s="72">
        <f t="shared" ref="Z31" si="47">$E31*Y31</f>
        <v>0</v>
      </c>
      <c r="AA31" s="95">
        <v>0</v>
      </c>
      <c r="AB31" s="72">
        <f t="shared" ref="AB31" si="48">$E31*AA31</f>
        <v>0</v>
      </c>
      <c r="AC31" s="95">
        <v>0</v>
      </c>
      <c r="AD31" s="72">
        <f t="shared" ref="AD31" si="49">$E31*AC31</f>
        <v>0</v>
      </c>
      <c r="AE31" s="95">
        <v>0</v>
      </c>
      <c r="AF31" s="72">
        <f t="shared" ref="AF31" si="50">$E31*AE31</f>
        <v>0</v>
      </c>
      <c r="AG31" s="95">
        <v>0</v>
      </c>
      <c r="AH31" s="72">
        <f t="shared" ref="AH31" si="51">$E31*AG31</f>
        <v>0</v>
      </c>
      <c r="AI31" s="96">
        <f>W31+Y31+AA31+AC31+AE31+AG31</f>
        <v>0</v>
      </c>
      <c r="AJ31" s="290">
        <f>$E31*AI31</f>
        <v>0</v>
      </c>
      <c r="AL31" s="95">
        <v>0</v>
      </c>
      <c r="AM31" s="72">
        <f t="shared" ref="AM31" si="52">$E31*AL31</f>
        <v>0</v>
      </c>
      <c r="AN31" s="95">
        <v>0</v>
      </c>
      <c r="AO31" s="72">
        <f t="shared" ref="AO31" si="53">$E31*AN31</f>
        <v>0</v>
      </c>
      <c r="AP31" s="95">
        <v>0</v>
      </c>
      <c r="AQ31" s="72">
        <f t="shared" ref="AQ31" si="54">$E31*AP31</f>
        <v>0</v>
      </c>
      <c r="AR31" s="95">
        <v>0</v>
      </c>
      <c r="AS31" s="72">
        <f t="shared" ref="AS31" si="55">$E31*AR31</f>
        <v>0</v>
      </c>
      <c r="AT31" s="96">
        <f t="shared" ref="AT31:AT32" si="56">AL31+AN31+AP31+AR31</f>
        <v>0</v>
      </c>
      <c r="AU31" s="283">
        <f>$E31*AT31</f>
        <v>0</v>
      </c>
      <c r="BA31" s="97"/>
      <c r="BC31" s="98">
        <f t="shared" si="41"/>
        <v>1044</v>
      </c>
      <c r="BD31" s="75">
        <f t="shared" si="42"/>
        <v>19096.199999999972</v>
      </c>
      <c r="BE31" s="98">
        <f t="shared" si="43"/>
        <v>0</v>
      </c>
      <c r="BF31" s="76">
        <f t="shared" si="30"/>
        <v>0</v>
      </c>
      <c r="BG31" s="98">
        <f t="shared" si="44"/>
        <v>0</v>
      </c>
      <c r="BH31" s="77">
        <f t="shared" si="31"/>
        <v>0</v>
      </c>
      <c r="BI31" s="216"/>
      <c r="BJ31" s="205"/>
      <c r="BK31" s="61"/>
      <c r="BL31" s="78">
        <f t="shared" si="45"/>
        <v>1044</v>
      </c>
      <c r="BM31" s="79">
        <f t="shared" si="32"/>
        <v>19096.199999999972</v>
      </c>
    </row>
    <row r="32" spans="2:65">
      <c r="B32" s="99"/>
      <c r="C32" s="100" t="s">
        <v>16</v>
      </c>
      <c r="D32" s="100"/>
      <c r="E32" s="99"/>
      <c r="F32" s="99"/>
      <c r="G32" s="99"/>
      <c r="H32" s="101">
        <f t="shared" ref="H32:S32" si="57">SUM(H25:H31)</f>
        <v>2469.9299999999998</v>
      </c>
      <c r="I32" s="102">
        <f t="shared" si="57"/>
        <v>85405.622090999925</v>
      </c>
      <c r="J32" s="101">
        <f t="shared" si="57"/>
        <v>2122.3649999999998</v>
      </c>
      <c r="K32" s="102">
        <f t="shared" si="57"/>
        <v>69155.410996749968</v>
      </c>
      <c r="L32" s="101">
        <f t="shared" si="57"/>
        <v>0</v>
      </c>
      <c r="M32" s="102">
        <f t="shared" si="57"/>
        <v>0</v>
      </c>
      <c r="N32" s="101">
        <f t="shared" si="57"/>
        <v>810.40500000000009</v>
      </c>
      <c r="O32" s="102">
        <f t="shared" si="57"/>
        <v>27275.476427249985</v>
      </c>
      <c r="P32" s="101">
        <f t="shared" si="57"/>
        <v>0</v>
      </c>
      <c r="Q32" s="102">
        <f t="shared" si="57"/>
        <v>0</v>
      </c>
      <c r="R32" s="101">
        <f t="shared" si="57"/>
        <v>0</v>
      </c>
      <c r="S32" s="102">
        <f t="shared" si="57"/>
        <v>0</v>
      </c>
      <c r="T32" s="101">
        <f>H32+J32+L32+N32+P32+R32</f>
        <v>5402.7</v>
      </c>
      <c r="U32" s="278">
        <f>SUM(U25:U31)</f>
        <v>181836.50951499993</v>
      </c>
      <c r="V32" s="99"/>
      <c r="W32" s="101">
        <f t="shared" ref="W32:AH32" si="58">SUM(W25:W31)</f>
        <v>0</v>
      </c>
      <c r="X32" s="102">
        <f t="shared" si="58"/>
        <v>0</v>
      </c>
      <c r="Y32" s="101">
        <f t="shared" si="58"/>
        <v>0</v>
      </c>
      <c r="Z32" s="102">
        <f t="shared" si="58"/>
        <v>0</v>
      </c>
      <c r="AA32" s="101">
        <f t="shared" si="58"/>
        <v>0</v>
      </c>
      <c r="AB32" s="102">
        <f t="shared" si="58"/>
        <v>0</v>
      </c>
      <c r="AC32" s="101">
        <f t="shared" si="58"/>
        <v>0</v>
      </c>
      <c r="AD32" s="102">
        <f t="shared" si="58"/>
        <v>0</v>
      </c>
      <c r="AE32" s="101">
        <f t="shared" si="58"/>
        <v>0</v>
      </c>
      <c r="AF32" s="102">
        <f t="shared" si="58"/>
        <v>0</v>
      </c>
      <c r="AG32" s="101">
        <f t="shared" si="58"/>
        <v>0</v>
      </c>
      <c r="AH32" s="102">
        <f t="shared" si="58"/>
        <v>0</v>
      </c>
      <c r="AI32" s="101">
        <f>W32+Y32+AA32+AC32+AE32+AG32</f>
        <v>0</v>
      </c>
      <c r="AJ32" s="292">
        <f>SUM(AJ25:AJ31)</f>
        <v>0</v>
      </c>
      <c r="AL32" s="101">
        <f t="shared" ref="AL32:AS32" si="59">SUM(AL25:AL31)</f>
        <v>0</v>
      </c>
      <c r="AM32" s="102">
        <f t="shared" si="59"/>
        <v>0</v>
      </c>
      <c r="AN32" s="101">
        <f t="shared" si="59"/>
        <v>0</v>
      </c>
      <c r="AO32" s="102">
        <f t="shared" si="59"/>
        <v>0</v>
      </c>
      <c r="AP32" s="101">
        <f t="shared" si="59"/>
        <v>0</v>
      </c>
      <c r="AQ32" s="102">
        <f t="shared" si="59"/>
        <v>0</v>
      </c>
      <c r="AR32" s="101">
        <f t="shared" si="59"/>
        <v>0</v>
      </c>
      <c r="AS32" s="102">
        <f t="shared" si="59"/>
        <v>0</v>
      </c>
      <c r="AT32" s="101">
        <f t="shared" si="56"/>
        <v>0</v>
      </c>
      <c r="AU32" s="285">
        <f>SUM(AU25:AU31)</f>
        <v>0</v>
      </c>
      <c r="AV32" s="99"/>
      <c r="BA32" s="103"/>
      <c r="BC32" s="104">
        <f t="shared" ref="BC32:BH32" si="60">SUM(BC25:BC31)</f>
        <v>5402.7</v>
      </c>
      <c r="BD32" s="105">
        <f t="shared" si="60"/>
        <v>181836.50951499993</v>
      </c>
      <c r="BE32" s="104">
        <f t="shared" si="60"/>
        <v>0</v>
      </c>
      <c r="BF32" s="106">
        <f t="shared" si="60"/>
        <v>0</v>
      </c>
      <c r="BG32" s="104">
        <f t="shared" si="60"/>
        <v>0</v>
      </c>
      <c r="BH32" s="107">
        <f t="shared" si="60"/>
        <v>0</v>
      </c>
      <c r="BI32" s="216"/>
      <c r="BJ32" s="205"/>
      <c r="BK32" s="61"/>
      <c r="BL32" s="108">
        <f>SUM(BL25:BL31)</f>
        <v>5402.7</v>
      </c>
      <c r="BM32" s="109">
        <f>SUM(BM25:BM31)</f>
        <v>181836.50951499993</v>
      </c>
    </row>
    <row r="33" spans="2:65" ht="14" thickBot="1">
      <c r="U33" s="276"/>
      <c r="AJ33" s="290"/>
      <c r="AU33" s="283"/>
      <c r="BC33" s="98"/>
      <c r="BD33" s="69"/>
      <c r="BE33" s="98"/>
      <c r="BF33" s="69"/>
      <c r="BG33" s="98"/>
      <c r="BH33" s="69"/>
      <c r="BI33" s="216"/>
      <c r="BJ33" s="205"/>
      <c r="BK33" s="61"/>
      <c r="BL33" s="98"/>
      <c r="BM33" s="69"/>
    </row>
    <row r="34" spans="2:65" s="61" customFormat="1" ht="14" thickBot="1">
      <c r="B34" s="62" t="s">
        <v>17</v>
      </c>
      <c r="C34" s="63"/>
      <c r="D34" s="63"/>
      <c r="E34" s="63"/>
      <c r="F34" s="63"/>
      <c r="G34" s="64"/>
      <c r="H34" s="65"/>
      <c r="I34" s="66"/>
      <c r="J34" s="65"/>
      <c r="K34" s="66"/>
      <c r="L34" s="65"/>
      <c r="M34" s="66"/>
      <c r="N34" s="65"/>
      <c r="O34" s="66"/>
      <c r="P34" s="65"/>
      <c r="Q34" s="66"/>
      <c r="R34" s="65"/>
      <c r="S34" s="66"/>
      <c r="T34" s="67"/>
      <c r="U34" s="274"/>
      <c r="W34" s="65"/>
      <c r="X34" s="66"/>
      <c r="Y34" s="65"/>
      <c r="Z34" s="66"/>
      <c r="AA34" s="65"/>
      <c r="AB34" s="66"/>
      <c r="AC34" s="65"/>
      <c r="AD34" s="66"/>
      <c r="AE34" s="65"/>
      <c r="AF34" s="66"/>
      <c r="AG34" s="65"/>
      <c r="AH34" s="66"/>
      <c r="AI34" s="67"/>
      <c r="AJ34" s="288"/>
      <c r="AK34"/>
      <c r="AL34" s="65"/>
      <c r="AM34" s="66"/>
      <c r="AN34" s="65"/>
      <c r="AO34" s="66"/>
      <c r="AP34" s="65"/>
      <c r="AQ34" s="66"/>
      <c r="AR34" s="65"/>
      <c r="AS34" s="66"/>
      <c r="AT34" s="67"/>
      <c r="AU34" s="281"/>
      <c r="AW34"/>
      <c r="AX34"/>
      <c r="AY34"/>
      <c r="BA34" s="59"/>
      <c r="BC34" s="68"/>
      <c r="BD34" s="69"/>
      <c r="BE34" s="68"/>
      <c r="BF34" s="69"/>
      <c r="BG34" s="68"/>
      <c r="BH34" s="69"/>
      <c r="BI34" s="215"/>
      <c r="BJ34" s="205"/>
      <c r="BL34" s="68"/>
      <c r="BM34" s="69"/>
    </row>
    <row r="35" spans="2:65">
      <c r="B35" s="35" t="str">
        <f>B25</f>
        <v>Dr. Jin</v>
      </c>
      <c r="C35" s="35" t="str">
        <f>C25</f>
        <v>Principle Investigator</v>
      </c>
      <c r="D35" s="224" t="s">
        <v>130</v>
      </c>
      <c r="E35" s="111">
        <v>0.27400000000000002</v>
      </c>
      <c r="F35" s="94"/>
      <c r="G35" s="94"/>
      <c r="H35" s="39"/>
      <c r="I35" s="72">
        <f>I25*$E35</f>
        <v>8832.2136605184951</v>
      </c>
      <c r="J35" s="98"/>
      <c r="K35" s="72">
        <f>K25*$E35</f>
        <v>0</v>
      </c>
      <c r="L35" s="98"/>
      <c r="M35" s="72">
        <f>M25*$E35</f>
        <v>0</v>
      </c>
      <c r="N35" s="39"/>
      <c r="O35" s="72">
        <f>O25*$E35</f>
        <v>1558.6259400914992</v>
      </c>
      <c r="P35" s="98"/>
      <c r="Q35" s="72">
        <f>Q25*$E35</f>
        <v>0</v>
      </c>
      <c r="R35" s="98"/>
      <c r="S35" s="72">
        <f>S25*$E35</f>
        <v>0</v>
      </c>
      <c r="T35" s="98"/>
      <c r="U35" s="276">
        <f>U25*$E35</f>
        <v>10390.839600609996</v>
      </c>
      <c r="W35" s="39"/>
      <c r="X35" s="72">
        <f>X25*$E35</f>
        <v>0</v>
      </c>
      <c r="Y35" s="98"/>
      <c r="Z35" s="72">
        <f>Z25*$E35</f>
        <v>0</v>
      </c>
      <c r="AA35" s="98"/>
      <c r="AB35" s="72">
        <f>AB25*$E35</f>
        <v>0</v>
      </c>
      <c r="AC35" s="39"/>
      <c r="AD35" s="72">
        <f>AD25*$E35</f>
        <v>0</v>
      </c>
      <c r="AE35" s="98"/>
      <c r="AF35" s="72">
        <f>AF25*$E35</f>
        <v>0</v>
      </c>
      <c r="AG35" s="98"/>
      <c r="AH35" s="72">
        <f>AH25*$E35</f>
        <v>0</v>
      </c>
      <c r="AI35" s="98"/>
      <c r="AJ35" s="290">
        <f>AJ25*$E35</f>
        <v>0</v>
      </c>
      <c r="AL35" s="39"/>
      <c r="AM35" s="72">
        <f>AM25*$E35</f>
        <v>0</v>
      </c>
      <c r="AN35" s="98"/>
      <c r="AO35" s="72">
        <f>AO25*$E35</f>
        <v>0</v>
      </c>
      <c r="AP35" s="98"/>
      <c r="AQ35" s="72">
        <f>AQ25*$E35</f>
        <v>0</v>
      </c>
      <c r="AR35" s="39"/>
      <c r="AS35" s="72">
        <f>AS25*$E35</f>
        <v>0</v>
      </c>
      <c r="AT35" s="98"/>
      <c r="AU35" s="283">
        <f>AU25*$E35</f>
        <v>0</v>
      </c>
      <c r="BA35" s="97"/>
      <c r="BC35" s="68"/>
      <c r="BD35" s="75">
        <f>BD25*$E35</f>
        <v>10390.839600609996</v>
      </c>
      <c r="BE35" s="68"/>
      <c r="BF35" s="76">
        <f>BF25*$E35</f>
        <v>0</v>
      </c>
      <c r="BG35" s="68"/>
      <c r="BH35" s="77">
        <f>BH25*$E35</f>
        <v>0</v>
      </c>
      <c r="BI35" s="215"/>
      <c r="BJ35" s="205"/>
      <c r="BK35" s="61"/>
      <c r="BL35" s="112"/>
      <c r="BM35" s="79">
        <f>BM25*$E35</f>
        <v>10390.839600609996</v>
      </c>
    </row>
    <row r="36" spans="2:65">
      <c r="B36" s="35" t="str">
        <f t="shared" ref="B36:C41" si="61">B26</f>
        <v>Dr. Casanova</v>
      </c>
      <c r="C36" s="35" t="str">
        <f t="shared" si="61"/>
        <v>Co-PI</v>
      </c>
      <c r="D36" s="224" t="s">
        <v>130</v>
      </c>
      <c r="E36" s="111">
        <v>0.27400000000000002</v>
      </c>
      <c r="F36" s="94"/>
      <c r="G36" s="94"/>
      <c r="H36" s="39"/>
      <c r="I36" s="72">
        <f t="shared" ref="I36:I41" si="62">I26*$E36</f>
        <v>3944.3315624154934</v>
      </c>
      <c r="J36" s="98"/>
      <c r="K36" s="72">
        <f t="shared" ref="K36:K41" si="63">K26*$E36</f>
        <v>0</v>
      </c>
      <c r="L36" s="98"/>
      <c r="M36" s="72">
        <f t="shared" ref="M36:M41" si="64">M26*$E36</f>
        <v>0</v>
      </c>
      <c r="N36" s="39"/>
      <c r="O36" s="72">
        <f t="shared" ref="O36:O41" si="65">O26*$E36</f>
        <v>696.05851101449889</v>
      </c>
      <c r="P36" s="98"/>
      <c r="Q36" s="72"/>
      <c r="R36" s="98"/>
      <c r="S36" s="72"/>
      <c r="T36" s="98"/>
      <c r="U36" s="276">
        <f t="shared" ref="U36:U41" si="66">U26*$E36</f>
        <v>4640.3900734299923</v>
      </c>
      <c r="W36" s="39"/>
      <c r="X36" s="72"/>
      <c r="Y36" s="98"/>
      <c r="Z36" s="72"/>
      <c r="AA36" s="98"/>
      <c r="AB36" s="72"/>
      <c r="AC36" s="39"/>
      <c r="AD36" s="72"/>
      <c r="AE36" s="98"/>
      <c r="AF36" s="72"/>
      <c r="AG36" s="98"/>
      <c r="AH36" s="72"/>
      <c r="AI36" s="98"/>
      <c r="AJ36" s="290"/>
      <c r="AL36" s="39"/>
      <c r="AM36" s="72"/>
      <c r="AN36" s="98"/>
      <c r="AO36" s="72"/>
      <c r="AP36" s="98"/>
      <c r="AQ36" s="72"/>
      <c r="AR36" s="39"/>
      <c r="AS36" s="72"/>
      <c r="AT36" s="98"/>
      <c r="AU36" s="283"/>
      <c r="BA36" s="97"/>
      <c r="BC36" s="68"/>
      <c r="BD36" s="75">
        <f t="shared" ref="BD36:BD41" si="67">BD26*$E36</f>
        <v>4640.3900734299923</v>
      </c>
      <c r="BE36" s="68"/>
      <c r="BF36" s="76">
        <f t="shared" ref="BF36:BF41" si="68">BF26*$E36</f>
        <v>0</v>
      </c>
      <c r="BG36" s="68"/>
      <c r="BH36" s="77">
        <f t="shared" ref="BH36:BH41" si="69">BH26*$E36</f>
        <v>0</v>
      </c>
      <c r="BI36" s="215"/>
      <c r="BJ36" s="205"/>
      <c r="BK36" s="61"/>
      <c r="BL36" s="112"/>
      <c r="BM36" s="79">
        <f t="shared" ref="BM36:BM41" si="70">BM26*$E36</f>
        <v>4640.3900734299923</v>
      </c>
    </row>
    <row r="37" spans="2:65">
      <c r="B37" s="35" t="str">
        <f t="shared" si="61"/>
        <v>Dr. Yoon</v>
      </c>
      <c r="C37" s="35" t="str">
        <f t="shared" si="61"/>
        <v>Co-PI</v>
      </c>
      <c r="D37" s="224" t="s">
        <v>130</v>
      </c>
      <c r="E37" s="111">
        <v>0.27400000000000002</v>
      </c>
      <c r="F37" s="94"/>
      <c r="G37" s="94"/>
      <c r="H37" s="39"/>
      <c r="I37" s="72">
        <f t="shared" si="62"/>
        <v>0</v>
      </c>
      <c r="J37" s="98"/>
      <c r="K37" s="72">
        <f t="shared" si="63"/>
        <v>6594.4021131094987</v>
      </c>
      <c r="L37" s="98"/>
      <c r="M37" s="72">
        <f t="shared" si="64"/>
        <v>0</v>
      </c>
      <c r="N37" s="39"/>
      <c r="O37" s="72">
        <f t="shared" si="65"/>
        <v>1163.7180199604998</v>
      </c>
      <c r="P37" s="98"/>
      <c r="Q37" s="72"/>
      <c r="R37" s="98"/>
      <c r="S37" s="72"/>
      <c r="T37" s="98"/>
      <c r="U37" s="276">
        <f t="shared" si="66"/>
        <v>7758.1201330699978</v>
      </c>
      <c r="W37" s="39"/>
      <c r="X37" s="72"/>
      <c r="Y37" s="98"/>
      <c r="Z37" s="72"/>
      <c r="AA37" s="98"/>
      <c r="AB37" s="72"/>
      <c r="AC37" s="39"/>
      <c r="AD37" s="72"/>
      <c r="AE37" s="98"/>
      <c r="AF37" s="72"/>
      <c r="AG37" s="98"/>
      <c r="AH37" s="72"/>
      <c r="AI37" s="98"/>
      <c r="AJ37" s="290"/>
      <c r="AL37" s="39"/>
      <c r="AM37" s="72"/>
      <c r="AN37" s="98"/>
      <c r="AO37" s="72"/>
      <c r="AP37" s="98"/>
      <c r="AQ37" s="72"/>
      <c r="AR37" s="39"/>
      <c r="AS37" s="72"/>
      <c r="AT37" s="98"/>
      <c r="AU37" s="283"/>
      <c r="BA37" s="97"/>
      <c r="BC37" s="68"/>
      <c r="BD37" s="75">
        <f t="shared" si="67"/>
        <v>7758.1201330699978</v>
      </c>
      <c r="BE37" s="68"/>
      <c r="BF37" s="76">
        <f t="shared" si="68"/>
        <v>0</v>
      </c>
      <c r="BG37" s="68"/>
      <c r="BH37" s="77">
        <f t="shared" si="69"/>
        <v>0</v>
      </c>
      <c r="BI37" s="215"/>
      <c r="BJ37" s="205"/>
      <c r="BK37" s="61"/>
      <c r="BL37" s="112"/>
      <c r="BM37" s="79">
        <f t="shared" si="70"/>
        <v>7758.1201330699978</v>
      </c>
    </row>
    <row r="38" spans="2:65">
      <c r="B38" s="35" t="str">
        <f t="shared" si="61"/>
        <v>Graduate Student</v>
      </c>
      <c r="C38" s="35" t="str">
        <f t="shared" si="61"/>
        <v>Graduate Student (Lin)</v>
      </c>
      <c r="D38" s="224" t="s">
        <v>130</v>
      </c>
      <c r="E38" s="111">
        <v>0.10199999999999999</v>
      </c>
      <c r="F38" s="94"/>
      <c r="G38" s="94"/>
      <c r="H38" s="39"/>
      <c r="I38" s="72">
        <f t="shared" si="62"/>
        <v>2299.5007499999992</v>
      </c>
      <c r="J38" s="98"/>
      <c r="K38" s="72">
        <f t="shared" si="63"/>
        <v>0</v>
      </c>
      <c r="L38" s="98"/>
      <c r="M38" s="72">
        <f t="shared" si="64"/>
        <v>0</v>
      </c>
      <c r="N38" s="39"/>
      <c r="O38" s="72">
        <f t="shared" si="65"/>
        <v>405.79424999999986</v>
      </c>
      <c r="P38" s="98"/>
      <c r="Q38" s="72"/>
      <c r="R38" s="98"/>
      <c r="S38" s="72"/>
      <c r="T38" s="98"/>
      <c r="U38" s="276">
        <f t="shared" si="66"/>
        <v>2705.2949999999992</v>
      </c>
      <c r="W38" s="39"/>
      <c r="X38" s="72"/>
      <c r="Y38" s="98"/>
      <c r="Z38" s="72"/>
      <c r="AA38" s="98"/>
      <c r="AB38" s="72"/>
      <c r="AC38" s="39"/>
      <c r="AD38" s="72"/>
      <c r="AE38" s="98"/>
      <c r="AF38" s="72"/>
      <c r="AG38" s="98"/>
      <c r="AH38" s="72"/>
      <c r="AI38" s="98"/>
      <c r="AJ38" s="290"/>
      <c r="AL38" s="39"/>
      <c r="AM38" s="72"/>
      <c r="AN38" s="98"/>
      <c r="AO38" s="72"/>
      <c r="AP38" s="98"/>
      <c r="AQ38" s="72"/>
      <c r="AR38" s="39"/>
      <c r="AS38" s="72"/>
      <c r="AT38" s="98"/>
      <c r="AU38" s="283"/>
      <c r="BA38" s="97"/>
      <c r="BC38" s="68"/>
      <c r="BD38" s="75">
        <f t="shared" si="67"/>
        <v>2705.2949999999992</v>
      </c>
      <c r="BE38" s="68"/>
      <c r="BF38" s="76">
        <f t="shared" si="68"/>
        <v>0</v>
      </c>
      <c r="BG38" s="68"/>
      <c r="BH38" s="77">
        <f t="shared" si="69"/>
        <v>0</v>
      </c>
      <c r="BI38" s="215"/>
      <c r="BJ38" s="205"/>
      <c r="BK38" s="61"/>
      <c r="BL38" s="112"/>
      <c r="BM38" s="79">
        <f t="shared" si="70"/>
        <v>2705.2949999999992</v>
      </c>
    </row>
    <row r="39" spans="2:65">
      <c r="B39" s="35" t="str">
        <f t="shared" si="61"/>
        <v>Graduate Student</v>
      </c>
      <c r="C39" s="35" t="str">
        <f t="shared" si="61"/>
        <v>Graduate Student (Yoon)</v>
      </c>
      <c r="D39" s="224" t="s">
        <v>130</v>
      </c>
      <c r="E39" s="111">
        <v>0.10199999999999999</v>
      </c>
      <c r="F39" s="94"/>
      <c r="G39" s="94"/>
      <c r="H39" s="39"/>
      <c r="I39" s="72">
        <f t="shared" si="62"/>
        <v>0</v>
      </c>
      <c r="J39" s="98"/>
      <c r="K39" s="72">
        <f t="shared" si="63"/>
        <v>2299.5007499999992</v>
      </c>
      <c r="L39" s="98"/>
      <c r="M39" s="72">
        <f t="shared" si="64"/>
        <v>0</v>
      </c>
      <c r="N39" s="39"/>
      <c r="O39" s="72">
        <f t="shared" si="65"/>
        <v>405.79424999999986</v>
      </c>
      <c r="P39" s="98"/>
      <c r="Q39" s="72"/>
      <c r="R39" s="98"/>
      <c r="S39" s="72"/>
      <c r="T39" s="98"/>
      <c r="U39" s="276">
        <f t="shared" si="66"/>
        <v>2705.2949999999992</v>
      </c>
      <c r="W39" s="39"/>
      <c r="X39" s="72"/>
      <c r="Y39" s="98"/>
      <c r="Z39" s="72"/>
      <c r="AA39" s="98"/>
      <c r="AB39" s="72"/>
      <c r="AC39" s="39"/>
      <c r="AD39" s="72"/>
      <c r="AE39" s="98"/>
      <c r="AF39" s="72"/>
      <c r="AG39" s="98"/>
      <c r="AH39" s="72"/>
      <c r="AI39" s="98"/>
      <c r="AJ39" s="290"/>
      <c r="AL39" s="39"/>
      <c r="AM39" s="72"/>
      <c r="AN39" s="98"/>
      <c r="AO39" s="72"/>
      <c r="AP39" s="98"/>
      <c r="AQ39" s="72"/>
      <c r="AR39" s="39"/>
      <c r="AS39" s="72"/>
      <c r="AT39" s="98"/>
      <c r="AU39" s="283"/>
      <c r="BA39" s="97"/>
      <c r="BC39" s="68"/>
      <c r="BD39" s="75">
        <f t="shared" si="67"/>
        <v>2705.2949999999992</v>
      </c>
      <c r="BE39" s="68"/>
      <c r="BF39" s="76">
        <f t="shared" si="68"/>
        <v>0</v>
      </c>
      <c r="BG39" s="68"/>
      <c r="BH39" s="77">
        <f t="shared" si="69"/>
        <v>0</v>
      </c>
      <c r="BI39" s="215"/>
      <c r="BJ39" s="205"/>
      <c r="BK39" s="61"/>
      <c r="BL39" s="112"/>
      <c r="BM39" s="79">
        <f t="shared" si="70"/>
        <v>2705.2949999999992</v>
      </c>
    </row>
    <row r="40" spans="2:65">
      <c r="B40" s="35" t="str">
        <f t="shared" si="61"/>
        <v>Graduate Student</v>
      </c>
      <c r="C40" s="35" t="str">
        <f t="shared" si="61"/>
        <v>Graduate Student (Yoon)</v>
      </c>
      <c r="D40" s="224" t="s">
        <v>130</v>
      </c>
      <c r="E40" s="111">
        <v>0.10199999999999999</v>
      </c>
      <c r="F40" s="94"/>
      <c r="G40" s="94"/>
      <c r="H40" s="39"/>
      <c r="I40" s="72">
        <f t="shared" si="62"/>
        <v>0</v>
      </c>
      <c r="J40" s="98"/>
      <c r="K40" s="72">
        <f t="shared" si="63"/>
        <v>2299.5007499999992</v>
      </c>
      <c r="L40" s="98"/>
      <c r="M40" s="72">
        <f t="shared" si="64"/>
        <v>0</v>
      </c>
      <c r="N40" s="39"/>
      <c r="O40" s="72">
        <f t="shared" si="65"/>
        <v>405.79424999999986</v>
      </c>
      <c r="P40" s="98"/>
      <c r="Q40" s="72"/>
      <c r="R40" s="98"/>
      <c r="S40" s="72"/>
      <c r="T40" s="98"/>
      <c r="U40" s="276">
        <f t="shared" si="66"/>
        <v>2705.2949999999992</v>
      </c>
      <c r="W40" s="39"/>
      <c r="X40" s="72"/>
      <c r="Y40" s="98"/>
      <c r="Z40" s="72"/>
      <c r="AA40" s="98"/>
      <c r="AB40" s="72"/>
      <c r="AC40" s="39"/>
      <c r="AD40" s="72"/>
      <c r="AE40" s="98"/>
      <c r="AF40" s="72"/>
      <c r="AG40" s="98"/>
      <c r="AH40" s="72"/>
      <c r="AI40" s="98"/>
      <c r="AJ40" s="290"/>
      <c r="AL40" s="39"/>
      <c r="AM40" s="72"/>
      <c r="AN40" s="98"/>
      <c r="AO40" s="72"/>
      <c r="AP40" s="98"/>
      <c r="AQ40" s="72"/>
      <c r="AR40" s="39"/>
      <c r="AS40" s="72"/>
      <c r="AT40" s="98"/>
      <c r="AU40" s="283"/>
      <c r="BA40" s="97"/>
      <c r="BC40" s="68"/>
      <c r="BD40" s="75">
        <f t="shared" si="67"/>
        <v>2705.2949999999992</v>
      </c>
      <c r="BE40" s="68"/>
      <c r="BF40" s="76">
        <f t="shared" si="68"/>
        <v>0</v>
      </c>
      <c r="BG40" s="68"/>
      <c r="BH40" s="77">
        <f t="shared" si="69"/>
        <v>0</v>
      </c>
      <c r="BI40" s="215"/>
      <c r="BJ40" s="205"/>
      <c r="BK40" s="61"/>
      <c r="BL40" s="112"/>
      <c r="BM40" s="79">
        <f t="shared" si="70"/>
        <v>2705.2949999999992</v>
      </c>
    </row>
    <row r="41" spans="2:65">
      <c r="B41" s="35" t="str">
        <f t="shared" si="61"/>
        <v>Undergraduate Student</v>
      </c>
      <c r="C41" s="35" t="str">
        <f t="shared" si="61"/>
        <v>Undergraduate Student (Lin)</v>
      </c>
      <c r="D41" s="224" t="s">
        <v>130</v>
      </c>
      <c r="E41" s="111">
        <v>6.0000000000000001E-3</v>
      </c>
      <c r="F41" s="94"/>
      <c r="G41" s="94"/>
      <c r="H41" s="39"/>
      <c r="I41" s="72">
        <f t="shared" si="62"/>
        <v>97.390619999999856</v>
      </c>
      <c r="J41" s="98"/>
      <c r="K41" s="72">
        <f t="shared" si="63"/>
        <v>0</v>
      </c>
      <c r="L41" s="98"/>
      <c r="M41" s="72">
        <f t="shared" si="64"/>
        <v>0</v>
      </c>
      <c r="N41" s="39"/>
      <c r="O41" s="72">
        <f t="shared" si="65"/>
        <v>17.186579999999974</v>
      </c>
      <c r="P41" s="98"/>
      <c r="Q41" s="72">
        <f>Q31*$E41</f>
        <v>0</v>
      </c>
      <c r="R41" s="98"/>
      <c r="S41" s="72">
        <f>S31*$E41</f>
        <v>0</v>
      </c>
      <c r="T41" s="98"/>
      <c r="U41" s="276">
        <f t="shared" si="66"/>
        <v>114.57719999999983</v>
      </c>
      <c r="W41" s="39"/>
      <c r="X41" s="72">
        <f>X31*$E41</f>
        <v>0</v>
      </c>
      <c r="Y41" s="98"/>
      <c r="Z41" s="72">
        <f>Z31*$E41</f>
        <v>0</v>
      </c>
      <c r="AA41" s="98"/>
      <c r="AB41" s="72">
        <f>AB31*$E41</f>
        <v>0</v>
      </c>
      <c r="AC41" s="39"/>
      <c r="AD41" s="72">
        <f>AD31*$E41</f>
        <v>0</v>
      </c>
      <c r="AE41" s="98"/>
      <c r="AF41" s="72">
        <f>AF31*$E41</f>
        <v>0</v>
      </c>
      <c r="AG41" s="98"/>
      <c r="AH41" s="72">
        <f>AH31*$E41</f>
        <v>0</v>
      </c>
      <c r="AI41" s="98"/>
      <c r="AJ41" s="290">
        <f>AJ31*$E41</f>
        <v>0</v>
      </c>
      <c r="AL41" s="39"/>
      <c r="AM41" s="72">
        <f>AM31*$E41</f>
        <v>0</v>
      </c>
      <c r="AN41" s="98"/>
      <c r="AO41" s="72">
        <f>AO31*$E41</f>
        <v>0</v>
      </c>
      <c r="AP41" s="98"/>
      <c r="AQ41" s="72">
        <f>AQ31*$E41</f>
        <v>0</v>
      </c>
      <c r="AR41" s="39"/>
      <c r="AS41" s="72">
        <f>AS31*$E41</f>
        <v>0</v>
      </c>
      <c r="AT41" s="98"/>
      <c r="AU41" s="283">
        <f>AU31*$E41</f>
        <v>0</v>
      </c>
      <c r="BA41" s="97"/>
      <c r="BC41" s="68"/>
      <c r="BD41" s="75">
        <f t="shared" si="67"/>
        <v>114.57719999999983</v>
      </c>
      <c r="BE41" s="68"/>
      <c r="BF41" s="76">
        <f t="shared" si="68"/>
        <v>0</v>
      </c>
      <c r="BG41" s="68"/>
      <c r="BH41" s="77">
        <f t="shared" si="69"/>
        <v>0</v>
      </c>
      <c r="BI41" s="215"/>
      <c r="BJ41" s="205"/>
      <c r="BK41" s="61"/>
      <c r="BL41" s="112"/>
      <c r="BM41" s="79">
        <f t="shared" si="70"/>
        <v>114.57719999999983</v>
      </c>
    </row>
    <row r="42" spans="2:65">
      <c r="B42" s="99"/>
      <c r="C42" s="100" t="s">
        <v>40</v>
      </c>
      <c r="D42" s="100"/>
      <c r="E42" s="99"/>
      <c r="F42" s="99"/>
      <c r="G42" s="99"/>
      <c r="H42" s="99"/>
      <c r="I42" s="102">
        <f>SUM(I35:I41)</f>
        <v>15173.436592933987</v>
      </c>
      <c r="J42" s="114"/>
      <c r="K42" s="102">
        <f>SUM(K35:K41)</f>
        <v>11193.403613109498</v>
      </c>
      <c r="L42" s="114"/>
      <c r="M42" s="102">
        <f>SUM(M35:M41)</f>
        <v>0</v>
      </c>
      <c r="N42" s="99"/>
      <c r="O42" s="102">
        <f>SUM(O35:O41)</f>
        <v>4652.9718010664974</v>
      </c>
      <c r="P42" s="114"/>
      <c r="Q42" s="102">
        <f>SUM(Q35:Q41)</f>
        <v>0</v>
      </c>
      <c r="R42" s="114"/>
      <c r="S42" s="102">
        <f>SUM(S35:S41)</f>
        <v>0</v>
      </c>
      <c r="T42" s="114"/>
      <c r="U42" s="278">
        <f>SUM(U35:U41)</f>
        <v>31019.81200710998</v>
      </c>
      <c r="V42" s="99"/>
      <c r="W42" s="99"/>
      <c r="X42" s="102">
        <f>SUM(X35:X41)</f>
        <v>0</v>
      </c>
      <c r="Y42" s="114"/>
      <c r="Z42" s="102">
        <f>SUM(Z35:Z41)</f>
        <v>0</v>
      </c>
      <c r="AA42" s="114"/>
      <c r="AB42" s="102">
        <f>SUM(AB35:AB41)</f>
        <v>0</v>
      </c>
      <c r="AC42" s="99"/>
      <c r="AD42" s="102">
        <f>SUM(AD35:AD41)</f>
        <v>0</v>
      </c>
      <c r="AE42" s="114"/>
      <c r="AF42" s="102">
        <f>SUM(AF35:AF41)</f>
        <v>0</v>
      </c>
      <c r="AG42" s="114"/>
      <c r="AH42" s="102">
        <f>SUM(AH35:AH41)</f>
        <v>0</v>
      </c>
      <c r="AI42" s="114"/>
      <c r="AJ42" s="292">
        <f>SUM(AJ35:AJ41)</f>
        <v>0</v>
      </c>
      <c r="AL42" s="99"/>
      <c r="AM42" s="102">
        <f>SUM(AM35:AM41)</f>
        <v>0</v>
      </c>
      <c r="AN42" s="114"/>
      <c r="AO42" s="102">
        <f>SUM(AO35:AO41)</f>
        <v>0</v>
      </c>
      <c r="AP42" s="114"/>
      <c r="AQ42" s="102">
        <f>SUM(AQ35:AQ41)</f>
        <v>0</v>
      </c>
      <c r="AR42" s="99"/>
      <c r="AS42" s="102">
        <f>SUM(AS35:AS41)</f>
        <v>0</v>
      </c>
      <c r="AT42" s="114"/>
      <c r="AU42" s="285">
        <f>SUM(AU35:AU41)</f>
        <v>0</v>
      </c>
      <c r="AV42" s="99"/>
      <c r="BA42" s="103"/>
      <c r="BC42" s="104"/>
      <c r="BD42" s="105">
        <f>SUM(BD35:BD41)</f>
        <v>31019.81200710998</v>
      </c>
      <c r="BE42" s="104"/>
      <c r="BF42" s="106">
        <f>SUM(BF35:BF41)</f>
        <v>0</v>
      </c>
      <c r="BG42" s="104"/>
      <c r="BH42" s="107">
        <f>SUM(BH35:BH41)</f>
        <v>0</v>
      </c>
      <c r="BI42" s="216"/>
      <c r="BJ42" s="205"/>
      <c r="BK42" s="61"/>
      <c r="BL42" s="108"/>
      <c r="BM42" s="109">
        <f>SUM(BM35:BM41)</f>
        <v>31019.81200710998</v>
      </c>
    </row>
    <row r="43" spans="2:65" ht="14" thickBot="1">
      <c r="U43" s="276"/>
      <c r="AJ43" s="290"/>
      <c r="AU43" s="283"/>
      <c r="BC43" s="98"/>
      <c r="BD43" s="69"/>
      <c r="BE43" s="98"/>
      <c r="BF43" s="69"/>
      <c r="BG43" s="98"/>
      <c r="BH43" s="69"/>
      <c r="BI43" s="216"/>
      <c r="BJ43" s="205"/>
      <c r="BK43" s="61"/>
      <c r="BL43" s="98"/>
      <c r="BM43" s="69"/>
    </row>
    <row r="44" spans="2:65" s="61" customFormat="1" ht="14" thickBot="1">
      <c r="B44" s="124" t="s">
        <v>131</v>
      </c>
      <c r="C44" s="225" t="s">
        <v>133</v>
      </c>
      <c r="D44" s="226"/>
      <c r="E44" s="63"/>
      <c r="F44" s="63"/>
      <c r="G44" s="64"/>
      <c r="H44" s="65"/>
      <c r="I44" s="66"/>
      <c r="J44" s="65"/>
      <c r="K44" s="66"/>
      <c r="L44" s="65"/>
      <c r="M44" s="66"/>
      <c r="N44" s="65"/>
      <c r="O44" s="66"/>
      <c r="P44" s="65"/>
      <c r="Q44" s="66"/>
      <c r="R44" s="65"/>
      <c r="S44" s="66"/>
      <c r="T44" s="67"/>
      <c r="U44" s="274"/>
      <c r="W44" s="65"/>
      <c r="X44" s="66"/>
      <c r="Y44" s="65"/>
      <c r="Z44" s="66"/>
      <c r="AA44" s="65"/>
      <c r="AB44" s="66"/>
      <c r="AC44" s="65"/>
      <c r="AD44" s="66"/>
      <c r="AE44" s="65"/>
      <c r="AF44" s="66"/>
      <c r="AG44" s="65"/>
      <c r="AH44" s="66"/>
      <c r="AI44" s="67"/>
      <c r="AJ44" s="288"/>
      <c r="AK44"/>
      <c r="AL44" s="65"/>
      <c r="AM44" s="66"/>
      <c r="AN44" s="65"/>
      <c r="AO44" s="66"/>
      <c r="AP44" s="65"/>
      <c r="AQ44" s="66"/>
      <c r="AR44" s="65"/>
      <c r="AS44" s="66"/>
      <c r="AT44" s="67"/>
      <c r="AU44" s="281"/>
      <c r="AW44"/>
      <c r="AX44"/>
      <c r="AY44"/>
      <c r="BA44" s="59"/>
      <c r="BC44" s="68"/>
      <c r="BD44" s="69"/>
      <c r="BE44" s="68"/>
      <c r="BF44" s="69"/>
      <c r="BG44" s="68"/>
      <c r="BH44" s="69"/>
      <c r="BI44" s="215"/>
      <c r="BJ44" s="205"/>
      <c r="BL44" s="68"/>
      <c r="BM44" s="69"/>
    </row>
    <row r="45" spans="2:65">
      <c r="B45" s="35" t="s">
        <v>204</v>
      </c>
      <c r="C45" s="35" t="s">
        <v>219</v>
      </c>
      <c r="D45" s="224" t="s">
        <v>130</v>
      </c>
      <c r="E45" s="92">
        <v>6000</v>
      </c>
      <c r="F45" s="93"/>
      <c r="G45" s="94"/>
      <c r="H45" s="115">
        <v>0</v>
      </c>
      <c r="I45" s="72">
        <f>$E45*H45</f>
        <v>0</v>
      </c>
      <c r="J45" s="115">
        <v>1</v>
      </c>
      <c r="K45" s="72">
        <f>$E45*J45</f>
        <v>6000</v>
      </c>
      <c r="L45" s="115">
        <v>0</v>
      </c>
      <c r="M45" s="72">
        <f>$E45*L45</f>
        <v>0</v>
      </c>
      <c r="N45" s="115">
        <v>0</v>
      </c>
      <c r="O45" s="72">
        <f>$E45*N45</f>
        <v>0</v>
      </c>
      <c r="P45" s="115">
        <v>0</v>
      </c>
      <c r="Q45" s="72">
        <f>$E45*P45</f>
        <v>0</v>
      </c>
      <c r="R45" s="115">
        <v>0</v>
      </c>
      <c r="S45" s="72">
        <f>$E45*R45</f>
        <v>0</v>
      </c>
      <c r="T45" s="98">
        <f>H45+J45+L45+N45+P45+R45</f>
        <v>1</v>
      </c>
      <c r="U45" s="276">
        <f t="shared" ref="U45:U55" si="71">$E45*T45</f>
        <v>6000</v>
      </c>
      <c r="W45" s="115">
        <v>0</v>
      </c>
      <c r="X45" s="72">
        <f>$E45*W45</f>
        <v>0</v>
      </c>
      <c r="Y45" s="115">
        <v>0</v>
      </c>
      <c r="Z45" s="72">
        <f>$E45*Y45</f>
        <v>0</v>
      </c>
      <c r="AA45" s="115">
        <v>0</v>
      </c>
      <c r="AB45" s="72">
        <f>$E45*AA45</f>
        <v>0</v>
      </c>
      <c r="AC45" s="115">
        <v>0</v>
      </c>
      <c r="AD45" s="72">
        <f>$E45*AC45</f>
        <v>0</v>
      </c>
      <c r="AE45" s="115">
        <v>0</v>
      </c>
      <c r="AF45" s="72">
        <f>$E45*AE45</f>
        <v>0</v>
      </c>
      <c r="AG45" s="115">
        <v>0</v>
      </c>
      <c r="AH45" s="72">
        <f>$E45*AG45</f>
        <v>0</v>
      </c>
      <c r="AI45" s="98">
        <f>W45+Y45+AA45+AC45+AE45+AG45</f>
        <v>0</v>
      </c>
      <c r="AJ45" s="290">
        <f t="shared" ref="AJ45:AJ55" si="72">$E45*AI45</f>
        <v>0</v>
      </c>
      <c r="AL45" s="115">
        <v>0</v>
      </c>
      <c r="AM45" s="72">
        <f>$E45*AL45</f>
        <v>0</v>
      </c>
      <c r="AN45" s="115">
        <v>0</v>
      </c>
      <c r="AO45" s="72">
        <f>$E45*AN45</f>
        <v>0</v>
      </c>
      <c r="AP45" s="115">
        <v>0</v>
      </c>
      <c r="AQ45" s="72">
        <f>$E45*AP45</f>
        <v>0</v>
      </c>
      <c r="AR45" s="115">
        <v>0</v>
      </c>
      <c r="AS45" s="72">
        <f>$E45*AR45</f>
        <v>0</v>
      </c>
      <c r="AT45" s="98">
        <f>AL45+AN45+AP45+AR45</f>
        <v>0</v>
      </c>
      <c r="AU45" s="283">
        <f t="shared" ref="AU45:AU55" si="73">$E45*AT45</f>
        <v>0</v>
      </c>
      <c r="BA45" s="97"/>
      <c r="BC45" s="98">
        <f>$T45</f>
        <v>1</v>
      </c>
      <c r="BD45" s="75">
        <f t="shared" ref="BD45:BD55" si="74">$E45*BC45</f>
        <v>6000</v>
      </c>
      <c r="BE45" s="98">
        <f>$AI45</f>
        <v>0</v>
      </c>
      <c r="BF45" s="76">
        <f t="shared" ref="BF45:BF55" si="75">$E45*BE45</f>
        <v>0</v>
      </c>
      <c r="BG45" s="98">
        <f>$AT45</f>
        <v>0</v>
      </c>
      <c r="BH45" s="77">
        <f t="shared" ref="BH45:BH55" si="76">$E45*BG45</f>
        <v>0</v>
      </c>
      <c r="BI45" s="216"/>
      <c r="BJ45" s="205"/>
      <c r="BK45" s="61"/>
      <c r="BL45" s="78">
        <f>BC45+BE45+BG45</f>
        <v>1</v>
      </c>
      <c r="BM45" s="79">
        <f t="shared" ref="BM45:BM55" si="77">$E45*BL45</f>
        <v>6000</v>
      </c>
    </row>
    <row r="46" spans="2:65">
      <c r="B46" s="35" t="s">
        <v>205</v>
      </c>
      <c r="C46" s="35" t="s">
        <v>219</v>
      </c>
      <c r="D46" s="224" t="s">
        <v>130</v>
      </c>
      <c r="E46" s="92">
        <v>20000</v>
      </c>
      <c r="F46" s="93"/>
      <c r="G46" s="94"/>
      <c r="H46" s="115">
        <v>0</v>
      </c>
      <c r="I46" s="72">
        <f t="shared" ref="I46:I55" si="78">$E46*H46</f>
        <v>0</v>
      </c>
      <c r="J46" s="115">
        <v>1</v>
      </c>
      <c r="K46" s="72">
        <f t="shared" ref="K46:K55" si="79">$E46*J46</f>
        <v>20000</v>
      </c>
      <c r="L46" s="115">
        <v>0</v>
      </c>
      <c r="M46" s="72">
        <f t="shared" ref="M46:M55" si="80">$E46*L46</f>
        <v>0</v>
      </c>
      <c r="N46" s="115">
        <v>0</v>
      </c>
      <c r="O46" s="72">
        <f t="shared" ref="O46:O55" si="81">$E46*N46</f>
        <v>0</v>
      </c>
      <c r="P46" s="115"/>
      <c r="Q46" s="72"/>
      <c r="R46" s="115"/>
      <c r="S46" s="72"/>
      <c r="T46" s="98">
        <f t="shared" ref="T46:T55" si="82">H46+J46+L46+N46+P46+R46</f>
        <v>1</v>
      </c>
      <c r="U46" s="276">
        <f t="shared" si="71"/>
        <v>20000</v>
      </c>
      <c r="W46" s="115"/>
      <c r="X46" s="72"/>
      <c r="Y46" s="115"/>
      <c r="Z46" s="72"/>
      <c r="AA46" s="115"/>
      <c r="AB46" s="72"/>
      <c r="AC46" s="115"/>
      <c r="AD46" s="72"/>
      <c r="AE46" s="115"/>
      <c r="AF46" s="72"/>
      <c r="AG46" s="115"/>
      <c r="AH46" s="72"/>
      <c r="AI46" s="98"/>
      <c r="AJ46" s="290"/>
      <c r="AL46" s="115"/>
      <c r="AM46" s="72"/>
      <c r="AN46" s="115"/>
      <c r="AO46" s="72"/>
      <c r="AP46" s="115"/>
      <c r="AQ46" s="72"/>
      <c r="AR46" s="115"/>
      <c r="AS46" s="72"/>
      <c r="AT46" s="98"/>
      <c r="AU46" s="283"/>
      <c r="BA46" s="97"/>
      <c r="BC46" s="98">
        <f t="shared" ref="BC46:BC55" si="83">$T46</f>
        <v>1</v>
      </c>
      <c r="BD46" s="75">
        <f t="shared" si="74"/>
        <v>20000</v>
      </c>
      <c r="BE46" s="98">
        <f t="shared" ref="BE46:BE54" si="84">$AI46</f>
        <v>0</v>
      </c>
      <c r="BF46" s="76">
        <f t="shared" si="75"/>
        <v>0</v>
      </c>
      <c r="BG46" s="98">
        <f t="shared" ref="BG46:BG55" si="85">$AT46</f>
        <v>0</v>
      </c>
      <c r="BH46" s="77">
        <f t="shared" si="76"/>
        <v>0</v>
      </c>
      <c r="BI46" s="216"/>
      <c r="BJ46" s="205"/>
      <c r="BK46" s="61"/>
      <c r="BL46" s="78">
        <f t="shared" ref="BL46:BL55" si="86">BC46+BE46+BG46</f>
        <v>1</v>
      </c>
      <c r="BM46" s="79">
        <f t="shared" si="77"/>
        <v>20000</v>
      </c>
    </row>
    <row r="47" spans="2:65">
      <c r="B47" s="35" t="s">
        <v>206</v>
      </c>
      <c r="C47" s="35" t="s">
        <v>219</v>
      </c>
      <c r="D47" s="224" t="s">
        <v>130</v>
      </c>
      <c r="E47" s="92">
        <v>6000</v>
      </c>
      <c r="F47" s="93"/>
      <c r="G47" s="94"/>
      <c r="H47" s="115">
        <v>1</v>
      </c>
      <c r="I47" s="72">
        <f t="shared" si="78"/>
        <v>6000</v>
      </c>
      <c r="J47" s="115">
        <v>0</v>
      </c>
      <c r="K47" s="72">
        <f t="shared" si="79"/>
        <v>0</v>
      </c>
      <c r="L47" s="115">
        <v>0</v>
      </c>
      <c r="M47" s="72">
        <f t="shared" si="80"/>
        <v>0</v>
      </c>
      <c r="N47" s="115">
        <v>0</v>
      </c>
      <c r="O47" s="72">
        <f t="shared" si="81"/>
        <v>0</v>
      </c>
      <c r="P47" s="115"/>
      <c r="Q47" s="72"/>
      <c r="R47" s="115"/>
      <c r="S47" s="72"/>
      <c r="T47" s="98">
        <f t="shared" si="82"/>
        <v>1</v>
      </c>
      <c r="U47" s="276">
        <f t="shared" si="71"/>
        <v>6000</v>
      </c>
      <c r="W47" s="115"/>
      <c r="X47" s="72"/>
      <c r="Y47" s="115"/>
      <c r="Z47" s="72"/>
      <c r="AA47" s="115"/>
      <c r="AB47" s="72"/>
      <c r="AC47" s="115"/>
      <c r="AD47" s="72"/>
      <c r="AE47" s="115"/>
      <c r="AF47" s="72"/>
      <c r="AG47" s="115"/>
      <c r="AH47" s="72"/>
      <c r="AI47" s="98"/>
      <c r="AJ47" s="290"/>
      <c r="AL47" s="115"/>
      <c r="AM47" s="72"/>
      <c r="AN47" s="115"/>
      <c r="AO47" s="72"/>
      <c r="AP47" s="115"/>
      <c r="AQ47" s="72"/>
      <c r="AR47" s="115"/>
      <c r="AS47" s="72"/>
      <c r="AT47" s="98"/>
      <c r="AU47" s="283"/>
      <c r="BA47" s="97"/>
      <c r="BC47" s="98">
        <f t="shared" si="83"/>
        <v>1</v>
      </c>
      <c r="BD47" s="75">
        <f t="shared" si="74"/>
        <v>6000</v>
      </c>
      <c r="BE47" s="98">
        <f t="shared" si="84"/>
        <v>0</v>
      </c>
      <c r="BF47" s="76">
        <f t="shared" si="75"/>
        <v>0</v>
      </c>
      <c r="BG47" s="98">
        <f t="shared" si="85"/>
        <v>0</v>
      </c>
      <c r="BH47" s="77">
        <f t="shared" si="76"/>
        <v>0</v>
      </c>
      <c r="BI47" s="216"/>
      <c r="BJ47" s="205"/>
      <c r="BK47" s="61"/>
      <c r="BL47" s="78">
        <f t="shared" si="86"/>
        <v>1</v>
      </c>
      <c r="BM47" s="79">
        <f t="shared" si="77"/>
        <v>6000</v>
      </c>
    </row>
    <row r="48" spans="2:65">
      <c r="B48" s="35" t="s">
        <v>180</v>
      </c>
      <c r="C48" s="35" t="s">
        <v>181</v>
      </c>
      <c r="D48" s="224" t="s">
        <v>130</v>
      </c>
      <c r="E48" s="92">
        <v>0</v>
      </c>
      <c r="F48" s="93"/>
      <c r="G48" s="94"/>
      <c r="H48" s="115">
        <v>0</v>
      </c>
      <c r="I48" s="72">
        <f t="shared" si="78"/>
        <v>0</v>
      </c>
      <c r="J48" s="115">
        <v>0</v>
      </c>
      <c r="K48" s="72">
        <f t="shared" si="79"/>
        <v>0</v>
      </c>
      <c r="L48" s="115">
        <v>0</v>
      </c>
      <c r="M48" s="72">
        <f t="shared" si="80"/>
        <v>0</v>
      </c>
      <c r="N48" s="115">
        <v>0</v>
      </c>
      <c r="O48" s="72">
        <f t="shared" si="81"/>
        <v>0</v>
      </c>
      <c r="P48" s="115"/>
      <c r="Q48" s="72"/>
      <c r="R48" s="115"/>
      <c r="S48" s="72"/>
      <c r="T48" s="98">
        <f t="shared" si="82"/>
        <v>0</v>
      </c>
      <c r="U48" s="276">
        <f t="shared" si="71"/>
        <v>0</v>
      </c>
      <c r="W48" s="115"/>
      <c r="X48" s="72"/>
      <c r="Y48" s="115"/>
      <c r="Z48" s="72"/>
      <c r="AA48" s="115"/>
      <c r="AB48" s="72"/>
      <c r="AC48" s="115"/>
      <c r="AD48" s="72"/>
      <c r="AE48" s="115"/>
      <c r="AF48" s="72"/>
      <c r="AG48" s="115"/>
      <c r="AH48" s="72"/>
      <c r="AI48" s="98"/>
      <c r="AJ48" s="290"/>
      <c r="AL48" s="115"/>
      <c r="AM48" s="72"/>
      <c r="AN48" s="115"/>
      <c r="AO48" s="72"/>
      <c r="AP48" s="115"/>
      <c r="AQ48" s="72"/>
      <c r="AR48" s="115"/>
      <c r="AS48" s="72"/>
      <c r="AT48" s="98"/>
      <c r="AU48" s="283"/>
      <c r="BA48" s="97"/>
      <c r="BC48" s="98">
        <f t="shared" si="83"/>
        <v>0</v>
      </c>
      <c r="BD48" s="75">
        <f t="shared" si="74"/>
        <v>0</v>
      </c>
      <c r="BE48" s="98">
        <f t="shared" si="84"/>
        <v>0</v>
      </c>
      <c r="BF48" s="76">
        <f t="shared" si="75"/>
        <v>0</v>
      </c>
      <c r="BG48" s="98">
        <f t="shared" si="85"/>
        <v>0</v>
      </c>
      <c r="BH48" s="77">
        <f t="shared" si="76"/>
        <v>0</v>
      </c>
      <c r="BI48" s="216"/>
      <c r="BJ48" s="205"/>
      <c r="BK48" s="61"/>
      <c r="BL48" s="78">
        <f t="shared" si="86"/>
        <v>0</v>
      </c>
      <c r="BM48" s="79">
        <f t="shared" si="77"/>
        <v>0</v>
      </c>
    </row>
    <row r="49" spans="2:65">
      <c r="B49" s="35" t="s">
        <v>180</v>
      </c>
      <c r="C49" s="35" t="s">
        <v>181</v>
      </c>
      <c r="D49" s="224" t="s">
        <v>130</v>
      </c>
      <c r="E49" s="92">
        <v>0</v>
      </c>
      <c r="F49" s="93"/>
      <c r="G49" s="94"/>
      <c r="H49" s="115">
        <v>0</v>
      </c>
      <c r="I49" s="72">
        <f t="shared" si="78"/>
        <v>0</v>
      </c>
      <c r="J49" s="115">
        <v>0</v>
      </c>
      <c r="K49" s="72">
        <f t="shared" si="79"/>
        <v>0</v>
      </c>
      <c r="L49" s="115">
        <v>0</v>
      </c>
      <c r="M49" s="72">
        <f t="shared" si="80"/>
        <v>0</v>
      </c>
      <c r="N49" s="115">
        <v>0</v>
      </c>
      <c r="O49" s="72">
        <f t="shared" si="81"/>
        <v>0</v>
      </c>
      <c r="P49" s="115"/>
      <c r="Q49" s="72"/>
      <c r="R49" s="115"/>
      <c r="S49" s="72"/>
      <c r="T49" s="98">
        <f t="shared" si="82"/>
        <v>0</v>
      </c>
      <c r="U49" s="276">
        <f t="shared" si="71"/>
        <v>0</v>
      </c>
      <c r="W49" s="115"/>
      <c r="X49" s="72"/>
      <c r="Y49" s="115"/>
      <c r="Z49" s="72"/>
      <c r="AA49" s="115"/>
      <c r="AB49" s="72"/>
      <c r="AC49" s="115"/>
      <c r="AD49" s="72"/>
      <c r="AE49" s="115"/>
      <c r="AF49" s="72"/>
      <c r="AG49" s="115"/>
      <c r="AH49" s="72"/>
      <c r="AI49" s="98"/>
      <c r="AJ49" s="290"/>
      <c r="AL49" s="115"/>
      <c r="AM49" s="72"/>
      <c r="AN49" s="115"/>
      <c r="AO49" s="72"/>
      <c r="AP49" s="115"/>
      <c r="AQ49" s="72"/>
      <c r="AR49" s="115"/>
      <c r="AS49" s="72"/>
      <c r="AT49" s="98"/>
      <c r="AU49" s="283"/>
      <c r="BA49" s="97"/>
      <c r="BC49" s="98">
        <f t="shared" si="83"/>
        <v>0</v>
      </c>
      <c r="BD49" s="75">
        <f t="shared" si="74"/>
        <v>0</v>
      </c>
      <c r="BE49" s="98">
        <f t="shared" si="84"/>
        <v>0</v>
      </c>
      <c r="BF49" s="76">
        <f t="shared" si="75"/>
        <v>0</v>
      </c>
      <c r="BG49" s="98">
        <f t="shared" si="85"/>
        <v>0</v>
      </c>
      <c r="BH49" s="77">
        <f t="shared" si="76"/>
        <v>0</v>
      </c>
      <c r="BI49" s="216"/>
      <c r="BJ49" s="205"/>
      <c r="BK49" s="61"/>
      <c r="BL49" s="78">
        <f t="shared" si="86"/>
        <v>0</v>
      </c>
      <c r="BM49" s="79">
        <f t="shared" si="77"/>
        <v>0</v>
      </c>
    </row>
    <row r="50" spans="2:65">
      <c r="B50" s="35" t="s">
        <v>180</v>
      </c>
      <c r="C50" s="35" t="s">
        <v>181</v>
      </c>
      <c r="D50" s="224" t="s">
        <v>130</v>
      </c>
      <c r="E50" s="92">
        <v>0</v>
      </c>
      <c r="F50" s="93"/>
      <c r="G50" s="94"/>
      <c r="H50" s="115">
        <v>0</v>
      </c>
      <c r="I50" s="72">
        <f t="shared" si="78"/>
        <v>0</v>
      </c>
      <c r="J50" s="115">
        <v>0</v>
      </c>
      <c r="K50" s="72">
        <f t="shared" si="79"/>
        <v>0</v>
      </c>
      <c r="L50" s="115">
        <v>0</v>
      </c>
      <c r="M50" s="72">
        <f t="shared" si="80"/>
        <v>0</v>
      </c>
      <c r="N50" s="115">
        <v>0</v>
      </c>
      <c r="O50" s="72">
        <f t="shared" si="81"/>
        <v>0</v>
      </c>
      <c r="P50" s="115"/>
      <c r="Q50" s="72"/>
      <c r="R50" s="115"/>
      <c r="S50" s="72"/>
      <c r="T50" s="98">
        <f t="shared" si="82"/>
        <v>0</v>
      </c>
      <c r="U50" s="276">
        <f t="shared" si="71"/>
        <v>0</v>
      </c>
      <c r="W50" s="115"/>
      <c r="X50" s="72"/>
      <c r="Y50" s="115"/>
      <c r="Z50" s="72"/>
      <c r="AA50" s="115"/>
      <c r="AB50" s="72"/>
      <c r="AC50" s="115"/>
      <c r="AD50" s="72"/>
      <c r="AE50" s="115"/>
      <c r="AF50" s="72"/>
      <c r="AG50" s="115"/>
      <c r="AH50" s="72"/>
      <c r="AI50" s="98"/>
      <c r="AJ50" s="290"/>
      <c r="AL50" s="115"/>
      <c r="AM50" s="72"/>
      <c r="AN50" s="115"/>
      <c r="AO50" s="72"/>
      <c r="AP50" s="115"/>
      <c r="AQ50" s="72"/>
      <c r="AR50" s="115"/>
      <c r="AS50" s="72"/>
      <c r="AT50" s="98"/>
      <c r="AU50" s="283"/>
      <c r="BA50" s="97"/>
      <c r="BC50" s="98">
        <f t="shared" si="83"/>
        <v>0</v>
      </c>
      <c r="BD50" s="75">
        <f t="shared" si="74"/>
        <v>0</v>
      </c>
      <c r="BE50" s="98">
        <f t="shared" si="84"/>
        <v>0</v>
      </c>
      <c r="BF50" s="76">
        <f t="shared" si="75"/>
        <v>0</v>
      </c>
      <c r="BG50" s="98">
        <f t="shared" si="85"/>
        <v>0</v>
      </c>
      <c r="BH50" s="77">
        <f t="shared" si="76"/>
        <v>0</v>
      </c>
      <c r="BI50" s="216"/>
      <c r="BJ50" s="205"/>
      <c r="BK50" s="61"/>
      <c r="BL50" s="78">
        <f t="shared" si="86"/>
        <v>0</v>
      </c>
      <c r="BM50" s="79">
        <f t="shared" si="77"/>
        <v>0</v>
      </c>
    </row>
    <row r="51" spans="2:65">
      <c r="B51" s="35" t="s">
        <v>180</v>
      </c>
      <c r="C51" s="35" t="s">
        <v>181</v>
      </c>
      <c r="D51" s="224" t="s">
        <v>130</v>
      </c>
      <c r="E51" s="92">
        <v>0</v>
      </c>
      <c r="F51" s="93"/>
      <c r="G51" s="94"/>
      <c r="H51" s="115">
        <v>0</v>
      </c>
      <c r="I51" s="72">
        <f t="shared" si="78"/>
        <v>0</v>
      </c>
      <c r="J51" s="115">
        <v>0</v>
      </c>
      <c r="K51" s="72">
        <f t="shared" si="79"/>
        <v>0</v>
      </c>
      <c r="L51" s="115">
        <v>0</v>
      </c>
      <c r="M51" s="72">
        <f t="shared" si="80"/>
        <v>0</v>
      </c>
      <c r="N51" s="115">
        <v>0</v>
      </c>
      <c r="O51" s="72">
        <f t="shared" si="81"/>
        <v>0</v>
      </c>
      <c r="P51" s="115"/>
      <c r="Q51" s="72"/>
      <c r="R51" s="115"/>
      <c r="S51" s="72"/>
      <c r="T51" s="98">
        <f t="shared" si="82"/>
        <v>0</v>
      </c>
      <c r="U51" s="276">
        <f t="shared" si="71"/>
        <v>0</v>
      </c>
      <c r="W51" s="115"/>
      <c r="X51" s="72"/>
      <c r="Y51" s="115"/>
      <c r="Z51" s="72"/>
      <c r="AA51" s="115"/>
      <c r="AB51" s="72"/>
      <c r="AC51" s="115"/>
      <c r="AD51" s="72"/>
      <c r="AE51" s="115"/>
      <c r="AF51" s="72"/>
      <c r="AG51" s="115"/>
      <c r="AH51" s="72"/>
      <c r="AI51" s="98"/>
      <c r="AJ51" s="290"/>
      <c r="AL51" s="115"/>
      <c r="AM51" s="72"/>
      <c r="AN51" s="115"/>
      <c r="AO51" s="72"/>
      <c r="AP51" s="115"/>
      <c r="AQ51" s="72"/>
      <c r="AR51" s="115"/>
      <c r="AS51" s="72"/>
      <c r="AT51" s="98"/>
      <c r="AU51" s="283"/>
      <c r="BA51" s="97"/>
      <c r="BC51" s="98">
        <f t="shared" si="83"/>
        <v>0</v>
      </c>
      <c r="BD51" s="75">
        <f t="shared" si="74"/>
        <v>0</v>
      </c>
      <c r="BE51" s="98">
        <f t="shared" si="84"/>
        <v>0</v>
      </c>
      <c r="BF51" s="76">
        <f t="shared" si="75"/>
        <v>0</v>
      </c>
      <c r="BG51" s="98">
        <f t="shared" si="85"/>
        <v>0</v>
      </c>
      <c r="BH51" s="77">
        <f t="shared" si="76"/>
        <v>0</v>
      </c>
      <c r="BI51" s="216"/>
      <c r="BJ51" s="205"/>
      <c r="BK51" s="61"/>
      <c r="BL51" s="78">
        <f t="shared" si="86"/>
        <v>0</v>
      </c>
      <c r="BM51" s="79">
        <f t="shared" si="77"/>
        <v>0</v>
      </c>
    </row>
    <row r="52" spans="2:65">
      <c r="B52" s="35" t="s">
        <v>180</v>
      </c>
      <c r="C52" s="35" t="s">
        <v>181</v>
      </c>
      <c r="D52" s="224" t="s">
        <v>130</v>
      </c>
      <c r="E52" s="92">
        <v>0</v>
      </c>
      <c r="F52" s="93"/>
      <c r="G52" s="94"/>
      <c r="H52" s="115">
        <v>0</v>
      </c>
      <c r="I52" s="72">
        <f t="shared" si="78"/>
        <v>0</v>
      </c>
      <c r="J52" s="115">
        <v>0</v>
      </c>
      <c r="K52" s="72">
        <f t="shared" si="79"/>
        <v>0</v>
      </c>
      <c r="L52" s="115">
        <v>0</v>
      </c>
      <c r="M52" s="72">
        <f t="shared" si="80"/>
        <v>0</v>
      </c>
      <c r="N52" s="115">
        <v>0</v>
      </c>
      <c r="O52" s="72">
        <f t="shared" si="81"/>
        <v>0</v>
      </c>
      <c r="P52" s="115"/>
      <c r="Q52" s="72"/>
      <c r="R52" s="115"/>
      <c r="S52" s="72"/>
      <c r="T52" s="98">
        <f t="shared" si="82"/>
        <v>0</v>
      </c>
      <c r="U52" s="276">
        <f t="shared" si="71"/>
        <v>0</v>
      </c>
      <c r="W52" s="115"/>
      <c r="X52" s="72"/>
      <c r="Y52" s="115"/>
      <c r="Z52" s="72"/>
      <c r="AA52" s="115"/>
      <c r="AB52" s="72"/>
      <c r="AC52" s="115"/>
      <c r="AD52" s="72"/>
      <c r="AE52" s="115"/>
      <c r="AF52" s="72"/>
      <c r="AG52" s="115"/>
      <c r="AH52" s="72"/>
      <c r="AI52" s="98"/>
      <c r="AJ52" s="290"/>
      <c r="AL52" s="115"/>
      <c r="AM52" s="72"/>
      <c r="AN52" s="115"/>
      <c r="AO52" s="72"/>
      <c r="AP52" s="115"/>
      <c r="AQ52" s="72"/>
      <c r="AR52" s="115"/>
      <c r="AS52" s="72"/>
      <c r="AT52" s="98"/>
      <c r="AU52" s="283"/>
      <c r="BA52" s="97"/>
      <c r="BC52" s="98">
        <f t="shared" si="83"/>
        <v>0</v>
      </c>
      <c r="BD52" s="75">
        <f t="shared" si="74"/>
        <v>0</v>
      </c>
      <c r="BE52" s="98">
        <f t="shared" si="84"/>
        <v>0</v>
      </c>
      <c r="BF52" s="76">
        <f t="shared" si="75"/>
        <v>0</v>
      </c>
      <c r="BG52" s="98">
        <f t="shared" si="85"/>
        <v>0</v>
      </c>
      <c r="BH52" s="77">
        <f t="shared" si="76"/>
        <v>0</v>
      </c>
      <c r="BI52" s="216"/>
      <c r="BJ52" s="205"/>
      <c r="BK52" s="61"/>
      <c r="BL52" s="78">
        <f t="shared" si="86"/>
        <v>0</v>
      </c>
      <c r="BM52" s="79">
        <f t="shared" si="77"/>
        <v>0</v>
      </c>
    </row>
    <row r="53" spans="2:65">
      <c r="B53" s="35" t="s">
        <v>180</v>
      </c>
      <c r="C53" s="35" t="s">
        <v>181</v>
      </c>
      <c r="D53" s="224" t="s">
        <v>130</v>
      </c>
      <c r="E53" s="92">
        <v>0</v>
      </c>
      <c r="F53" s="93"/>
      <c r="G53" s="94"/>
      <c r="H53" s="115">
        <v>0</v>
      </c>
      <c r="I53" s="72">
        <f t="shared" si="78"/>
        <v>0</v>
      </c>
      <c r="J53" s="115">
        <v>0</v>
      </c>
      <c r="K53" s="72">
        <f t="shared" si="79"/>
        <v>0</v>
      </c>
      <c r="L53" s="115">
        <v>0</v>
      </c>
      <c r="M53" s="72">
        <f t="shared" si="80"/>
        <v>0</v>
      </c>
      <c r="N53" s="115">
        <v>0</v>
      </c>
      <c r="O53" s="72">
        <f t="shared" si="81"/>
        <v>0</v>
      </c>
      <c r="P53" s="115"/>
      <c r="Q53" s="72"/>
      <c r="R53" s="115"/>
      <c r="S53" s="72"/>
      <c r="T53" s="98">
        <f t="shared" si="82"/>
        <v>0</v>
      </c>
      <c r="U53" s="276">
        <f t="shared" si="71"/>
        <v>0</v>
      </c>
      <c r="W53" s="115"/>
      <c r="X53" s="72"/>
      <c r="Y53" s="115"/>
      <c r="Z53" s="72"/>
      <c r="AA53" s="115"/>
      <c r="AB53" s="72"/>
      <c r="AC53" s="115"/>
      <c r="AD53" s="72"/>
      <c r="AE53" s="115"/>
      <c r="AF53" s="72"/>
      <c r="AG53" s="115"/>
      <c r="AH53" s="72"/>
      <c r="AI53" s="98"/>
      <c r="AJ53" s="290"/>
      <c r="AL53" s="115"/>
      <c r="AM53" s="72"/>
      <c r="AN53" s="115"/>
      <c r="AO53" s="72"/>
      <c r="AP53" s="115"/>
      <c r="AQ53" s="72"/>
      <c r="AR53" s="115"/>
      <c r="AS53" s="72"/>
      <c r="AT53" s="98"/>
      <c r="AU53" s="283"/>
      <c r="BA53" s="97"/>
      <c r="BC53" s="98">
        <f t="shared" si="83"/>
        <v>0</v>
      </c>
      <c r="BD53" s="75">
        <f t="shared" si="74"/>
        <v>0</v>
      </c>
      <c r="BE53" s="98">
        <f t="shared" si="84"/>
        <v>0</v>
      </c>
      <c r="BF53" s="76">
        <f t="shared" si="75"/>
        <v>0</v>
      </c>
      <c r="BG53" s="98">
        <f t="shared" si="85"/>
        <v>0</v>
      </c>
      <c r="BH53" s="77">
        <f t="shared" si="76"/>
        <v>0</v>
      </c>
      <c r="BI53" s="216"/>
      <c r="BJ53" s="205"/>
      <c r="BK53" s="61"/>
      <c r="BL53" s="78">
        <f t="shared" si="86"/>
        <v>0</v>
      </c>
      <c r="BM53" s="79">
        <f t="shared" si="77"/>
        <v>0</v>
      </c>
    </row>
    <row r="54" spans="2:65">
      <c r="B54" s="35" t="s">
        <v>180</v>
      </c>
      <c r="C54" s="35" t="s">
        <v>181</v>
      </c>
      <c r="D54" s="224" t="s">
        <v>130</v>
      </c>
      <c r="E54" s="92">
        <v>0</v>
      </c>
      <c r="F54" s="93"/>
      <c r="G54" s="94"/>
      <c r="H54" s="115">
        <v>0</v>
      </c>
      <c r="I54" s="72">
        <f t="shared" si="78"/>
        <v>0</v>
      </c>
      <c r="J54" s="115">
        <v>0</v>
      </c>
      <c r="K54" s="72">
        <f t="shared" si="79"/>
        <v>0</v>
      </c>
      <c r="L54" s="115">
        <v>0</v>
      </c>
      <c r="M54" s="72">
        <f t="shared" si="80"/>
        <v>0</v>
      </c>
      <c r="N54" s="115">
        <v>0</v>
      </c>
      <c r="O54" s="72">
        <f t="shared" si="81"/>
        <v>0</v>
      </c>
      <c r="P54" s="115"/>
      <c r="Q54" s="72"/>
      <c r="R54" s="115"/>
      <c r="S54" s="72"/>
      <c r="T54" s="98">
        <f t="shared" si="82"/>
        <v>0</v>
      </c>
      <c r="U54" s="276">
        <f t="shared" si="71"/>
        <v>0</v>
      </c>
      <c r="W54" s="115"/>
      <c r="X54" s="72"/>
      <c r="Y54" s="115"/>
      <c r="Z54" s="72"/>
      <c r="AA54" s="115"/>
      <c r="AB54" s="72"/>
      <c r="AC54" s="115"/>
      <c r="AD54" s="72"/>
      <c r="AE54" s="115"/>
      <c r="AF54" s="72"/>
      <c r="AG54" s="115"/>
      <c r="AH54" s="72"/>
      <c r="AI54" s="98"/>
      <c r="AJ54" s="290"/>
      <c r="AL54" s="115"/>
      <c r="AM54" s="72"/>
      <c r="AN54" s="115"/>
      <c r="AO54" s="72"/>
      <c r="AP54" s="115"/>
      <c r="AQ54" s="72"/>
      <c r="AR54" s="115"/>
      <c r="AS54" s="72"/>
      <c r="AT54" s="98"/>
      <c r="AU54" s="283"/>
      <c r="BA54" s="97"/>
      <c r="BC54" s="98">
        <f t="shared" si="83"/>
        <v>0</v>
      </c>
      <c r="BD54" s="75">
        <f t="shared" si="74"/>
        <v>0</v>
      </c>
      <c r="BE54" s="98">
        <f t="shared" si="84"/>
        <v>0</v>
      </c>
      <c r="BF54" s="76">
        <f t="shared" si="75"/>
        <v>0</v>
      </c>
      <c r="BG54" s="98">
        <f t="shared" si="85"/>
        <v>0</v>
      </c>
      <c r="BH54" s="77">
        <f t="shared" si="76"/>
        <v>0</v>
      </c>
      <c r="BI54" s="216"/>
      <c r="BJ54" s="205"/>
      <c r="BK54" s="61"/>
      <c r="BL54" s="78">
        <f t="shared" si="86"/>
        <v>0</v>
      </c>
      <c r="BM54" s="79">
        <f t="shared" si="77"/>
        <v>0</v>
      </c>
    </row>
    <row r="55" spans="2:65">
      <c r="B55" s="35" t="s">
        <v>180</v>
      </c>
      <c r="C55" s="35" t="s">
        <v>181</v>
      </c>
      <c r="D55" s="224" t="s">
        <v>130</v>
      </c>
      <c r="E55" s="92">
        <v>0</v>
      </c>
      <c r="F55" s="93"/>
      <c r="G55" s="94"/>
      <c r="H55" s="115">
        <v>0</v>
      </c>
      <c r="I55" s="72">
        <f t="shared" si="78"/>
        <v>0</v>
      </c>
      <c r="J55" s="115">
        <v>0</v>
      </c>
      <c r="K55" s="72">
        <f t="shared" si="79"/>
        <v>0</v>
      </c>
      <c r="L55" s="115">
        <v>0</v>
      </c>
      <c r="M55" s="72">
        <f t="shared" si="80"/>
        <v>0</v>
      </c>
      <c r="N55" s="115">
        <v>0</v>
      </c>
      <c r="O55" s="72">
        <f t="shared" si="81"/>
        <v>0</v>
      </c>
      <c r="P55" s="115">
        <v>0</v>
      </c>
      <c r="Q55" s="72">
        <f t="shared" ref="Q55" si="87">$E55*P55</f>
        <v>0</v>
      </c>
      <c r="R55" s="115">
        <v>0</v>
      </c>
      <c r="S55" s="72">
        <f t="shared" ref="S55" si="88">$E55*R55</f>
        <v>0</v>
      </c>
      <c r="T55" s="98">
        <f t="shared" si="82"/>
        <v>0</v>
      </c>
      <c r="U55" s="276">
        <f t="shared" si="71"/>
        <v>0</v>
      </c>
      <c r="W55" s="115">
        <v>0</v>
      </c>
      <c r="X55" s="72">
        <f t="shared" ref="X55" si="89">$E55*W55</f>
        <v>0</v>
      </c>
      <c r="Y55" s="115">
        <v>0</v>
      </c>
      <c r="Z55" s="72">
        <f t="shared" ref="Z55" si="90">$E55*Y55</f>
        <v>0</v>
      </c>
      <c r="AA55" s="115">
        <v>0</v>
      </c>
      <c r="AB55" s="72">
        <f t="shared" ref="AB55" si="91">$E55*AA55</f>
        <v>0</v>
      </c>
      <c r="AC55" s="115">
        <v>0</v>
      </c>
      <c r="AD55" s="72">
        <f t="shared" ref="AD55" si="92">$E55*AC55</f>
        <v>0</v>
      </c>
      <c r="AE55" s="115">
        <v>0</v>
      </c>
      <c r="AF55" s="72">
        <f t="shared" ref="AF55" si="93">$E55*AE55</f>
        <v>0</v>
      </c>
      <c r="AG55" s="115">
        <v>0</v>
      </c>
      <c r="AH55" s="72">
        <f t="shared" ref="AH55" si="94">$E55*AG55</f>
        <v>0</v>
      </c>
      <c r="AI55" s="98">
        <f>W55+Y55+AA55+AC55+AE55+AG55</f>
        <v>0</v>
      </c>
      <c r="AJ55" s="290">
        <f t="shared" si="72"/>
        <v>0</v>
      </c>
      <c r="AL55" s="115">
        <v>0</v>
      </c>
      <c r="AM55" s="72">
        <f t="shared" ref="AM55" si="95">$E55*AL55</f>
        <v>0</v>
      </c>
      <c r="AN55" s="115">
        <v>0</v>
      </c>
      <c r="AO55" s="72">
        <f t="shared" ref="AO55" si="96">$E55*AN55</f>
        <v>0</v>
      </c>
      <c r="AP55" s="115">
        <v>0</v>
      </c>
      <c r="AQ55" s="72">
        <f t="shared" ref="AQ55" si="97">$E55*AP55</f>
        <v>0</v>
      </c>
      <c r="AR55" s="115">
        <v>0</v>
      </c>
      <c r="AS55" s="72">
        <f t="shared" ref="AS55" si="98">$E55*AR55</f>
        <v>0</v>
      </c>
      <c r="AT55" s="98">
        <f t="shared" ref="AT55" si="99">AL55+AN55+AP55+AR55</f>
        <v>0</v>
      </c>
      <c r="AU55" s="283">
        <f t="shared" si="73"/>
        <v>0</v>
      </c>
      <c r="BA55" s="97"/>
      <c r="BC55" s="98">
        <f t="shared" si="83"/>
        <v>0</v>
      </c>
      <c r="BD55" s="75">
        <f t="shared" si="74"/>
        <v>0</v>
      </c>
      <c r="BE55" s="98">
        <f t="shared" ref="BE55" si="100">$AI55</f>
        <v>0</v>
      </c>
      <c r="BF55" s="76">
        <f t="shared" si="75"/>
        <v>0</v>
      </c>
      <c r="BG55" s="98">
        <f t="shared" si="85"/>
        <v>0</v>
      </c>
      <c r="BH55" s="77">
        <f t="shared" si="76"/>
        <v>0</v>
      </c>
      <c r="BI55" s="216"/>
      <c r="BJ55" s="205"/>
      <c r="BK55" s="61"/>
      <c r="BL55" s="78">
        <f t="shared" si="86"/>
        <v>0</v>
      </c>
      <c r="BM55" s="79">
        <f t="shared" si="77"/>
        <v>0</v>
      </c>
    </row>
    <row r="56" spans="2:65">
      <c r="B56" s="99"/>
      <c r="C56" s="100" t="s">
        <v>41</v>
      </c>
      <c r="D56" s="100"/>
      <c r="E56" s="116"/>
      <c r="F56" s="99"/>
      <c r="G56" s="99"/>
      <c r="H56" s="117"/>
      <c r="I56" s="102">
        <f>SUM(I45:I55)</f>
        <v>6000</v>
      </c>
      <c r="J56" s="117"/>
      <c r="K56" s="102">
        <f>SUM(K45:K55)</f>
        <v>26000</v>
      </c>
      <c r="L56" s="117"/>
      <c r="M56" s="102">
        <f>SUM(M45:M55)</f>
        <v>0</v>
      </c>
      <c r="N56" s="117"/>
      <c r="O56" s="102">
        <f>SUM(O45:O55)</f>
        <v>0</v>
      </c>
      <c r="P56" s="117"/>
      <c r="Q56" s="102">
        <f>SUM(Q45:Q55)</f>
        <v>0</v>
      </c>
      <c r="R56" s="117"/>
      <c r="S56" s="102">
        <f>SUM(S45:S55)</f>
        <v>0</v>
      </c>
      <c r="T56" s="118"/>
      <c r="U56" s="278">
        <f>SUM(U45:U55)</f>
        <v>32000</v>
      </c>
      <c r="V56" s="99"/>
      <c r="W56" s="117"/>
      <c r="X56" s="102">
        <f>SUM(X45:X55)</f>
        <v>0</v>
      </c>
      <c r="Y56" s="117"/>
      <c r="Z56" s="102">
        <f>SUM(Z45:Z55)</f>
        <v>0</v>
      </c>
      <c r="AA56" s="117"/>
      <c r="AB56" s="102">
        <f>SUM(AB45:AB55)</f>
        <v>0</v>
      </c>
      <c r="AC56" s="117"/>
      <c r="AD56" s="102">
        <f>SUM(AD45:AD55)</f>
        <v>0</v>
      </c>
      <c r="AE56" s="117"/>
      <c r="AF56" s="102">
        <f>SUM(AF45:AF55)</f>
        <v>0</v>
      </c>
      <c r="AG56" s="117"/>
      <c r="AH56" s="102">
        <f>SUM(AH45:AH55)</f>
        <v>0</v>
      </c>
      <c r="AI56" s="118"/>
      <c r="AJ56" s="292">
        <f>SUM(AJ45:AJ55)</f>
        <v>0</v>
      </c>
      <c r="AL56" s="117"/>
      <c r="AM56" s="102">
        <f>SUM(AM45:AM55)</f>
        <v>0</v>
      </c>
      <c r="AN56" s="117"/>
      <c r="AO56" s="102">
        <f>SUM(AO45:AO55)</f>
        <v>0</v>
      </c>
      <c r="AP56" s="117"/>
      <c r="AQ56" s="102">
        <f>SUM(AQ45:AQ55)</f>
        <v>0</v>
      </c>
      <c r="AR56" s="117"/>
      <c r="AS56" s="102">
        <f>SUM(AS45:AS55)</f>
        <v>0</v>
      </c>
      <c r="AT56" s="118"/>
      <c r="AU56" s="285">
        <f>SUM(AU45:AU55)</f>
        <v>0</v>
      </c>
      <c r="AV56" s="99"/>
      <c r="BA56" s="103"/>
      <c r="BC56" s="119"/>
      <c r="BD56" s="105">
        <f>SUM(BD45:BD55)</f>
        <v>32000</v>
      </c>
      <c r="BE56" s="119"/>
      <c r="BF56" s="106">
        <f>SUM(BF45:BF55)</f>
        <v>0</v>
      </c>
      <c r="BG56" s="119"/>
      <c r="BH56" s="107">
        <f>SUM(BH45:BH55)</f>
        <v>0</v>
      </c>
      <c r="BI56" s="217"/>
      <c r="BJ56" s="205"/>
      <c r="BK56" s="120"/>
      <c r="BL56" s="121"/>
      <c r="BM56" s="109">
        <f>SUM(BM45:BM55)</f>
        <v>32000</v>
      </c>
    </row>
    <row r="57" spans="2:65" ht="14" thickBot="1">
      <c r="E57" s="122"/>
      <c r="U57" s="276"/>
      <c r="AJ57" s="290"/>
      <c r="AU57" s="283"/>
      <c r="BC57" s="98"/>
      <c r="BD57" s="69"/>
      <c r="BE57" s="98"/>
      <c r="BF57" s="69"/>
      <c r="BG57" s="98"/>
      <c r="BH57" s="69"/>
      <c r="BI57" s="216"/>
      <c r="BJ57" s="205"/>
      <c r="BK57" s="61"/>
      <c r="BL57" s="98"/>
      <c r="BM57" s="69"/>
    </row>
    <row r="58" spans="2:65" s="61" customFormat="1" ht="14" thickBot="1">
      <c r="B58" s="62" t="s">
        <v>38</v>
      </c>
      <c r="C58" s="225" t="s">
        <v>132</v>
      </c>
      <c r="D58" s="227"/>
      <c r="E58" s="123"/>
      <c r="F58" s="63"/>
      <c r="G58" s="64"/>
      <c r="H58" s="65"/>
      <c r="I58" s="66"/>
      <c r="J58" s="65"/>
      <c r="K58" s="66"/>
      <c r="L58" s="65"/>
      <c r="M58" s="66"/>
      <c r="N58" s="65"/>
      <c r="O58" s="66"/>
      <c r="P58" s="65"/>
      <c r="Q58" s="66"/>
      <c r="R58" s="65"/>
      <c r="S58" s="66"/>
      <c r="T58" s="67"/>
      <c r="U58" s="274"/>
      <c r="W58" s="65"/>
      <c r="X58" s="66"/>
      <c r="Y58" s="65"/>
      <c r="Z58" s="66"/>
      <c r="AA58" s="65"/>
      <c r="AB58" s="66"/>
      <c r="AC58" s="65"/>
      <c r="AD58" s="66"/>
      <c r="AE58" s="65"/>
      <c r="AF58" s="66"/>
      <c r="AG58" s="65"/>
      <c r="AH58" s="66"/>
      <c r="AI58" s="67"/>
      <c r="AJ58" s="288"/>
      <c r="AK58"/>
      <c r="AL58" s="65"/>
      <c r="AM58" s="66"/>
      <c r="AN58" s="65"/>
      <c r="AO58" s="66"/>
      <c r="AP58" s="65"/>
      <c r="AQ58" s="66"/>
      <c r="AR58" s="65"/>
      <c r="AS58" s="66"/>
      <c r="AT58" s="67"/>
      <c r="AU58" s="281"/>
      <c r="AW58"/>
      <c r="AX58"/>
      <c r="AY58"/>
      <c r="BA58" s="59"/>
      <c r="BC58" s="68"/>
      <c r="BD58" s="69"/>
      <c r="BE58" s="68"/>
      <c r="BF58" s="69"/>
      <c r="BG58" s="68"/>
      <c r="BH58" s="69"/>
      <c r="BI58" s="215"/>
      <c r="BJ58" s="205"/>
      <c r="BL58" s="68"/>
      <c r="BM58" s="69"/>
    </row>
    <row r="59" spans="2:65">
      <c r="B59" s="35" t="s">
        <v>182</v>
      </c>
      <c r="C59" s="35" t="s">
        <v>183</v>
      </c>
      <c r="D59" s="247" t="s">
        <v>179</v>
      </c>
      <c r="E59" s="92">
        <v>0</v>
      </c>
      <c r="F59" s="93"/>
      <c r="G59" s="94"/>
      <c r="H59" s="115">
        <v>0</v>
      </c>
      <c r="I59" s="72">
        <f>$E59*H59</f>
        <v>0</v>
      </c>
      <c r="J59" s="115">
        <v>0</v>
      </c>
      <c r="K59" s="72">
        <f>$E59*J59</f>
        <v>0</v>
      </c>
      <c r="L59" s="115">
        <v>0</v>
      </c>
      <c r="M59" s="72">
        <f>$E59*L59</f>
        <v>0</v>
      </c>
      <c r="N59" s="115">
        <v>0</v>
      </c>
      <c r="O59" s="72">
        <f>$E59*N59</f>
        <v>0</v>
      </c>
      <c r="P59" s="115">
        <v>0</v>
      </c>
      <c r="Q59" s="72">
        <f>$E59*P59</f>
        <v>0</v>
      </c>
      <c r="R59" s="115">
        <v>0</v>
      </c>
      <c r="S59" s="72">
        <f>$E59*R59</f>
        <v>0</v>
      </c>
      <c r="T59" s="98">
        <f>H59+J59+L59+N59+P59+R59</f>
        <v>0</v>
      </c>
      <c r="U59" s="276">
        <f t="shared" ref="U59:U60" si="101">$E59*T59</f>
        <v>0</v>
      </c>
      <c r="W59" s="115">
        <v>0</v>
      </c>
      <c r="X59" s="72">
        <f>$E59*W59</f>
        <v>0</v>
      </c>
      <c r="Y59" s="115">
        <v>0</v>
      </c>
      <c r="Z59" s="72">
        <f>$E59*Y59</f>
        <v>0</v>
      </c>
      <c r="AA59" s="115">
        <v>0</v>
      </c>
      <c r="AB59" s="72">
        <f>$E59*AA59</f>
        <v>0</v>
      </c>
      <c r="AC59" s="115">
        <v>0</v>
      </c>
      <c r="AD59" s="72">
        <f>$E59*AC59</f>
        <v>0</v>
      </c>
      <c r="AE59" s="115">
        <v>0</v>
      </c>
      <c r="AF59" s="72">
        <f>$E59*AE59</f>
        <v>0</v>
      </c>
      <c r="AG59" s="115">
        <v>0</v>
      </c>
      <c r="AH59" s="72">
        <f>$E59*AG59</f>
        <v>0</v>
      </c>
      <c r="AI59" s="98">
        <f>W59+Y59+AA59+AC59+AE59+AG59</f>
        <v>0</v>
      </c>
      <c r="AJ59" s="290">
        <f t="shared" ref="AJ59:AJ60" si="102">$E59*AI59</f>
        <v>0</v>
      </c>
      <c r="AL59" s="115">
        <v>0</v>
      </c>
      <c r="AM59" s="72">
        <f>$E59*AL59</f>
        <v>0</v>
      </c>
      <c r="AN59" s="115">
        <v>0</v>
      </c>
      <c r="AO59" s="72">
        <f>$E59*AN59</f>
        <v>0</v>
      </c>
      <c r="AP59" s="115">
        <v>0</v>
      </c>
      <c r="AQ59" s="72">
        <f>$E59*AP59</f>
        <v>0</v>
      </c>
      <c r="AR59" s="115">
        <v>0</v>
      </c>
      <c r="AS59" s="72">
        <f>$E59*AR59</f>
        <v>0</v>
      </c>
      <c r="AT59" s="98">
        <f>AL59+AN59+AP59+AR59</f>
        <v>0</v>
      </c>
      <c r="AU59" s="283">
        <f t="shared" ref="AU59:AU60" si="103">$E59*AT59</f>
        <v>0</v>
      </c>
      <c r="BA59" s="97"/>
      <c r="BC59" s="98">
        <f>$T59</f>
        <v>0</v>
      </c>
      <c r="BD59" s="75">
        <f t="shared" ref="BD59" si="104">$E59*BC59</f>
        <v>0</v>
      </c>
      <c r="BE59" s="98">
        <f>$AI59</f>
        <v>0</v>
      </c>
      <c r="BF59" s="76">
        <f t="shared" ref="BF59:BF60" si="105">$E59*BE59</f>
        <v>0</v>
      </c>
      <c r="BG59" s="98">
        <f>$AT59</f>
        <v>0</v>
      </c>
      <c r="BH59" s="77">
        <f t="shared" ref="BH59:BH60" si="106">$E59*BG59</f>
        <v>0</v>
      </c>
      <c r="BI59" s="216"/>
      <c r="BJ59" s="205"/>
      <c r="BK59" s="61"/>
      <c r="BL59" s="78">
        <f>BC59+BE59+BG59</f>
        <v>0</v>
      </c>
      <c r="BM59" s="79">
        <f t="shared" ref="BM59:BM60" si="107">$E59*BL59</f>
        <v>0</v>
      </c>
    </row>
    <row r="60" spans="2:65">
      <c r="B60" s="35" t="s">
        <v>182</v>
      </c>
      <c r="C60" s="35" t="s">
        <v>183</v>
      </c>
      <c r="D60" s="247" t="s">
        <v>179</v>
      </c>
      <c r="E60" s="92">
        <v>0</v>
      </c>
      <c r="F60" s="93"/>
      <c r="G60" s="94"/>
      <c r="H60" s="115">
        <v>0</v>
      </c>
      <c r="I60" s="72">
        <f t="shared" ref="I60:K60" si="108">$E60*H60</f>
        <v>0</v>
      </c>
      <c r="J60" s="115">
        <v>0</v>
      </c>
      <c r="K60" s="72">
        <f t="shared" si="108"/>
        <v>0</v>
      </c>
      <c r="L60" s="115">
        <v>0</v>
      </c>
      <c r="M60" s="72">
        <f t="shared" ref="M60" si="109">$E60*L60</f>
        <v>0</v>
      </c>
      <c r="N60" s="115">
        <v>0</v>
      </c>
      <c r="O60" s="72">
        <f t="shared" ref="O60" si="110">$E60*N60</f>
        <v>0</v>
      </c>
      <c r="P60" s="115">
        <v>0</v>
      </c>
      <c r="Q60" s="72">
        <f>$E60*P60</f>
        <v>0</v>
      </c>
      <c r="R60" s="115">
        <v>0</v>
      </c>
      <c r="S60" s="72">
        <f t="shared" ref="S60" si="111">$E60*R60</f>
        <v>0</v>
      </c>
      <c r="T60" s="98">
        <f t="shared" ref="T60" si="112">H60+J60+L60+N60+P60+R60</f>
        <v>0</v>
      </c>
      <c r="U60" s="276">
        <f t="shared" si="101"/>
        <v>0</v>
      </c>
      <c r="W60" s="115">
        <v>0</v>
      </c>
      <c r="X60" s="72">
        <f t="shared" ref="X60" si="113">$E60*W60</f>
        <v>0</v>
      </c>
      <c r="Y60" s="115">
        <v>0</v>
      </c>
      <c r="Z60" s="72">
        <f t="shared" ref="Z60" si="114">$E60*Y60</f>
        <v>0</v>
      </c>
      <c r="AA60" s="115">
        <v>0</v>
      </c>
      <c r="AB60" s="72">
        <f t="shared" ref="AB60" si="115">$E60*AA60</f>
        <v>0</v>
      </c>
      <c r="AC60" s="115">
        <v>0</v>
      </c>
      <c r="AD60" s="72">
        <f t="shared" ref="AD60" si="116">$E60*AC60</f>
        <v>0</v>
      </c>
      <c r="AE60" s="115">
        <v>0</v>
      </c>
      <c r="AF60" s="72">
        <f>$E60*AE60</f>
        <v>0</v>
      </c>
      <c r="AG60" s="115">
        <v>0</v>
      </c>
      <c r="AH60" s="72">
        <f t="shared" ref="AH60" si="117">$E60*AG60</f>
        <v>0</v>
      </c>
      <c r="AI60" s="98">
        <f>W60+Y60+AA60+AC60+AE60+AG60</f>
        <v>0</v>
      </c>
      <c r="AJ60" s="290">
        <f t="shared" si="102"/>
        <v>0</v>
      </c>
      <c r="AL60" s="115">
        <v>0</v>
      </c>
      <c r="AM60" s="72">
        <f t="shared" ref="AM60" si="118">$E60*AL60</f>
        <v>0</v>
      </c>
      <c r="AN60" s="115">
        <v>0</v>
      </c>
      <c r="AO60" s="72">
        <f t="shared" ref="AO60" si="119">$E60*AN60</f>
        <v>0</v>
      </c>
      <c r="AP60" s="115">
        <v>0</v>
      </c>
      <c r="AQ60" s="72">
        <f t="shared" ref="AQ60" si="120">$E60*AP60</f>
        <v>0</v>
      </c>
      <c r="AR60" s="115">
        <v>0</v>
      </c>
      <c r="AS60" s="72">
        <f t="shared" ref="AS60" si="121">$E60*AR60</f>
        <v>0</v>
      </c>
      <c r="AT60" s="98">
        <f t="shared" ref="AT60" si="122">AL60+AN60+AP60+AR60</f>
        <v>0</v>
      </c>
      <c r="AU60" s="283">
        <f t="shared" si="103"/>
        <v>0</v>
      </c>
      <c r="BA60" s="97"/>
      <c r="BC60" s="98">
        <f t="shared" ref="BC60" si="123">$T60</f>
        <v>0</v>
      </c>
      <c r="BD60" s="75">
        <f>$E60*BC60</f>
        <v>0</v>
      </c>
      <c r="BE60" s="98">
        <f t="shared" ref="BE60" si="124">$AI60</f>
        <v>0</v>
      </c>
      <c r="BF60" s="76">
        <f t="shared" si="105"/>
        <v>0</v>
      </c>
      <c r="BG60" s="98">
        <f t="shared" ref="BG60" si="125">$AT60</f>
        <v>0</v>
      </c>
      <c r="BH60" s="77">
        <f t="shared" si="106"/>
        <v>0</v>
      </c>
      <c r="BI60" s="216"/>
      <c r="BJ60" s="205"/>
      <c r="BK60" s="61"/>
      <c r="BL60" s="78">
        <f t="shared" ref="BL60" si="126">BC60+BE60+BG60</f>
        <v>0</v>
      </c>
      <c r="BM60" s="79">
        <f t="shared" si="107"/>
        <v>0</v>
      </c>
    </row>
    <row r="61" spans="2:65">
      <c r="B61" s="99"/>
      <c r="C61" s="100" t="s">
        <v>43</v>
      </c>
      <c r="D61" s="100"/>
      <c r="E61" s="116"/>
      <c r="F61" s="99"/>
      <c r="G61" s="99"/>
      <c r="H61" s="99"/>
      <c r="I61" s="102">
        <f>SUM(I59:I60)</f>
        <v>0</v>
      </c>
      <c r="J61" s="99"/>
      <c r="K61" s="102">
        <f>SUM(K59:K60)</f>
        <v>0</v>
      </c>
      <c r="L61" s="99"/>
      <c r="M61" s="102">
        <f>SUM(M59:M60)</f>
        <v>0</v>
      </c>
      <c r="N61" s="99"/>
      <c r="O61" s="102">
        <f>SUM(O59:O60)</f>
        <v>0</v>
      </c>
      <c r="P61" s="99"/>
      <c r="Q61" s="102">
        <f>SUM(Q59:Q60)</f>
        <v>0</v>
      </c>
      <c r="R61" s="99"/>
      <c r="S61" s="102">
        <f>SUM(S59:S60)</f>
        <v>0</v>
      </c>
      <c r="T61" s="114"/>
      <c r="U61" s="278">
        <f>SUM(U59:U60)</f>
        <v>0</v>
      </c>
      <c r="V61" s="99"/>
      <c r="W61" s="99"/>
      <c r="X61" s="102">
        <f>SUM(X59:X60)</f>
        <v>0</v>
      </c>
      <c r="Y61" s="99"/>
      <c r="Z61" s="102">
        <f>SUM(Z59:Z60)</f>
        <v>0</v>
      </c>
      <c r="AA61" s="99"/>
      <c r="AB61" s="102">
        <f>SUM(AB59:AB60)</f>
        <v>0</v>
      </c>
      <c r="AC61" s="99"/>
      <c r="AD61" s="102">
        <f>SUM(AD59:AD60)</f>
        <v>0</v>
      </c>
      <c r="AE61" s="99"/>
      <c r="AF61" s="102">
        <f>SUM(AF59:AF60)</f>
        <v>0</v>
      </c>
      <c r="AG61" s="99"/>
      <c r="AH61" s="102">
        <f>SUM(AH59:AH60)</f>
        <v>0</v>
      </c>
      <c r="AI61" s="114"/>
      <c r="AJ61" s="292">
        <f>SUM(AJ59:AJ60)</f>
        <v>0</v>
      </c>
      <c r="AL61" s="99"/>
      <c r="AM61" s="102">
        <f>SUM(AM59:AM60)</f>
        <v>0</v>
      </c>
      <c r="AN61" s="99"/>
      <c r="AO61" s="102">
        <f>SUM(AO59:AO60)</f>
        <v>0</v>
      </c>
      <c r="AP61" s="99"/>
      <c r="AQ61" s="102">
        <f>SUM(AQ59:AQ60)</f>
        <v>0</v>
      </c>
      <c r="AR61" s="99"/>
      <c r="AS61" s="102">
        <f>SUM(AS59:AS60)</f>
        <v>0</v>
      </c>
      <c r="AT61" s="114"/>
      <c r="AU61" s="285">
        <f>SUM(AU59:AU60)</f>
        <v>0</v>
      </c>
      <c r="AV61" s="99"/>
      <c r="BA61" s="103"/>
      <c r="BC61" s="119"/>
      <c r="BD61" s="105">
        <f>SUM(BD59:BD60)</f>
        <v>0</v>
      </c>
      <c r="BE61" s="119"/>
      <c r="BF61" s="106">
        <f>SUM(BF59:BF60)</f>
        <v>0</v>
      </c>
      <c r="BG61" s="119"/>
      <c r="BH61" s="107">
        <f>SUM(BH59:BH60)</f>
        <v>0</v>
      </c>
      <c r="BI61" s="217"/>
      <c r="BJ61" s="205"/>
      <c r="BK61" s="120"/>
      <c r="BL61" s="121"/>
      <c r="BM61" s="109">
        <f>SUM(BM59:BM60)</f>
        <v>0</v>
      </c>
    </row>
    <row r="62" spans="2:65" ht="14" thickBot="1">
      <c r="E62" s="122"/>
      <c r="U62" s="276"/>
      <c r="AJ62" s="290"/>
      <c r="AU62" s="283"/>
      <c r="BC62" s="98"/>
      <c r="BD62" s="69"/>
      <c r="BE62" s="98"/>
      <c r="BF62" s="69"/>
      <c r="BG62" s="98"/>
      <c r="BH62" s="69"/>
      <c r="BI62" s="216"/>
      <c r="BJ62" s="205"/>
      <c r="BK62" s="61"/>
      <c r="BL62" s="98"/>
      <c r="BM62" s="69"/>
    </row>
    <row r="63" spans="2:65" s="61" customFormat="1" ht="14" thickBot="1">
      <c r="B63" s="62" t="s">
        <v>152</v>
      </c>
      <c r="C63" s="63"/>
      <c r="D63" s="63"/>
      <c r="E63" s="63"/>
      <c r="F63" s="63"/>
      <c r="G63" s="64"/>
      <c r="H63" s="65"/>
      <c r="I63" s="66"/>
      <c r="J63" s="65"/>
      <c r="K63" s="66"/>
      <c r="L63" s="65"/>
      <c r="M63" s="66"/>
      <c r="N63" s="65"/>
      <c r="O63" s="66"/>
      <c r="P63" s="65"/>
      <c r="Q63" s="66"/>
      <c r="R63" s="65"/>
      <c r="S63" s="66"/>
      <c r="T63" s="67"/>
      <c r="U63" s="274"/>
      <c r="W63" s="65"/>
      <c r="X63" s="66"/>
      <c r="Y63" s="65"/>
      <c r="Z63" s="66"/>
      <c r="AA63" s="65"/>
      <c r="AB63" s="66"/>
      <c r="AC63" s="65"/>
      <c r="AD63" s="66"/>
      <c r="AE63" s="65"/>
      <c r="AF63" s="66"/>
      <c r="AG63" s="65"/>
      <c r="AH63" s="66"/>
      <c r="AI63" s="67"/>
      <c r="AJ63" s="288"/>
      <c r="AK63"/>
      <c r="AL63" s="65"/>
      <c r="AM63" s="66"/>
      <c r="AN63" s="65"/>
      <c r="AO63" s="66"/>
      <c r="AP63" s="65"/>
      <c r="AQ63" s="66"/>
      <c r="AR63" s="65"/>
      <c r="AS63" s="66"/>
      <c r="AT63" s="67"/>
      <c r="AU63" s="281"/>
      <c r="AW63"/>
      <c r="AX63"/>
      <c r="AY63"/>
      <c r="BA63" s="59"/>
      <c r="BC63" s="68"/>
      <c r="BD63" s="69"/>
      <c r="BE63" s="68"/>
      <c r="BF63" s="69"/>
      <c r="BG63" s="68"/>
      <c r="BH63" s="69"/>
      <c r="BI63" s="215"/>
      <c r="BJ63" s="205"/>
      <c r="BL63" s="68"/>
      <c r="BM63" s="69"/>
    </row>
    <row r="64" spans="2:65">
      <c r="B64" s="247" t="s">
        <v>184</v>
      </c>
      <c r="C64" s="247" t="s">
        <v>183</v>
      </c>
      <c r="D64" s="224" t="s">
        <v>130</v>
      </c>
      <c r="E64" s="92">
        <v>0</v>
      </c>
      <c r="F64" s="93"/>
      <c r="G64" s="94"/>
      <c r="H64" s="115">
        <v>0</v>
      </c>
      <c r="I64" s="72">
        <f>$E64*H64</f>
        <v>0</v>
      </c>
      <c r="J64" s="115">
        <v>0</v>
      </c>
      <c r="K64" s="72">
        <f>$E64*J64</f>
        <v>0</v>
      </c>
      <c r="L64" s="115">
        <v>0</v>
      </c>
      <c r="M64" s="72">
        <f>$E64*L64</f>
        <v>0</v>
      </c>
      <c r="N64" s="115">
        <v>0</v>
      </c>
      <c r="O64" s="72">
        <f>$E64*N64</f>
        <v>0</v>
      </c>
      <c r="P64" s="115">
        <v>0</v>
      </c>
      <c r="Q64" s="72">
        <f>$E64*P64</f>
        <v>0</v>
      </c>
      <c r="R64" s="115">
        <v>0</v>
      </c>
      <c r="S64" s="72">
        <f>$E64*R64</f>
        <v>0</v>
      </c>
      <c r="T64" s="98">
        <f>H64+J64+L64+N64+P64+R64</f>
        <v>0</v>
      </c>
      <c r="U64" s="276">
        <f>$E64*T64</f>
        <v>0</v>
      </c>
      <c r="W64" s="115">
        <v>0</v>
      </c>
      <c r="X64" s="72">
        <f>$E64*W64</f>
        <v>0</v>
      </c>
      <c r="Y64" s="115">
        <v>0</v>
      </c>
      <c r="Z64" s="72">
        <f>$E64*Y64</f>
        <v>0</v>
      </c>
      <c r="AA64" s="115">
        <v>0</v>
      </c>
      <c r="AB64" s="72">
        <f>$E64*AA64</f>
        <v>0</v>
      </c>
      <c r="AC64" s="115">
        <v>0</v>
      </c>
      <c r="AD64" s="72">
        <f>$E64*AC64</f>
        <v>0</v>
      </c>
      <c r="AE64" s="115">
        <v>0</v>
      </c>
      <c r="AF64" s="72">
        <f>$E64*AE64</f>
        <v>0</v>
      </c>
      <c r="AG64" s="115">
        <v>0</v>
      </c>
      <c r="AH64" s="72">
        <f>$E64*AG64</f>
        <v>0</v>
      </c>
      <c r="AI64" s="98">
        <f>W64+Y64+AA64+AC64+AE64+AG64</f>
        <v>0</v>
      </c>
      <c r="AJ64" s="290">
        <f>$E64*AI64</f>
        <v>0</v>
      </c>
      <c r="AL64" s="115">
        <v>0</v>
      </c>
      <c r="AM64" s="72">
        <f>$E64*AL64</f>
        <v>0</v>
      </c>
      <c r="AN64" s="115">
        <v>0</v>
      </c>
      <c r="AO64" s="72">
        <f>$E64*AN64</f>
        <v>0</v>
      </c>
      <c r="AP64" s="115">
        <v>0</v>
      </c>
      <c r="AQ64" s="72">
        <f>$E64*AP64</f>
        <v>0</v>
      </c>
      <c r="AR64" s="115">
        <v>0</v>
      </c>
      <c r="AS64" s="72">
        <f>$E64*AR64</f>
        <v>0</v>
      </c>
      <c r="AT64" s="98">
        <f>AL64+AN64+AP64+AR64</f>
        <v>0</v>
      </c>
      <c r="AU64" s="283">
        <f>$E64*AT64</f>
        <v>0</v>
      </c>
      <c r="BA64" s="97"/>
      <c r="BC64" s="98">
        <f>$T64</f>
        <v>0</v>
      </c>
      <c r="BD64" s="75">
        <f t="shared" ref="BD64:BD65" si="127">$E64*BC64</f>
        <v>0</v>
      </c>
      <c r="BE64" s="98">
        <f>$AI64</f>
        <v>0</v>
      </c>
      <c r="BF64" s="76">
        <f t="shared" ref="BF64:BF65" si="128">$E64*BE64</f>
        <v>0</v>
      </c>
      <c r="BG64" s="98">
        <f>$AT64</f>
        <v>0</v>
      </c>
      <c r="BH64" s="77">
        <f t="shared" ref="BH64:BH65" si="129">$E64*BG64</f>
        <v>0</v>
      </c>
      <c r="BI64" s="215"/>
      <c r="BJ64" s="205"/>
      <c r="BK64" s="61"/>
      <c r="BL64" s="78">
        <f t="shared" ref="BL64:BL65" si="130">BC64+BE64+BG64</f>
        <v>0</v>
      </c>
      <c r="BM64" s="79">
        <f t="shared" ref="BM64:BM65" si="131">$E64*BL64</f>
        <v>0</v>
      </c>
    </row>
    <row r="65" spans="2:65">
      <c r="B65" s="247" t="s">
        <v>184</v>
      </c>
      <c r="C65" s="247" t="s">
        <v>183</v>
      </c>
      <c r="D65" s="224" t="s">
        <v>130</v>
      </c>
      <c r="E65" s="92">
        <v>0</v>
      </c>
      <c r="F65" s="93"/>
      <c r="G65" s="94"/>
      <c r="H65" s="115">
        <v>0</v>
      </c>
      <c r="I65" s="72">
        <f>$E65*H65</f>
        <v>0</v>
      </c>
      <c r="J65" s="115">
        <v>0</v>
      </c>
      <c r="K65" s="72">
        <f>$E65*J65</f>
        <v>0</v>
      </c>
      <c r="L65" s="115">
        <v>0</v>
      </c>
      <c r="M65" s="72">
        <f>$E65*L65</f>
        <v>0</v>
      </c>
      <c r="N65" s="115">
        <v>0</v>
      </c>
      <c r="O65" s="72">
        <f>$E65*N65</f>
        <v>0</v>
      </c>
      <c r="P65" s="115">
        <v>0</v>
      </c>
      <c r="Q65" s="72">
        <f>$E65*P65</f>
        <v>0</v>
      </c>
      <c r="R65" s="115">
        <v>0</v>
      </c>
      <c r="S65" s="72">
        <f>$E65*R65</f>
        <v>0</v>
      </c>
      <c r="T65" s="98">
        <f t="shared" ref="T65" si="132">H65+J65+L65+N65+P65+R65</f>
        <v>0</v>
      </c>
      <c r="U65" s="276">
        <f t="shared" ref="U65" si="133">$E65*T65</f>
        <v>0</v>
      </c>
      <c r="W65" s="115">
        <v>0</v>
      </c>
      <c r="X65" s="72">
        <f>$E65*W65</f>
        <v>0</v>
      </c>
      <c r="Y65" s="115">
        <v>0</v>
      </c>
      <c r="Z65" s="72">
        <f>$E65*Y65</f>
        <v>0</v>
      </c>
      <c r="AA65" s="115">
        <v>0</v>
      </c>
      <c r="AB65" s="72">
        <f>$E65*AA65</f>
        <v>0</v>
      </c>
      <c r="AC65" s="115">
        <v>0</v>
      </c>
      <c r="AD65" s="72">
        <f>$E65*AC65</f>
        <v>0</v>
      </c>
      <c r="AE65" s="115">
        <v>0</v>
      </c>
      <c r="AF65" s="72">
        <f>$E65*AE65</f>
        <v>0</v>
      </c>
      <c r="AG65" s="115">
        <v>0</v>
      </c>
      <c r="AH65" s="72">
        <f>$E65*AG65</f>
        <v>0</v>
      </c>
      <c r="AI65" s="98">
        <f t="shared" ref="AI65" si="134">W65+Y65+AA65+AC65+AE65+AG65</f>
        <v>0</v>
      </c>
      <c r="AJ65" s="290">
        <f t="shared" ref="AJ65" si="135">$E65*AI65</f>
        <v>0</v>
      </c>
      <c r="AL65" s="115">
        <v>0</v>
      </c>
      <c r="AM65" s="72">
        <f>$E65*AL65</f>
        <v>0</v>
      </c>
      <c r="AN65" s="115">
        <v>0</v>
      </c>
      <c r="AO65" s="72">
        <f>$E65*AN65</f>
        <v>0</v>
      </c>
      <c r="AP65" s="115">
        <v>0</v>
      </c>
      <c r="AQ65" s="72">
        <f>$E65*AP65</f>
        <v>0</v>
      </c>
      <c r="AR65" s="115">
        <v>0</v>
      </c>
      <c r="AS65" s="72">
        <f>$E65*AR65</f>
        <v>0</v>
      </c>
      <c r="AT65" s="98">
        <f t="shared" ref="AT65" si="136">AL65+AN65+AP65+AR65</f>
        <v>0</v>
      </c>
      <c r="AU65" s="283">
        <f t="shared" ref="AU65" si="137">$E65*AT65</f>
        <v>0</v>
      </c>
      <c r="BA65" s="97"/>
      <c r="BC65" s="98">
        <f t="shared" ref="BC65" si="138">$T65</f>
        <v>0</v>
      </c>
      <c r="BD65" s="75">
        <f t="shared" si="127"/>
        <v>0</v>
      </c>
      <c r="BE65" s="98">
        <f t="shared" ref="BE65" si="139">$AI65</f>
        <v>0</v>
      </c>
      <c r="BF65" s="76">
        <f t="shared" si="128"/>
        <v>0</v>
      </c>
      <c r="BG65" s="98">
        <f t="shared" ref="BG65" si="140">$AT65</f>
        <v>0</v>
      </c>
      <c r="BH65" s="77">
        <f t="shared" si="129"/>
        <v>0</v>
      </c>
      <c r="BI65" s="215"/>
      <c r="BJ65" s="205"/>
      <c r="BK65" s="61"/>
      <c r="BL65" s="78">
        <f t="shared" si="130"/>
        <v>0</v>
      </c>
      <c r="BM65" s="79">
        <f t="shared" si="131"/>
        <v>0</v>
      </c>
    </row>
    <row r="66" spans="2:65">
      <c r="B66" s="99"/>
      <c r="C66" s="100" t="s">
        <v>158</v>
      </c>
      <c r="D66" s="100"/>
      <c r="E66" s="99"/>
      <c r="F66" s="99"/>
      <c r="G66" s="99"/>
      <c r="H66" s="99"/>
      <c r="I66" s="102">
        <f>SUM(I64:I65)</f>
        <v>0</v>
      </c>
      <c r="J66" s="102"/>
      <c r="K66" s="102">
        <f>SUM(K64:K65)</f>
        <v>0</v>
      </c>
      <c r="L66" s="102"/>
      <c r="M66" s="102">
        <f>SUM(M64:M65)</f>
        <v>0</v>
      </c>
      <c r="N66" s="99"/>
      <c r="O66" s="102">
        <f>SUM(O64:O65)</f>
        <v>0</v>
      </c>
      <c r="P66" s="102"/>
      <c r="Q66" s="102">
        <f>SUM(Q64:Q65)</f>
        <v>0</v>
      </c>
      <c r="R66" s="102"/>
      <c r="S66" s="102">
        <f>SUM(S64:S65)</f>
        <v>0</v>
      </c>
      <c r="T66" s="102"/>
      <c r="U66" s="278">
        <f>SUM(U64:U65)</f>
        <v>0</v>
      </c>
      <c r="V66" s="102"/>
      <c r="W66" s="99"/>
      <c r="X66" s="102">
        <f>SUM(X64:X65)</f>
        <v>0</v>
      </c>
      <c r="Y66" s="102"/>
      <c r="Z66" s="102">
        <f>SUM(Z64:Z65)</f>
        <v>0</v>
      </c>
      <c r="AA66" s="102"/>
      <c r="AB66" s="102">
        <f>SUM(AB64:AB65)</f>
        <v>0</v>
      </c>
      <c r="AC66" s="99"/>
      <c r="AD66" s="102">
        <f>SUM(AD64:AD65)</f>
        <v>0</v>
      </c>
      <c r="AE66" s="102"/>
      <c r="AF66" s="102">
        <f>SUM(AF64:AF65)</f>
        <v>0</v>
      </c>
      <c r="AG66" s="102"/>
      <c r="AH66" s="102">
        <f>SUM(AH64:AH65)</f>
        <v>0</v>
      </c>
      <c r="AI66" s="102"/>
      <c r="AJ66" s="292">
        <f>SUM(AJ64:AJ65)</f>
        <v>0</v>
      </c>
      <c r="AL66" s="99"/>
      <c r="AM66" s="102">
        <f>SUM(AM64:AM65)</f>
        <v>0</v>
      </c>
      <c r="AN66" s="102"/>
      <c r="AO66" s="102">
        <f>SUM(AO64:AO65)</f>
        <v>0</v>
      </c>
      <c r="AP66" s="102"/>
      <c r="AQ66" s="102">
        <f>SUM(AQ64:AQ65)</f>
        <v>0</v>
      </c>
      <c r="AR66" s="99"/>
      <c r="AS66" s="102">
        <f>SUM(AS64:AS65)</f>
        <v>0</v>
      </c>
      <c r="AT66" s="102"/>
      <c r="AU66" s="285">
        <f>SUM(AU64:AU65)</f>
        <v>0</v>
      </c>
      <c r="AV66" s="102">
        <f>SUM(AV64:AV65)</f>
        <v>0</v>
      </c>
      <c r="BA66" s="103"/>
      <c r="BC66" s="104"/>
      <c r="BD66" s="105">
        <f>SUM(BD64:BD65)</f>
        <v>0</v>
      </c>
      <c r="BE66" s="104"/>
      <c r="BF66" s="106">
        <f>SUM(BF64:BF65)</f>
        <v>0</v>
      </c>
      <c r="BG66" s="104"/>
      <c r="BH66" s="107">
        <f>SUM(BH64:BH65)</f>
        <v>0</v>
      </c>
      <c r="BI66" s="216"/>
      <c r="BJ66" s="205"/>
      <c r="BK66" s="61"/>
      <c r="BL66" s="108"/>
      <c r="BM66" s="109">
        <f>SUM(BM64:BM65)</f>
        <v>0</v>
      </c>
    </row>
    <row r="67" spans="2:65" ht="14" thickBot="1">
      <c r="B67" s="125"/>
      <c r="C67" s="251"/>
      <c r="D67" s="251"/>
      <c r="E67" s="125"/>
      <c r="F67" s="125"/>
      <c r="G67" s="125"/>
      <c r="H67" s="125"/>
      <c r="I67" s="252"/>
      <c r="J67" s="252"/>
      <c r="K67" s="252"/>
      <c r="L67" s="252"/>
      <c r="M67" s="252"/>
      <c r="N67" s="125"/>
      <c r="O67" s="252"/>
      <c r="P67" s="252"/>
      <c r="Q67" s="252"/>
      <c r="R67" s="252"/>
      <c r="S67" s="252"/>
      <c r="T67" s="252"/>
      <c r="U67" s="279"/>
      <c r="V67" s="252"/>
      <c r="W67" s="125"/>
      <c r="X67" s="252"/>
      <c r="Y67" s="252"/>
      <c r="Z67" s="252"/>
      <c r="AA67" s="252"/>
      <c r="AB67" s="252"/>
      <c r="AC67" s="125"/>
      <c r="AD67" s="252"/>
      <c r="AE67" s="252"/>
      <c r="AF67" s="252"/>
      <c r="AG67" s="252"/>
      <c r="AH67" s="252"/>
      <c r="AI67" s="252"/>
      <c r="AJ67" s="293"/>
      <c r="AL67" s="125"/>
      <c r="AM67" s="252"/>
      <c r="AN67" s="252"/>
      <c r="AO67" s="252"/>
      <c r="AP67" s="252"/>
      <c r="AQ67" s="252"/>
      <c r="AR67" s="125"/>
      <c r="AS67" s="252"/>
      <c r="AT67" s="252"/>
      <c r="AU67" s="286"/>
      <c r="AV67" s="252"/>
      <c r="BA67" s="253"/>
      <c r="BC67" s="216"/>
      <c r="BD67" s="205"/>
      <c r="BE67" s="216"/>
      <c r="BF67" s="205"/>
      <c r="BG67" s="216"/>
      <c r="BH67" s="205"/>
      <c r="BI67" s="216"/>
      <c r="BJ67" s="205"/>
      <c r="BK67" s="61"/>
      <c r="BL67" s="271"/>
      <c r="BM67" s="272"/>
    </row>
    <row r="68" spans="2:65" s="61" customFormat="1" ht="14" thickBot="1">
      <c r="B68" s="124" t="s">
        <v>116</v>
      </c>
      <c r="C68" s="63"/>
      <c r="D68" s="63"/>
      <c r="E68" s="123"/>
      <c r="F68" s="63"/>
      <c r="G68" s="64"/>
      <c r="H68" s="65"/>
      <c r="I68" s="66"/>
      <c r="J68" s="65"/>
      <c r="K68" s="66"/>
      <c r="L68" s="65"/>
      <c r="M68" s="66"/>
      <c r="N68" s="65"/>
      <c r="O68" s="66"/>
      <c r="P68" s="65"/>
      <c r="Q68" s="66"/>
      <c r="R68" s="65"/>
      <c r="S68" s="66"/>
      <c r="T68" s="67"/>
      <c r="U68" s="274"/>
      <c r="W68" s="65"/>
      <c r="X68" s="66"/>
      <c r="Y68" s="65"/>
      <c r="Z68" s="66"/>
      <c r="AA68" s="65"/>
      <c r="AB68" s="66"/>
      <c r="AC68" s="65"/>
      <c r="AD68" s="66"/>
      <c r="AE68" s="65"/>
      <c r="AF68" s="66"/>
      <c r="AG68" s="65"/>
      <c r="AH68" s="66"/>
      <c r="AI68" s="67"/>
      <c r="AJ68" s="288"/>
      <c r="AK68"/>
      <c r="AL68" s="65"/>
      <c r="AM68" s="66"/>
      <c r="AN68" s="65"/>
      <c r="AO68" s="66"/>
      <c r="AP68" s="65"/>
      <c r="AQ68" s="66"/>
      <c r="AR68" s="65"/>
      <c r="AS68" s="66"/>
      <c r="AT68" s="67"/>
      <c r="AU68" s="281"/>
      <c r="AW68"/>
      <c r="AX68"/>
      <c r="AY68"/>
      <c r="BA68" s="59"/>
      <c r="BC68" s="68"/>
      <c r="BD68" s="69"/>
      <c r="BE68" s="68"/>
      <c r="BF68" s="69"/>
      <c r="BG68" s="68"/>
      <c r="BH68" s="69"/>
      <c r="BI68" s="215"/>
      <c r="BJ68" s="205"/>
      <c r="BL68" s="68"/>
      <c r="BM68" s="69"/>
    </row>
    <row r="69" spans="2:65">
      <c r="B69" s="35" t="s">
        <v>207</v>
      </c>
      <c r="C69" s="35" t="s">
        <v>207</v>
      </c>
      <c r="D69" s="247" t="s">
        <v>179</v>
      </c>
      <c r="E69" s="92">
        <v>199095</v>
      </c>
      <c r="F69" s="262" t="s">
        <v>163</v>
      </c>
      <c r="G69" s="94"/>
      <c r="H69" s="115">
        <v>0</v>
      </c>
      <c r="I69" s="72">
        <f t="shared" ref="I69:K70" si="141">$E69*H69</f>
        <v>0</v>
      </c>
      <c r="J69" s="115">
        <v>0</v>
      </c>
      <c r="K69" s="72">
        <f t="shared" si="141"/>
        <v>0</v>
      </c>
      <c r="L69" s="115">
        <v>0.85</v>
      </c>
      <c r="M69" s="72">
        <f t="shared" ref="M69:M70" si="142">$E69*L69</f>
        <v>169230.75</v>
      </c>
      <c r="N69" s="115">
        <v>0.15</v>
      </c>
      <c r="O69" s="72">
        <f t="shared" ref="O69:O70" si="143">$E69*N69</f>
        <v>29864.25</v>
      </c>
      <c r="P69" s="115">
        <v>0</v>
      </c>
      <c r="Q69" s="72">
        <f t="shared" ref="Q69:Q70" si="144">$E69*P69</f>
        <v>0</v>
      </c>
      <c r="R69" s="115">
        <v>0</v>
      </c>
      <c r="S69" s="72">
        <f t="shared" ref="S69:S70" si="145">$E69*R69</f>
        <v>0</v>
      </c>
      <c r="T69" s="98">
        <f>H69+J69+L69+N69+P69+R69</f>
        <v>1</v>
      </c>
      <c r="U69" s="276">
        <f>$E69*T69</f>
        <v>199095</v>
      </c>
      <c r="W69" s="115">
        <v>0</v>
      </c>
      <c r="X69" s="72">
        <f t="shared" ref="X69:X70" si="146">$E69*W69</f>
        <v>0</v>
      </c>
      <c r="Y69" s="115">
        <v>0</v>
      </c>
      <c r="Z69" s="72">
        <f t="shared" ref="Z69:Z70" si="147">$E69*Y69</f>
        <v>0</v>
      </c>
      <c r="AA69" s="115">
        <v>0</v>
      </c>
      <c r="AB69" s="72">
        <f t="shared" ref="AB69:AB70" si="148">$E69*AA69</f>
        <v>0</v>
      </c>
      <c r="AC69" s="115">
        <v>0</v>
      </c>
      <c r="AD69" s="72">
        <f t="shared" ref="AD69:AD70" si="149">$E69*AC69</f>
        <v>0</v>
      </c>
      <c r="AE69" s="115">
        <v>0</v>
      </c>
      <c r="AF69" s="72">
        <f t="shared" ref="AF69:AF70" si="150">$E69*AE69</f>
        <v>0</v>
      </c>
      <c r="AG69" s="115">
        <v>0</v>
      </c>
      <c r="AH69" s="72">
        <f t="shared" ref="AH69:AH70" si="151">$E69*AG69</f>
        <v>0</v>
      </c>
      <c r="AI69" s="98">
        <f>W69+Y69+AA69+AC69+AE69+AG69</f>
        <v>0</v>
      </c>
      <c r="AJ69" s="290">
        <f>$E69*AI69</f>
        <v>0</v>
      </c>
      <c r="AL69" s="115">
        <v>0</v>
      </c>
      <c r="AM69" s="72">
        <f t="shared" ref="AM69:AM70" si="152">$E69*AL69</f>
        <v>0</v>
      </c>
      <c r="AN69" s="115">
        <v>0</v>
      </c>
      <c r="AO69" s="72">
        <f t="shared" ref="AO69:AO70" si="153">$E69*AN69</f>
        <v>0</v>
      </c>
      <c r="AP69" s="115">
        <v>0</v>
      </c>
      <c r="AQ69" s="72">
        <f t="shared" ref="AQ69:AQ70" si="154">$E69*AP69</f>
        <v>0</v>
      </c>
      <c r="AR69" s="115">
        <v>0</v>
      </c>
      <c r="AS69" s="72">
        <f t="shared" ref="AS69:AS70" si="155">$E69*AR69</f>
        <v>0</v>
      </c>
      <c r="AT69" s="98">
        <f>AL69+AN69+AP69+AR69</f>
        <v>0</v>
      </c>
      <c r="AU69" s="283">
        <f>$E69*AT69</f>
        <v>0</v>
      </c>
      <c r="BA69" s="97"/>
      <c r="BC69" s="98">
        <f>$T69</f>
        <v>1</v>
      </c>
      <c r="BD69" s="75">
        <f>$E69*BC69</f>
        <v>199095</v>
      </c>
      <c r="BE69" s="98">
        <f>$AI69</f>
        <v>0</v>
      </c>
      <c r="BF69" s="76">
        <f>$E69*BE69</f>
        <v>0</v>
      </c>
      <c r="BG69" s="98">
        <f>$AT69</f>
        <v>0</v>
      </c>
      <c r="BH69" s="77">
        <f>$E69*BG69</f>
        <v>0</v>
      </c>
      <c r="BI69" s="216"/>
      <c r="BJ69" s="205"/>
      <c r="BK69" s="61"/>
      <c r="BL69" s="78">
        <f>BC69+BE69+BG69</f>
        <v>1</v>
      </c>
      <c r="BM69" s="79">
        <f>$E69*BL69</f>
        <v>199095</v>
      </c>
    </row>
    <row r="70" spans="2:65">
      <c r="B70" s="35" t="s">
        <v>31</v>
      </c>
      <c r="C70" s="35" t="s">
        <v>185</v>
      </c>
      <c r="D70" s="247" t="s">
        <v>179</v>
      </c>
      <c r="E70" s="92">
        <v>0</v>
      </c>
      <c r="F70" s="262" t="s">
        <v>163</v>
      </c>
      <c r="G70" s="94"/>
      <c r="H70" s="115">
        <v>0</v>
      </c>
      <c r="I70" s="72">
        <f t="shared" si="141"/>
        <v>0</v>
      </c>
      <c r="J70" s="115">
        <v>0</v>
      </c>
      <c r="K70" s="72">
        <f t="shared" si="141"/>
        <v>0</v>
      </c>
      <c r="L70" s="115">
        <v>0</v>
      </c>
      <c r="M70" s="72">
        <f t="shared" si="142"/>
        <v>0</v>
      </c>
      <c r="N70" s="115">
        <v>0</v>
      </c>
      <c r="O70" s="72">
        <f t="shared" si="143"/>
        <v>0</v>
      </c>
      <c r="P70" s="115">
        <v>0</v>
      </c>
      <c r="Q70" s="72">
        <f t="shared" si="144"/>
        <v>0</v>
      </c>
      <c r="R70" s="115">
        <v>0</v>
      </c>
      <c r="S70" s="72">
        <f t="shared" si="145"/>
        <v>0</v>
      </c>
      <c r="T70" s="98">
        <f>H70+J70+L70+N70+P70+R70</f>
        <v>0</v>
      </c>
      <c r="U70" s="276">
        <f t="shared" ref="U70" si="156">$E70*T70</f>
        <v>0</v>
      </c>
      <c r="W70" s="115">
        <v>0</v>
      </c>
      <c r="X70" s="72">
        <f t="shared" si="146"/>
        <v>0</v>
      </c>
      <c r="Y70" s="115">
        <v>0</v>
      </c>
      <c r="Z70" s="72">
        <f t="shared" si="147"/>
        <v>0</v>
      </c>
      <c r="AA70" s="115">
        <v>0</v>
      </c>
      <c r="AB70" s="72">
        <f t="shared" si="148"/>
        <v>0</v>
      </c>
      <c r="AC70" s="115">
        <v>0</v>
      </c>
      <c r="AD70" s="72">
        <f t="shared" si="149"/>
        <v>0</v>
      </c>
      <c r="AE70" s="115">
        <v>0</v>
      </c>
      <c r="AF70" s="72">
        <f t="shared" si="150"/>
        <v>0</v>
      </c>
      <c r="AG70" s="115">
        <v>0</v>
      </c>
      <c r="AH70" s="72">
        <f t="shared" si="151"/>
        <v>0</v>
      </c>
      <c r="AI70" s="98">
        <f>W70+Y70+AA70+AC70+AE70+AG70</f>
        <v>0</v>
      </c>
      <c r="AJ70" s="290">
        <f t="shared" ref="AJ70" si="157">$E70*AI70</f>
        <v>0</v>
      </c>
      <c r="AL70" s="115">
        <v>0</v>
      </c>
      <c r="AM70" s="72">
        <f t="shared" si="152"/>
        <v>0</v>
      </c>
      <c r="AN70" s="115">
        <v>0</v>
      </c>
      <c r="AO70" s="72">
        <f t="shared" si="153"/>
        <v>0</v>
      </c>
      <c r="AP70" s="115">
        <v>0</v>
      </c>
      <c r="AQ70" s="72">
        <f t="shared" si="154"/>
        <v>0</v>
      </c>
      <c r="AR70" s="115">
        <v>0</v>
      </c>
      <c r="AS70" s="72">
        <f t="shared" si="155"/>
        <v>0</v>
      </c>
      <c r="AT70" s="98">
        <f t="shared" ref="AT70" si="158">AL70+AN70+AP70+AR70</f>
        <v>0</v>
      </c>
      <c r="AU70" s="283">
        <f t="shared" ref="AU70" si="159">$E70*AT70</f>
        <v>0</v>
      </c>
      <c r="BA70" s="97"/>
      <c r="BC70" s="98">
        <f>$T70</f>
        <v>0</v>
      </c>
      <c r="BD70" s="75">
        <f>$E70*BC70</f>
        <v>0</v>
      </c>
      <c r="BE70" s="98">
        <f t="shared" ref="BE70" si="160">$AI70</f>
        <v>0</v>
      </c>
      <c r="BF70" s="76">
        <f>$E70*BE70</f>
        <v>0</v>
      </c>
      <c r="BG70" s="98">
        <f t="shared" ref="BG70" si="161">$AT70</f>
        <v>0</v>
      </c>
      <c r="BH70" s="77">
        <f>$E70*BG70</f>
        <v>0</v>
      </c>
      <c r="BI70" s="216"/>
      <c r="BJ70" s="205"/>
      <c r="BK70" s="61"/>
      <c r="BL70" s="78">
        <f t="shared" ref="BL70" si="162">BC70+BE70+BG70</f>
        <v>0</v>
      </c>
      <c r="BM70" s="79">
        <f>$E70*BL70</f>
        <v>0</v>
      </c>
    </row>
    <row r="71" spans="2:65">
      <c r="B71" s="99"/>
      <c r="C71" s="203" t="s">
        <v>125</v>
      </c>
      <c r="D71" s="100"/>
      <c r="E71" s="99"/>
      <c r="F71" s="99"/>
      <c r="G71" s="99"/>
      <c r="H71" s="99"/>
      <c r="I71" s="102">
        <f>SUM(I69:I70)</f>
        <v>0</v>
      </c>
      <c r="J71" s="99"/>
      <c r="K71" s="102">
        <f>SUM(K69:K70)</f>
        <v>0</v>
      </c>
      <c r="L71" s="99"/>
      <c r="M71" s="102">
        <f>SUM(M69:M70)</f>
        <v>169230.75</v>
      </c>
      <c r="N71" s="99"/>
      <c r="O71" s="102">
        <f>SUM(O69:O70)</f>
        <v>29864.25</v>
      </c>
      <c r="P71" s="99"/>
      <c r="Q71" s="102">
        <f>SUM(Q69:Q70)</f>
        <v>0</v>
      </c>
      <c r="R71" s="99"/>
      <c r="S71" s="102">
        <f>SUM(S69:S70)</f>
        <v>0</v>
      </c>
      <c r="T71" s="114"/>
      <c r="U71" s="278">
        <f>SUM(U69:U70)</f>
        <v>199095</v>
      </c>
      <c r="V71" s="99"/>
      <c r="W71" s="99"/>
      <c r="X71" s="102">
        <f>SUM(X69:X70)</f>
        <v>0</v>
      </c>
      <c r="Y71" s="99"/>
      <c r="Z71" s="102">
        <f>SUM(Z69:Z70)</f>
        <v>0</v>
      </c>
      <c r="AA71" s="99"/>
      <c r="AB71" s="102">
        <f>SUM(AB69:AB70)</f>
        <v>0</v>
      </c>
      <c r="AC71" s="99"/>
      <c r="AD71" s="102">
        <f>SUM(AD69:AD70)</f>
        <v>0</v>
      </c>
      <c r="AE71" s="99"/>
      <c r="AF71" s="102">
        <f>SUM(AF69:AF70)</f>
        <v>0</v>
      </c>
      <c r="AG71" s="99"/>
      <c r="AH71" s="102">
        <f>SUM(AH69:AH70)</f>
        <v>0</v>
      </c>
      <c r="AI71" s="114"/>
      <c r="AJ71" s="292">
        <f>SUM(AJ69:AJ70)</f>
        <v>0</v>
      </c>
      <c r="AL71" s="99"/>
      <c r="AM71" s="102">
        <f>SUM(AM69:AM70)</f>
        <v>0</v>
      </c>
      <c r="AN71" s="99"/>
      <c r="AO71" s="102">
        <f>SUM(AO69:AO70)</f>
        <v>0</v>
      </c>
      <c r="AP71" s="99"/>
      <c r="AQ71" s="102">
        <f>SUM(AQ69:AQ70)</f>
        <v>0</v>
      </c>
      <c r="AR71" s="99"/>
      <c r="AS71" s="102">
        <f>SUM(AS69:AS70)</f>
        <v>0</v>
      </c>
      <c r="AT71" s="114"/>
      <c r="AU71" s="285">
        <f>SUM(AU69:AU70)</f>
        <v>0</v>
      </c>
      <c r="AV71" s="99"/>
      <c r="BA71" s="103"/>
      <c r="BC71" s="119"/>
      <c r="BD71" s="105">
        <f>SUM(BD69:BD70)</f>
        <v>199095</v>
      </c>
      <c r="BE71" s="119"/>
      <c r="BF71" s="106">
        <f>SUM(BF69:BF70)</f>
        <v>0</v>
      </c>
      <c r="BG71" s="119"/>
      <c r="BH71" s="107">
        <f>SUM(BH69:BH70)</f>
        <v>0</v>
      </c>
      <c r="BI71" s="217"/>
      <c r="BJ71" s="205"/>
      <c r="BK71" s="120"/>
      <c r="BL71" s="121"/>
      <c r="BM71" s="109">
        <f>SUM(BM69:BM70)</f>
        <v>199095</v>
      </c>
    </row>
    <row r="72" spans="2:65">
      <c r="BI72" s="216"/>
      <c r="BJ72" s="205"/>
    </row>
    <row r="73" spans="2:65">
      <c r="F73" s="238"/>
    </row>
    <row r="74" spans="2:65">
      <c r="F74" s="238"/>
    </row>
    <row r="75" spans="2:65">
      <c r="F75" s="238"/>
    </row>
    <row r="76" spans="2:65">
      <c r="F76" s="238"/>
    </row>
    <row r="77" spans="2:65">
      <c r="F77" s="238"/>
    </row>
    <row r="78" spans="2:65">
      <c r="F78" s="238"/>
    </row>
  </sheetData>
  <mergeCells count="55">
    <mergeCell ref="A5:B5"/>
    <mergeCell ref="BC5:BD5"/>
    <mergeCell ref="BE5:BF5"/>
    <mergeCell ref="BG5:BH5"/>
    <mergeCell ref="BI5:BJ5"/>
    <mergeCell ref="AG3:AG5"/>
    <mergeCell ref="AH3:AH5"/>
    <mergeCell ref="AI3:AI5"/>
    <mergeCell ref="AJ3:AJ5"/>
    <mergeCell ref="AL3:AL5"/>
    <mergeCell ref="AM3:AM5"/>
    <mergeCell ref="AA3:AA5"/>
    <mergeCell ref="AB3:AB5"/>
    <mergeCell ref="AC3:AC5"/>
    <mergeCell ref="AD3:AD5"/>
    <mergeCell ref="AE3:AE5"/>
    <mergeCell ref="BC6:BC7"/>
    <mergeCell ref="BE6:BE7"/>
    <mergeCell ref="BG6:BG7"/>
    <mergeCell ref="BI6:BI7"/>
    <mergeCell ref="AT3:AT5"/>
    <mergeCell ref="AU3:AU5"/>
    <mergeCell ref="AW3:AW6"/>
    <mergeCell ref="AX3:AX6"/>
    <mergeCell ref="AY3:AY6"/>
    <mergeCell ref="BL3:BM3"/>
    <mergeCell ref="AN3:AN5"/>
    <mergeCell ref="AO3:AO5"/>
    <mergeCell ref="AP3:AP5"/>
    <mergeCell ref="AQ3:AQ5"/>
    <mergeCell ref="AR3:AR5"/>
    <mergeCell ref="AS3:AS5"/>
    <mergeCell ref="AF3:AF5"/>
    <mergeCell ref="T3:T5"/>
    <mergeCell ref="U3:U5"/>
    <mergeCell ref="W3:W5"/>
    <mergeCell ref="X3:X5"/>
    <mergeCell ref="Y3:Y5"/>
    <mergeCell ref="Z3:Z5"/>
    <mergeCell ref="S3:S5"/>
    <mergeCell ref="H1:U2"/>
    <mergeCell ref="W1:AJ2"/>
    <mergeCell ref="AL1:AU2"/>
    <mergeCell ref="AW1:AY2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</mergeCells>
  <printOptions horizontalCentered="1" verticalCentered="1"/>
  <pageMargins left="0.5" right="0.5" top="0.5" bottom="0.5" header="0.5" footer="0.5"/>
  <pageSetup paperSize="17" scale="54" fitToWidth="3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5"/>
  <sheetViews>
    <sheetView zoomScale="80" zoomScaleNormal="80" zoomScalePageLayoutView="80" workbookViewId="0">
      <selection activeCell="E28" sqref="E28"/>
    </sheetView>
  </sheetViews>
  <sheetFormatPr baseColWidth="10" defaultColWidth="8.7109375" defaultRowHeight="13" x14ac:dyDescent="0"/>
  <cols>
    <col min="1" max="1" width="11.42578125" style="183" customWidth="1"/>
    <col min="2" max="2" width="20.42578125" style="28" customWidth="1"/>
    <col min="3" max="4" width="15.28515625" style="28" customWidth="1"/>
    <col min="5" max="5" width="44.5703125" style="28" customWidth="1"/>
    <col min="6" max="7" width="14.5703125" style="184" customWidth="1"/>
    <col min="8" max="13" width="14.5703125" style="29" customWidth="1"/>
    <col min="14" max="14" width="25.5703125" style="29" customWidth="1"/>
    <col min="15" max="16" width="11.85546875" style="29" customWidth="1"/>
    <col min="17" max="16384" width="8.7109375" style="28"/>
  </cols>
  <sheetData>
    <row r="1" spans="1:16" s="36" customFormat="1" ht="23">
      <c r="A1" s="34" t="str">
        <f>'Summary by Task'!A1</f>
        <v>University of Floirda</v>
      </c>
      <c r="B1" s="35"/>
      <c r="C1" s="35"/>
      <c r="D1" s="41"/>
      <c r="E1" s="146"/>
      <c r="F1" s="146"/>
      <c r="G1" s="146"/>
      <c r="H1" s="146"/>
      <c r="I1" s="146"/>
      <c r="J1" s="146"/>
      <c r="K1" s="41"/>
      <c r="L1" s="146"/>
      <c r="M1" s="146"/>
      <c r="N1" s="146"/>
    </row>
    <row r="2" spans="1:16" s="37" customFormat="1" ht="23">
      <c r="A2" s="34" t="str">
        <f>'Summary by Task'!A2</f>
        <v>Dr. Jenshan Lin</v>
      </c>
      <c r="B2" s="42"/>
      <c r="C2" s="42"/>
      <c r="D2" s="44"/>
      <c r="E2" s="147"/>
      <c r="F2" s="147"/>
      <c r="G2" s="147"/>
      <c r="H2" s="147"/>
      <c r="I2" s="147"/>
      <c r="J2" s="147"/>
      <c r="K2" s="44"/>
      <c r="L2" s="146"/>
      <c r="M2" s="146"/>
      <c r="N2" s="146"/>
    </row>
    <row r="3" spans="1:16" s="37" customFormat="1" ht="23">
      <c r="A3" s="46" t="s">
        <v>136</v>
      </c>
      <c r="D3" s="44"/>
      <c r="E3" s="147"/>
      <c r="F3" s="147"/>
      <c r="G3" s="147"/>
      <c r="H3" s="147"/>
      <c r="I3" s="147"/>
      <c r="J3" s="147"/>
      <c r="K3" s="44"/>
      <c r="L3" s="146"/>
      <c r="M3" s="146"/>
      <c r="N3" s="146"/>
    </row>
    <row r="4" spans="1:16">
      <c r="A4" s="194" t="s">
        <v>123</v>
      </c>
      <c r="B4" s="233"/>
      <c r="C4" s="234"/>
      <c r="D4" s="195"/>
      <c r="E4" s="195"/>
      <c r="F4" s="196"/>
      <c r="G4" s="196"/>
      <c r="H4" s="235"/>
      <c r="I4" s="235"/>
      <c r="J4" s="235"/>
    </row>
    <row r="6" spans="1:16" ht="52">
      <c r="A6" s="185" t="s">
        <v>114</v>
      </c>
      <c r="B6" s="185" t="s">
        <v>107</v>
      </c>
      <c r="C6" s="185" t="s">
        <v>120</v>
      </c>
      <c r="D6" s="185" t="s">
        <v>119</v>
      </c>
      <c r="E6" s="185" t="s">
        <v>124</v>
      </c>
      <c r="F6" s="186" t="s">
        <v>109</v>
      </c>
      <c r="G6" s="186" t="s">
        <v>110</v>
      </c>
      <c r="H6" s="187" t="s">
        <v>106</v>
      </c>
      <c r="I6" s="197" t="s">
        <v>121</v>
      </c>
      <c r="J6" s="197" t="s">
        <v>122</v>
      </c>
      <c r="K6" s="187" t="s">
        <v>108</v>
      </c>
      <c r="L6" s="187" t="s">
        <v>111</v>
      </c>
      <c r="M6" s="248" t="s">
        <v>150</v>
      </c>
      <c r="N6" s="248" t="s">
        <v>151</v>
      </c>
      <c r="O6" s="187" t="s">
        <v>112</v>
      </c>
      <c r="P6" s="187" t="s">
        <v>113</v>
      </c>
    </row>
    <row r="7" spans="1:16">
      <c r="A7" s="188" t="s">
        <v>210</v>
      </c>
      <c r="B7" s="349" t="s">
        <v>220</v>
      </c>
      <c r="C7" s="349" t="s">
        <v>221</v>
      </c>
      <c r="D7" s="349" t="s">
        <v>222</v>
      </c>
      <c r="E7" s="349" t="s">
        <v>223</v>
      </c>
      <c r="F7" s="190">
        <v>3</v>
      </c>
      <c r="G7" s="190">
        <v>4</v>
      </c>
      <c r="H7" s="191">
        <v>1500</v>
      </c>
      <c r="I7" s="191">
        <v>1000</v>
      </c>
      <c r="J7" s="191">
        <v>144</v>
      </c>
      <c r="K7" s="191">
        <v>100</v>
      </c>
      <c r="L7" s="191">
        <v>0</v>
      </c>
      <c r="M7" s="191">
        <v>256</v>
      </c>
      <c r="N7" s="249"/>
      <c r="O7" s="192">
        <f>SUM(H7:M7)</f>
        <v>3000</v>
      </c>
      <c r="P7" s="192">
        <f>F7*O7</f>
        <v>9000</v>
      </c>
    </row>
    <row r="8" spans="1:16">
      <c r="A8" s="188" t="s">
        <v>210</v>
      </c>
      <c r="B8" s="349" t="s">
        <v>224</v>
      </c>
      <c r="C8" s="349" t="s">
        <v>221</v>
      </c>
      <c r="D8" s="193" t="s">
        <v>225</v>
      </c>
      <c r="E8" s="349" t="s">
        <v>226</v>
      </c>
      <c r="F8" s="190">
        <v>3</v>
      </c>
      <c r="G8" s="190">
        <v>3</v>
      </c>
      <c r="H8" s="191">
        <v>1200</v>
      </c>
      <c r="I8" s="191">
        <v>500</v>
      </c>
      <c r="J8" s="191">
        <v>108</v>
      </c>
      <c r="K8" s="191"/>
      <c r="L8" s="191"/>
      <c r="M8" s="191">
        <v>192</v>
      </c>
      <c r="N8" s="249"/>
      <c r="O8" s="192">
        <f>SUM(H8:M8)</f>
        <v>2000</v>
      </c>
      <c r="P8" s="192">
        <f t="shared" ref="P8" si="0">F8*O8</f>
        <v>6000</v>
      </c>
    </row>
    <row r="9" spans="1:16" ht="18">
      <c r="A9" s="389" t="s">
        <v>92</v>
      </c>
      <c r="B9" s="389"/>
      <c r="C9" s="389"/>
      <c r="D9" s="389"/>
      <c r="E9" s="389"/>
      <c r="F9" s="389"/>
      <c r="G9" s="389"/>
      <c r="H9" s="389"/>
      <c r="I9" s="389"/>
      <c r="J9" s="389"/>
      <c r="K9" s="389"/>
      <c r="L9" s="389"/>
      <c r="M9" s="389"/>
      <c r="N9" s="389"/>
      <c r="O9" s="389"/>
      <c r="P9" s="198">
        <f>SUM(P7:P8)</f>
        <v>15000</v>
      </c>
    </row>
    <row r="10" spans="1:16">
      <c r="A10" s="188" t="s">
        <v>227</v>
      </c>
      <c r="B10" s="349" t="s">
        <v>220</v>
      </c>
      <c r="C10" s="349" t="s">
        <v>221</v>
      </c>
      <c r="D10" s="349" t="s">
        <v>222</v>
      </c>
      <c r="E10" s="349" t="s">
        <v>223</v>
      </c>
      <c r="F10" s="190">
        <v>3</v>
      </c>
      <c r="G10" s="190">
        <v>4</v>
      </c>
      <c r="H10" s="191">
        <v>1200</v>
      </c>
      <c r="I10" s="191">
        <v>500</v>
      </c>
      <c r="J10" s="191">
        <v>108</v>
      </c>
      <c r="K10" s="191">
        <v>0</v>
      </c>
      <c r="L10" s="191">
        <v>0</v>
      </c>
      <c r="M10" s="191">
        <v>192</v>
      </c>
      <c r="N10" s="249"/>
      <c r="O10" s="192">
        <f>SUM(H10:M10)</f>
        <v>2000</v>
      </c>
      <c r="P10" s="192">
        <f>F10*O10</f>
        <v>6000</v>
      </c>
    </row>
    <row r="11" spans="1:16">
      <c r="A11" s="188" t="s">
        <v>227</v>
      </c>
      <c r="B11" s="349" t="s">
        <v>224</v>
      </c>
      <c r="C11" s="349" t="s">
        <v>221</v>
      </c>
      <c r="D11" s="193" t="s">
        <v>225</v>
      </c>
      <c r="E11" s="349" t="s">
        <v>226</v>
      </c>
      <c r="F11" s="190">
        <v>3</v>
      </c>
      <c r="G11" s="190">
        <v>3</v>
      </c>
      <c r="H11" s="191">
        <v>1200</v>
      </c>
      <c r="I11" s="191">
        <v>500</v>
      </c>
      <c r="J11" s="191">
        <v>108</v>
      </c>
      <c r="K11" s="191"/>
      <c r="L11" s="191"/>
      <c r="M11" s="191">
        <v>192</v>
      </c>
      <c r="N11" s="249"/>
      <c r="O11" s="192">
        <f>SUM(H11:M11)</f>
        <v>2000</v>
      </c>
      <c r="P11" s="192">
        <f t="shared" ref="P11" si="1">F11*O11</f>
        <v>6000</v>
      </c>
    </row>
    <row r="12" spans="1:16" ht="18" customHeight="1">
      <c r="A12" s="389" t="s">
        <v>94</v>
      </c>
      <c r="B12" s="389"/>
      <c r="C12" s="389"/>
      <c r="D12" s="389"/>
      <c r="E12" s="389"/>
      <c r="F12" s="389"/>
      <c r="G12" s="389"/>
      <c r="H12" s="389"/>
      <c r="I12" s="389"/>
      <c r="J12" s="389"/>
      <c r="K12" s="389"/>
      <c r="L12" s="389"/>
      <c r="M12" s="389"/>
      <c r="N12" s="389"/>
      <c r="O12" s="389"/>
      <c r="P12" s="198">
        <f>SUM(P10:P11)</f>
        <v>12000</v>
      </c>
    </row>
    <row r="13" spans="1:16">
      <c r="A13" s="188" t="s">
        <v>228</v>
      </c>
      <c r="B13" s="349" t="s">
        <v>220</v>
      </c>
      <c r="C13" s="349" t="s">
        <v>221</v>
      </c>
      <c r="D13" s="349" t="s">
        <v>222</v>
      </c>
      <c r="E13" s="349" t="s">
        <v>223</v>
      </c>
      <c r="F13" s="190">
        <v>3</v>
      </c>
      <c r="G13" s="190">
        <v>4</v>
      </c>
      <c r="H13" s="191">
        <v>1200</v>
      </c>
      <c r="I13" s="191">
        <v>500</v>
      </c>
      <c r="J13" s="191">
        <v>108</v>
      </c>
      <c r="K13" s="191">
        <v>0</v>
      </c>
      <c r="L13" s="191">
        <v>0</v>
      </c>
      <c r="M13" s="191">
        <v>192</v>
      </c>
      <c r="N13" s="249"/>
      <c r="O13" s="192">
        <f>SUM(H13:M13)</f>
        <v>2000</v>
      </c>
      <c r="P13" s="192">
        <f>F13*O13</f>
        <v>6000</v>
      </c>
    </row>
    <row r="14" spans="1:16">
      <c r="A14" s="188" t="s">
        <v>228</v>
      </c>
      <c r="B14" s="349" t="s">
        <v>224</v>
      </c>
      <c r="C14" s="349" t="s">
        <v>221</v>
      </c>
      <c r="D14" s="193" t="s">
        <v>225</v>
      </c>
      <c r="E14" s="349" t="s">
        <v>226</v>
      </c>
      <c r="F14" s="190">
        <v>3</v>
      </c>
      <c r="G14" s="190">
        <v>3</v>
      </c>
      <c r="H14" s="191">
        <v>1200</v>
      </c>
      <c r="I14" s="191">
        <v>500</v>
      </c>
      <c r="J14" s="191">
        <v>108</v>
      </c>
      <c r="K14" s="191"/>
      <c r="L14" s="191"/>
      <c r="M14" s="191">
        <v>192</v>
      </c>
      <c r="N14" s="249"/>
      <c r="O14" s="192">
        <f>SUM(H14:M14)</f>
        <v>2000</v>
      </c>
      <c r="P14" s="192">
        <f t="shared" ref="P14" si="2">F14*O14</f>
        <v>6000</v>
      </c>
    </row>
    <row r="15" spans="1:16" ht="18" customHeight="1">
      <c r="A15" s="389" t="s">
        <v>96</v>
      </c>
      <c r="B15" s="389"/>
      <c r="C15" s="389"/>
      <c r="D15" s="389"/>
      <c r="E15" s="389"/>
      <c r="F15" s="389"/>
      <c r="G15" s="389"/>
      <c r="H15" s="389"/>
      <c r="I15" s="389"/>
      <c r="J15" s="389"/>
      <c r="K15" s="389"/>
      <c r="L15" s="389"/>
      <c r="M15" s="389"/>
      <c r="N15" s="389"/>
      <c r="O15" s="389"/>
      <c r="P15" s="198">
        <f>SUM(P13:P14)</f>
        <v>12000</v>
      </c>
    </row>
  </sheetData>
  <mergeCells count="3">
    <mergeCell ref="A9:O9"/>
    <mergeCell ref="A12:O12"/>
    <mergeCell ref="A15:O15"/>
  </mergeCells>
  <pageMargins left="0.7" right="0.7" top="0.75" bottom="0.75" header="0.3" footer="0.3"/>
  <pageSetup scale="49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14" sqref="B14"/>
    </sheetView>
  </sheetViews>
  <sheetFormatPr baseColWidth="10" defaultColWidth="8.7109375" defaultRowHeight="13" x14ac:dyDescent="0"/>
  <cols>
    <col min="1" max="1" width="48.5703125" customWidth="1"/>
    <col min="2" max="2" width="12.42578125" style="207" customWidth="1"/>
  </cols>
  <sheetData>
    <row r="1" spans="1:11" s="36" customFormat="1" ht="23">
      <c r="A1" s="34" t="str">
        <f>'Summary by Task'!A1</f>
        <v>University of Floirda</v>
      </c>
      <c r="B1" s="61"/>
      <c r="C1" s="41"/>
      <c r="D1" s="146"/>
      <c r="E1" s="146"/>
      <c r="F1" s="146"/>
      <c r="G1" s="146"/>
      <c r="H1" s="146"/>
      <c r="I1" s="146"/>
      <c r="J1" s="41"/>
      <c r="K1" s="146"/>
    </row>
    <row r="2" spans="1:11" s="37" customFormat="1" ht="23">
      <c r="A2" s="34" t="str">
        <f>'Summary by Task'!A2</f>
        <v>Dr. Jenshan Lin</v>
      </c>
      <c r="B2" s="200"/>
      <c r="C2" s="44"/>
      <c r="D2" s="147"/>
      <c r="E2" s="147"/>
      <c r="F2" s="147"/>
      <c r="G2" s="147"/>
      <c r="H2" s="147"/>
      <c r="I2" s="147"/>
      <c r="J2" s="44"/>
      <c r="K2" s="146"/>
    </row>
    <row r="3" spans="1:11" ht="23">
      <c r="A3" s="295" t="s">
        <v>149</v>
      </c>
    </row>
    <row r="4" spans="1:11" ht="18">
      <c r="A4" s="296" t="s">
        <v>173</v>
      </c>
    </row>
    <row r="5" spans="1:11" ht="18">
      <c r="A5" s="208"/>
    </row>
    <row r="6" spans="1:11" ht="18">
      <c r="A6" s="209" t="s">
        <v>127</v>
      </c>
      <c r="B6" s="210" t="s">
        <v>9</v>
      </c>
    </row>
    <row r="7" spans="1:11">
      <c r="A7" s="348" t="s">
        <v>208</v>
      </c>
      <c r="B7" s="211">
        <v>50884</v>
      </c>
    </row>
    <row r="8" spans="1:11">
      <c r="A8" s="348" t="s">
        <v>209</v>
      </c>
      <c r="B8" s="211">
        <v>2000</v>
      </c>
    </row>
    <row r="9" spans="1:11" ht="14">
      <c r="A9" s="212" t="s">
        <v>100</v>
      </c>
      <c r="B9" s="213">
        <f>SUM(B7:B8)</f>
        <v>52884</v>
      </c>
    </row>
    <row r="10" spans="1:11">
      <c r="A10" s="348" t="s">
        <v>208</v>
      </c>
      <c r="B10" s="211">
        <v>35618</v>
      </c>
    </row>
    <row r="11" spans="1:11">
      <c r="A11" s="348" t="s">
        <v>209</v>
      </c>
      <c r="B11" s="211">
        <v>2000</v>
      </c>
    </row>
    <row r="12" spans="1:11" ht="14">
      <c r="A12" s="212" t="s">
        <v>68</v>
      </c>
      <c r="B12" s="213">
        <f>SUM(B10:B11)</f>
        <v>37618</v>
      </c>
    </row>
    <row r="13" spans="1:11">
      <c r="A13" s="348" t="s">
        <v>208</v>
      </c>
      <c r="B13" s="211">
        <v>37399</v>
      </c>
    </row>
    <row r="14" spans="1:11">
      <c r="A14" s="348" t="s">
        <v>209</v>
      </c>
      <c r="B14" s="211">
        <v>2000</v>
      </c>
    </row>
    <row r="15" spans="1:11" ht="14">
      <c r="A15" s="212" t="s">
        <v>69</v>
      </c>
      <c r="B15" s="213">
        <f>SUM(B13:B14)</f>
        <v>39399</v>
      </c>
    </row>
  </sheetData>
  <pageMargins left="0.7" right="0.7" top="0.75" bottom="0.75" header="0.3" footer="0.3"/>
  <pageSetup orientation="portrait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7"/>
  <sheetViews>
    <sheetView workbookViewId="0">
      <selection activeCell="D35" sqref="D35"/>
    </sheetView>
  </sheetViews>
  <sheetFormatPr baseColWidth="10" defaultColWidth="8.7109375" defaultRowHeight="14" x14ac:dyDescent="0"/>
  <cols>
    <col min="1" max="1" width="11.140625" style="175" customWidth="1"/>
    <col min="2" max="13" width="11.140625" style="182" customWidth="1"/>
    <col min="14" max="14" width="17.140625" style="181" customWidth="1"/>
    <col min="15" max="16384" width="8.7109375" style="175"/>
  </cols>
  <sheetData>
    <row r="1" spans="1:14" s="36" customFormat="1" ht="23">
      <c r="A1" s="34" t="str">
        <f>'Summary by Task'!A1</f>
        <v>University of Floirda</v>
      </c>
      <c r="B1" s="35"/>
      <c r="C1" s="35"/>
      <c r="D1" s="41"/>
      <c r="E1" s="146"/>
      <c r="F1" s="146"/>
      <c r="G1" s="146"/>
      <c r="H1" s="146"/>
      <c r="I1" s="146"/>
      <c r="J1" s="146"/>
      <c r="K1" s="41"/>
      <c r="L1" s="146"/>
    </row>
    <row r="2" spans="1:14" s="37" customFormat="1" ht="23">
      <c r="A2" s="34" t="str">
        <f>'Summary by Task'!A2</f>
        <v>Dr. Jenshan Lin</v>
      </c>
      <c r="B2" s="42"/>
      <c r="C2" s="42"/>
      <c r="D2" s="44"/>
      <c r="E2" s="147"/>
      <c r="F2" s="147"/>
      <c r="G2" s="147"/>
      <c r="H2" s="147"/>
      <c r="I2" s="147"/>
      <c r="J2" s="147"/>
      <c r="K2" s="44"/>
      <c r="L2" s="146"/>
    </row>
    <row r="3" spans="1:14" s="37" customFormat="1" ht="23">
      <c r="A3" s="46" t="s">
        <v>137</v>
      </c>
      <c r="D3" s="44"/>
      <c r="E3" s="147"/>
      <c r="F3" s="147"/>
      <c r="G3" s="147"/>
      <c r="H3" s="147"/>
      <c r="I3" s="147"/>
      <c r="J3" s="147"/>
      <c r="K3" s="44"/>
      <c r="L3" s="146"/>
    </row>
    <row r="5" spans="1:14" ht="18">
      <c r="A5" s="393" t="s">
        <v>170</v>
      </c>
      <c r="B5" s="393"/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393"/>
      <c r="N5" s="393"/>
    </row>
    <row r="6" spans="1:14">
      <c r="A6" s="30" t="s">
        <v>102</v>
      </c>
      <c r="B6" s="394" t="s">
        <v>103</v>
      </c>
      <c r="C6" s="394"/>
      <c r="D6" s="394"/>
      <c r="E6" s="394"/>
      <c r="F6" s="394"/>
      <c r="G6" s="394"/>
      <c r="H6" s="394"/>
      <c r="I6" s="394"/>
      <c r="J6" s="394"/>
      <c r="K6" s="394"/>
      <c r="L6" s="394"/>
      <c r="M6" s="394"/>
      <c r="N6" s="394"/>
    </row>
    <row r="7" spans="1:14">
      <c r="A7" s="32" t="s">
        <v>104</v>
      </c>
      <c r="B7" s="33" t="s">
        <v>55</v>
      </c>
      <c r="C7" s="33" t="s">
        <v>56</v>
      </c>
      <c r="D7" s="33" t="s">
        <v>57</v>
      </c>
      <c r="E7" s="33" t="s">
        <v>58</v>
      </c>
      <c r="F7" s="33" t="s">
        <v>59</v>
      </c>
      <c r="G7" s="33" t="s">
        <v>60</v>
      </c>
      <c r="H7" s="33" t="s">
        <v>61</v>
      </c>
      <c r="I7" s="33" t="s">
        <v>62</v>
      </c>
      <c r="J7" s="33" t="s">
        <v>63</v>
      </c>
      <c r="K7" s="33" t="s">
        <v>64</v>
      </c>
      <c r="L7" s="33" t="s">
        <v>65</v>
      </c>
      <c r="M7" s="33" t="s">
        <v>66</v>
      </c>
      <c r="N7" s="33" t="s">
        <v>67</v>
      </c>
    </row>
    <row r="8" spans="1:14">
      <c r="A8" s="176">
        <v>2017</v>
      </c>
      <c r="B8" s="177"/>
      <c r="C8" s="177"/>
      <c r="D8" s="177"/>
      <c r="E8" s="177"/>
      <c r="F8" s="177"/>
      <c r="G8" s="177"/>
      <c r="H8" s="177"/>
      <c r="I8" s="177"/>
      <c r="J8" s="177"/>
      <c r="K8" s="299">
        <v>44364.277777777701</v>
      </c>
      <c r="L8" s="299">
        <v>44364.277777777701</v>
      </c>
      <c r="M8" s="299">
        <v>44364.277777777701</v>
      </c>
      <c r="N8" s="31">
        <f>SUM(B8:M8)</f>
        <v>133092.83333333311</v>
      </c>
    </row>
    <row r="9" spans="1:14">
      <c r="A9" s="176">
        <v>2018</v>
      </c>
      <c r="B9" s="299">
        <v>44364.277777777701</v>
      </c>
      <c r="C9" s="299">
        <v>44364.277777777701</v>
      </c>
      <c r="D9" s="299">
        <v>44364.277777777701</v>
      </c>
      <c r="E9" s="299">
        <v>44364.277777777701</v>
      </c>
      <c r="F9" s="299">
        <v>44364.277777777701</v>
      </c>
      <c r="G9" s="299">
        <v>44364.277777777701</v>
      </c>
      <c r="H9" s="299">
        <v>44364.277777777701</v>
      </c>
      <c r="I9" s="299">
        <v>44364.277777777701</v>
      </c>
      <c r="J9" s="299">
        <v>44364.277777777701</v>
      </c>
      <c r="K9" s="299">
        <v>44364.277777777701</v>
      </c>
      <c r="L9" s="299">
        <v>44364.277777777701</v>
      </c>
      <c r="M9" s="299">
        <v>44364.277777777701</v>
      </c>
      <c r="N9" s="31">
        <f>SUM(B9:M9)</f>
        <v>532371.33333333244</v>
      </c>
    </row>
    <row r="10" spans="1:14">
      <c r="A10" s="176">
        <v>2019</v>
      </c>
      <c r="B10" s="299">
        <v>44364.277777777701</v>
      </c>
      <c r="C10" s="299">
        <v>44364.277777777701</v>
      </c>
      <c r="D10" s="299">
        <v>44364.277777777701</v>
      </c>
      <c r="E10" s="177"/>
      <c r="F10" s="177"/>
      <c r="G10" s="177"/>
      <c r="H10" s="177"/>
      <c r="I10" s="177"/>
      <c r="J10" s="177"/>
      <c r="K10" s="177"/>
      <c r="L10" s="177"/>
      <c r="M10" s="177"/>
      <c r="N10" s="31">
        <f>SUM(B10:M10)</f>
        <v>133092.83333333311</v>
      </c>
    </row>
    <row r="11" spans="1:14" ht="18">
      <c r="A11" s="390" t="s">
        <v>105</v>
      </c>
      <c r="B11" s="391"/>
      <c r="C11" s="391"/>
      <c r="D11" s="391"/>
      <c r="E11" s="391"/>
      <c r="F11" s="391"/>
      <c r="G11" s="391"/>
      <c r="H11" s="391"/>
      <c r="I11" s="391"/>
      <c r="J11" s="391"/>
      <c r="K11" s="391"/>
      <c r="L11" s="391"/>
      <c r="M11" s="392"/>
      <c r="N11" s="178">
        <f>SUM(N8:N10)</f>
        <v>798556.99999999872</v>
      </c>
    </row>
    <row r="13" spans="1:14" ht="18">
      <c r="A13" s="393" t="s">
        <v>171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3"/>
      <c r="M13" s="393"/>
      <c r="N13" s="393"/>
    </row>
    <row r="14" spans="1:14">
      <c r="A14" s="30" t="s">
        <v>102</v>
      </c>
      <c r="B14" s="395" t="s">
        <v>211</v>
      </c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</row>
    <row r="15" spans="1:14">
      <c r="A15" s="32" t="s">
        <v>104</v>
      </c>
      <c r="B15" s="33" t="s">
        <v>55</v>
      </c>
      <c r="C15" s="33" t="s">
        <v>56</v>
      </c>
      <c r="D15" s="33" t="s">
        <v>57</v>
      </c>
      <c r="E15" s="33" t="s">
        <v>58</v>
      </c>
      <c r="F15" s="33" t="s">
        <v>59</v>
      </c>
      <c r="G15" s="33" t="s">
        <v>60</v>
      </c>
      <c r="H15" s="33" t="s">
        <v>61</v>
      </c>
      <c r="I15" s="33" t="s">
        <v>62</v>
      </c>
      <c r="J15" s="33" t="s">
        <v>63</v>
      </c>
      <c r="K15" s="33" t="s">
        <v>64</v>
      </c>
      <c r="L15" s="33" t="s">
        <v>65</v>
      </c>
      <c r="M15" s="33" t="s">
        <v>66</v>
      </c>
      <c r="N15" s="33" t="s">
        <v>67</v>
      </c>
    </row>
    <row r="16" spans="1:14">
      <c r="A16" s="176">
        <v>2019</v>
      </c>
      <c r="B16" s="179"/>
      <c r="C16" s="179"/>
      <c r="D16" s="179"/>
      <c r="E16" s="299">
        <v>51528.166666666599</v>
      </c>
      <c r="F16" s="299">
        <v>51528.166666666599</v>
      </c>
      <c r="G16" s="299">
        <v>51528.166666666599</v>
      </c>
      <c r="H16" s="299">
        <v>51528.166666666599</v>
      </c>
      <c r="I16" s="299">
        <v>51528.166666666599</v>
      </c>
      <c r="J16" s="299">
        <v>51528.166666666599</v>
      </c>
      <c r="K16" s="299">
        <v>51528.166666666599</v>
      </c>
      <c r="L16" s="299">
        <v>51528.166666666599</v>
      </c>
      <c r="M16" s="299">
        <v>51528.166666666599</v>
      </c>
      <c r="N16" s="31">
        <f>SUM(B16:M16)</f>
        <v>463753.49999999942</v>
      </c>
    </row>
    <row r="17" spans="1:14">
      <c r="A17" s="176">
        <v>2020</v>
      </c>
      <c r="B17" s="299">
        <v>51528.166666666599</v>
      </c>
      <c r="C17" s="299">
        <v>51528.166666666599</v>
      </c>
      <c r="D17" s="299">
        <v>51528.166666666599</v>
      </c>
      <c r="E17" s="179"/>
      <c r="F17" s="179"/>
      <c r="G17" s="179"/>
      <c r="H17" s="179"/>
      <c r="I17" s="179"/>
      <c r="J17" s="179"/>
      <c r="K17" s="179"/>
      <c r="L17" s="179"/>
      <c r="M17" s="179"/>
      <c r="N17" s="31">
        <f>SUM(B17:M17)</f>
        <v>154584.4999999998</v>
      </c>
    </row>
    <row r="18" spans="1:14" hidden="1">
      <c r="A18" s="176">
        <v>2021</v>
      </c>
      <c r="B18" s="299"/>
      <c r="C18" s="299"/>
      <c r="D18" s="299"/>
      <c r="E18" s="299"/>
      <c r="F18" s="299"/>
      <c r="G18" s="299"/>
      <c r="H18" s="299"/>
      <c r="I18" s="299"/>
      <c r="J18" s="299"/>
      <c r="K18" s="179"/>
      <c r="L18" s="179"/>
      <c r="M18" s="179"/>
      <c r="N18" s="31">
        <f>SUM(B18:M18)</f>
        <v>0</v>
      </c>
    </row>
    <row r="19" spans="1:14" ht="18">
      <c r="A19" s="390"/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2"/>
      <c r="N19" s="178">
        <f>SUM(N16:N18)</f>
        <v>618337.99999999919</v>
      </c>
    </row>
    <row r="20" spans="1:14"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</row>
    <row r="21" spans="1:14" ht="18">
      <c r="A21" s="393" t="s">
        <v>172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</row>
    <row r="22" spans="1:14">
      <c r="A22" s="30" t="s">
        <v>102</v>
      </c>
      <c r="B22" s="395" t="s">
        <v>211</v>
      </c>
      <c r="C22" s="394"/>
      <c r="D22" s="394"/>
      <c r="E22" s="394"/>
      <c r="F22" s="394"/>
      <c r="G22" s="394"/>
      <c r="H22" s="394"/>
      <c r="I22" s="394"/>
      <c r="J22" s="394"/>
      <c r="K22" s="394"/>
      <c r="L22" s="394"/>
      <c r="M22" s="394"/>
      <c r="N22" s="394"/>
    </row>
    <row r="23" spans="1:14">
      <c r="A23" s="32" t="s">
        <v>104</v>
      </c>
      <c r="B23" s="33" t="s">
        <v>55</v>
      </c>
      <c r="C23" s="33" t="s">
        <v>56</v>
      </c>
      <c r="D23" s="33" t="s">
        <v>57</v>
      </c>
      <c r="E23" s="33" t="s">
        <v>58</v>
      </c>
      <c r="F23" s="33" t="s">
        <v>59</v>
      </c>
      <c r="G23" s="33" t="s">
        <v>60</v>
      </c>
      <c r="H23" s="33" t="s">
        <v>61</v>
      </c>
      <c r="I23" s="33" t="s">
        <v>62</v>
      </c>
      <c r="J23" s="33" t="s">
        <v>63</v>
      </c>
      <c r="K23" s="33" t="s">
        <v>64</v>
      </c>
      <c r="L23" s="33" t="s">
        <v>65</v>
      </c>
      <c r="M23" s="33" t="s">
        <v>66</v>
      </c>
      <c r="N23" s="33" t="s">
        <v>67</v>
      </c>
    </row>
    <row r="24" spans="1:14">
      <c r="A24" s="176">
        <v>2020</v>
      </c>
      <c r="B24" s="179"/>
      <c r="C24" s="179"/>
      <c r="D24" s="179"/>
      <c r="E24" s="299">
        <v>53035.833333330003</v>
      </c>
      <c r="F24" s="299">
        <v>53035.833333330003</v>
      </c>
      <c r="G24" s="299">
        <v>53035.833333330003</v>
      </c>
      <c r="H24" s="299">
        <v>53035.833333330003</v>
      </c>
      <c r="I24" s="299">
        <v>53035.833333330003</v>
      </c>
      <c r="J24" s="299">
        <v>53035.833333330003</v>
      </c>
      <c r="K24" s="299">
        <v>53035.833333330003</v>
      </c>
      <c r="L24" s="299">
        <v>53035.833333330003</v>
      </c>
      <c r="M24" s="299">
        <v>53035.833333330003</v>
      </c>
      <c r="N24" s="31">
        <f>SUM(B24:M24)</f>
        <v>477322.49999997002</v>
      </c>
    </row>
    <row r="25" spans="1:14">
      <c r="A25" s="176">
        <v>2021</v>
      </c>
      <c r="B25" s="299">
        <v>53035.833333330003</v>
      </c>
      <c r="C25" s="299">
        <v>53035.833333330003</v>
      </c>
      <c r="D25" s="299">
        <v>53035.833333330003</v>
      </c>
      <c r="E25" s="179"/>
      <c r="F25" s="179"/>
      <c r="G25" s="179"/>
      <c r="H25" s="179"/>
      <c r="I25" s="179"/>
      <c r="J25" s="179"/>
      <c r="K25" s="179"/>
      <c r="L25" s="179"/>
      <c r="M25" s="179"/>
      <c r="N25" s="31">
        <f>SUM(B25:M25)</f>
        <v>159107.49999999002</v>
      </c>
    </row>
    <row r="26" spans="1:14" hidden="1">
      <c r="A26" s="176">
        <v>2019</v>
      </c>
      <c r="B26" s="299"/>
      <c r="C26" s="299"/>
      <c r="D26" s="299"/>
      <c r="E26" s="179"/>
      <c r="F26" s="179"/>
      <c r="G26" s="179"/>
      <c r="H26" s="179"/>
      <c r="I26" s="179"/>
      <c r="J26" s="179"/>
      <c r="K26" s="179"/>
      <c r="L26" s="179"/>
      <c r="M26" s="179"/>
      <c r="N26" s="31">
        <f>SUM(B26:M26)</f>
        <v>0</v>
      </c>
    </row>
    <row r="27" spans="1:14" ht="18">
      <c r="A27" s="390"/>
      <c r="B27" s="391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2"/>
      <c r="N27" s="178">
        <f>SUM(N24:N26)</f>
        <v>636429.99999996007</v>
      </c>
    </row>
  </sheetData>
  <mergeCells count="9">
    <mergeCell ref="A27:M27"/>
    <mergeCell ref="A5:N5"/>
    <mergeCell ref="B6:N6"/>
    <mergeCell ref="A11:M11"/>
    <mergeCell ref="A13:N13"/>
    <mergeCell ref="B14:N14"/>
    <mergeCell ref="A19:M19"/>
    <mergeCell ref="A21:N21"/>
    <mergeCell ref="B22:N22"/>
  </mergeCells>
  <pageMargins left="0.7" right="0.7" top="0.75" bottom="0.75" header="0.3" footer="0.3"/>
  <pageSetup scale="67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9"/>
  <sheetViews>
    <sheetView zoomScale="80" zoomScaleNormal="80" zoomScalePageLayoutView="80" workbookViewId="0">
      <selection activeCell="B38" sqref="B38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35.5703125" style="36" customWidth="1"/>
    <col min="4" max="4" width="24.285156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5.5703125" style="110" customWidth="1"/>
    <col min="10" max="10" width="8.5703125" style="36" customWidth="1"/>
    <col min="11" max="11" width="15.5703125" style="36" customWidth="1"/>
    <col min="12" max="12" width="8.5703125" style="36" customWidth="1"/>
    <col min="13" max="13" width="15.5703125" style="36" customWidth="1"/>
    <col min="14" max="14" width="8.5703125" style="36" customWidth="1"/>
    <col min="15" max="15" width="15.5703125" style="36" customWidth="1"/>
    <col min="16" max="16384" width="11" style="36"/>
  </cols>
  <sheetData>
    <row r="1" spans="1:15" ht="23">
      <c r="A1" s="34" t="s">
        <v>187</v>
      </c>
      <c r="B1" s="35"/>
      <c r="C1" s="35"/>
      <c r="D1" s="35"/>
      <c r="E1" s="24" t="s">
        <v>12</v>
      </c>
      <c r="F1" s="5" t="s">
        <v>1</v>
      </c>
      <c r="H1" s="398" t="s">
        <v>100</v>
      </c>
      <c r="I1" s="398"/>
      <c r="J1" s="396" t="s">
        <v>68</v>
      </c>
      <c r="K1" s="396"/>
      <c r="L1" s="397" t="s">
        <v>69</v>
      </c>
      <c r="M1" s="397"/>
      <c r="N1" s="365" t="s">
        <v>105</v>
      </c>
      <c r="O1" s="365"/>
    </row>
    <row r="2" spans="1:15" s="37" customFormat="1" ht="23">
      <c r="A2" s="34" t="s">
        <v>188</v>
      </c>
      <c r="B2" s="42"/>
      <c r="C2" s="42"/>
      <c r="D2" s="200"/>
      <c r="F2" s="6" t="s">
        <v>2</v>
      </c>
      <c r="H2" s="398"/>
      <c r="I2" s="398"/>
      <c r="J2" s="396"/>
      <c r="K2" s="396"/>
      <c r="L2" s="397"/>
      <c r="M2" s="397"/>
      <c r="N2" s="365"/>
      <c r="O2" s="365"/>
    </row>
    <row r="3" spans="1:15" ht="29.25" customHeight="1" thickBot="1">
      <c r="B3" s="53" t="s">
        <v>8</v>
      </c>
      <c r="C3" s="54" t="s">
        <v>18</v>
      </c>
      <c r="D3" s="55" t="s">
        <v>126</v>
      </c>
      <c r="E3" s="55" t="s">
        <v>118</v>
      </c>
      <c r="F3" s="54" t="s">
        <v>19</v>
      </c>
      <c r="G3" s="56"/>
      <c r="H3" s="246" t="s">
        <v>147</v>
      </c>
      <c r="I3" s="57" t="s">
        <v>9</v>
      </c>
      <c r="J3" s="246" t="s">
        <v>147</v>
      </c>
      <c r="K3" s="57" t="s">
        <v>9</v>
      </c>
      <c r="L3" s="246" t="s">
        <v>147</v>
      </c>
      <c r="M3" s="57" t="s">
        <v>9</v>
      </c>
      <c r="N3" s="246" t="s">
        <v>147</v>
      </c>
      <c r="O3" s="57" t="s">
        <v>9</v>
      </c>
    </row>
    <row r="4" spans="1:15" s="61" customFormat="1" ht="14" thickBot="1">
      <c r="B4" s="62" t="s">
        <v>36</v>
      </c>
      <c r="C4" s="63"/>
      <c r="D4" s="63"/>
      <c r="E4" s="63"/>
      <c r="F4" s="63"/>
      <c r="G4" s="64"/>
      <c r="H4" s="65"/>
      <c r="I4" s="66"/>
      <c r="J4" s="65"/>
      <c r="K4" s="66"/>
      <c r="L4" s="65"/>
      <c r="M4" s="66"/>
      <c r="N4" s="65"/>
      <c r="O4" s="66"/>
    </row>
    <row r="5" spans="1:15" s="61" customFormat="1">
      <c r="B5" s="63"/>
      <c r="C5" s="70" t="s">
        <v>20</v>
      </c>
      <c r="D5" s="70"/>
      <c r="E5" s="63"/>
      <c r="F5" s="63"/>
      <c r="G5" s="64"/>
      <c r="H5" s="71">
        <f>H17</f>
        <v>0</v>
      </c>
      <c r="I5" s="72">
        <f>I17+I22</f>
        <v>0</v>
      </c>
      <c r="J5" s="71">
        <f>J17</f>
        <v>0</v>
      </c>
      <c r="K5" s="72">
        <f>K17+K22</f>
        <v>0</v>
      </c>
      <c r="L5" s="71">
        <f>L17</f>
        <v>0</v>
      </c>
      <c r="M5" s="72">
        <f>M17+M22</f>
        <v>0</v>
      </c>
      <c r="N5" s="71">
        <f>N17</f>
        <v>0</v>
      </c>
      <c r="O5" s="72">
        <f>SUM(I5,K5,M5)</f>
        <v>0</v>
      </c>
    </row>
    <row r="6" spans="1:15" s="61" customFormat="1">
      <c r="B6" s="63"/>
      <c r="C6" s="70" t="s">
        <v>37</v>
      </c>
      <c r="D6" s="70"/>
      <c r="E6" s="63"/>
      <c r="F6" s="63"/>
      <c r="G6" s="64"/>
      <c r="H6" s="71"/>
      <c r="I6" s="72">
        <f>I27</f>
        <v>0</v>
      </c>
      <c r="J6" s="71"/>
      <c r="K6" s="72">
        <f>K27</f>
        <v>0</v>
      </c>
      <c r="L6" s="71"/>
      <c r="M6" s="72">
        <f>M27</f>
        <v>0</v>
      </c>
      <c r="N6" s="71"/>
      <c r="O6" s="72">
        <f t="shared" ref="O6:O34" si="0">SUM(I6,K6,M6)</f>
        <v>0</v>
      </c>
    </row>
    <row r="7" spans="1:15" s="61" customFormat="1" ht="18" customHeight="1">
      <c r="B7" s="63"/>
      <c r="C7" s="70" t="s">
        <v>38</v>
      </c>
      <c r="D7" s="70"/>
      <c r="E7" s="63"/>
      <c r="F7" s="63"/>
      <c r="G7" s="64"/>
      <c r="H7" s="71"/>
      <c r="I7" s="72">
        <f>I32</f>
        <v>0</v>
      </c>
      <c r="J7" s="71"/>
      <c r="K7" s="72">
        <f>K32</f>
        <v>0</v>
      </c>
      <c r="L7" s="71"/>
      <c r="M7" s="72">
        <f>M32</f>
        <v>0</v>
      </c>
      <c r="N7" s="71"/>
      <c r="O7" s="72">
        <f t="shared" si="0"/>
        <v>0</v>
      </c>
    </row>
    <row r="8" spans="1:15" s="61" customFormat="1">
      <c r="B8" s="63"/>
      <c r="C8" s="199" t="s">
        <v>128</v>
      </c>
      <c r="D8" s="70"/>
      <c r="E8" s="63"/>
      <c r="F8" s="63"/>
      <c r="G8" s="64"/>
      <c r="H8" s="71"/>
      <c r="I8" s="72">
        <f>I34</f>
        <v>0</v>
      </c>
      <c r="J8" s="71"/>
      <c r="K8" s="72">
        <f>K34</f>
        <v>0</v>
      </c>
      <c r="L8" s="71"/>
      <c r="M8" s="72">
        <f>M34</f>
        <v>0</v>
      </c>
      <c r="N8" s="71"/>
      <c r="O8" s="72">
        <f t="shared" si="0"/>
        <v>0</v>
      </c>
    </row>
    <row r="9" spans="1:15" s="80" customFormat="1">
      <c r="B9" s="63"/>
      <c r="C9" s="81" t="s">
        <v>24</v>
      </c>
      <c r="D9" s="81"/>
      <c r="E9" s="63"/>
      <c r="F9" s="63"/>
      <c r="G9" s="64"/>
      <c r="H9" s="71"/>
      <c r="I9" s="72">
        <f>SUM(I5:I8)</f>
        <v>0</v>
      </c>
      <c r="J9" s="71"/>
      <c r="K9" s="72">
        <f>SUM(K5:K8)</f>
        <v>0</v>
      </c>
      <c r="L9" s="71"/>
      <c r="M9" s="72">
        <f>SUM(M5:M8)</f>
        <v>0</v>
      </c>
      <c r="N9" s="71"/>
      <c r="O9" s="72">
        <f>SUM(I9,K9,M9)</f>
        <v>0</v>
      </c>
    </row>
    <row r="10" spans="1:15" s="80" customFormat="1">
      <c r="B10" s="63"/>
      <c r="C10" s="70" t="s">
        <v>22</v>
      </c>
      <c r="D10" s="70"/>
      <c r="E10" s="82"/>
      <c r="F10" s="63"/>
      <c r="G10" s="64"/>
      <c r="H10" s="71"/>
      <c r="I10" s="72">
        <f>I9-I7</f>
        <v>0</v>
      </c>
      <c r="J10" s="71"/>
      <c r="K10" s="72">
        <f>K9-K7</f>
        <v>0</v>
      </c>
      <c r="L10" s="71"/>
      <c r="M10" s="72">
        <f>M9-M7</f>
        <v>0</v>
      </c>
      <c r="N10" s="71"/>
      <c r="O10" s="72">
        <f t="shared" si="0"/>
        <v>0</v>
      </c>
    </row>
    <row r="11" spans="1:15" s="80" customFormat="1" ht="14" thickBot="1">
      <c r="B11" s="63"/>
      <c r="C11" s="81" t="s">
        <v>23</v>
      </c>
      <c r="D11" s="81"/>
      <c r="E11" s="83">
        <v>0</v>
      </c>
      <c r="F11" s="64" t="s">
        <v>25</v>
      </c>
      <c r="G11" s="64"/>
      <c r="H11" s="71"/>
      <c r="I11" s="72">
        <f>I10*$E$11</f>
        <v>0</v>
      </c>
      <c r="J11" s="71"/>
      <c r="K11" s="72">
        <f>K10*$E$11</f>
        <v>0</v>
      </c>
      <c r="L11" s="71"/>
      <c r="M11" s="72">
        <f>M10*$E$11</f>
        <v>0</v>
      </c>
      <c r="N11" s="71"/>
      <c r="O11" s="72">
        <f t="shared" si="0"/>
        <v>0</v>
      </c>
    </row>
    <row r="12" spans="1:15" s="61" customFormat="1" ht="17" thickBot="1">
      <c r="B12" s="63"/>
      <c r="C12" s="84" t="s">
        <v>21</v>
      </c>
      <c r="D12" s="85"/>
      <c r="E12" s="63"/>
      <c r="F12" s="63"/>
      <c r="G12" s="64"/>
      <c r="H12" s="71"/>
      <c r="I12" s="86">
        <f>I11+I9</f>
        <v>0</v>
      </c>
      <c r="J12" s="71"/>
      <c r="K12" s="86">
        <f>K11+K9</f>
        <v>0</v>
      </c>
      <c r="L12" s="71"/>
      <c r="M12" s="86">
        <f>M11+M9</f>
        <v>0</v>
      </c>
      <c r="N12" s="71"/>
      <c r="O12" s="86">
        <f t="shared" si="0"/>
        <v>0</v>
      </c>
    </row>
    <row r="13" spans="1:15" s="61" customFormat="1" ht="14" thickBot="1">
      <c r="B13" s="63"/>
      <c r="C13" s="63"/>
      <c r="D13" s="63"/>
      <c r="E13" s="63"/>
      <c r="F13" s="63"/>
      <c r="G13" s="64"/>
      <c r="H13" s="65"/>
      <c r="I13" s="66"/>
      <c r="J13" s="65"/>
      <c r="K13" s="66"/>
      <c r="L13" s="65"/>
      <c r="M13" s="66"/>
      <c r="N13" s="65"/>
      <c r="O13" s="66"/>
    </row>
    <row r="14" spans="1:15" s="61" customFormat="1" ht="14" thickBot="1">
      <c r="B14" s="62" t="s">
        <v>15</v>
      </c>
      <c r="C14" s="63"/>
      <c r="D14" s="63"/>
      <c r="E14" s="63"/>
      <c r="F14" s="63"/>
      <c r="G14" s="64"/>
      <c r="H14" s="65"/>
      <c r="I14" s="66"/>
      <c r="J14" s="65"/>
      <c r="K14" s="66"/>
      <c r="L14" s="65"/>
      <c r="M14" s="66"/>
      <c r="N14" s="65"/>
      <c r="O14" s="66"/>
    </row>
    <row r="15" spans="1:15">
      <c r="B15" s="35" t="s">
        <v>3</v>
      </c>
      <c r="C15" s="35" t="s">
        <v>178</v>
      </c>
      <c r="D15" s="247" t="s">
        <v>179</v>
      </c>
      <c r="E15" s="92">
        <v>0</v>
      </c>
      <c r="F15" s="93"/>
      <c r="G15" s="94"/>
      <c r="H15" s="95">
        <v>0</v>
      </c>
      <c r="I15" s="72">
        <f t="shared" ref="I15:I16" si="1">$E15*H15</f>
        <v>0</v>
      </c>
      <c r="J15" s="95">
        <v>0</v>
      </c>
      <c r="K15" s="72">
        <f t="shared" ref="K15:K16" si="2">$E15*J15</f>
        <v>0</v>
      </c>
      <c r="L15" s="95">
        <v>0</v>
      </c>
      <c r="M15" s="72">
        <f t="shared" ref="M15:M16" si="3">$E15*L15</f>
        <v>0</v>
      </c>
      <c r="N15" s="96">
        <f>H15+J15+L15</f>
        <v>0</v>
      </c>
      <c r="O15" s="72">
        <f t="shared" si="0"/>
        <v>0</v>
      </c>
    </row>
    <row r="16" spans="1:15">
      <c r="B16" s="35" t="s">
        <v>3</v>
      </c>
      <c r="C16" s="35" t="s">
        <v>178</v>
      </c>
      <c r="D16" s="247" t="s">
        <v>179</v>
      </c>
      <c r="E16" s="92">
        <v>0</v>
      </c>
      <c r="F16" s="93"/>
      <c r="G16" s="94"/>
      <c r="H16" s="95">
        <v>0</v>
      </c>
      <c r="I16" s="72">
        <f t="shared" si="1"/>
        <v>0</v>
      </c>
      <c r="J16" s="95">
        <v>0</v>
      </c>
      <c r="K16" s="72">
        <f t="shared" si="2"/>
        <v>0</v>
      </c>
      <c r="L16" s="95">
        <v>0</v>
      </c>
      <c r="M16" s="72">
        <f t="shared" si="3"/>
        <v>0</v>
      </c>
      <c r="N16" s="96">
        <f>H16+J16+L16</f>
        <v>0</v>
      </c>
      <c r="O16" s="72">
        <f t="shared" si="0"/>
        <v>0</v>
      </c>
    </row>
    <row r="17" spans="2:15">
      <c r="B17" s="99"/>
      <c r="C17" s="100" t="s">
        <v>16</v>
      </c>
      <c r="D17" s="100"/>
      <c r="E17" s="99"/>
      <c r="F17" s="99"/>
      <c r="G17" s="99"/>
      <c r="H17" s="101">
        <f t="shared" ref="H17:N17" si="4">SUM(H15:H16)</f>
        <v>0</v>
      </c>
      <c r="I17" s="102">
        <f t="shared" si="4"/>
        <v>0</v>
      </c>
      <c r="J17" s="101">
        <f t="shared" si="4"/>
        <v>0</v>
      </c>
      <c r="K17" s="102">
        <f t="shared" si="4"/>
        <v>0</v>
      </c>
      <c r="L17" s="101">
        <f t="shared" si="4"/>
        <v>0</v>
      </c>
      <c r="M17" s="102">
        <f t="shared" si="4"/>
        <v>0</v>
      </c>
      <c r="N17" s="101">
        <f t="shared" si="4"/>
        <v>0</v>
      </c>
      <c r="O17" s="102">
        <f t="shared" si="0"/>
        <v>0</v>
      </c>
    </row>
    <row r="18" spans="2:15" ht="14" thickBot="1">
      <c r="K18" s="110"/>
      <c r="M18" s="110"/>
      <c r="N18" s="61"/>
      <c r="O18" s="72"/>
    </row>
    <row r="19" spans="2:15" s="61" customFormat="1" ht="14" thickBot="1">
      <c r="B19" s="62" t="s">
        <v>17</v>
      </c>
      <c r="C19" s="63"/>
      <c r="D19" s="63"/>
      <c r="E19" s="63"/>
      <c r="F19" s="63"/>
      <c r="G19" s="64"/>
      <c r="H19" s="65"/>
      <c r="I19" s="66"/>
      <c r="J19" s="65"/>
      <c r="K19" s="66"/>
      <c r="L19" s="65"/>
      <c r="M19" s="66"/>
      <c r="N19" s="65"/>
      <c r="O19" s="66"/>
    </row>
    <row r="20" spans="2:15">
      <c r="B20" s="35" t="str">
        <f>B15</f>
        <v>Person's Name</v>
      </c>
      <c r="C20" s="35" t="str">
        <f>C15</f>
        <v xml:space="preserve">Title </v>
      </c>
      <c r="D20" s="224" t="s">
        <v>130</v>
      </c>
      <c r="E20" s="111">
        <v>0</v>
      </c>
      <c r="F20" s="94"/>
      <c r="G20" s="94"/>
      <c r="H20" s="39"/>
      <c r="I20" s="72">
        <f>I15*$E20</f>
        <v>0</v>
      </c>
      <c r="J20" s="39"/>
      <c r="K20" s="72">
        <f>K15*$E20</f>
        <v>0</v>
      </c>
      <c r="L20" s="39"/>
      <c r="M20" s="72">
        <f>M15*$E20</f>
        <v>0</v>
      </c>
      <c r="N20" s="98"/>
      <c r="O20" s="72">
        <f t="shared" si="0"/>
        <v>0</v>
      </c>
    </row>
    <row r="21" spans="2:15">
      <c r="B21" s="35" t="str">
        <f>B16</f>
        <v>Person's Name</v>
      </c>
      <c r="C21" s="35" t="str">
        <f>C16</f>
        <v xml:space="preserve">Title </v>
      </c>
      <c r="D21" s="224" t="s">
        <v>130</v>
      </c>
      <c r="E21" s="111">
        <v>0</v>
      </c>
      <c r="F21" s="113"/>
      <c r="G21" s="94"/>
      <c r="H21" s="39"/>
      <c r="I21" s="72">
        <f>I16*$E21</f>
        <v>0</v>
      </c>
      <c r="J21" s="39"/>
      <c r="K21" s="72">
        <f>K16*$E21</f>
        <v>0</v>
      </c>
      <c r="L21" s="39"/>
      <c r="M21" s="72">
        <f>M16*$E21</f>
        <v>0</v>
      </c>
      <c r="N21" s="98"/>
      <c r="O21" s="72">
        <f t="shared" si="0"/>
        <v>0</v>
      </c>
    </row>
    <row r="22" spans="2:15">
      <c r="B22" s="99"/>
      <c r="C22" s="100" t="s">
        <v>40</v>
      </c>
      <c r="D22" s="100"/>
      <c r="E22" s="99"/>
      <c r="F22" s="99"/>
      <c r="G22" s="99"/>
      <c r="H22" s="99"/>
      <c r="I22" s="102">
        <f>SUM(I20:I21)</f>
        <v>0</v>
      </c>
      <c r="J22" s="99"/>
      <c r="K22" s="102">
        <f>SUM(K20:K21)</f>
        <v>0</v>
      </c>
      <c r="L22" s="99"/>
      <c r="M22" s="102">
        <f>SUM(M20:M21)</f>
        <v>0</v>
      </c>
      <c r="N22" s="114"/>
      <c r="O22" s="102">
        <f t="shared" si="0"/>
        <v>0</v>
      </c>
    </row>
    <row r="23" spans="2:15" ht="14" thickBot="1">
      <c r="K23" s="110"/>
      <c r="M23" s="110"/>
      <c r="N23" s="61"/>
      <c r="O23" s="72"/>
    </row>
    <row r="24" spans="2:15" s="61" customFormat="1" ht="14" thickBot="1">
      <c r="B24" s="62" t="s">
        <v>37</v>
      </c>
      <c r="C24" s="225" t="s">
        <v>133</v>
      </c>
      <c r="D24" s="227"/>
      <c r="E24" s="63"/>
      <c r="F24" s="63"/>
      <c r="G24" s="64"/>
      <c r="H24" s="65"/>
      <c r="I24" s="66"/>
      <c r="J24" s="65"/>
      <c r="K24" s="66"/>
      <c r="L24" s="65"/>
      <c r="M24" s="66"/>
      <c r="N24" s="65"/>
      <c r="O24" s="66"/>
    </row>
    <row r="25" spans="2:15">
      <c r="B25" s="35" t="s">
        <v>180</v>
      </c>
      <c r="C25" s="35" t="s">
        <v>181</v>
      </c>
      <c r="D25" s="224" t="s">
        <v>130</v>
      </c>
      <c r="E25" s="92">
        <v>0</v>
      </c>
      <c r="F25" s="93"/>
      <c r="G25" s="94"/>
      <c r="H25" s="115">
        <v>0</v>
      </c>
      <c r="I25" s="72">
        <f>$E25*H25</f>
        <v>0</v>
      </c>
      <c r="J25" s="115">
        <v>0</v>
      </c>
      <c r="K25" s="72">
        <f>$E25*J25</f>
        <v>0</v>
      </c>
      <c r="L25" s="115">
        <v>0</v>
      </c>
      <c r="M25" s="72">
        <f>$E25*L25</f>
        <v>0</v>
      </c>
      <c r="N25" s="96">
        <f t="shared" ref="N25:N26" si="5">H25+J25+L25</f>
        <v>0</v>
      </c>
      <c r="O25" s="72">
        <f t="shared" si="0"/>
        <v>0</v>
      </c>
    </row>
    <row r="26" spans="2:15">
      <c r="B26" s="35" t="s">
        <v>180</v>
      </c>
      <c r="C26" s="35" t="s">
        <v>181</v>
      </c>
      <c r="D26" s="224" t="s">
        <v>130</v>
      </c>
      <c r="E26" s="92">
        <v>0</v>
      </c>
      <c r="F26" s="93"/>
      <c r="G26" s="94"/>
      <c r="H26" s="115">
        <v>0</v>
      </c>
      <c r="I26" s="72">
        <f t="shared" ref="I26" si="6">$E26*H26</f>
        <v>0</v>
      </c>
      <c r="J26" s="115">
        <v>0</v>
      </c>
      <c r="K26" s="72">
        <f t="shared" ref="K26" si="7">$E26*J26</f>
        <v>0</v>
      </c>
      <c r="L26" s="115">
        <v>0</v>
      </c>
      <c r="M26" s="72">
        <f t="shared" ref="M26" si="8">$E26*L26</f>
        <v>0</v>
      </c>
      <c r="N26" s="96">
        <f t="shared" si="5"/>
        <v>0</v>
      </c>
      <c r="O26" s="72">
        <f t="shared" si="0"/>
        <v>0</v>
      </c>
    </row>
    <row r="27" spans="2:15">
      <c r="B27" s="99"/>
      <c r="C27" s="100" t="s">
        <v>41</v>
      </c>
      <c r="D27" s="100"/>
      <c r="E27" s="116"/>
      <c r="F27" s="99"/>
      <c r="G27" s="99"/>
      <c r="H27" s="117"/>
      <c r="I27" s="102">
        <f>SUM(I25:I26)</f>
        <v>0</v>
      </c>
      <c r="J27" s="117"/>
      <c r="K27" s="102">
        <f>SUM(K25:K26)</f>
        <v>0</v>
      </c>
      <c r="L27" s="117"/>
      <c r="M27" s="102">
        <f>SUM(M25:M26)</f>
        <v>0</v>
      </c>
      <c r="N27" s="118"/>
      <c r="O27" s="102">
        <f t="shared" si="0"/>
        <v>0</v>
      </c>
    </row>
    <row r="28" spans="2:15" ht="14" thickBot="1">
      <c r="E28" s="122"/>
      <c r="K28" s="110"/>
      <c r="M28" s="110"/>
      <c r="N28" s="61"/>
      <c r="O28" s="72"/>
    </row>
    <row r="29" spans="2:15" s="61" customFormat="1" ht="14" thickBot="1">
      <c r="B29" s="62" t="s">
        <v>38</v>
      </c>
      <c r="C29" s="225" t="s">
        <v>132</v>
      </c>
      <c r="D29" s="227"/>
      <c r="E29" s="123"/>
      <c r="F29" s="63"/>
      <c r="G29" s="64"/>
      <c r="H29" s="65"/>
      <c r="I29" s="66"/>
      <c r="J29" s="65"/>
      <c r="K29" s="66"/>
      <c r="L29" s="65"/>
      <c r="M29" s="66"/>
      <c r="N29" s="65"/>
      <c r="O29" s="66"/>
    </row>
    <row r="30" spans="2:15">
      <c r="B30" s="35" t="s">
        <v>182</v>
      </c>
      <c r="C30" s="35" t="s">
        <v>183</v>
      </c>
      <c r="D30" s="247" t="s">
        <v>179</v>
      </c>
      <c r="E30" s="92">
        <v>0</v>
      </c>
      <c r="F30" s="93"/>
      <c r="G30" s="94"/>
      <c r="H30" s="115">
        <v>0</v>
      </c>
      <c r="I30" s="72">
        <f t="shared" ref="I30:I31" si="9">$E30*H30</f>
        <v>0</v>
      </c>
      <c r="J30" s="115">
        <v>0</v>
      </c>
      <c r="K30" s="72">
        <f t="shared" ref="K30:K31" si="10">$E30*J30</f>
        <v>0</v>
      </c>
      <c r="L30" s="115">
        <v>0</v>
      </c>
      <c r="M30" s="72">
        <f t="shared" ref="M30:M31" si="11">$E30*L30</f>
        <v>0</v>
      </c>
      <c r="N30" s="96">
        <f t="shared" ref="N30:N31" si="12">H30+J30+L30</f>
        <v>0</v>
      </c>
      <c r="O30" s="72">
        <f t="shared" si="0"/>
        <v>0</v>
      </c>
    </row>
    <row r="31" spans="2:15">
      <c r="B31" s="35" t="s">
        <v>182</v>
      </c>
      <c r="C31" s="35" t="s">
        <v>183</v>
      </c>
      <c r="D31" s="247" t="s">
        <v>179</v>
      </c>
      <c r="E31" s="92">
        <v>0</v>
      </c>
      <c r="F31" s="93"/>
      <c r="G31" s="94"/>
      <c r="H31" s="115">
        <v>0</v>
      </c>
      <c r="I31" s="72">
        <f t="shared" si="9"/>
        <v>0</v>
      </c>
      <c r="J31" s="115">
        <v>0</v>
      </c>
      <c r="K31" s="72">
        <f t="shared" si="10"/>
        <v>0</v>
      </c>
      <c r="L31" s="115">
        <v>0</v>
      </c>
      <c r="M31" s="72">
        <f t="shared" si="11"/>
        <v>0</v>
      </c>
      <c r="N31" s="96">
        <f t="shared" si="12"/>
        <v>0</v>
      </c>
      <c r="O31" s="72">
        <f t="shared" si="0"/>
        <v>0</v>
      </c>
    </row>
    <row r="32" spans="2:15">
      <c r="B32" s="99"/>
      <c r="C32" s="100" t="s">
        <v>43</v>
      </c>
      <c r="D32" s="100"/>
      <c r="E32" s="116"/>
      <c r="F32" s="99"/>
      <c r="G32" s="99"/>
      <c r="H32" s="99"/>
      <c r="I32" s="102">
        <f>SUM(I30:I31)</f>
        <v>0</v>
      </c>
      <c r="J32" s="99"/>
      <c r="K32" s="102">
        <f>SUM(K30:K31)</f>
        <v>0</v>
      </c>
      <c r="L32" s="99"/>
      <c r="M32" s="102">
        <f>SUM(M30:M31)</f>
        <v>0</v>
      </c>
      <c r="N32" s="114"/>
      <c r="O32" s="102">
        <f t="shared" si="0"/>
        <v>0</v>
      </c>
    </row>
    <row r="33" spans="2:15" ht="14" thickBot="1">
      <c r="E33" s="122"/>
      <c r="N33" s="61"/>
      <c r="O33" s="61"/>
    </row>
    <row r="34" spans="2:15" ht="14" thickBot="1">
      <c r="B34" s="124" t="s">
        <v>117</v>
      </c>
      <c r="I34" s="72">
        <f>'Sub - University XYZ Travel'!P9</f>
        <v>0</v>
      </c>
      <c r="J34" s="61"/>
      <c r="K34" s="72">
        <f>'Sub - University XYZ Travel'!P11</f>
        <v>0</v>
      </c>
      <c r="L34" s="61"/>
      <c r="M34" s="72">
        <f>'Sub - University XYZ Travel'!P13</f>
        <v>0</v>
      </c>
      <c r="N34" s="61"/>
      <c r="O34" s="72">
        <f t="shared" si="0"/>
        <v>0</v>
      </c>
    </row>
    <row r="35" spans="2:15" customFormat="1"/>
    <row r="36" spans="2:15" ht="20">
      <c r="B36" s="298" t="s">
        <v>186</v>
      </c>
    </row>
    <row r="38" spans="2:15">
      <c r="B38" s="300" t="s">
        <v>189</v>
      </c>
    </row>
    <row r="39" spans="2:15">
      <c r="I39" s="237"/>
    </row>
  </sheetData>
  <mergeCells count="4">
    <mergeCell ref="J1:K2"/>
    <mergeCell ref="L1:M2"/>
    <mergeCell ref="N1:O2"/>
    <mergeCell ref="H1:I2"/>
  </mergeCells>
  <printOptions horizontalCentered="1" verticalCentered="1"/>
  <pageMargins left="0.5" right="0.5" top="0.5" bottom="0.5" header="0.5" footer="0.5"/>
  <pageSetup scale="40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by Task</vt:lpstr>
      <vt:lpstr>Summary by Phase</vt:lpstr>
      <vt:lpstr>Phase I</vt:lpstr>
      <vt:lpstr>Phase II</vt:lpstr>
      <vt:lpstr>Phase III</vt:lpstr>
      <vt:lpstr>Travel</vt:lpstr>
      <vt:lpstr>Program-Admin Costs (ODCs)</vt:lpstr>
      <vt:lpstr>Expenditures by Month</vt:lpstr>
      <vt:lpstr>Sub - University XYZ Budget</vt:lpstr>
      <vt:lpstr>Sub - University XYZ Travel</vt:lpstr>
      <vt:lpstr>Animal and Human Use</vt:lpstr>
      <vt:lpstr>Milestones and Deliverables</vt:lpstr>
    </vt:vector>
  </TitlesOfParts>
  <Company>DARPA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Judy</dc:creator>
  <cp:lastModifiedBy>afds</cp:lastModifiedBy>
  <cp:lastPrinted>2014-03-28T00:32:23Z</cp:lastPrinted>
  <dcterms:created xsi:type="dcterms:W3CDTF">2011-06-16T17:18:10Z</dcterms:created>
  <dcterms:modified xsi:type="dcterms:W3CDTF">2017-06-01T12:46:33Z</dcterms:modified>
</cp:coreProperties>
</file>