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I-Casanova" sheetId="1" r:id="rId3"/>
    <sheet state="visible" name="Co-PI-Yoon" sheetId="2" r:id="rId4"/>
    <sheet state="hidden" name="Co-PI 2-" sheetId="3" r:id="rId5"/>
    <sheet state="hidden" name="CoPI-3-" sheetId="4" r:id="rId6"/>
    <sheet state="hidden" name="CoPI-4" sheetId="5" r:id="rId7"/>
    <sheet state="visible" name="TOTAL" sheetId="6" r:id="rId8"/>
  </sheets>
  <definedNames/>
  <calcPr/>
</workbook>
</file>

<file path=xl/sharedStrings.xml><?xml version="1.0" encoding="utf-8"?>
<sst xmlns="http://schemas.openxmlformats.org/spreadsheetml/2006/main" count="691" uniqueCount="90">
  <si>
    <t xml:space="preserve">Title:  EAGER: SitS: Collaborative: Terahertz Sensors for In-Situ Soil Characterization and Imaging
</t>
  </si>
  <si>
    <t>NOTE:  UF WILL BE THE LEAD</t>
  </si>
  <si>
    <t>Year One</t>
  </si>
  <si>
    <t>AGENCY:  NSF EAGER (ENG directorate)</t>
  </si>
  <si>
    <t>Year Two</t>
  </si>
  <si>
    <t>Year Three</t>
  </si>
  <si>
    <t>Year Four</t>
  </si>
  <si>
    <t>Year Five</t>
  </si>
  <si>
    <t>TOTAL</t>
  </si>
  <si>
    <t>DATES:  10/1/2018 - 9/30/2020</t>
  </si>
  <si>
    <t>DUE DATE:  6/21/2018</t>
  </si>
  <si>
    <t>EFFORT (based on 9mth - 12mth conversion:</t>
  </si>
  <si>
    <t>EFFORT (12mth conversion):</t>
  </si>
  <si>
    <t>Y1</t>
  </si>
  <si>
    <t>Y2</t>
  </si>
  <si>
    <t>Y3</t>
  </si>
  <si>
    <t>Y4</t>
  </si>
  <si>
    <t>Y5</t>
  </si>
  <si>
    <t>Faculty Monthly Salary Info</t>
  </si>
  <si>
    <t>Months</t>
  </si>
  <si>
    <t>Salary</t>
  </si>
  <si>
    <t>SALARY:</t>
  </si>
  <si>
    <t>Dr. Yong-Kyu (YK) Yoon</t>
  </si>
  <si>
    <t>Dr. Joaquin Casanova</t>
  </si>
  <si>
    <t>EFFORT (based on 9mth):</t>
  </si>
  <si>
    <t>OPS Wages Info</t>
  </si>
  <si>
    <t>Grad Student</t>
  </si>
  <si>
    <t>Total Salary</t>
  </si>
  <si>
    <t>Post Doc</t>
  </si>
  <si>
    <t>Undergrad Student</t>
  </si>
  <si>
    <t>OPS Student</t>
  </si>
  <si>
    <t># of OPS</t>
  </si>
  <si>
    <t>Wages</t>
  </si>
  <si>
    <t>EFFORT (based on 3mth):</t>
  </si>
  <si>
    <t>Teams Exempt</t>
  </si>
  <si>
    <t>OPS:</t>
  </si>
  <si>
    <t>Teams Non-Exempt</t>
  </si>
  <si>
    <t>Faculty 9-mo salary to 12-mo conversion (Enter the 9-Mo. annual in cell below)</t>
  </si>
  <si>
    <t>Faculty 9-mo salary to 12-mo conversion (Enter the 9-Mo. annual in yellow cell below)</t>
  </si>
  <si>
    <t>TUITION TABLE</t>
  </si>
  <si>
    <t>(3 month summer)</t>
  </si>
  <si>
    <t>Effective Period</t>
  </si>
  <si>
    <t>Annually</t>
  </si>
  <si>
    <t>Monthly</t>
  </si>
  <si>
    <t>(Annual 9-mo)</t>
  </si>
  <si>
    <t>Total OPS</t>
  </si>
  <si>
    <t>8/16/16 - 8/15/17</t>
  </si>
  <si>
    <t>(12-mo equiv)</t>
  </si>
  <si>
    <t>8/16/17 - 8/15/18</t>
  </si>
  <si>
    <t>(Mo. Salary)</t>
  </si>
  <si>
    <t xml:space="preserve"> </t>
  </si>
  <si>
    <t>Total Wages</t>
  </si>
  <si>
    <t>8/16/18 - 8/15/19</t>
  </si>
  <si>
    <t>8/16/19 - 8/15/20</t>
  </si>
  <si>
    <t>Fringe Rate</t>
  </si>
  <si>
    <t>Fringe Amt</t>
  </si>
  <si>
    <t>8/16/20 - 8/15/21</t>
  </si>
  <si>
    <t>FRINGES:</t>
  </si>
  <si>
    <t xml:space="preserve">Faculty </t>
  </si>
  <si>
    <t>8/16/21 - 8/15/22</t>
  </si>
  <si>
    <t>Total Fringe</t>
  </si>
  <si>
    <t>Total Wages &amp; Fringe</t>
  </si>
  <si>
    <t>EXPENSES:</t>
  </si>
  <si>
    <t>Materials &amp; Supplies</t>
  </si>
  <si>
    <t>Publications</t>
  </si>
  <si>
    <t>Fabrication</t>
  </si>
  <si>
    <t>Domestic Travel</t>
  </si>
  <si>
    <t>Foreign Travel</t>
  </si>
  <si>
    <t>Total Expenses</t>
  </si>
  <si>
    <t>OTHER EXPENSES:</t>
  </si>
  <si>
    <t>Equipment</t>
  </si>
  <si>
    <t>Tuition</t>
  </si>
  <si>
    <t>Subcontract</t>
  </si>
  <si>
    <t>Total Other</t>
  </si>
  <si>
    <t xml:space="preserve">Equipment </t>
  </si>
  <si>
    <t>TOTAL DIRECT COST:</t>
  </si>
  <si>
    <t>TDC</t>
  </si>
  <si>
    <t>MODIFIED TOTAL DIRECT COST:</t>
  </si>
  <si>
    <t>MTDC</t>
  </si>
  <si>
    <t>MTDC Base</t>
  </si>
  <si>
    <t>INDIRECT COSTS:</t>
  </si>
  <si>
    <t>IDC Rate</t>
  </si>
  <si>
    <t>Total IDC</t>
  </si>
  <si>
    <t>TOTAL COSTS:</t>
  </si>
  <si>
    <t xml:space="preserve">            </t>
  </si>
  <si>
    <t>CUMULATIVE TOTAL</t>
  </si>
  <si>
    <t>Faculty Name</t>
  </si>
  <si>
    <t>Faculty Calendar</t>
  </si>
  <si>
    <t xml:space="preserve">Grad Student </t>
  </si>
  <si>
    <t>CUMULATIVE TOTAL COSTS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</si>
</sst>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\$#,##0"/>
    <numFmt numFmtId="165" formatCode="0.0"/>
    <numFmt numFmtId="166" formatCode="\$#,##0.00"/>
    <numFmt numFmtId="167" formatCode="\$#,##0.00;[RED]\$#,##0.00"/>
    <numFmt numFmtId="168" formatCode="\$#,##0;[RED]\$#,##0"/>
    <numFmt numFmtId="169" formatCode="_-\$* #,##0.00_-;&quot;-$&quot;* #,##0.00_-;_-\$* \-??_-;_-@"/>
    <numFmt numFmtId="170" formatCode="0.0%"/>
  </numFmts>
  <fonts count="15">
    <font>
      <sz val="12.0"/>
      <color rgb="FF000000"/>
      <name val="Calibri"/>
    </font>
    <font>
      <b/>
      <sz val="12.0"/>
      <color rgb="FF000000"/>
      <name val="Charter roman"/>
    </font>
    <font>
      <sz val="12.0"/>
      <color rgb="FF000000"/>
      <name val="Charter roman"/>
    </font>
    <font>
      <b/>
      <i/>
      <sz val="12.0"/>
      <color rgb="FF000000"/>
      <name val="Charter roman"/>
    </font>
    <font>
      <i/>
      <sz val="13.0"/>
      <color rgb="FF000000"/>
      <name val="Charter roman"/>
    </font>
    <font>
      <i/>
      <sz val="14.0"/>
      <color rgb="FF000000"/>
      <name val="Charter roman"/>
    </font>
    <font>
      <sz val="14.0"/>
      <color rgb="FF000000"/>
      <name val="Charter roman"/>
    </font>
    <font>
      <b/>
      <sz val="16.0"/>
      <color rgb="FF000000"/>
      <name val="Charter roman"/>
    </font>
    <font>
      <sz val="16.0"/>
      <color rgb="FF000000"/>
      <name val="Charter roman"/>
    </font>
    <font/>
    <font>
      <b/>
      <u/>
      <sz val="12.0"/>
      <color rgb="FF000000"/>
      <name val="Charter roman"/>
    </font>
    <font>
      <b/>
      <u/>
      <sz val="12.0"/>
      <color rgb="FF000000"/>
      <name val="Charter roman"/>
    </font>
    <font>
      <sz val="12.0"/>
      <color rgb="FF000000"/>
      <name val="Times New Roman"/>
    </font>
    <font>
      <sz val="12.0"/>
      <color rgb="FF000000"/>
      <name val="Helvetica Neue"/>
    </font>
    <font>
      <b/>
      <sz val="14.0"/>
      <color rgb="FF000000"/>
      <name val="Charter roman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CCC0D9"/>
        <bgColor rgb="FFCCC0D9"/>
      </patternFill>
    </fill>
    <fill>
      <patternFill patternType="solid">
        <fgColor rgb="FFFC92FF"/>
        <bgColor rgb="FFFC92FF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6F796"/>
        <bgColor rgb="FFF6F796"/>
      </patternFill>
    </fill>
    <fill>
      <patternFill patternType="solid">
        <fgColor rgb="FFFFF864"/>
        <bgColor rgb="FFFFF864"/>
      </patternFill>
    </fill>
  </fills>
  <borders count="17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1" fillId="3" fontId="7" numFmtId="0" xfId="0" applyAlignment="1" applyBorder="1" applyFill="1" applyFont="1">
      <alignment horizontal="center" shrinkToFit="0" vertical="bottom" wrapText="0"/>
    </xf>
    <xf borderId="2" fillId="4" fontId="8" numFmtId="0" xfId="0" applyAlignment="1" applyBorder="1" applyFill="1" applyFont="1">
      <alignment shrinkToFit="0" vertical="bottom" wrapText="0"/>
    </xf>
    <xf borderId="3" fillId="4" fontId="2" numFmtId="0" xfId="0" applyAlignment="1" applyBorder="1" applyFont="1">
      <alignment shrinkToFit="0" vertical="bottom" wrapText="0"/>
    </xf>
    <xf borderId="4" fillId="4" fontId="2" numFmtId="0" xfId="0" applyAlignment="1" applyBorder="1" applyFont="1">
      <alignment shrinkToFit="0" vertical="bottom" wrapText="0"/>
    </xf>
    <xf borderId="1" fillId="3" fontId="1" numFmtId="0" xfId="0" applyAlignment="1" applyBorder="1" applyFont="1">
      <alignment shrinkToFit="0" vertical="bottom" wrapText="0"/>
    </xf>
    <xf borderId="5" fillId="4" fontId="6" numFmtId="0" xfId="0" applyAlignment="1" applyBorder="1" applyFont="1">
      <alignment shrinkToFit="0" vertical="bottom" wrapText="0"/>
    </xf>
    <xf borderId="1" fillId="4" fontId="6" numFmtId="0" xfId="0" applyAlignment="1" applyBorder="1" applyFont="1">
      <alignment shrinkToFit="0" vertical="bottom" wrapText="0"/>
    </xf>
    <xf borderId="6" fillId="4" fontId="6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horizontal="center" shrinkToFit="0" vertical="bottom" wrapText="0"/>
    </xf>
    <xf borderId="9" fillId="0" fontId="9" numFmtId="0" xfId="0" applyBorder="1" applyFont="1"/>
    <xf borderId="10" fillId="0" fontId="2" numFmtId="2" xfId="0" applyAlignment="1" applyBorder="1" applyFont="1" applyNumberFormat="1">
      <alignment shrinkToFit="0" vertical="bottom" wrapText="0"/>
    </xf>
    <xf borderId="7" fillId="5" fontId="2" numFmtId="164" xfId="0" applyAlignment="1" applyBorder="1" applyFill="1" applyFont="1" applyNumberForma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0" fillId="0" fontId="2" numFmtId="2" xfId="0" applyAlignment="1" applyFont="1" applyNumberFormat="1">
      <alignment horizontal="center" shrinkToFit="0" vertical="bottom" wrapText="0"/>
    </xf>
    <xf borderId="0" fillId="0" fontId="2" numFmtId="2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1" fillId="3" fontId="1" numFmtId="164" xfId="0" applyAlignment="1" applyBorder="1" applyFont="1" applyNumberFormat="1">
      <alignment shrinkToFit="0" vertical="bottom" wrapText="0"/>
    </xf>
    <xf borderId="2" fillId="6" fontId="8" numFmtId="0" xfId="0" applyAlignment="1" applyBorder="1" applyFill="1" applyFont="1">
      <alignment shrinkToFit="0" vertical="bottom" wrapText="0"/>
    </xf>
    <xf borderId="3" fillId="6" fontId="2" numFmtId="0" xfId="0" applyAlignment="1" applyBorder="1" applyFont="1">
      <alignment shrinkToFit="0" vertical="bottom" wrapText="0"/>
    </xf>
    <xf borderId="4" fillId="6" fontId="2" numFmtId="0" xfId="0" applyAlignment="1" applyBorder="1" applyFont="1">
      <alignment shrinkToFit="0" vertical="bottom" wrapText="0"/>
    </xf>
    <xf borderId="12" fillId="0" fontId="2" numFmtId="2" xfId="0" applyAlignment="1" applyBorder="1" applyFont="1" applyNumberFormat="1">
      <alignment horizontal="center" shrinkToFit="0" vertical="bottom" wrapText="0"/>
    </xf>
    <xf borderId="12" fillId="0" fontId="2" numFmtId="164" xfId="0" applyAlignment="1" applyBorder="1" applyFont="1" applyNumberFormat="1">
      <alignment shrinkToFit="0" vertical="bottom" wrapText="0"/>
    </xf>
    <xf borderId="13" fillId="3" fontId="1" numFmtId="164" xfId="0" applyAlignment="1" applyBorder="1" applyFont="1" applyNumberFormat="1">
      <alignment shrinkToFit="0" vertical="bottom" wrapText="0"/>
    </xf>
    <xf borderId="2" fillId="6" fontId="6" numFmtId="0" xfId="0" applyAlignment="1" applyBorder="1" applyFont="1">
      <alignment shrinkToFit="0" vertical="bottom" wrapText="0"/>
    </xf>
    <xf borderId="3" fillId="6" fontId="6" numFmtId="0" xfId="0" applyAlignment="1" applyBorder="1" applyFont="1">
      <alignment shrinkToFit="0" vertical="bottom" wrapText="0"/>
    </xf>
    <xf borderId="4" fillId="6" fontId="6" numFmtId="0" xfId="0" applyAlignment="1" applyBorder="1" applyFont="1">
      <alignment shrinkToFit="0" vertical="bottom" wrapText="0"/>
    </xf>
    <xf borderId="7" fillId="0" fontId="2" numFmtId="164" xfId="0" applyAlignment="1" applyBorder="1" applyFont="1" applyNumberFormat="1">
      <alignment shrinkToFit="0" vertical="bottom" wrapText="0"/>
    </xf>
    <xf borderId="7" fillId="0" fontId="2" numFmtId="3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horizontal="center" shrinkToFit="0" vertical="bottom" wrapText="0"/>
    </xf>
    <xf borderId="0" fillId="0" fontId="2" numFmtId="166" xfId="0" applyAlignment="1" applyFont="1" applyNumberFormat="1">
      <alignment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2" fillId="7" fontId="8" numFmtId="0" xfId="0" applyAlignment="1" applyBorder="1" applyFill="1" applyFont="1">
      <alignment shrinkToFit="0" vertical="bottom" wrapText="0"/>
    </xf>
    <xf borderId="3" fillId="7" fontId="2" numFmtId="0" xfId="0" applyAlignment="1" applyBorder="1" applyFont="1">
      <alignment shrinkToFit="0" vertical="bottom" wrapText="0"/>
    </xf>
    <xf borderId="4" fillId="7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2" fillId="7" fontId="6" numFmtId="0" xfId="0" applyAlignment="1" applyBorder="1" applyFont="1">
      <alignment shrinkToFit="0" vertical="bottom" wrapText="0"/>
    </xf>
    <xf borderId="3" fillId="7" fontId="6" numFmtId="0" xfId="0" applyAlignment="1" applyBorder="1" applyFont="1">
      <alignment shrinkToFit="0" vertical="bottom" wrapText="0"/>
    </xf>
    <xf borderId="4" fillId="7" fontId="6" numFmtId="0" xfId="0" applyAlignment="1" applyBorder="1" applyFont="1">
      <alignment shrinkToFit="0" vertical="bottom" wrapText="0"/>
    </xf>
    <xf borderId="12" fillId="0" fontId="2" numFmtId="165" xfId="0" applyAlignment="1" applyBorder="1" applyFont="1" applyNumberFormat="1">
      <alignment horizontal="center" shrinkToFit="0" vertical="bottom" wrapText="0"/>
    </xf>
    <xf borderId="14" fillId="0" fontId="9" numFmtId="0" xfId="0" applyBorder="1" applyFont="1"/>
    <xf borderId="7" fillId="0" fontId="2" numFmtId="167" xfId="0" applyAlignment="1" applyBorder="1" applyFont="1" applyNumberFormat="1">
      <alignment shrinkToFit="0" vertical="bottom" wrapText="0"/>
    </xf>
    <xf borderId="7" fillId="0" fontId="2" numFmtId="168" xfId="0" applyAlignment="1" applyBorder="1" applyFont="1" applyNumberFormat="1">
      <alignment shrinkToFit="0" vertical="bottom" wrapText="0"/>
    </xf>
    <xf borderId="7" fillId="0" fontId="2" numFmtId="0" xfId="0" applyAlignment="1" applyBorder="1" applyFont="1">
      <alignment horizontal="left" shrinkToFit="0" vertical="bottom" wrapText="0"/>
    </xf>
    <xf borderId="15" fillId="2" fontId="2" numFmtId="167" xfId="0" applyAlignment="1" applyBorder="1" applyFont="1" applyNumberFormat="1">
      <alignment shrinkToFit="0" vertical="bottom" wrapText="0"/>
    </xf>
    <xf borderId="15" fillId="2" fontId="2" numFmtId="0" xfId="0" applyAlignment="1" applyBorder="1" applyFont="1">
      <alignment shrinkToFit="0" vertical="bottom" wrapText="0"/>
    </xf>
    <xf borderId="16" fillId="0" fontId="2" numFmtId="168" xfId="0" applyAlignment="1" applyBorder="1" applyFont="1" applyNumberFormat="1">
      <alignment shrinkToFit="0" vertical="bottom" wrapText="0"/>
    </xf>
    <xf borderId="7" fillId="0" fontId="2" numFmtId="166" xfId="0" applyAlignment="1" applyBorder="1" applyFont="1" applyNumberFormat="1">
      <alignment horizontal="left" shrinkToFit="0" vertical="bottom" wrapText="0"/>
    </xf>
    <xf borderId="11" fillId="0" fontId="2" numFmtId="167" xfId="0" applyAlignment="1" applyBorder="1" applyFont="1" applyNumberFormat="1">
      <alignment shrinkToFit="0" vertical="bottom" wrapText="0"/>
    </xf>
    <xf borderId="11" fillId="0" fontId="2" numFmtId="168" xfId="0" applyAlignment="1" applyBorder="1" applyFont="1" applyNumberFormat="1">
      <alignment shrinkToFit="0" vertical="bottom" wrapText="0"/>
    </xf>
    <xf borderId="7" fillId="5" fontId="2" numFmtId="167" xfId="0" applyAlignment="1" applyBorder="1" applyFont="1" applyNumberFormat="1">
      <alignment shrinkToFit="0" vertical="bottom" wrapText="0"/>
    </xf>
    <xf borderId="7" fillId="5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shrinkToFit="0" vertical="bottom" wrapText="0"/>
    </xf>
    <xf borderId="0" fillId="0" fontId="10" numFmtId="0" xfId="0" applyAlignment="1" applyFont="1">
      <alignment horizontal="left" shrinkToFit="0" vertical="bottom" wrapText="0"/>
    </xf>
    <xf borderId="13" fillId="3" fontId="1" numFmtId="164" xfId="0" applyAlignment="1" applyBorder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bottom" wrapText="0"/>
    </xf>
    <xf borderId="1" fillId="3" fontId="1" numFmtId="164" xfId="0" applyAlignment="1" applyBorder="1" applyFont="1" applyNumberFormat="1">
      <alignment horizontal="center" shrinkToFit="0" vertical="bottom" wrapText="0"/>
    </xf>
    <xf borderId="0" fillId="0" fontId="12" numFmtId="10" xfId="0" applyAlignment="1" applyFont="1" applyNumberFormat="1">
      <alignment horizontal="center" shrinkToFit="0" vertical="center" wrapText="0"/>
    </xf>
    <xf borderId="0" fillId="0" fontId="2" numFmtId="169" xfId="0" applyAlignment="1" applyFont="1" applyNumberForma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166" xfId="0" applyAlignment="1" applyFont="1" applyNumberFormat="1">
      <alignment horizontal="left" shrinkToFit="0" vertical="bottom" wrapText="0"/>
    </xf>
    <xf borderId="12" fillId="0" fontId="2" numFmtId="0" xfId="0" applyAlignment="1" applyBorder="1" applyFont="1">
      <alignment shrinkToFit="0" vertical="bottom" wrapText="0"/>
    </xf>
    <xf borderId="1" fillId="8" fontId="1" numFmtId="0" xfId="0" applyAlignment="1" applyBorder="1" applyFill="1" applyFont="1">
      <alignment horizontal="right" shrinkToFit="0" vertical="bottom" wrapText="0"/>
    </xf>
    <xf borderId="1" fillId="8" fontId="1" numFmtId="0" xfId="0" applyAlignment="1" applyBorder="1" applyFont="1">
      <alignment shrinkToFit="0" vertical="bottom" wrapText="0"/>
    </xf>
    <xf borderId="1" fillId="8" fontId="1" numFmtId="164" xfId="0" applyAlignment="1" applyBorder="1" applyFont="1" applyNumberForma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12" fillId="0" fontId="2" numFmtId="164" xfId="0" applyAlignment="1" applyBorder="1" applyFont="1" applyNumberFormat="1">
      <alignment horizontal="right" shrinkToFit="0" vertical="bottom" wrapText="0"/>
    </xf>
    <xf borderId="1" fillId="8" fontId="2" numFmtId="0" xfId="0" applyAlignment="1" applyBorder="1" applyFont="1">
      <alignment shrinkToFit="0" vertical="bottom" wrapText="0"/>
    </xf>
    <xf borderId="1" fillId="9" fontId="1" numFmtId="0" xfId="0" applyAlignment="1" applyBorder="1" applyFill="1" applyFont="1">
      <alignment shrinkToFit="0" vertical="bottom" wrapText="0"/>
    </xf>
    <xf borderId="1" fillId="9" fontId="2" numFmtId="0" xfId="0" applyAlignment="1" applyBorder="1" applyFont="1">
      <alignment shrinkToFit="0" vertical="bottom" wrapText="0"/>
    </xf>
    <xf borderId="1" fillId="9" fontId="1" numFmtId="0" xfId="0" applyAlignment="1" applyBorder="1" applyFont="1">
      <alignment horizontal="right" shrinkToFit="0" vertical="bottom" wrapText="0"/>
    </xf>
    <xf borderId="1" fillId="9" fontId="1" numFmtId="164" xfId="0" applyAlignment="1" applyBorder="1" applyFont="1" applyNumberFormat="1">
      <alignment shrinkToFit="0" vertical="bottom" wrapText="0"/>
    </xf>
    <xf borderId="1" fillId="10" fontId="1" numFmtId="0" xfId="0" applyAlignment="1" applyBorder="1" applyFill="1" applyFont="1">
      <alignment shrinkToFit="0" vertical="bottom" wrapText="0"/>
    </xf>
    <xf borderId="1" fillId="10" fontId="2" numFmtId="0" xfId="0" applyAlignment="1" applyBorder="1" applyFont="1">
      <alignment shrinkToFit="0" vertical="bottom" wrapText="0"/>
    </xf>
    <xf borderId="13" fillId="10" fontId="1" numFmtId="0" xfId="0" applyAlignment="1" applyBorder="1" applyFont="1">
      <alignment horizontal="center" shrinkToFit="0" vertical="bottom" wrapText="0"/>
    </xf>
    <xf borderId="1" fillId="10" fontId="1" numFmtId="170" xfId="0" applyAlignment="1" applyBorder="1" applyFont="1" applyNumberFormat="1">
      <alignment horizontal="center" shrinkToFit="0" vertical="bottom" wrapText="0"/>
    </xf>
    <xf borderId="1" fillId="10" fontId="1" numFmtId="0" xfId="0" applyAlignment="1" applyBorder="1" applyFont="1">
      <alignment horizontal="right" shrinkToFit="0" vertical="bottom" wrapText="0"/>
    </xf>
    <xf borderId="1" fillId="10" fontId="1" numFmtId="164" xfId="0" applyAlignment="1" applyBorder="1" applyFont="1" applyNumberFormat="1">
      <alignment shrinkToFit="0" vertical="bottom" wrapText="0"/>
    </xf>
    <xf borderId="1" fillId="3" fontId="2" numFmtId="0" xfId="0" applyAlignment="1" applyBorder="1" applyFont="1">
      <alignment shrinkToFit="0" vertical="bottom" wrapText="0"/>
    </xf>
    <xf borderId="1" fillId="3" fontId="7" numFmtId="0" xfId="0" applyAlignment="1" applyBorder="1" applyFont="1">
      <alignment horizontal="center" shrinkToFit="0" vertical="bottom" wrapText="1"/>
    </xf>
    <xf borderId="12" fillId="0" fontId="2" numFmtId="0" xfId="0" applyAlignment="1" applyBorder="1" applyFont="1">
      <alignment horizontal="center" shrinkToFit="0" vertical="bottom" wrapText="0"/>
    </xf>
    <xf borderId="0" fillId="0" fontId="2" numFmtId="3" xfId="0" applyAlignment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1" xfId="0" applyAlignment="1" applyFont="1" applyNumberFormat="1">
      <alignment horizontal="center" shrinkToFit="0" vertical="bottom" wrapText="0"/>
    </xf>
    <xf borderId="0" fillId="0" fontId="1" numFmtId="165" xfId="0" applyAlignment="1" applyFont="1" applyNumberFormat="1">
      <alignment horizontal="center" shrinkToFit="0" vertical="bottom" wrapText="0"/>
    </xf>
    <xf borderId="1" fillId="3" fontId="1" numFmtId="166" xfId="0" applyAlignment="1" applyBorder="1" applyFont="1" applyNumberFormat="1">
      <alignment shrinkToFit="0" vertical="bottom" wrapText="0"/>
    </xf>
    <xf borderId="12" fillId="0" fontId="2" numFmtId="1" xfId="0" applyAlignment="1" applyBorder="1" applyFont="1" applyNumberForma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0" fontId="2" numFmtId="167" xfId="0" applyAlignment="1" applyFont="1" applyNumberFormat="1">
      <alignment shrinkToFit="0" vertical="bottom" wrapText="0"/>
    </xf>
    <xf borderId="13" fillId="3" fontId="1" numFmtId="166" xfId="0" applyAlignment="1" applyBorder="1" applyFont="1" applyNumberFormat="1">
      <alignment horizontal="center" shrinkToFit="0" vertical="bottom" wrapText="0"/>
    </xf>
    <xf borderId="1" fillId="8" fontId="2" numFmtId="0" xfId="0" applyAlignment="1" applyBorder="1" applyFont="1">
      <alignment horizontal="right" shrinkToFit="0" vertical="bottom" wrapText="0"/>
    </xf>
    <xf borderId="1" fillId="8" fontId="2" numFmtId="164" xfId="0" applyAlignment="1" applyBorder="1" applyFont="1" applyNumberFormat="1">
      <alignment shrinkToFit="0" vertical="bottom" wrapText="0"/>
    </xf>
    <xf borderId="1" fillId="9" fontId="2" numFmtId="164" xfId="0" applyAlignment="1" applyBorder="1" applyFont="1" applyNumberFormat="1">
      <alignment shrinkToFit="0" vertical="bottom" wrapText="0"/>
    </xf>
    <xf borderId="1" fillId="2" fontId="1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horizontal="center" shrinkToFit="0" vertical="bottom" wrapText="0"/>
    </xf>
    <xf borderId="1" fillId="2" fontId="1" numFmtId="170" xfId="0" applyAlignment="1" applyBorder="1" applyFont="1" applyNumberFormat="1">
      <alignment horizontal="center" shrinkToFit="0" vertical="bottom" wrapText="0"/>
    </xf>
    <xf borderId="1" fillId="2" fontId="1" numFmtId="0" xfId="0" applyAlignment="1" applyBorder="1" applyFont="1">
      <alignment horizontal="right" shrinkToFit="0" vertical="bottom" wrapText="0"/>
    </xf>
    <xf borderId="1" fillId="11" fontId="2" numFmtId="164" xfId="0" applyAlignment="1" applyBorder="1" applyFill="1" applyFont="1" applyNumberFormat="1">
      <alignment shrinkToFit="0" vertical="bottom" wrapText="0"/>
    </xf>
    <xf borderId="1" fillId="2" fontId="1" numFmtId="164" xfId="0" applyAlignment="1" applyBorder="1" applyFont="1" applyNumberFormat="1">
      <alignment shrinkToFit="0" vertical="bottom" wrapText="0"/>
    </xf>
    <xf borderId="1" fillId="2" fontId="2" numFmtId="164" xfId="0" applyAlignment="1" applyBorder="1" applyFont="1" applyNumberFormat="1">
      <alignment shrinkToFit="0" vertical="bottom" wrapText="0"/>
    </xf>
    <xf borderId="1" fillId="3" fontId="14" numFmtId="0" xfId="0" applyAlignment="1" applyBorder="1" applyFont="1">
      <alignment horizontal="right" shrinkToFit="0" vertical="bottom" wrapText="0"/>
    </xf>
    <xf borderId="1" fillId="3" fontId="2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42.78"/>
    <col customWidth="1" min="2" max="3" width="24.33"/>
    <col customWidth="1" min="4" max="7" width="12.89"/>
    <col customWidth="1" hidden="1" min="8" max="13" width="8.56"/>
    <col customWidth="1" min="14" max="14" width="14.44"/>
    <col customWidth="1" min="15" max="21" width="11.33"/>
    <col customWidth="1" min="22" max="22" width="27.44"/>
    <col customWidth="1" min="23" max="23" width="11.33"/>
    <col customWidth="1" min="24" max="24" width="11.22"/>
    <col customWidth="1" min="25" max="32" width="11.11"/>
    <col customWidth="1" min="33" max="34" width="11.33"/>
  </cols>
  <sheetData>
    <row r="1" ht="21.0" customHeight="1">
      <c r="A1" s="1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ht="15.75" customHeight="1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ht="15.75" customHeight="1">
      <c r="A3" s="6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ht="15.75" customHeight="1">
      <c r="A4" s="10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ht="15.75" customHeight="1">
      <c r="A5" s="10" t="s">
        <v>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ht="15.75" customHeight="1">
      <c r="A6" s="10" t="s">
        <v>10</v>
      </c>
      <c r="B6" s="3"/>
      <c r="C6" s="3"/>
      <c r="D6" s="9" t="s">
        <v>2</v>
      </c>
      <c r="F6" s="9" t="s">
        <v>4</v>
      </c>
      <c r="H6" s="9" t="s">
        <v>5</v>
      </c>
      <c r="J6" s="9" t="s">
        <v>6</v>
      </c>
      <c r="L6" s="9" t="s">
        <v>7</v>
      </c>
      <c r="N6" s="11" t="s">
        <v>8</v>
      </c>
      <c r="O6" s="3"/>
      <c r="P6" s="12" t="s">
        <v>11</v>
      </c>
      <c r="Q6" s="13"/>
      <c r="R6" s="13"/>
      <c r="S6" s="13"/>
      <c r="T6" s="14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ht="15.75" customHeight="1">
      <c r="A7" s="10"/>
      <c r="B7" s="3"/>
      <c r="C7" s="3"/>
      <c r="D7" s="10"/>
      <c r="E7" s="10"/>
      <c r="F7" s="10"/>
      <c r="G7" s="10"/>
      <c r="H7" s="10"/>
      <c r="I7" s="10"/>
      <c r="J7" s="10"/>
      <c r="K7" s="10"/>
      <c r="L7" s="10"/>
      <c r="M7" s="10"/>
      <c r="N7" s="15"/>
      <c r="O7" s="3"/>
      <c r="P7" s="16" t="s">
        <v>13</v>
      </c>
      <c r="Q7" s="17" t="s">
        <v>14</v>
      </c>
      <c r="R7" s="17" t="s">
        <v>15</v>
      </c>
      <c r="S7" s="17" t="s">
        <v>16</v>
      </c>
      <c r="T7" s="18" t="s">
        <v>17</v>
      </c>
      <c r="U7" s="3"/>
      <c r="V7" s="19" t="s">
        <v>18</v>
      </c>
      <c r="W7" s="20" t="s">
        <v>2</v>
      </c>
      <c r="X7" s="21"/>
      <c r="Y7" s="20" t="s">
        <v>4</v>
      </c>
      <c r="Z7" s="21"/>
      <c r="AA7" s="20" t="s">
        <v>5</v>
      </c>
      <c r="AB7" s="21"/>
      <c r="AC7" s="20" t="s">
        <v>6</v>
      </c>
      <c r="AD7" s="21"/>
      <c r="AE7" s="20" t="s">
        <v>7</v>
      </c>
      <c r="AF7" s="21"/>
      <c r="AG7" s="3"/>
      <c r="AH7" s="3"/>
    </row>
    <row r="8" ht="15.75" customHeight="1">
      <c r="A8" s="2" t="str">
        <f>'PI-Casanova'!A9</f>
        <v/>
      </c>
      <c r="B8" s="3"/>
      <c r="C8" s="3"/>
      <c r="D8" s="10" t="s">
        <v>19</v>
      </c>
      <c r="E8" s="10" t="s">
        <v>20</v>
      </c>
      <c r="F8" s="10" t="s">
        <v>19</v>
      </c>
      <c r="G8" s="10" t="s">
        <v>20</v>
      </c>
      <c r="H8" s="10" t="s">
        <v>19</v>
      </c>
      <c r="I8" s="10" t="s">
        <v>20</v>
      </c>
      <c r="J8" s="10" t="s">
        <v>19</v>
      </c>
      <c r="K8" s="10" t="s">
        <v>20</v>
      </c>
      <c r="L8" s="10" t="s">
        <v>19</v>
      </c>
      <c r="M8" s="10" t="s">
        <v>20</v>
      </c>
      <c r="N8" s="15"/>
      <c r="O8" s="3"/>
      <c r="P8" s="22">
        <f>E12/V21*100</f>
        <v>25</v>
      </c>
      <c r="Q8" s="22">
        <f>G12/Y21*100</f>
        <v>25</v>
      </c>
      <c r="R8" s="22">
        <f>I12/AA21*100</f>
        <v>0</v>
      </c>
      <c r="S8" s="22">
        <f>K12/AC21*100</f>
        <v>0</v>
      </c>
      <c r="T8" s="22">
        <f>M12/AE21*100</f>
        <v>0</v>
      </c>
      <c r="U8" s="3"/>
      <c r="V8" s="19"/>
      <c r="W8" s="23">
        <f>V22</f>
        <v>6792.692308</v>
      </c>
      <c r="X8" s="19">
        <v>9.0</v>
      </c>
      <c r="Y8" s="23">
        <f>W8*1.03</f>
        <v>6996.473077</v>
      </c>
      <c r="Z8" s="19">
        <v>9.0</v>
      </c>
      <c r="AA8" s="23">
        <f>Y8*1.03</f>
        <v>7206.367269</v>
      </c>
      <c r="AB8" s="19">
        <v>9.0</v>
      </c>
      <c r="AC8" s="23">
        <f>AA8*1.03</f>
        <v>7422.558287</v>
      </c>
      <c r="AD8" s="19">
        <v>9.0</v>
      </c>
      <c r="AE8" s="23">
        <f>AC8*1.03</f>
        <v>7645.235036</v>
      </c>
      <c r="AF8" s="19">
        <v>9.0</v>
      </c>
      <c r="AG8" s="3"/>
      <c r="AH8" s="3"/>
    </row>
    <row r="9" ht="15.75" customHeight="1">
      <c r="A9" s="10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5"/>
      <c r="O9" s="3"/>
      <c r="P9" s="24"/>
      <c r="Q9" s="24"/>
      <c r="R9" s="24"/>
      <c r="S9" s="24"/>
      <c r="T9" s="24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ht="15.75" customHeight="1">
      <c r="A10" s="10"/>
      <c r="B10" s="3"/>
      <c r="C10" s="3" t="s">
        <v>23</v>
      </c>
      <c r="D10" s="26">
        <v>3.0</v>
      </c>
      <c r="E10" s="27">
        <f>W8*D10</f>
        <v>20378.07692</v>
      </c>
      <c r="F10" s="26">
        <v>3.0</v>
      </c>
      <c r="G10" s="27">
        <f>Y8*F10</f>
        <v>20989.41923</v>
      </c>
      <c r="H10" s="25">
        <v>0.0</v>
      </c>
      <c r="I10" s="27">
        <f>AA8*H10</f>
        <v>0</v>
      </c>
      <c r="J10" s="25">
        <v>0.0</v>
      </c>
      <c r="K10" s="27">
        <f>AC8*J10</f>
        <v>0</v>
      </c>
      <c r="L10" s="25">
        <v>0.0</v>
      </c>
      <c r="M10" s="27">
        <f>AE8*L10</f>
        <v>0</v>
      </c>
      <c r="N10" s="28">
        <f t="shared" ref="N10:N12" si="1">E10+G10+I10+K10+M10</f>
        <v>41367.49615</v>
      </c>
      <c r="O10" s="3"/>
      <c r="P10" s="29" t="s">
        <v>24</v>
      </c>
      <c r="Q10" s="30"/>
      <c r="R10" s="30"/>
      <c r="S10" s="30"/>
      <c r="T10" s="31"/>
      <c r="U10" s="3"/>
      <c r="V10" s="19" t="s">
        <v>25</v>
      </c>
      <c r="W10" s="20" t="s">
        <v>2</v>
      </c>
      <c r="X10" s="21"/>
      <c r="Y10" s="20" t="s">
        <v>4</v>
      </c>
      <c r="Z10" s="21"/>
      <c r="AA10" s="20" t="s">
        <v>5</v>
      </c>
      <c r="AB10" s="21"/>
      <c r="AC10" s="20" t="s">
        <v>6</v>
      </c>
      <c r="AD10" s="21"/>
      <c r="AE10" s="20" t="s">
        <v>7</v>
      </c>
      <c r="AF10" s="21"/>
      <c r="AG10" s="3"/>
      <c r="AH10" s="3"/>
    </row>
    <row r="11" ht="15.75" customHeight="1">
      <c r="A11" s="10"/>
      <c r="B11" s="3"/>
      <c r="C11" s="3"/>
      <c r="D11" s="32">
        <v>0.0</v>
      </c>
      <c r="E11" s="33">
        <v>0.0</v>
      </c>
      <c r="F11" s="32">
        <v>0.0</v>
      </c>
      <c r="G11" s="33">
        <v>0.0</v>
      </c>
      <c r="H11" s="32">
        <v>0.0</v>
      </c>
      <c r="I11" s="33">
        <v>0.0</v>
      </c>
      <c r="J11" s="32">
        <v>0.0</v>
      </c>
      <c r="K11" s="33">
        <v>0.0</v>
      </c>
      <c r="L11" s="32">
        <v>0.0</v>
      </c>
      <c r="M11" s="33">
        <v>0.0</v>
      </c>
      <c r="N11" s="34">
        <f t="shared" si="1"/>
        <v>0</v>
      </c>
      <c r="O11" s="3"/>
      <c r="P11" s="35" t="s">
        <v>13</v>
      </c>
      <c r="Q11" s="36" t="s">
        <v>14</v>
      </c>
      <c r="R11" s="36" t="s">
        <v>15</v>
      </c>
      <c r="S11" s="36" t="s">
        <v>16</v>
      </c>
      <c r="T11" s="37" t="s">
        <v>17</v>
      </c>
      <c r="U11" s="3"/>
      <c r="V11" s="19" t="s">
        <v>26</v>
      </c>
      <c r="W11" s="38">
        <v>25000.0</v>
      </c>
      <c r="X11" s="39">
        <v>12.0</v>
      </c>
      <c r="Y11" s="38">
        <f t="shared" ref="Y11:Y15" si="3">W11*1.03</f>
        <v>25750</v>
      </c>
      <c r="Z11" s="39">
        <v>12.0</v>
      </c>
      <c r="AA11" s="38">
        <f t="shared" ref="AA11:AA15" si="4">Y11*1.03</f>
        <v>26522.5</v>
      </c>
      <c r="AB11" s="39">
        <v>12.0</v>
      </c>
      <c r="AC11" s="38">
        <f t="shared" ref="AC11:AC15" si="5">AA11*1.03</f>
        <v>27318.175</v>
      </c>
      <c r="AD11" s="39">
        <v>12.0</v>
      </c>
      <c r="AE11" s="38">
        <f t="shared" ref="AE11:AE15" si="6">AC11*1.03</f>
        <v>28137.72025</v>
      </c>
      <c r="AF11" s="39">
        <v>12.0</v>
      </c>
      <c r="AG11" s="3"/>
      <c r="AH11" s="3"/>
    </row>
    <row r="12" ht="15.75" customHeight="1">
      <c r="A12" s="10"/>
      <c r="B12" s="3"/>
      <c r="C12" s="40" t="s">
        <v>27</v>
      </c>
      <c r="D12" s="41">
        <f t="shared" ref="D12:M12" si="2">SUM(D10:D11)</f>
        <v>3</v>
      </c>
      <c r="E12" s="42">
        <f t="shared" si="2"/>
        <v>20378.07692</v>
      </c>
      <c r="F12" s="41">
        <f t="shared" si="2"/>
        <v>3</v>
      </c>
      <c r="G12" s="42">
        <f t="shared" si="2"/>
        <v>20989.41923</v>
      </c>
      <c r="H12" s="41">
        <f t="shared" si="2"/>
        <v>0</v>
      </c>
      <c r="I12" s="42">
        <f t="shared" si="2"/>
        <v>0</v>
      </c>
      <c r="J12" s="41">
        <f t="shared" si="2"/>
        <v>0</v>
      </c>
      <c r="K12" s="42">
        <f t="shared" si="2"/>
        <v>0</v>
      </c>
      <c r="L12" s="41">
        <f t="shared" si="2"/>
        <v>0</v>
      </c>
      <c r="M12" s="42">
        <f t="shared" si="2"/>
        <v>0</v>
      </c>
      <c r="N12" s="28">
        <f t="shared" si="1"/>
        <v>41367.49615</v>
      </c>
      <c r="O12" s="3"/>
      <c r="P12" s="22">
        <f>E10/V20*100</f>
        <v>33.46153846</v>
      </c>
      <c r="Q12" s="22">
        <f>G10/Y20*100</f>
        <v>33.46153846</v>
      </c>
      <c r="R12" s="22">
        <f>I10/V20*100</f>
        <v>0</v>
      </c>
      <c r="S12" s="22">
        <f>K10/V20*100</f>
        <v>0</v>
      </c>
      <c r="T12" s="22">
        <f>M10/V20*100</f>
        <v>0</v>
      </c>
      <c r="U12" s="3"/>
      <c r="V12" s="19" t="s">
        <v>28</v>
      </c>
      <c r="W12" s="38">
        <v>50000.0</v>
      </c>
      <c r="X12" s="19">
        <v>12.0</v>
      </c>
      <c r="Y12" s="38">
        <f t="shared" si="3"/>
        <v>51500</v>
      </c>
      <c r="Z12" s="19">
        <v>12.0</v>
      </c>
      <c r="AA12" s="38">
        <f t="shared" si="4"/>
        <v>53045</v>
      </c>
      <c r="AB12" s="19">
        <v>12.0</v>
      </c>
      <c r="AC12" s="38">
        <f t="shared" si="5"/>
        <v>54636.35</v>
      </c>
      <c r="AD12" s="19">
        <v>12.0</v>
      </c>
      <c r="AE12" s="38">
        <f t="shared" si="6"/>
        <v>56275.4405</v>
      </c>
      <c r="AF12" s="39">
        <v>12.0</v>
      </c>
      <c r="AG12" s="3"/>
      <c r="AH12" s="3"/>
    </row>
    <row r="13" ht="15.75" customHeight="1">
      <c r="A13" s="10"/>
      <c r="B13" s="3"/>
      <c r="C13" s="3"/>
      <c r="D13" s="43"/>
      <c r="E13" s="44"/>
      <c r="F13" s="43"/>
      <c r="G13" s="44"/>
      <c r="H13" s="43"/>
      <c r="I13" s="44"/>
      <c r="J13" s="43"/>
      <c r="K13" s="44"/>
      <c r="L13" s="43"/>
      <c r="M13" s="44"/>
      <c r="N13" s="28"/>
      <c r="O13" s="3"/>
      <c r="P13" s="24"/>
      <c r="Q13" s="24"/>
      <c r="R13" s="24"/>
      <c r="S13" s="24"/>
      <c r="T13" s="24"/>
      <c r="U13" s="3"/>
      <c r="V13" s="19" t="s">
        <v>30</v>
      </c>
      <c r="W13" s="38">
        <v>21000.0</v>
      </c>
      <c r="X13" s="19">
        <v>12.0</v>
      </c>
      <c r="Y13" s="38">
        <f t="shared" si="3"/>
        <v>21630</v>
      </c>
      <c r="Z13" s="39">
        <v>12.0</v>
      </c>
      <c r="AA13" s="38">
        <f t="shared" si="4"/>
        <v>22278.9</v>
      </c>
      <c r="AB13" s="39">
        <v>12.0</v>
      </c>
      <c r="AC13" s="38">
        <f t="shared" si="5"/>
        <v>22947.267</v>
      </c>
      <c r="AD13" s="39">
        <v>12.0</v>
      </c>
      <c r="AE13" s="38">
        <f t="shared" si="6"/>
        <v>23635.68501</v>
      </c>
      <c r="AF13" s="39">
        <v>12.0</v>
      </c>
      <c r="AG13" s="3"/>
      <c r="AH13" s="3"/>
    </row>
    <row r="14" ht="15.75" customHeight="1">
      <c r="A14" s="10"/>
      <c r="B14" s="3"/>
      <c r="C14" s="9" t="s">
        <v>31</v>
      </c>
      <c r="D14" s="10" t="s">
        <v>19</v>
      </c>
      <c r="E14" s="10" t="s">
        <v>32</v>
      </c>
      <c r="F14" s="10" t="s">
        <v>19</v>
      </c>
      <c r="G14" s="10" t="s">
        <v>32</v>
      </c>
      <c r="H14" s="10" t="s">
        <v>19</v>
      </c>
      <c r="I14" s="10" t="s">
        <v>32</v>
      </c>
      <c r="J14" s="10" t="s">
        <v>19</v>
      </c>
      <c r="K14" s="10" t="s">
        <v>32</v>
      </c>
      <c r="L14" s="10" t="s">
        <v>19</v>
      </c>
      <c r="M14" s="10" t="s">
        <v>32</v>
      </c>
      <c r="N14" s="28"/>
      <c r="O14" s="3"/>
      <c r="P14" s="46" t="s">
        <v>33</v>
      </c>
      <c r="Q14" s="47"/>
      <c r="R14" s="47"/>
      <c r="S14" s="47"/>
      <c r="T14" s="48"/>
      <c r="U14" s="3"/>
      <c r="V14" s="19" t="s">
        <v>34</v>
      </c>
      <c r="W14" s="38">
        <v>10000.0</v>
      </c>
      <c r="X14" s="19">
        <v>12.0</v>
      </c>
      <c r="Y14" s="38">
        <f t="shared" si="3"/>
        <v>10300</v>
      </c>
      <c r="Z14" s="19">
        <v>12.0</v>
      </c>
      <c r="AA14" s="38">
        <f t="shared" si="4"/>
        <v>10609</v>
      </c>
      <c r="AB14" s="19">
        <v>12.0</v>
      </c>
      <c r="AC14" s="38">
        <f t="shared" si="5"/>
        <v>10927.27</v>
      </c>
      <c r="AD14" s="19">
        <v>12.0</v>
      </c>
      <c r="AE14" s="38">
        <f t="shared" si="6"/>
        <v>11255.0881</v>
      </c>
      <c r="AF14" s="39">
        <v>12.0</v>
      </c>
      <c r="AG14" s="3"/>
      <c r="AH14" s="3"/>
    </row>
    <row r="15" ht="15.75" customHeight="1">
      <c r="A15" s="10" t="s">
        <v>35</v>
      </c>
      <c r="B15" s="3" t="s">
        <v>26</v>
      </c>
      <c r="C15" s="49">
        <v>0.0</v>
      </c>
      <c r="D15" s="43">
        <v>0.0</v>
      </c>
      <c r="E15" s="27">
        <f t="shared" ref="E15:E19" si="7">W11/X11*D15*$C15</f>
        <v>0</v>
      </c>
      <c r="F15" s="43">
        <v>0.0</v>
      </c>
      <c r="G15" s="27">
        <f t="shared" ref="G15:G19" si="8">Y11/Z11*F15*$C15</f>
        <v>0</v>
      </c>
      <c r="H15" s="43">
        <v>0.0</v>
      </c>
      <c r="I15" s="27">
        <f t="shared" ref="I15:I19" si="9">AA11/AB11*H15*$C15</f>
        <v>0</v>
      </c>
      <c r="J15" s="43">
        <v>0.0</v>
      </c>
      <c r="K15" s="27">
        <f t="shared" ref="K15:K19" si="10">AC11/AD11*J15*$C15</f>
        <v>0</v>
      </c>
      <c r="L15" s="43">
        <v>0.0</v>
      </c>
      <c r="M15" s="27">
        <f t="shared" ref="M15:M19" si="11">AE11/AF11*L15*$C15</f>
        <v>0</v>
      </c>
      <c r="N15" s="28">
        <f t="shared" ref="N15:N19" si="12">E15+G15+I15+K15+M15</f>
        <v>0</v>
      </c>
      <c r="O15" s="3"/>
      <c r="P15" s="50" t="s">
        <v>13</v>
      </c>
      <c r="Q15" s="51" t="s">
        <v>14</v>
      </c>
      <c r="R15" s="51" t="s">
        <v>15</v>
      </c>
      <c r="S15" s="51" t="s">
        <v>16</v>
      </c>
      <c r="T15" s="52" t="s">
        <v>17</v>
      </c>
      <c r="U15" s="3"/>
      <c r="V15" s="19" t="s">
        <v>36</v>
      </c>
      <c r="W15" s="38">
        <v>10000.0</v>
      </c>
      <c r="X15" s="19">
        <v>12.0</v>
      </c>
      <c r="Y15" s="38">
        <f t="shared" si="3"/>
        <v>10300</v>
      </c>
      <c r="Z15" s="39">
        <v>12.0</v>
      </c>
      <c r="AA15" s="38">
        <f t="shared" si="4"/>
        <v>10609</v>
      </c>
      <c r="AB15" s="39">
        <v>12.0</v>
      </c>
      <c r="AC15" s="38">
        <f t="shared" si="5"/>
        <v>10927.27</v>
      </c>
      <c r="AD15" s="39">
        <v>12.0</v>
      </c>
      <c r="AE15" s="38">
        <f t="shared" si="6"/>
        <v>11255.0881</v>
      </c>
      <c r="AF15" s="39">
        <v>12.0</v>
      </c>
      <c r="AG15" s="3"/>
      <c r="AH15" s="3"/>
    </row>
    <row r="16" ht="15.75" customHeight="1">
      <c r="A16" s="10"/>
      <c r="B16" s="3" t="s">
        <v>28</v>
      </c>
      <c r="C16" s="49">
        <v>0.0</v>
      </c>
      <c r="D16" s="43">
        <v>0.0</v>
      </c>
      <c r="E16" s="27">
        <f t="shared" si="7"/>
        <v>0</v>
      </c>
      <c r="F16" s="43">
        <v>0.0</v>
      </c>
      <c r="G16" s="27">
        <f t="shared" si="8"/>
        <v>0</v>
      </c>
      <c r="H16" s="43">
        <v>0.0</v>
      </c>
      <c r="I16" s="27">
        <f t="shared" si="9"/>
        <v>0</v>
      </c>
      <c r="J16" s="43">
        <v>0.0</v>
      </c>
      <c r="K16" s="27">
        <f t="shared" si="10"/>
        <v>0</v>
      </c>
      <c r="L16" s="43">
        <v>0.0</v>
      </c>
      <c r="M16" s="27">
        <f t="shared" si="11"/>
        <v>0</v>
      </c>
      <c r="N16" s="28">
        <f t="shared" si="12"/>
        <v>0</v>
      </c>
      <c r="O16" s="3"/>
      <c r="P16" s="22">
        <f>E11/V19*100</f>
        <v>0</v>
      </c>
      <c r="Q16" s="22">
        <f>G11/V19*100</f>
        <v>0</v>
      </c>
      <c r="R16" s="22">
        <f>I11/V19*100</f>
        <v>0</v>
      </c>
      <c r="S16" s="22">
        <f>K11/V19*100</f>
        <v>0</v>
      </c>
      <c r="T16" s="22">
        <f>M11/V19*100</f>
        <v>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ht="15.75" customHeight="1">
      <c r="A17" s="10"/>
      <c r="B17" s="3" t="s">
        <v>29</v>
      </c>
      <c r="C17" s="49">
        <v>0.0</v>
      </c>
      <c r="D17" s="43">
        <v>0.0</v>
      </c>
      <c r="E17" s="27">
        <f t="shared" si="7"/>
        <v>0</v>
      </c>
      <c r="F17" s="43">
        <v>0.0</v>
      </c>
      <c r="G17" s="27">
        <f t="shared" si="8"/>
        <v>0</v>
      </c>
      <c r="H17" s="43">
        <v>0.0</v>
      </c>
      <c r="I17" s="27">
        <f t="shared" si="9"/>
        <v>0</v>
      </c>
      <c r="J17" s="43">
        <v>0.0</v>
      </c>
      <c r="K17" s="27">
        <f t="shared" si="10"/>
        <v>0</v>
      </c>
      <c r="L17" s="43">
        <v>0.0</v>
      </c>
      <c r="M17" s="27">
        <f t="shared" si="11"/>
        <v>0</v>
      </c>
      <c r="N17" s="28">
        <f t="shared" si="12"/>
        <v>0</v>
      </c>
      <c r="O17" s="3"/>
      <c r="P17" s="24"/>
      <c r="Q17" s="24"/>
      <c r="R17" s="24"/>
      <c r="S17" s="24"/>
      <c r="T17" s="24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ht="15.75" customHeight="1">
      <c r="A18" s="10"/>
      <c r="B18" s="3" t="s">
        <v>34</v>
      </c>
      <c r="C18" s="49">
        <v>0.0</v>
      </c>
      <c r="D18" s="43">
        <v>0.0</v>
      </c>
      <c r="E18" s="27">
        <f t="shared" si="7"/>
        <v>0</v>
      </c>
      <c r="F18" s="43">
        <v>0.0</v>
      </c>
      <c r="G18" s="27">
        <f t="shared" si="8"/>
        <v>0</v>
      </c>
      <c r="H18" s="43">
        <v>0.0</v>
      </c>
      <c r="I18" s="27">
        <f t="shared" si="9"/>
        <v>0</v>
      </c>
      <c r="J18" s="43">
        <v>0.0</v>
      </c>
      <c r="K18" s="27">
        <f t="shared" si="10"/>
        <v>0</v>
      </c>
      <c r="L18" s="43">
        <v>0.0</v>
      </c>
      <c r="M18" s="27">
        <f t="shared" si="11"/>
        <v>0</v>
      </c>
      <c r="N18" s="28">
        <f t="shared" si="12"/>
        <v>0</v>
      </c>
      <c r="O18" s="3"/>
      <c r="P18" s="3"/>
      <c r="Q18" s="3"/>
      <c r="R18" s="3"/>
      <c r="S18" s="3"/>
      <c r="T18" s="3"/>
      <c r="U18" s="3"/>
      <c r="V18" s="3" t="s">
        <v>38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ht="15.75" customHeight="1">
      <c r="A19" s="10"/>
      <c r="B19" s="3" t="s">
        <v>36</v>
      </c>
      <c r="C19" s="49">
        <v>0.0</v>
      </c>
      <c r="D19" s="53">
        <v>0.0</v>
      </c>
      <c r="E19" s="33">
        <f t="shared" si="7"/>
        <v>0</v>
      </c>
      <c r="F19" s="53">
        <v>0.0</v>
      </c>
      <c r="G19" s="33">
        <f t="shared" si="8"/>
        <v>0</v>
      </c>
      <c r="H19" s="53">
        <v>0.0</v>
      </c>
      <c r="I19" s="33">
        <f t="shared" si="9"/>
        <v>0</v>
      </c>
      <c r="J19" s="53">
        <v>0.0</v>
      </c>
      <c r="K19" s="33">
        <f t="shared" si="10"/>
        <v>0</v>
      </c>
      <c r="L19" s="53">
        <v>0.0</v>
      </c>
      <c r="M19" s="33">
        <f t="shared" si="11"/>
        <v>0</v>
      </c>
      <c r="N19" s="34">
        <f t="shared" si="12"/>
        <v>0</v>
      </c>
      <c r="O19" s="3"/>
      <c r="P19" s="20" t="s">
        <v>39</v>
      </c>
      <c r="Q19" s="54"/>
      <c r="R19" s="54"/>
      <c r="S19" s="21"/>
      <c r="T19" s="3"/>
      <c r="U19" s="3"/>
      <c r="V19" s="55">
        <f>V21-V20</f>
        <v>20612.30769</v>
      </c>
      <c r="W19" s="19" t="s">
        <v>40</v>
      </c>
      <c r="X19" s="19"/>
      <c r="Y19" s="56">
        <f>Y21-Y20</f>
        <v>21230.67692</v>
      </c>
      <c r="Z19" s="19"/>
      <c r="AA19" s="56">
        <f>AA21-AA20</f>
        <v>21867.59723</v>
      </c>
      <c r="AB19" s="19"/>
      <c r="AC19" s="56">
        <f>AC21-AC20</f>
        <v>22523.62515</v>
      </c>
      <c r="AD19" s="19"/>
      <c r="AE19" s="56">
        <f>AE21-AE20</f>
        <v>23199.3339</v>
      </c>
      <c r="AF19" s="3"/>
      <c r="AG19" s="3"/>
      <c r="AH19" s="3"/>
    </row>
    <row r="20" ht="15.75" customHeight="1">
      <c r="A20" s="10"/>
      <c r="B20" s="3"/>
      <c r="C20" s="49"/>
      <c r="D20" s="43"/>
      <c r="E20" s="27"/>
      <c r="F20" s="43"/>
      <c r="G20" s="27"/>
      <c r="H20" s="43"/>
      <c r="I20" s="27"/>
      <c r="J20" s="43"/>
      <c r="K20" s="27"/>
      <c r="L20" s="43"/>
      <c r="M20" s="27"/>
      <c r="N20" s="28"/>
      <c r="O20" s="3"/>
      <c r="P20" s="19" t="s">
        <v>41</v>
      </c>
      <c r="Q20" s="19"/>
      <c r="R20" s="57" t="s">
        <v>42</v>
      </c>
      <c r="S20" s="57" t="s">
        <v>43</v>
      </c>
      <c r="T20" s="3"/>
      <c r="U20" s="3"/>
      <c r="V20" s="55">
        <v>60900.0</v>
      </c>
      <c r="W20" s="59" t="s">
        <v>44</v>
      </c>
      <c r="X20" s="59"/>
      <c r="Y20" s="60">
        <f t="shared" ref="Y20:Y21" si="13">V20*1.03</f>
        <v>62727</v>
      </c>
      <c r="Z20" s="60"/>
      <c r="AA20" s="60">
        <f t="shared" ref="AA20:AA21" si="14">Y20*1.03</f>
        <v>64608.81</v>
      </c>
      <c r="AB20" s="60"/>
      <c r="AC20" s="60">
        <f t="shared" ref="AC20:AC21" si="15">AA20*1.03</f>
        <v>66547.0743</v>
      </c>
      <c r="AD20" s="60"/>
      <c r="AE20" s="60">
        <f t="shared" ref="AE20:AE21" si="16">AC20*1.03</f>
        <v>68543.48653</v>
      </c>
      <c r="AF20" s="3"/>
      <c r="AG20" s="3"/>
      <c r="AH20" s="3"/>
    </row>
    <row r="21" ht="15.75" customHeight="1">
      <c r="A21" s="10"/>
      <c r="B21" s="3"/>
      <c r="C21" s="40" t="s">
        <v>45</v>
      </c>
      <c r="D21" s="10"/>
      <c r="E21" s="42">
        <f>SUM(E15:E19)</f>
        <v>0</v>
      </c>
      <c r="F21" s="10"/>
      <c r="G21" s="42">
        <f>SUM(G15:G19)</f>
        <v>0</v>
      </c>
      <c r="H21" s="10"/>
      <c r="I21" s="42">
        <f>SUM(I15:I19)</f>
        <v>0</v>
      </c>
      <c r="J21" s="10"/>
      <c r="K21" s="42">
        <f>SUM(K15:K19)</f>
        <v>0</v>
      </c>
      <c r="L21" s="10"/>
      <c r="M21" s="42">
        <f>SUM(M15:M19)</f>
        <v>0</v>
      </c>
      <c r="N21" s="28">
        <f>E21+G21+I21+K21+M21</f>
        <v>0</v>
      </c>
      <c r="O21" s="3"/>
      <c r="P21" s="19" t="s">
        <v>46</v>
      </c>
      <c r="Q21" s="19"/>
      <c r="R21" s="61">
        <v>11307.45</v>
      </c>
      <c r="S21" s="61">
        <f t="shared" ref="S21:S26" si="17">R21/12</f>
        <v>942.2875</v>
      </c>
      <c r="T21" s="3"/>
      <c r="U21" s="3"/>
      <c r="V21" s="62">
        <f>V20/1560*2088</f>
        <v>81512.30769</v>
      </c>
      <c r="W21" s="24" t="s">
        <v>47</v>
      </c>
      <c r="X21" s="24"/>
      <c r="Y21" s="63">
        <f t="shared" si="13"/>
        <v>83957.67692</v>
      </c>
      <c r="Z21" s="63"/>
      <c r="AA21" s="63">
        <f t="shared" si="14"/>
        <v>86476.40723</v>
      </c>
      <c r="AB21" s="63"/>
      <c r="AC21" s="63">
        <f t="shared" si="15"/>
        <v>89070.69945</v>
      </c>
      <c r="AD21" s="63"/>
      <c r="AE21" s="63">
        <f t="shared" si="16"/>
        <v>91742.82043</v>
      </c>
      <c r="AF21" s="3"/>
      <c r="AG21" s="3"/>
      <c r="AH21" s="3"/>
    </row>
    <row r="22" ht="15.75" customHeight="1">
      <c r="A22" s="10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28"/>
      <c r="O22" s="3"/>
      <c r="P22" s="19" t="s">
        <v>48</v>
      </c>
      <c r="Q22" s="19"/>
      <c r="R22" s="61">
        <f t="shared" ref="R22:R26" si="18">R21*1.05</f>
        <v>11872.8225</v>
      </c>
      <c r="S22" s="61">
        <f t="shared" si="17"/>
        <v>989.401875</v>
      </c>
      <c r="T22" s="3"/>
      <c r="U22" s="3"/>
      <c r="V22" s="64">
        <f>V21/12</f>
        <v>6792.692308</v>
      </c>
      <c r="W22" s="65" t="s">
        <v>49</v>
      </c>
      <c r="X22" s="3" t="s">
        <v>50</v>
      </c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ht="15.75" customHeight="1">
      <c r="A23" s="10"/>
      <c r="B23" s="3"/>
      <c r="C23" s="40" t="s">
        <v>51</v>
      </c>
      <c r="D23" s="10"/>
      <c r="E23" s="42">
        <f>E21+E12</f>
        <v>20378.07692</v>
      </c>
      <c r="F23" s="42"/>
      <c r="G23" s="42">
        <f>G21+G12</f>
        <v>20989.41923</v>
      </c>
      <c r="H23" s="42"/>
      <c r="I23" s="42">
        <f>I21+I12</f>
        <v>0</v>
      </c>
      <c r="J23" s="42"/>
      <c r="K23" s="42">
        <f>K21+K12</f>
        <v>0</v>
      </c>
      <c r="L23" s="42"/>
      <c r="M23" s="42">
        <f>M21+M12</f>
        <v>0</v>
      </c>
      <c r="N23" s="28">
        <f>E23+G23+I23+K23+M23</f>
        <v>41367.49615</v>
      </c>
      <c r="O23" s="3"/>
      <c r="P23" s="19" t="s">
        <v>52</v>
      </c>
      <c r="Q23" s="19"/>
      <c r="R23" s="61">
        <f t="shared" si="18"/>
        <v>12466.46363</v>
      </c>
      <c r="S23" s="61">
        <f t="shared" si="17"/>
        <v>1038.871969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ht="15.75" customHeight="1">
      <c r="A24" s="10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28"/>
      <c r="O24" s="3"/>
      <c r="P24" s="19" t="s">
        <v>53</v>
      </c>
      <c r="Q24" s="19"/>
      <c r="R24" s="61">
        <f t="shared" si="18"/>
        <v>13089.78681</v>
      </c>
      <c r="S24" s="61">
        <f t="shared" si="17"/>
        <v>1090.815567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ht="15.75" customHeight="1">
      <c r="A25" s="10"/>
      <c r="B25" s="3"/>
      <c r="C25" s="45" t="s">
        <v>54</v>
      </c>
      <c r="D25" s="3"/>
      <c r="E25" s="67" t="s">
        <v>55</v>
      </c>
      <c r="F25" s="3"/>
      <c r="G25" s="69" t="s">
        <v>55</v>
      </c>
      <c r="H25" s="3"/>
      <c r="I25" s="69" t="s">
        <v>55</v>
      </c>
      <c r="J25" s="3"/>
      <c r="K25" s="69" t="s">
        <v>55</v>
      </c>
      <c r="L25" s="3"/>
      <c r="M25" s="69" t="s">
        <v>55</v>
      </c>
      <c r="N25" s="70"/>
      <c r="O25" s="3"/>
      <c r="P25" s="19" t="s">
        <v>56</v>
      </c>
      <c r="Q25" s="19"/>
      <c r="R25" s="61">
        <f t="shared" si="18"/>
        <v>13744.27615</v>
      </c>
      <c r="S25" s="61">
        <f t="shared" si="17"/>
        <v>1145.356346</v>
      </c>
      <c r="T25" s="3"/>
      <c r="U25" s="3"/>
      <c r="V25" s="72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ht="15.75" customHeight="1">
      <c r="A26" s="10" t="s">
        <v>57</v>
      </c>
      <c r="B26" s="3" t="s">
        <v>58</v>
      </c>
      <c r="C26" s="71">
        <v>0.274</v>
      </c>
      <c r="D26" s="3"/>
      <c r="E26" s="27">
        <f>E12*$C26</f>
        <v>5583.593077</v>
      </c>
      <c r="F26" s="3"/>
      <c r="G26" s="27">
        <f>G12*$C26</f>
        <v>5751.100869</v>
      </c>
      <c r="H26" s="3"/>
      <c r="I26" s="27">
        <f>I12*$C26</f>
        <v>0</v>
      </c>
      <c r="J26" s="3"/>
      <c r="K26" s="27">
        <f>K12*$C26</f>
        <v>0</v>
      </c>
      <c r="L26" s="3"/>
      <c r="M26" s="27">
        <f>M12*$C26</f>
        <v>0</v>
      </c>
      <c r="N26" s="28">
        <f t="shared" ref="N26:N32" si="19">E26+G26+I26+K26+M26</f>
        <v>11334.69395</v>
      </c>
      <c r="O26" s="3"/>
      <c r="P26" s="19" t="s">
        <v>59</v>
      </c>
      <c r="Q26" s="19"/>
      <c r="R26" s="61">
        <f t="shared" si="18"/>
        <v>14431.48995</v>
      </c>
      <c r="S26" s="61">
        <f t="shared" si="17"/>
        <v>1202.624163</v>
      </c>
      <c r="T26" s="3"/>
      <c r="U26" s="3"/>
      <c r="V26" s="72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ht="15.75" customHeight="1">
      <c r="A27" s="10"/>
      <c r="B27" s="3" t="s">
        <v>26</v>
      </c>
      <c r="C27" s="71">
        <v>0.102</v>
      </c>
      <c r="D27" s="3"/>
      <c r="E27" s="27">
        <f t="shared" ref="E27:E31" si="20">E15*$C27</f>
        <v>0</v>
      </c>
      <c r="F27" s="3"/>
      <c r="G27" s="27">
        <f t="shared" ref="G27:G31" si="21">G15*$C27</f>
        <v>0</v>
      </c>
      <c r="H27" s="3"/>
      <c r="I27" s="27">
        <f t="shared" ref="I27:I31" si="22">I15*$C27</f>
        <v>0</v>
      </c>
      <c r="J27" s="3"/>
      <c r="K27" s="27">
        <f t="shared" ref="K27:K31" si="23">K15*$C27</f>
        <v>0</v>
      </c>
      <c r="L27" s="3"/>
      <c r="M27" s="27">
        <f t="shared" ref="M27:M31" si="24">M15*$C27</f>
        <v>0</v>
      </c>
      <c r="N27" s="28">
        <f t="shared" si="19"/>
        <v>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ht="15.75" customHeight="1">
      <c r="A28" s="10"/>
      <c r="B28" s="3" t="s">
        <v>28</v>
      </c>
      <c r="C28" s="71">
        <v>0.102</v>
      </c>
      <c r="D28" s="3"/>
      <c r="E28" s="27">
        <f t="shared" si="20"/>
        <v>0</v>
      </c>
      <c r="F28" s="3"/>
      <c r="G28" s="27">
        <f t="shared" si="21"/>
        <v>0</v>
      </c>
      <c r="H28" s="3"/>
      <c r="I28" s="27">
        <f t="shared" si="22"/>
        <v>0</v>
      </c>
      <c r="J28" s="3"/>
      <c r="K28" s="27">
        <f t="shared" si="23"/>
        <v>0</v>
      </c>
      <c r="L28" s="3"/>
      <c r="M28" s="27">
        <f t="shared" si="24"/>
        <v>0</v>
      </c>
      <c r="N28" s="28">
        <f t="shared" si="19"/>
        <v>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ht="15.75" customHeight="1">
      <c r="A29" s="10"/>
      <c r="B29" s="3" t="s">
        <v>29</v>
      </c>
      <c r="C29" s="71">
        <v>0.006</v>
      </c>
      <c r="D29" s="3"/>
      <c r="E29" s="27">
        <f t="shared" si="20"/>
        <v>0</v>
      </c>
      <c r="F29" s="3"/>
      <c r="G29" s="27">
        <f t="shared" si="21"/>
        <v>0</v>
      </c>
      <c r="H29" s="3"/>
      <c r="I29" s="27">
        <f t="shared" si="22"/>
        <v>0</v>
      </c>
      <c r="J29" s="3"/>
      <c r="K29" s="27">
        <f t="shared" si="23"/>
        <v>0</v>
      </c>
      <c r="L29" s="3"/>
      <c r="M29" s="27">
        <f t="shared" si="24"/>
        <v>0</v>
      </c>
      <c r="N29" s="28">
        <f t="shared" si="19"/>
        <v>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ht="15.75" customHeight="1">
      <c r="A30" s="10"/>
      <c r="B30" s="3" t="s">
        <v>34</v>
      </c>
      <c r="C30" s="71">
        <v>0.358</v>
      </c>
      <c r="D30" s="3"/>
      <c r="E30" s="27">
        <f t="shared" si="20"/>
        <v>0</v>
      </c>
      <c r="F30" s="3"/>
      <c r="G30" s="27">
        <f t="shared" si="21"/>
        <v>0</v>
      </c>
      <c r="H30" s="3"/>
      <c r="I30" s="27">
        <f t="shared" si="22"/>
        <v>0</v>
      </c>
      <c r="J30" s="3"/>
      <c r="K30" s="27">
        <f t="shared" si="23"/>
        <v>0</v>
      </c>
      <c r="L30" s="3"/>
      <c r="M30" s="27">
        <f t="shared" si="24"/>
        <v>0</v>
      </c>
      <c r="N30" s="28">
        <f t="shared" si="19"/>
        <v>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ht="15.75" customHeight="1">
      <c r="A31" s="10"/>
      <c r="B31" s="3" t="s">
        <v>36</v>
      </c>
      <c r="C31" s="71">
        <v>0.452</v>
      </c>
      <c r="D31" s="75"/>
      <c r="E31" s="33">
        <f t="shared" si="20"/>
        <v>0</v>
      </c>
      <c r="F31" s="75"/>
      <c r="G31" s="33">
        <f t="shared" si="21"/>
        <v>0</v>
      </c>
      <c r="H31" s="75"/>
      <c r="I31" s="33">
        <f t="shared" si="22"/>
        <v>0</v>
      </c>
      <c r="J31" s="75"/>
      <c r="K31" s="33">
        <f t="shared" si="23"/>
        <v>0</v>
      </c>
      <c r="L31" s="75"/>
      <c r="M31" s="33">
        <f t="shared" si="24"/>
        <v>0</v>
      </c>
      <c r="N31" s="34">
        <f t="shared" si="19"/>
        <v>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ht="15.75" customHeight="1">
      <c r="A32" s="10"/>
      <c r="B32" s="3"/>
      <c r="C32" s="40" t="s">
        <v>60</v>
      </c>
      <c r="D32" s="10"/>
      <c r="E32" s="42">
        <f>SUM(E26:E31)</f>
        <v>5583.593077</v>
      </c>
      <c r="F32" s="10"/>
      <c r="G32" s="42">
        <f>SUM(G26:G31)</f>
        <v>5751.100869</v>
      </c>
      <c r="H32" s="10"/>
      <c r="I32" s="42">
        <f>SUM(I26:I31)</f>
        <v>0</v>
      </c>
      <c r="J32" s="10"/>
      <c r="K32" s="42">
        <f>SUM(K26:K31)</f>
        <v>0</v>
      </c>
      <c r="L32" s="10"/>
      <c r="M32" s="42">
        <f>SUM(M26:M31)</f>
        <v>0</v>
      </c>
      <c r="N32" s="28">
        <f t="shared" si="19"/>
        <v>11334.69395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ht="15.75" customHeight="1">
      <c r="A33" s="10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28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ht="15.75" customHeight="1">
      <c r="A34" s="10"/>
      <c r="B34" s="3"/>
      <c r="C34" s="76" t="s">
        <v>61</v>
      </c>
      <c r="D34" s="77"/>
      <c r="E34" s="78">
        <f>E23+E32</f>
        <v>25961.67</v>
      </c>
      <c r="F34" s="78"/>
      <c r="G34" s="78">
        <f>G23+G32</f>
        <v>26740.5201</v>
      </c>
      <c r="H34" s="77"/>
      <c r="I34" s="78">
        <f>I23+I32</f>
        <v>0</v>
      </c>
      <c r="J34" s="78"/>
      <c r="K34" s="78">
        <f>K23+K32</f>
        <v>0</v>
      </c>
      <c r="L34" s="78"/>
      <c r="M34" s="78">
        <f>M23+M32</f>
        <v>0</v>
      </c>
      <c r="N34" s="28">
        <f>E34+G34+I34+K34+M34</f>
        <v>52702.1901</v>
      </c>
      <c r="O34" s="3"/>
      <c r="P34" s="3"/>
      <c r="Q34" s="3"/>
      <c r="R34" s="3"/>
      <c r="S34" s="3"/>
      <c r="T34" s="3"/>
      <c r="U34" s="3"/>
      <c r="V34" s="79"/>
      <c r="W34" s="79"/>
      <c r="X34" s="79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ht="15.75" customHeight="1">
      <c r="A35" s="10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28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ht="15.75" customHeight="1">
      <c r="A36" s="1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28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ht="15.75" customHeight="1">
      <c r="A37" s="10" t="s">
        <v>62</v>
      </c>
      <c r="B37" s="3" t="s">
        <v>63</v>
      </c>
      <c r="C37" s="3"/>
      <c r="D37" s="3"/>
      <c r="E37" s="27">
        <v>2500.0</v>
      </c>
      <c r="F37" s="3"/>
      <c r="G37" s="27">
        <v>2500.0</v>
      </c>
      <c r="H37" s="3"/>
      <c r="I37" s="27">
        <v>0.0</v>
      </c>
      <c r="J37" s="3"/>
      <c r="K37" s="27">
        <v>0.0</v>
      </c>
      <c r="L37" s="3"/>
      <c r="M37" s="27">
        <v>0.0</v>
      </c>
      <c r="N37" s="28">
        <f t="shared" ref="N37:N42" si="25">E37+G37+I37+K37+M37</f>
        <v>5000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ht="15.75" customHeight="1">
      <c r="A38" s="10"/>
      <c r="B38" s="3" t="s">
        <v>64</v>
      </c>
      <c r="C38" s="3"/>
      <c r="D38" s="3"/>
      <c r="E38" s="27">
        <v>1250.0</v>
      </c>
      <c r="F38" s="3"/>
      <c r="G38" s="27">
        <v>1250.0</v>
      </c>
      <c r="H38" s="3"/>
      <c r="I38" s="27">
        <v>0.0</v>
      </c>
      <c r="J38" s="3"/>
      <c r="K38" s="27">
        <v>0.0</v>
      </c>
      <c r="L38" s="3"/>
      <c r="M38" s="27">
        <v>0.0</v>
      </c>
      <c r="N38" s="28">
        <f t="shared" si="25"/>
        <v>2500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ht="15.75" customHeight="1">
      <c r="A39" s="10"/>
      <c r="B39" s="3" t="s">
        <v>65</v>
      </c>
      <c r="C39" s="3"/>
      <c r="D39" s="3"/>
      <c r="E39" s="27">
        <v>0.0</v>
      </c>
      <c r="F39" s="3"/>
      <c r="G39" s="27">
        <v>0.0</v>
      </c>
      <c r="H39" s="3"/>
      <c r="I39" s="27">
        <v>0.0</v>
      </c>
      <c r="J39" s="3"/>
      <c r="K39" s="27">
        <v>0.0</v>
      </c>
      <c r="L39" s="3"/>
      <c r="M39" s="27">
        <v>0.0</v>
      </c>
      <c r="N39" s="28">
        <f t="shared" si="25"/>
        <v>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ht="15.75" customHeight="1">
      <c r="A40" s="10"/>
      <c r="B40" s="3" t="s">
        <v>66</v>
      </c>
      <c r="C40" s="3"/>
      <c r="D40" s="3"/>
      <c r="E40" s="27">
        <v>1750.0</v>
      </c>
      <c r="F40" s="3"/>
      <c r="G40" s="27">
        <v>1750.0</v>
      </c>
      <c r="H40" s="3"/>
      <c r="I40" s="27">
        <v>0.0</v>
      </c>
      <c r="J40" s="3"/>
      <c r="K40" s="27">
        <v>0.0</v>
      </c>
      <c r="L40" s="3"/>
      <c r="M40" s="27">
        <v>0.0</v>
      </c>
      <c r="N40" s="28">
        <f t="shared" si="25"/>
        <v>3500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ht="15.75" customHeight="1">
      <c r="A41" s="10"/>
      <c r="B41" s="3" t="s">
        <v>67</v>
      </c>
      <c r="C41" s="3"/>
      <c r="D41" s="75"/>
      <c r="E41" s="33">
        <v>0.0</v>
      </c>
      <c r="F41" s="75"/>
      <c r="G41" s="33">
        <v>0.0</v>
      </c>
      <c r="H41" s="75"/>
      <c r="I41" s="33">
        <v>0.0</v>
      </c>
      <c r="J41" s="75"/>
      <c r="K41" s="33">
        <v>0.0</v>
      </c>
      <c r="L41" s="75"/>
      <c r="M41" s="33">
        <v>0.0</v>
      </c>
      <c r="N41" s="34">
        <f t="shared" si="25"/>
        <v>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ht="15.75" customHeight="1">
      <c r="A42" s="10"/>
      <c r="B42" s="3"/>
      <c r="C42" s="76" t="s">
        <v>68</v>
      </c>
      <c r="D42" s="77"/>
      <c r="E42" s="78">
        <f>SUM(E37:E41)</f>
        <v>5500</v>
      </c>
      <c r="F42" s="77"/>
      <c r="G42" s="78">
        <f>SUM(G37:G41)</f>
        <v>5500</v>
      </c>
      <c r="H42" s="77"/>
      <c r="I42" s="78">
        <f>SUM(I37:I41)</f>
        <v>0</v>
      </c>
      <c r="J42" s="77"/>
      <c r="K42" s="78">
        <f>SUM(K37:K41)</f>
        <v>0</v>
      </c>
      <c r="L42" s="77"/>
      <c r="M42" s="78">
        <f>SUM(M37:M41)</f>
        <v>0</v>
      </c>
      <c r="N42" s="28">
        <f t="shared" si="25"/>
        <v>11000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ht="15.75" customHeight="1">
      <c r="A43" s="1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28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ht="15.75" customHeight="1">
      <c r="A44" s="10" t="s">
        <v>69</v>
      </c>
      <c r="B44" s="3" t="s">
        <v>70</v>
      </c>
      <c r="C44" s="3"/>
      <c r="D44" s="3"/>
      <c r="E44" s="27">
        <v>0.0</v>
      </c>
      <c r="F44" s="3"/>
      <c r="G44" s="27">
        <v>0.0</v>
      </c>
      <c r="H44" s="3"/>
      <c r="I44" s="27">
        <v>0.0</v>
      </c>
      <c r="J44" s="3"/>
      <c r="K44" s="27">
        <v>0.0</v>
      </c>
      <c r="L44" s="3"/>
      <c r="M44" s="27">
        <v>0.0</v>
      </c>
      <c r="N44" s="28">
        <f t="shared" ref="N44:N47" si="26">E44+G44+I44+K44+M44</f>
        <v>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ht="15.75" customHeight="1">
      <c r="A45" s="10"/>
      <c r="B45" s="3" t="s">
        <v>71</v>
      </c>
      <c r="C45" s="3"/>
      <c r="D45" s="3"/>
      <c r="E45" s="27">
        <f>S21*D15*C15</f>
        <v>0</v>
      </c>
      <c r="F45" s="27"/>
      <c r="G45" s="27">
        <f>S22*F15*C15</f>
        <v>0</v>
      </c>
      <c r="H45" s="27"/>
      <c r="I45" s="27">
        <f>S23*H15*C15</f>
        <v>0</v>
      </c>
      <c r="J45" s="27"/>
      <c r="K45" s="27">
        <f>S24*J15*C15</f>
        <v>0</v>
      </c>
      <c r="L45" s="27"/>
      <c r="M45" s="27">
        <f>S25*L15*C15</f>
        <v>0</v>
      </c>
      <c r="N45" s="28">
        <f t="shared" si="26"/>
        <v>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ht="15.75" customHeight="1">
      <c r="A46" s="10"/>
      <c r="B46" s="3" t="s">
        <v>72</v>
      </c>
      <c r="C46" s="3"/>
      <c r="D46" s="3"/>
      <c r="E46" s="33">
        <v>0.0</v>
      </c>
      <c r="F46" s="33"/>
      <c r="G46" s="33">
        <v>0.0</v>
      </c>
      <c r="H46" s="33"/>
      <c r="I46" s="33">
        <v>0.0</v>
      </c>
      <c r="J46" s="33"/>
      <c r="K46" s="33">
        <v>0.0</v>
      </c>
      <c r="L46" s="33"/>
      <c r="M46" s="33">
        <v>0.0</v>
      </c>
      <c r="N46" s="34">
        <f t="shared" si="26"/>
        <v>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ht="15.75" customHeight="1">
      <c r="A47" s="10"/>
      <c r="B47" s="3"/>
      <c r="C47" s="76" t="s">
        <v>73</v>
      </c>
      <c r="D47" s="83"/>
      <c r="E47" s="78">
        <f>SUM(E44:E46)</f>
        <v>0</v>
      </c>
      <c r="F47" s="83"/>
      <c r="G47" s="78">
        <f>SUM(G44:G46)</f>
        <v>0</v>
      </c>
      <c r="H47" s="83"/>
      <c r="I47" s="78">
        <f>SUM(I44:I46)</f>
        <v>0</v>
      </c>
      <c r="J47" s="83"/>
      <c r="K47" s="78">
        <f>SUM(K44:K46)</f>
        <v>0</v>
      </c>
      <c r="L47" s="83"/>
      <c r="M47" s="78">
        <f>SUM(M44:M46)</f>
        <v>0</v>
      </c>
      <c r="N47" s="28">
        <f t="shared" si="26"/>
        <v>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ht="15.75" customHeight="1">
      <c r="A48" s="10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28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ht="15.75" customHeight="1">
      <c r="A49" s="77" t="s">
        <v>75</v>
      </c>
      <c r="B49" s="83"/>
      <c r="C49" s="76" t="s">
        <v>76</v>
      </c>
      <c r="D49" s="77"/>
      <c r="E49" s="78">
        <f>E34+E42+E47</f>
        <v>31461.67</v>
      </c>
      <c r="F49" s="77"/>
      <c r="G49" s="78">
        <f>G34+G42+G47</f>
        <v>32240.5201</v>
      </c>
      <c r="H49" s="77"/>
      <c r="I49" s="78">
        <f>I34+I42+I47</f>
        <v>0</v>
      </c>
      <c r="J49" s="77"/>
      <c r="K49" s="78">
        <f>K34+K42+K47</f>
        <v>0</v>
      </c>
      <c r="L49" s="77"/>
      <c r="M49" s="78">
        <f>M34+M42+M47</f>
        <v>0</v>
      </c>
      <c r="N49" s="28">
        <f>E49+G49+I49+K49+M49</f>
        <v>63702.1901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ht="15.75" customHeight="1">
      <c r="A50" s="3"/>
      <c r="B50" s="3"/>
      <c r="C50" s="3"/>
      <c r="D50" s="10"/>
      <c r="E50" s="42"/>
      <c r="F50" s="10"/>
      <c r="G50" s="42"/>
      <c r="H50" s="10"/>
      <c r="I50" s="42"/>
      <c r="J50" s="10"/>
      <c r="K50" s="42"/>
      <c r="L50" s="10"/>
      <c r="M50" s="42"/>
      <c r="N50" s="28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ht="15.75" customHeight="1">
      <c r="A51" s="84" t="s">
        <v>77</v>
      </c>
      <c r="B51" s="85"/>
      <c r="C51" s="86" t="s">
        <v>78</v>
      </c>
      <c r="D51" s="84"/>
      <c r="E51" s="87">
        <f>E49-E47</f>
        <v>31461.67</v>
      </c>
      <c r="F51" s="84"/>
      <c r="G51" s="87">
        <f>G49-G47</f>
        <v>32240.5201</v>
      </c>
      <c r="H51" s="84"/>
      <c r="I51" s="87">
        <f>I49-I47</f>
        <v>0</v>
      </c>
      <c r="J51" s="84"/>
      <c r="K51" s="87">
        <f>K49-K47</f>
        <v>0</v>
      </c>
      <c r="L51" s="84"/>
      <c r="M51" s="87">
        <f>M49-M47</f>
        <v>0</v>
      </c>
      <c r="N51" s="28">
        <f>E51+G51+I51+K51+M51</f>
        <v>63702.1901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ht="15.75" customHeight="1">
      <c r="A52" s="10"/>
      <c r="B52" s="3"/>
      <c r="C52" s="10"/>
      <c r="D52" s="3"/>
      <c r="E52" s="3"/>
      <c r="F52" s="3"/>
      <c r="G52" s="3"/>
      <c r="H52" s="3"/>
      <c r="I52" s="3"/>
      <c r="J52" s="3"/>
      <c r="K52" s="3"/>
      <c r="L52" s="3"/>
      <c r="M52" s="3"/>
      <c r="N52" s="28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ht="15.75" customHeight="1">
      <c r="A53" s="88" t="s">
        <v>80</v>
      </c>
      <c r="B53" s="89"/>
      <c r="C53" s="90" t="s">
        <v>81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28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ht="15.75" customHeight="1">
      <c r="A54" s="3"/>
      <c r="B54" s="3"/>
      <c r="C54" s="91">
        <v>0.525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28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ht="15.75" customHeight="1">
      <c r="A55" s="3"/>
      <c r="B55" s="3"/>
      <c r="C55" s="92" t="s">
        <v>82</v>
      </c>
      <c r="D55" s="89"/>
      <c r="E55" s="93">
        <f>E51*$C54</f>
        <v>16517.37675</v>
      </c>
      <c r="F55" s="89"/>
      <c r="G55" s="93">
        <f>G51*$C54</f>
        <v>16926.27305</v>
      </c>
      <c r="H55" s="89"/>
      <c r="I55" s="93">
        <f>I51*$C54</f>
        <v>0</v>
      </c>
      <c r="J55" s="89"/>
      <c r="K55" s="93">
        <f>K51*$C54</f>
        <v>0</v>
      </c>
      <c r="L55" s="89"/>
      <c r="M55" s="93">
        <f>M51*$C54</f>
        <v>0</v>
      </c>
      <c r="N55" s="28">
        <f>E55+G55+I55+K55+M55</f>
        <v>33443.6498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28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28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ht="15.75" customHeight="1">
      <c r="A58" s="15" t="s">
        <v>83</v>
      </c>
      <c r="B58" s="94"/>
      <c r="C58" s="94"/>
      <c r="D58" s="94"/>
      <c r="E58" s="28">
        <f>E49+E55</f>
        <v>47979.04675</v>
      </c>
      <c r="F58" s="94"/>
      <c r="G58" s="28">
        <f>G49+G55</f>
        <v>49166.79315</v>
      </c>
      <c r="H58" s="94"/>
      <c r="I58" s="28">
        <f>I49+I55</f>
        <v>0</v>
      </c>
      <c r="J58" s="94"/>
      <c r="K58" s="28">
        <f>K49+K55</f>
        <v>0</v>
      </c>
      <c r="L58" s="94"/>
      <c r="M58" s="28">
        <f>M49+M55</f>
        <v>0</v>
      </c>
      <c r="N58" s="28">
        <f>E58+G58+I58+K58+M58</f>
        <v>97145.8399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Y7:Z7"/>
    <mergeCell ref="AA7:AB7"/>
    <mergeCell ref="A1:E1"/>
    <mergeCell ref="D6:E6"/>
    <mergeCell ref="F6:G6"/>
    <mergeCell ref="H6:I6"/>
    <mergeCell ref="J6:K6"/>
    <mergeCell ref="L6:M6"/>
    <mergeCell ref="AE7:AF7"/>
    <mergeCell ref="AC7:AD7"/>
    <mergeCell ref="AC10:AD10"/>
    <mergeCell ref="AE10:AF10"/>
    <mergeCell ref="P19:S19"/>
    <mergeCell ref="W10:X10"/>
    <mergeCell ref="Y10:Z10"/>
    <mergeCell ref="AA10:AB10"/>
    <mergeCell ref="W7:X7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32.44"/>
    <col customWidth="1" min="2" max="3" width="24.33"/>
    <col customWidth="1" min="4" max="7" width="12.89"/>
    <col customWidth="1" hidden="1" min="8" max="13" width="8.56"/>
    <col customWidth="1" min="14" max="14" width="12.22"/>
    <col customWidth="1" min="15" max="16" width="11.33"/>
    <col customWidth="1" min="17" max="17" width="9.33"/>
    <col customWidth="1" min="18" max="21" width="11.33"/>
    <col customWidth="1" min="22" max="22" width="27.44"/>
    <col customWidth="1" min="23" max="24" width="11.33"/>
    <col customWidth="1" min="25" max="32" width="11.11"/>
    <col customWidth="1" min="33" max="34" width="11.33"/>
  </cols>
  <sheetData>
    <row r="1" ht="22.5" customHeight="1">
      <c r="A1" s="1" t="str">
        <f>'PI-Casanova'!A1</f>
        <v>Title:  EAGER: SitS: Collaborative: Terahertz Sensors for In-Situ Soil Characterization and Imaging
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ht="15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ht="15.75" customHeight="1">
      <c r="A3" s="2" t="str">
        <f>'PI-Casanova'!A4</f>
        <v>AGENCY:  NSF EAGER (ENG directorate)</v>
      </c>
      <c r="B3" s="5"/>
      <c r="C3" s="7"/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ht="15.75" customHeight="1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ht="15.75" customHeight="1">
      <c r="A5" s="2" t="str">
        <f>'PI-Casanova'!A5</f>
        <v>DATES:  10/1/2018 - 9/30/2020</v>
      </c>
      <c r="B5" s="3"/>
      <c r="C5" s="3"/>
      <c r="D5" s="9" t="s">
        <v>2</v>
      </c>
      <c r="F5" s="9" t="s">
        <v>4</v>
      </c>
      <c r="H5" s="9" t="s">
        <v>5</v>
      </c>
      <c r="J5" s="9" t="s">
        <v>6</v>
      </c>
      <c r="L5" s="9" t="s">
        <v>7</v>
      </c>
      <c r="N5" s="11" t="s">
        <v>8</v>
      </c>
      <c r="O5" s="3"/>
      <c r="P5" s="12" t="s">
        <v>12</v>
      </c>
      <c r="Q5" s="13"/>
      <c r="R5" s="13"/>
      <c r="S5" s="13"/>
      <c r="T5" s="14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ht="15.75" customHeight="1">
      <c r="A6" s="2"/>
      <c r="B6" s="3"/>
      <c r="C6" s="3"/>
      <c r="D6" s="10"/>
      <c r="E6" s="10"/>
      <c r="F6" s="10"/>
      <c r="G6" s="10"/>
      <c r="H6" s="10"/>
      <c r="I6" s="10"/>
      <c r="J6" s="10"/>
      <c r="K6" s="10"/>
      <c r="L6" s="10"/>
      <c r="M6" s="10"/>
      <c r="N6" s="15"/>
      <c r="O6" s="3"/>
      <c r="P6" s="16" t="s">
        <v>13</v>
      </c>
      <c r="Q6" s="17" t="s">
        <v>14</v>
      </c>
      <c r="R6" s="17" t="s">
        <v>15</v>
      </c>
      <c r="S6" s="17" t="s">
        <v>16</v>
      </c>
      <c r="T6" s="18" t="s">
        <v>17</v>
      </c>
      <c r="U6" s="3"/>
      <c r="V6" s="19" t="s">
        <v>18</v>
      </c>
      <c r="W6" s="20" t="s">
        <v>2</v>
      </c>
      <c r="X6" s="21"/>
      <c r="Y6" s="20" t="s">
        <v>4</v>
      </c>
      <c r="Z6" s="21"/>
      <c r="AA6" s="20" t="s">
        <v>5</v>
      </c>
      <c r="AB6" s="21"/>
      <c r="AC6" s="20" t="s">
        <v>6</v>
      </c>
      <c r="AD6" s="21"/>
      <c r="AE6" s="20" t="s">
        <v>7</v>
      </c>
      <c r="AF6" s="21"/>
      <c r="AG6" s="3"/>
      <c r="AH6" s="3"/>
    </row>
    <row r="7" ht="15.75" customHeight="1">
      <c r="A7" s="10" t="s">
        <v>21</v>
      </c>
      <c r="B7" s="3"/>
      <c r="C7" s="3"/>
      <c r="D7" s="10" t="s">
        <v>19</v>
      </c>
      <c r="E7" s="10" t="s">
        <v>20</v>
      </c>
      <c r="F7" s="10" t="s">
        <v>19</v>
      </c>
      <c r="G7" s="10" t="s">
        <v>20</v>
      </c>
      <c r="H7" s="10" t="s">
        <v>19</v>
      </c>
      <c r="I7" s="10" t="s">
        <v>20</v>
      </c>
      <c r="J7" s="10" t="s">
        <v>19</v>
      </c>
      <c r="K7" s="10" t="s">
        <v>20</v>
      </c>
      <c r="L7" s="10" t="s">
        <v>19</v>
      </c>
      <c r="M7" s="10" t="s">
        <v>20</v>
      </c>
      <c r="N7" s="15"/>
      <c r="O7" s="3"/>
      <c r="P7" s="22">
        <f>E11/V20*100</f>
        <v>4.166666667</v>
      </c>
      <c r="Q7" s="22">
        <f>G11/Y20*100</f>
        <v>4.166666667</v>
      </c>
      <c r="R7" s="22">
        <f>I11/AA20*100</f>
        <v>0</v>
      </c>
      <c r="S7" s="22">
        <f>K11/AC20*100</f>
        <v>0</v>
      </c>
      <c r="T7" s="22">
        <f>M11/AE20*100</f>
        <v>0</v>
      </c>
      <c r="U7" s="3"/>
      <c r="V7" s="19"/>
      <c r="W7" s="23">
        <f>V21</f>
        <v>13588.15077</v>
      </c>
      <c r="X7" s="19">
        <v>9.0</v>
      </c>
      <c r="Y7" s="23">
        <f>W7*1.03</f>
        <v>13995.79529</v>
      </c>
      <c r="Z7" s="19">
        <v>9.0</v>
      </c>
      <c r="AA7" s="23">
        <f>Y7*1.03</f>
        <v>14415.66915</v>
      </c>
      <c r="AB7" s="19">
        <v>9.0</v>
      </c>
      <c r="AC7" s="23">
        <f>AA7*1.03</f>
        <v>14848.13923</v>
      </c>
      <c r="AD7" s="19">
        <v>9.0</v>
      </c>
      <c r="AE7" s="23">
        <f>AC7*1.03</f>
        <v>15293.5834</v>
      </c>
      <c r="AF7" s="19">
        <v>9.0</v>
      </c>
      <c r="AG7" s="3"/>
      <c r="AH7" s="3"/>
    </row>
    <row r="8" ht="15.75" customHeight="1">
      <c r="A8" s="10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5"/>
      <c r="O8" s="3"/>
      <c r="P8" s="24"/>
      <c r="Q8" s="24"/>
      <c r="R8" s="24"/>
      <c r="S8" s="24"/>
      <c r="T8" s="24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ht="15.75" customHeight="1">
      <c r="A9" s="10"/>
      <c r="B9" s="3"/>
      <c r="C9" s="3" t="s">
        <v>22</v>
      </c>
      <c r="D9" s="25">
        <v>0.5</v>
      </c>
      <c r="E9" s="27">
        <f t="shared" ref="E9:E10" si="1">W7*D9</f>
        <v>6794.075385</v>
      </c>
      <c r="F9" s="25">
        <v>0.5</v>
      </c>
      <c r="G9" s="27">
        <f>Y7*F9</f>
        <v>6997.897646</v>
      </c>
      <c r="H9" s="25">
        <v>0.0</v>
      </c>
      <c r="I9" s="27">
        <f>AA7*H9</f>
        <v>0</v>
      </c>
      <c r="J9" s="25">
        <v>0.0</v>
      </c>
      <c r="K9" s="27">
        <f>AC7*J9</f>
        <v>0</v>
      </c>
      <c r="L9" s="25">
        <v>0.0</v>
      </c>
      <c r="M9" s="27">
        <f>AE7*L9</f>
        <v>0</v>
      </c>
      <c r="N9" s="28">
        <f t="shared" ref="N9:N11" si="2">E9+G9+I9+K9+M9</f>
        <v>13791.97303</v>
      </c>
      <c r="O9" s="3"/>
      <c r="P9" s="29" t="s">
        <v>24</v>
      </c>
      <c r="Q9" s="30"/>
      <c r="R9" s="30"/>
      <c r="S9" s="30"/>
      <c r="T9" s="31"/>
      <c r="U9" s="3"/>
      <c r="V9" s="19" t="s">
        <v>25</v>
      </c>
      <c r="W9" s="20" t="s">
        <v>2</v>
      </c>
      <c r="X9" s="21"/>
      <c r="Y9" s="20" t="s">
        <v>4</v>
      </c>
      <c r="Z9" s="21"/>
      <c r="AA9" s="20" t="s">
        <v>5</v>
      </c>
      <c r="AB9" s="21"/>
      <c r="AC9" s="20" t="s">
        <v>6</v>
      </c>
      <c r="AD9" s="21"/>
      <c r="AE9" s="20" t="s">
        <v>7</v>
      </c>
      <c r="AF9" s="21"/>
      <c r="AG9" s="3"/>
      <c r="AH9" s="3"/>
    </row>
    <row r="10" ht="15.75" customHeight="1">
      <c r="A10" s="10"/>
      <c r="B10" s="3"/>
      <c r="C10" s="3"/>
      <c r="D10" s="32">
        <v>0.0</v>
      </c>
      <c r="E10" s="33">
        <f t="shared" si="1"/>
        <v>0</v>
      </c>
      <c r="F10" s="32">
        <v>0.0</v>
      </c>
      <c r="G10" s="33">
        <v>0.0</v>
      </c>
      <c r="H10" s="32">
        <v>0.0</v>
      </c>
      <c r="I10" s="33">
        <v>0.0</v>
      </c>
      <c r="J10" s="32">
        <v>0.0</v>
      </c>
      <c r="K10" s="33">
        <f>AC7*J10</f>
        <v>0</v>
      </c>
      <c r="L10" s="32">
        <v>0.0</v>
      </c>
      <c r="M10" s="33">
        <f>AE7*L10</f>
        <v>0</v>
      </c>
      <c r="N10" s="34">
        <f t="shared" si="2"/>
        <v>0</v>
      </c>
      <c r="O10" s="3"/>
      <c r="P10" s="35" t="s">
        <v>13</v>
      </c>
      <c r="Q10" s="36" t="s">
        <v>14</v>
      </c>
      <c r="R10" s="36" t="s">
        <v>15</v>
      </c>
      <c r="S10" s="36" t="s">
        <v>16</v>
      </c>
      <c r="T10" s="37" t="s">
        <v>17</v>
      </c>
      <c r="U10" s="3"/>
      <c r="V10" s="19" t="s">
        <v>26</v>
      </c>
      <c r="W10" s="38">
        <v>25000.0</v>
      </c>
      <c r="X10" s="39">
        <v>12.0</v>
      </c>
      <c r="Y10" s="38">
        <f t="shared" ref="Y10:Y14" si="4">W10*1.03</f>
        <v>25750</v>
      </c>
      <c r="Z10" s="39">
        <v>12.0</v>
      </c>
      <c r="AA10" s="38">
        <f t="shared" ref="AA10:AA14" si="5">Y10*1.03</f>
        <v>26522.5</v>
      </c>
      <c r="AB10" s="39">
        <v>12.0</v>
      </c>
      <c r="AC10" s="38">
        <f t="shared" ref="AC10:AC14" si="6">AA10*1.03</f>
        <v>27318.175</v>
      </c>
      <c r="AD10" s="39">
        <v>12.0</v>
      </c>
      <c r="AE10" s="38">
        <f t="shared" ref="AE10:AE14" si="7">AC10*1.03</f>
        <v>28137.72025</v>
      </c>
      <c r="AF10" s="39">
        <v>12.0</v>
      </c>
      <c r="AG10" s="3"/>
      <c r="AH10" s="3"/>
    </row>
    <row r="11" ht="15.75" customHeight="1">
      <c r="A11" s="10"/>
      <c r="B11" s="3"/>
      <c r="C11" s="40" t="s">
        <v>27</v>
      </c>
      <c r="D11" s="41">
        <f t="shared" ref="D11:M11" si="3">SUM(D9:D10)</f>
        <v>0.5</v>
      </c>
      <c r="E11" s="42">
        <f t="shared" si="3"/>
        <v>6794.075385</v>
      </c>
      <c r="F11" s="41">
        <f t="shared" si="3"/>
        <v>0.5</v>
      </c>
      <c r="G11" s="42">
        <f t="shared" si="3"/>
        <v>6997.897646</v>
      </c>
      <c r="H11" s="41">
        <f t="shared" si="3"/>
        <v>0</v>
      </c>
      <c r="I11" s="42">
        <f t="shared" si="3"/>
        <v>0</v>
      </c>
      <c r="J11" s="41">
        <f t="shared" si="3"/>
        <v>0</v>
      </c>
      <c r="K11" s="42">
        <f t="shared" si="3"/>
        <v>0</v>
      </c>
      <c r="L11" s="41">
        <f t="shared" si="3"/>
        <v>0</v>
      </c>
      <c r="M11" s="42">
        <f t="shared" si="3"/>
        <v>0</v>
      </c>
      <c r="N11" s="28">
        <f t="shared" si="2"/>
        <v>13791.97303</v>
      </c>
      <c r="O11" s="3"/>
      <c r="P11" s="22">
        <f>E9/V19*100</f>
        <v>5.576923077</v>
      </c>
      <c r="Q11" s="22">
        <f>G9/Y19*100</f>
        <v>5.576923077</v>
      </c>
      <c r="R11" s="22">
        <f>I9/V19*100</f>
        <v>0</v>
      </c>
      <c r="S11" s="22">
        <f>K9/V19*100</f>
        <v>0</v>
      </c>
      <c r="T11" s="22">
        <f>M9/V19*100</f>
        <v>0</v>
      </c>
      <c r="U11" s="3"/>
      <c r="V11" s="19" t="s">
        <v>28</v>
      </c>
      <c r="W11" s="38">
        <v>50000.0</v>
      </c>
      <c r="X11" s="19">
        <v>12.0</v>
      </c>
      <c r="Y11" s="38">
        <f t="shared" si="4"/>
        <v>51500</v>
      </c>
      <c r="Z11" s="19">
        <v>12.0</v>
      </c>
      <c r="AA11" s="38">
        <f t="shared" si="5"/>
        <v>53045</v>
      </c>
      <c r="AB11" s="19">
        <v>12.0</v>
      </c>
      <c r="AC11" s="38">
        <f t="shared" si="6"/>
        <v>54636.35</v>
      </c>
      <c r="AD11" s="19">
        <v>12.0</v>
      </c>
      <c r="AE11" s="38">
        <f t="shared" si="7"/>
        <v>56275.4405</v>
      </c>
      <c r="AF11" s="39">
        <v>12.0</v>
      </c>
      <c r="AG11" s="3"/>
      <c r="AH11" s="3"/>
    </row>
    <row r="12" ht="15.75" customHeight="1">
      <c r="A12" s="10"/>
      <c r="B12" s="3"/>
      <c r="C12" s="3"/>
      <c r="D12" s="43"/>
      <c r="E12" s="44"/>
      <c r="F12" s="43"/>
      <c r="G12" s="44"/>
      <c r="H12" s="43"/>
      <c r="I12" s="44"/>
      <c r="J12" s="43"/>
      <c r="K12" s="44"/>
      <c r="L12" s="43"/>
      <c r="M12" s="44"/>
      <c r="N12" s="28"/>
      <c r="O12" s="3"/>
      <c r="P12" s="24"/>
      <c r="Q12" s="24"/>
      <c r="R12" s="24"/>
      <c r="S12" s="24"/>
      <c r="T12" s="24"/>
      <c r="U12" s="3"/>
      <c r="V12" s="19" t="s">
        <v>29</v>
      </c>
      <c r="W12" s="38">
        <v>8000.0</v>
      </c>
      <c r="X12" s="19">
        <v>12.0</v>
      </c>
      <c r="Y12" s="38">
        <f t="shared" si="4"/>
        <v>8240</v>
      </c>
      <c r="Z12" s="39">
        <v>12.0</v>
      </c>
      <c r="AA12" s="38">
        <f t="shared" si="5"/>
        <v>8487.2</v>
      </c>
      <c r="AB12" s="39">
        <v>12.0</v>
      </c>
      <c r="AC12" s="38">
        <f t="shared" si="6"/>
        <v>8741.816</v>
      </c>
      <c r="AD12" s="39">
        <v>12.0</v>
      </c>
      <c r="AE12" s="38">
        <f t="shared" si="7"/>
        <v>9004.07048</v>
      </c>
      <c r="AF12" s="39">
        <v>12.0</v>
      </c>
      <c r="AG12" s="3"/>
      <c r="AH12" s="3"/>
    </row>
    <row r="13" ht="15.75" customHeight="1">
      <c r="A13" s="10"/>
      <c r="B13" s="3"/>
      <c r="C13" s="45" t="s">
        <v>31</v>
      </c>
      <c r="D13" s="10" t="s">
        <v>19</v>
      </c>
      <c r="E13" s="10" t="s">
        <v>32</v>
      </c>
      <c r="F13" s="10" t="s">
        <v>19</v>
      </c>
      <c r="G13" s="10" t="s">
        <v>32</v>
      </c>
      <c r="H13" s="10" t="s">
        <v>19</v>
      </c>
      <c r="I13" s="10" t="s">
        <v>32</v>
      </c>
      <c r="J13" s="10" t="s">
        <v>19</v>
      </c>
      <c r="K13" s="10" t="s">
        <v>32</v>
      </c>
      <c r="L13" s="10" t="s">
        <v>19</v>
      </c>
      <c r="M13" s="10" t="s">
        <v>32</v>
      </c>
      <c r="N13" s="28"/>
      <c r="O13" s="3"/>
      <c r="P13" s="46" t="s">
        <v>33</v>
      </c>
      <c r="Q13" s="47"/>
      <c r="R13" s="47"/>
      <c r="S13" s="47"/>
      <c r="T13" s="48"/>
      <c r="U13" s="3"/>
      <c r="V13" s="19" t="s">
        <v>34</v>
      </c>
      <c r="W13" s="38">
        <v>79480.0</v>
      </c>
      <c r="X13" s="19">
        <v>12.0</v>
      </c>
      <c r="Y13" s="38">
        <f t="shared" si="4"/>
        <v>81864.4</v>
      </c>
      <c r="Z13" s="19">
        <v>12.0</v>
      </c>
      <c r="AA13" s="38">
        <f t="shared" si="5"/>
        <v>84320.332</v>
      </c>
      <c r="AB13" s="19">
        <v>12.0</v>
      </c>
      <c r="AC13" s="38">
        <f t="shared" si="6"/>
        <v>86849.94196</v>
      </c>
      <c r="AD13" s="19">
        <v>12.0</v>
      </c>
      <c r="AE13" s="38">
        <f t="shared" si="7"/>
        <v>89455.44022</v>
      </c>
      <c r="AF13" s="39">
        <v>12.0</v>
      </c>
      <c r="AG13" s="3"/>
      <c r="AH13" s="3"/>
    </row>
    <row r="14" ht="15.75" customHeight="1">
      <c r="A14" s="10" t="s">
        <v>35</v>
      </c>
      <c r="B14" s="3" t="s">
        <v>26</v>
      </c>
      <c r="C14" s="49">
        <v>1.0</v>
      </c>
      <c r="D14" s="43">
        <v>6.0</v>
      </c>
      <c r="E14" s="27">
        <f t="shared" ref="E14:E18" si="8">W10/X10*D14*$C14</f>
        <v>12500</v>
      </c>
      <c r="F14" s="43">
        <v>6.0</v>
      </c>
      <c r="G14" s="27">
        <f t="shared" ref="G14:G18" si="9">Y10/Z10*F14*$C14</f>
        <v>12875</v>
      </c>
      <c r="H14" s="43">
        <v>0.0</v>
      </c>
      <c r="I14" s="27">
        <f t="shared" ref="I14:I18" si="10">AA10/AB10*H14*$C14</f>
        <v>0</v>
      </c>
      <c r="J14" s="43">
        <v>0.0</v>
      </c>
      <c r="K14" s="27">
        <f t="shared" ref="K14:K18" si="11">AC10/AD10*J14*$C14</f>
        <v>0</v>
      </c>
      <c r="L14" s="43">
        <v>0.0</v>
      </c>
      <c r="M14" s="27">
        <f t="shared" ref="M14:M18" si="12">AE10/AF10*L14*$C14</f>
        <v>0</v>
      </c>
      <c r="N14" s="28">
        <f t="shared" ref="N14:N18" si="13">E14+G14+I14+K14+M14</f>
        <v>25375</v>
      </c>
      <c r="O14" s="3"/>
      <c r="P14" s="50" t="s">
        <v>13</v>
      </c>
      <c r="Q14" s="51" t="s">
        <v>14</v>
      </c>
      <c r="R14" s="51" t="s">
        <v>15</v>
      </c>
      <c r="S14" s="51" t="s">
        <v>16</v>
      </c>
      <c r="T14" s="52" t="s">
        <v>17</v>
      </c>
      <c r="U14" s="3"/>
      <c r="V14" s="19" t="s">
        <v>36</v>
      </c>
      <c r="W14" s="38">
        <v>35000.0</v>
      </c>
      <c r="X14" s="19">
        <v>12.0</v>
      </c>
      <c r="Y14" s="38">
        <f t="shared" si="4"/>
        <v>36050</v>
      </c>
      <c r="Z14" s="39">
        <v>12.0</v>
      </c>
      <c r="AA14" s="38">
        <f t="shared" si="5"/>
        <v>37131.5</v>
      </c>
      <c r="AB14" s="39">
        <v>12.0</v>
      </c>
      <c r="AC14" s="38">
        <f t="shared" si="6"/>
        <v>38245.445</v>
      </c>
      <c r="AD14" s="39">
        <v>12.0</v>
      </c>
      <c r="AE14" s="38">
        <f t="shared" si="7"/>
        <v>39392.80835</v>
      </c>
      <c r="AF14" s="39">
        <v>12.0</v>
      </c>
      <c r="AG14" s="3"/>
      <c r="AH14" s="3"/>
    </row>
    <row r="15" ht="15.75" customHeight="1">
      <c r="A15" s="10"/>
      <c r="B15" s="3" t="s">
        <v>28</v>
      </c>
      <c r="C15" s="49">
        <v>0.0</v>
      </c>
      <c r="D15" s="43">
        <v>0.0</v>
      </c>
      <c r="E15" s="27">
        <f t="shared" si="8"/>
        <v>0</v>
      </c>
      <c r="F15" s="43">
        <v>0.0</v>
      </c>
      <c r="G15" s="27">
        <f t="shared" si="9"/>
        <v>0</v>
      </c>
      <c r="H15" s="43">
        <v>0.0</v>
      </c>
      <c r="I15" s="27">
        <f t="shared" si="10"/>
        <v>0</v>
      </c>
      <c r="J15" s="43">
        <v>0.0</v>
      </c>
      <c r="K15" s="27">
        <f t="shared" si="11"/>
        <v>0</v>
      </c>
      <c r="L15" s="43">
        <v>0.0</v>
      </c>
      <c r="M15" s="27">
        <f t="shared" si="12"/>
        <v>0</v>
      </c>
      <c r="N15" s="28">
        <f t="shared" si="13"/>
        <v>0</v>
      </c>
      <c r="O15" s="3"/>
      <c r="P15" s="22">
        <f>E10/V18*100</f>
        <v>0</v>
      </c>
      <c r="Q15" s="22">
        <f>G10/V18*100</f>
        <v>0</v>
      </c>
      <c r="R15" s="22">
        <f>I10/V18*100</f>
        <v>0</v>
      </c>
      <c r="S15" s="22">
        <f>K10/V18*100</f>
        <v>0</v>
      </c>
      <c r="T15" s="22">
        <f>M10/V18*100</f>
        <v>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ht="15.75" customHeight="1">
      <c r="A16" s="10"/>
      <c r="B16" s="3" t="s">
        <v>29</v>
      </c>
      <c r="C16" s="49">
        <v>0.0</v>
      </c>
      <c r="D16" s="43">
        <v>0.0</v>
      </c>
      <c r="E16" s="27">
        <f t="shared" si="8"/>
        <v>0</v>
      </c>
      <c r="F16" s="43">
        <v>0.0</v>
      </c>
      <c r="G16" s="27">
        <f t="shared" si="9"/>
        <v>0</v>
      </c>
      <c r="H16" s="43">
        <v>0.0</v>
      </c>
      <c r="I16" s="27">
        <f t="shared" si="10"/>
        <v>0</v>
      </c>
      <c r="J16" s="43">
        <v>0.0</v>
      </c>
      <c r="K16" s="27">
        <f t="shared" si="11"/>
        <v>0</v>
      </c>
      <c r="L16" s="43">
        <v>0.0</v>
      </c>
      <c r="M16" s="27">
        <f t="shared" si="12"/>
        <v>0</v>
      </c>
      <c r="N16" s="28">
        <f t="shared" si="13"/>
        <v>0</v>
      </c>
      <c r="O16" s="3"/>
      <c r="P16" s="24"/>
      <c r="Q16" s="24"/>
      <c r="R16" s="24"/>
      <c r="S16" s="24"/>
      <c r="T16" s="24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>
      <c r="A17" s="10"/>
      <c r="B17" s="3" t="s">
        <v>34</v>
      </c>
      <c r="C17" s="49">
        <v>0.0</v>
      </c>
      <c r="D17" s="43">
        <v>0.0</v>
      </c>
      <c r="E17" s="27">
        <f t="shared" si="8"/>
        <v>0</v>
      </c>
      <c r="F17" s="43">
        <v>0.0</v>
      </c>
      <c r="G17" s="27">
        <f t="shared" si="9"/>
        <v>0</v>
      </c>
      <c r="H17" s="43">
        <v>0.0</v>
      </c>
      <c r="I17" s="27">
        <f t="shared" si="10"/>
        <v>0</v>
      </c>
      <c r="J17" s="43">
        <v>0.0</v>
      </c>
      <c r="K17" s="27">
        <f t="shared" si="11"/>
        <v>0</v>
      </c>
      <c r="L17" s="43">
        <v>0.0</v>
      </c>
      <c r="M17" s="27">
        <f t="shared" si="12"/>
        <v>0</v>
      </c>
      <c r="N17" s="28">
        <f t="shared" si="13"/>
        <v>0</v>
      </c>
      <c r="O17" s="3"/>
      <c r="P17" s="3"/>
      <c r="Q17" s="3"/>
      <c r="R17" s="3"/>
      <c r="S17" s="3"/>
      <c r="T17" s="3"/>
      <c r="U17" s="3"/>
      <c r="V17" s="3" t="s">
        <v>37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ht="15.75" customHeight="1">
      <c r="A18" s="10"/>
      <c r="B18" s="3" t="s">
        <v>36</v>
      </c>
      <c r="C18" s="49">
        <v>0.0</v>
      </c>
      <c r="D18" s="53">
        <v>0.0</v>
      </c>
      <c r="E18" s="33">
        <f t="shared" si="8"/>
        <v>0</v>
      </c>
      <c r="F18" s="53">
        <v>0.0</v>
      </c>
      <c r="G18" s="33">
        <f t="shared" si="9"/>
        <v>0</v>
      </c>
      <c r="H18" s="53">
        <v>0.0</v>
      </c>
      <c r="I18" s="33">
        <f t="shared" si="10"/>
        <v>0</v>
      </c>
      <c r="J18" s="53">
        <v>0.0</v>
      </c>
      <c r="K18" s="33">
        <f t="shared" si="11"/>
        <v>0</v>
      </c>
      <c r="L18" s="53">
        <v>0.0</v>
      </c>
      <c r="M18" s="33">
        <f t="shared" si="12"/>
        <v>0</v>
      </c>
      <c r="N18" s="34">
        <f t="shared" si="13"/>
        <v>0</v>
      </c>
      <c r="O18" s="3"/>
      <c r="P18" s="20" t="s">
        <v>39</v>
      </c>
      <c r="Q18" s="54"/>
      <c r="R18" s="54"/>
      <c r="S18" s="21"/>
      <c r="T18" s="3"/>
      <c r="U18" s="3"/>
      <c r="V18" s="55">
        <f>V20-V19</f>
        <v>41233.00923</v>
      </c>
      <c r="W18" s="19" t="s">
        <v>40</v>
      </c>
      <c r="X18" s="19"/>
      <c r="Y18" s="56">
        <f>Y20-Y19</f>
        <v>42469.99951</v>
      </c>
      <c r="Z18" s="19"/>
      <c r="AA18" s="56">
        <f>AA20-AA19</f>
        <v>43744.09949</v>
      </c>
      <c r="AB18" s="19"/>
      <c r="AC18" s="56">
        <f>AC20-AC19</f>
        <v>45056.42248</v>
      </c>
      <c r="AD18" s="19"/>
      <c r="AE18" s="56">
        <f>AE20-AE19</f>
        <v>46408.11515</v>
      </c>
      <c r="AF18" s="3"/>
      <c r="AG18" s="3"/>
      <c r="AH18" s="3"/>
    </row>
    <row r="19" ht="15.75" customHeight="1">
      <c r="A19" s="10"/>
      <c r="B19" s="3"/>
      <c r="C19" s="49"/>
      <c r="D19" s="43"/>
      <c r="E19" s="27"/>
      <c r="F19" s="43"/>
      <c r="G19" s="27"/>
      <c r="H19" s="43"/>
      <c r="I19" s="27"/>
      <c r="J19" s="43"/>
      <c r="K19" s="27"/>
      <c r="L19" s="43"/>
      <c r="M19" s="27"/>
      <c r="N19" s="28"/>
      <c r="O19" s="3"/>
      <c r="P19" s="19" t="s">
        <v>41</v>
      </c>
      <c r="Q19" s="19"/>
      <c r="R19" s="57" t="s">
        <v>42</v>
      </c>
      <c r="S19" s="57" t="s">
        <v>43</v>
      </c>
      <c r="T19" s="3"/>
      <c r="U19" s="3"/>
      <c r="V19" s="58">
        <v>121824.8</v>
      </c>
      <c r="W19" s="59" t="s">
        <v>44</v>
      </c>
      <c r="X19" s="59"/>
      <c r="Y19" s="60">
        <f t="shared" ref="Y19:Y20" si="14">V19*1.03</f>
        <v>125479.544</v>
      </c>
      <c r="Z19" s="60"/>
      <c r="AA19" s="60">
        <f t="shared" ref="AA19:AA20" si="15">Y19*1.03</f>
        <v>129243.9303</v>
      </c>
      <c r="AB19" s="60"/>
      <c r="AC19" s="60">
        <f t="shared" ref="AC19:AC20" si="16">AA19*1.03</f>
        <v>133121.2482</v>
      </c>
      <c r="AD19" s="60"/>
      <c r="AE19" s="60">
        <f t="shared" ref="AE19:AE20" si="17">AC19*1.03</f>
        <v>137114.8857</v>
      </c>
      <c r="AF19" s="3"/>
      <c r="AG19" s="3"/>
      <c r="AH19" s="3"/>
    </row>
    <row r="20" ht="15.75" customHeight="1">
      <c r="A20" s="10"/>
      <c r="B20" s="3"/>
      <c r="C20" s="40" t="s">
        <v>45</v>
      </c>
      <c r="D20" s="10"/>
      <c r="E20" s="42">
        <f>SUM(E14:E18)</f>
        <v>12500</v>
      </c>
      <c r="F20" s="10"/>
      <c r="G20" s="42">
        <f>SUM(G14:G18)</f>
        <v>12875</v>
      </c>
      <c r="H20" s="10"/>
      <c r="I20" s="42">
        <f>SUM(I14:I18)</f>
        <v>0</v>
      </c>
      <c r="J20" s="10"/>
      <c r="K20" s="42">
        <f>SUM(K14:K18)</f>
        <v>0</v>
      </c>
      <c r="L20" s="10"/>
      <c r="M20" s="42">
        <f>SUM(M14:M18)</f>
        <v>0</v>
      </c>
      <c r="N20" s="28">
        <f>E20+G20+I20+K20+M20</f>
        <v>25375</v>
      </c>
      <c r="O20" s="3"/>
      <c r="P20" s="19" t="s">
        <v>46</v>
      </c>
      <c r="Q20" s="19"/>
      <c r="R20" s="61">
        <v>11307.45</v>
      </c>
      <c r="S20" s="61">
        <f t="shared" ref="S20:S25" si="18">R20/12</f>
        <v>942.2875</v>
      </c>
      <c r="T20" s="3"/>
      <c r="U20" s="3"/>
      <c r="V20" s="62">
        <f>V19/1560*2088</f>
        <v>163057.8092</v>
      </c>
      <c r="W20" s="24" t="s">
        <v>47</v>
      </c>
      <c r="X20" s="24"/>
      <c r="Y20" s="63">
        <f t="shared" si="14"/>
        <v>167949.5435</v>
      </c>
      <c r="Z20" s="63"/>
      <c r="AA20" s="63">
        <f t="shared" si="15"/>
        <v>172988.0298</v>
      </c>
      <c r="AB20" s="63"/>
      <c r="AC20" s="63">
        <f t="shared" si="16"/>
        <v>178177.6707</v>
      </c>
      <c r="AD20" s="63"/>
      <c r="AE20" s="63">
        <f t="shared" si="17"/>
        <v>183523.0008</v>
      </c>
      <c r="AF20" s="3"/>
      <c r="AG20" s="3"/>
      <c r="AH20" s="3"/>
    </row>
    <row r="21" ht="15.75" customHeight="1">
      <c r="A21" s="10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28"/>
      <c r="O21" s="3"/>
      <c r="P21" s="19" t="s">
        <v>48</v>
      </c>
      <c r="Q21" s="19"/>
      <c r="R21" s="61">
        <f t="shared" ref="R21:R25" si="19">R20*1.05</f>
        <v>11872.8225</v>
      </c>
      <c r="S21" s="61">
        <f t="shared" si="18"/>
        <v>989.401875</v>
      </c>
      <c r="T21" s="3"/>
      <c r="U21" s="3"/>
      <c r="V21" s="64">
        <f>V20/12</f>
        <v>13588.15077</v>
      </c>
      <c r="W21" s="65" t="s">
        <v>49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ht="15.75" customHeight="1">
      <c r="A22" s="10"/>
      <c r="B22" s="3"/>
      <c r="C22" s="40" t="s">
        <v>51</v>
      </c>
      <c r="D22" s="10"/>
      <c r="E22" s="42">
        <f>E20+E11</f>
        <v>19294.07538</v>
      </c>
      <c r="F22" s="42"/>
      <c r="G22" s="42">
        <f>G20+G11</f>
        <v>19872.89765</v>
      </c>
      <c r="H22" s="42"/>
      <c r="I22" s="42">
        <f>I20+I11</f>
        <v>0</v>
      </c>
      <c r="J22" s="42"/>
      <c r="K22" s="42">
        <f>K20+K11</f>
        <v>0</v>
      </c>
      <c r="L22" s="42"/>
      <c r="M22" s="42">
        <f>M20+M11</f>
        <v>0</v>
      </c>
      <c r="N22" s="28">
        <f>E22+G22+I22+K22+M22</f>
        <v>39166.97303</v>
      </c>
      <c r="O22" s="3"/>
      <c r="P22" s="19" t="s">
        <v>52</v>
      </c>
      <c r="Q22" s="19"/>
      <c r="R22" s="61">
        <f t="shared" si="19"/>
        <v>12466.46363</v>
      </c>
      <c r="S22" s="61">
        <f t="shared" si="18"/>
        <v>1038.871969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ht="15.75" customHeight="1">
      <c r="A23" s="1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28"/>
      <c r="O23" s="3"/>
      <c r="P23" s="19" t="s">
        <v>53</v>
      </c>
      <c r="Q23" s="19"/>
      <c r="R23" s="61">
        <f t="shared" si="19"/>
        <v>13089.78681</v>
      </c>
      <c r="S23" s="61">
        <f t="shared" si="18"/>
        <v>1090.815567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ht="15.75" customHeight="1">
      <c r="A24" s="10"/>
      <c r="B24" s="3"/>
      <c r="C24" s="45" t="s">
        <v>54</v>
      </c>
      <c r="D24" s="3"/>
      <c r="E24" s="69" t="s">
        <v>55</v>
      </c>
      <c r="F24" s="3"/>
      <c r="G24" s="69" t="s">
        <v>55</v>
      </c>
      <c r="H24" s="3"/>
      <c r="I24" s="69" t="s">
        <v>55</v>
      </c>
      <c r="J24" s="3"/>
      <c r="K24" s="69" t="s">
        <v>55</v>
      </c>
      <c r="L24" s="3"/>
      <c r="M24" s="69" t="s">
        <v>55</v>
      </c>
      <c r="N24" s="70"/>
      <c r="O24" s="3"/>
      <c r="P24" s="19" t="s">
        <v>56</v>
      </c>
      <c r="Q24" s="19"/>
      <c r="R24" s="61">
        <f t="shared" si="19"/>
        <v>13744.27615</v>
      </c>
      <c r="S24" s="61">
        <f t="shared" si="18"/>
        <v>1145.356346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ht="15.75" customHeight="1">
      <c r="A25" s="10" t="s">
        <v>57</v>
      </c>
      <c r="B25" s="3" t="s">
        <v>58</v>
      </c>
      <c r="C25" s="71">
        <v>0.274</v>
      </c>
      <c r="D25" s="3"/>
      <c r="E25" s="27">
        <f>E11*$C25</f>
        <v>1861.576655</v>
      </c>
      <c r="F25" s="3"/>
      <c r="G25" s="27">
        <f>G11*$C25</f>
        <v>1917.423955</v>
      </c>
      <c r="H25" s="3"/>
      <c r="I25" s="27">
        <f>I11*$C25</f>
        <v>0</v>
      </c>
      <c r="J25" s="3"/>
      <c r="K25" s="27">
        <f>K11*$C25</f>
        <v>0</v>
      </c>
      <c r="L25" s="3"/>
      <c r="M25" s="27">
        <f>M11*$C25</f>
        <v>0</v>
      </c>
      <c r="N25" s="28">
        <f t="shared" ref="N25:N31" si="20">E25+G25+I25+K25+M25</f>
        <v>3779.00061</v>
      </c>
      <c r="O25" s="3"/>
      <c r="P25" s="19" t="s">
        <v>59</v>
      </c>
      <c r="Q25" s="19"/>
      <c r="R25" s="61">
        <f t="shared" si="19"/>
        <v>14431.48995</v>
      </c>
      <c r="S25" s="61">
        <f t="shared" si="18"/>
        <v>1202.624163</v>
      </c>
      <c r="T25" s="3"/>
      <c r="U25" s="3"/>
      <c r="V25" s="49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ht="15.75" customHeight="1">
      <c r="A26" s="10"/>
      <c r="B26" s="3" t="s">
        <v>26</v>
      </c>
      <c r="C26" s="71">
        <v>0.102</v>
      </c>
      <c r="D26" s="3"/>
      <c r="E26" s="27">
        <f t="shared" ref="E26:E30" si="21">E14*$C26</f>
        <v>1275</v>
      </c>
      <c r="F26" s="3"/>
      <c r="G26" s="27">
        <f t="shared" ref="G26:G30" si="22">G14*$C26</f>
        <v>1313.25</v>
      </c>
      <c r="H26" s="3"/>
      <c r="I26" s="27">
        <f t="shared" ref="I26:I30" si="23">I14*$C26</f>
        <v>0</v>
      </c>
      <c r="J26" s="3"/>
      <c r="K26" s="27">
        <f t="shared" ref="K26:K30" si="24">K14*$C26</f>
        <v>0</v>
      </c>
      <c r="L26" s="3"/>
      <c r="M26" s="27">
        <f t="shared" ref="M26:M30" si="25">M14*$C26</f>
        <v>0</v>
      </c>
      <c r="N26" s="28">
        <f t="shared" si="20"/>
        <v>2588.25</v>
      </c>
      <c r="O26" s="3"/>
      <c r="P26" s="3"/>
      <c r="Q26" s="3"/>
      <c r="R26" s="3"/>
      <c r="S26" s="3"/>
      <c r="T26" s="3"/>
      <c r="U26" s="3"/>
      <c r="V26" s="49"/>
      <c r="Z26" s="3"/>
      <c r="AA26" s="3"/>
      <c r="AB26" s="3"/>
      <c r="AC26" s="3"/>
      <c r="AD26" s="3"/>
      <c r="AE26" s="3"/>
      <c r="AF26" s="3"/>
      <c r="AG26" s="3"/>
      <c r="AH26" s="3"/>
    </row>
    <row r="27" ht="15.75" customHeight="1">
      <c r="A27" s="10"/>
      <c r="B27" s="3" t="s">
        <v>28</v>
      </c>
      <c r="C27" s="71">
        <v>0.102</v>
      </c>
      <c r="D27" s="3"/>
      <c r="E27" s="27">
        <f t="shared" si="21"/>
        <v>0</v>
      </c>
      <c r="F27" s="3"/>
      <c r="G27" s="27">
        <f t="shared" si="22"/>
        <v>0</v>
      </c>
      <c r="H27" s="3"/>
      <c r="I27" s="27">
        <f t="shared" si="23"/>
        <v>0</v>
      </c>
      <c r="J27" s="3"/>
      <c r="K27" s="27">
        <f t="shared" si="24"/>
        <v>0</v>
      </c>
      <c r="L27" s="3"/>
      <c r="M27" s="27">
        <f t="shared" si="25"/>
        <v>0</v>
      </c>
      <c r="N27" s="28">
        <f t="shared" si="20"/>
        <v>0</v>
      </c>
      <c r="O27" s="3"/>
      <c r="P27" s="3"/>
      <c r="Q27" s="3"/>
      <c r="R27" s="3"/>
      <c r="S27" s="3"/>
      <c r="T27" s="3"/>
      <c r="U27" s="3"/>
      <c r="V27" s="3"/>
      <c r="W27" s="3"/>
      <c r="X27" s="73"/>
      <c r="Y27" s="73"/>
      <c r="Z27" s="3"/>
      <c r="AA27" s="3"/>
      <c r="AB27" s="3"/>
      <c r="AC27" s="3"/>
      <c r="AD27" s="3"/>
      <c r="AE27" s="3"/>
      <c r="AF27" s="3"/>
      <c r="AG27" s="3"/>
      <c r="AH27" s="3"/>
    </row>
    <row r="28" ht="15.75" customHeight="1">
      <c r="A28" s="10"/>
      <c r="B28" s="3" t="s">
        <v>29</v>
      </c>
      <c r="C28" s="71">
        <v>0.006</v>
      </c>
      <c r="D28" s="3"/>
      <c r="E28" s="27">
        <f t="shared" si="21"/>
        <v>0</v>
      </c>
      <c r="F28" s="3"/>
      <c r="G28" s="27">
        <f t="shared" si="22"/>
        <v>0</v>
      </c>
      <c r="H28" s="3"/>
      <c r="I28" s="27">
        <f t="shared" si="23"/>
        <v>0</v>
      </c>
      <c r="J28" s="3"/>
      <c r="K28" s="27">
        <f t="shared" si="24"/>
        <v>0</v>
      </c>
      <c r="L28" s="3"/>
      <c r="M28" s="27">
        <f t="shared" si="25"/>
        <v>0</v>
      </c>
      <c r="N28" s="28">
        <f t="shared" si="20"/>
        <v>0</v>
      </c>
      <c r="O28" s="3"/>
      <c r="P28" s="3"/>
      <c r="Q28" s="3"/>
      <c r="R28" s="3"/>
      <c r="S28" s="3"/>
      <c r="T28" s="3"/>
      <c r="U28" s="3"/>
      <c r="V28" s="3"/>
      <c r="W28" s="3"/>
      <c r="X28" s="74"/>
      <c r="Y28" s="74"/>
      <c r="Z28" s="3"/>
      <c r="AA28" s="3"/>
      <c r="AB28" s="3"/>
      <c r="AC28" s="3"/>
      <c r="AD28" s="3"/>
      <c r="AE28" s="3"/>
      <c r="AF28" s="3"/>
      <c r="AG28" s="3"/>
      <c r="AH28" s="3"/>
    </row>
    <row r="29" ht="15.75" customHeight="1">
      <c r="A29" s="10"/>
      <c r="B29" s="3" t="s">
        <v>34</v>
      </c>
      <c r="C29" s="71">
        <v>0.358</v>
      </c>
      <c r="D29" s="3"/>
      <c r="E29" s="27">
        <f t="shared" si="21"/>
        <v>0</v>
      </c>
      <c r="F29" s="3"/>
      <c r="G29" s="27">
        <f t="shared" si="22"/>
        <v>0</v>
      </c>
      <c r="H29" s="3"/>
      <c r="I29" s="27">
        <f t="shared" si="23"/>
        <v>0</v>
      </c>
      <c r="J29" s="3"/>
      <c r="K29" s="27">
        <f t="shared" si="24"/>
        <v>0</v>
      </c>
      <c r="L29" s="3"/>
      <c r="M29" s="27">
        <f t="shared" si="25"/>
        <v>0</v>
      </c>
      <c r="N29" s="28">
        <f t="shared" si="20"/>
        <v>0</v>
      </c>
      <c r="O29" s="3"/>
      <c r="P29" s="3"/>
      <c r="Q29" s="3"/>
      <c r="R29" s="3"/>
      <c r="S29" s="3"/>
      <c r="T29" s="3"/>
      <c r="U29" s="3"/>
      <c r="V29" s="3"/>
      <c r="W29" s="3"/>
      <c r="X29" s="74"/>
      <c r="Y29" s="74"/>
      <c r="Z29" s="3"/>
      <c r="AA29" s="3"/>
      <c r="AB29" s="3"/>
      <c r="AC29" s="3"/>
      <c r="AD29" s="3"/>
      <c r="AE29" s="3"/>
      <c r="AF29" s="3"/>
      <c r="AG29" s="3"/>
      <c r="AH29" s="3"/>
    </row>
    <row r="30" ht="15.75" customHeight="1">
      <c r="A30" s="10"/>
      <c r="B30" s="3" t="s">
        <v>36</v>
      </c>
      <c r="C30" s="71">
        <v>0.452</v>
      </c>
      <c r="D30" s="75"/>
      <c r="E30" s="33">
        <f t="shared" si="21"/>
        <v>0</v>
      </c>
      <c r="F30" s="75"/>
      <c r="G30" s="33">
        <f t="shared" si="22"/>
        <v>0</v>
      </c>
      <c r="H30" s="75"/>
      <c r="I30" s="33">
        <f t="shared" si="23"/>
        <v>0</v>
      </c>
      <c r="J30" s="75"/>
      <c r="K30" s="33">
        <f t="shared" si="24"/>
        <v>0</v>
      </c>
      <c r="L30" s="75"/>
      <c r="M30" s="33">
        <f t="shared" si="25"/>
        <v>0</v>
      </c>
      <c r="N30" s="34">
        <f t="shared" si="20"/>
        <v>0</v>
      </c>
      <c r="O30" s="3"/>
      <c r="P30" s="3"/>
      <c r="Q30" s="3"/>
      <c r="R30" s="3"/>
      <c r="S30" s="3"/>
      <c r="T30" s="3"/>
      <c r="U30" s="3"/>
      <c r="V30" s="3"/>
      <c r="W30" s="3"/>
      <c r="X30" s="74"/>
      <c r="Y30" s="74"/>
      <c r="Z30" s="3"/>
      <c r="AA30" s="3"/>
      <c r="AB30" s="3"/>
      <c r="AC30" s="3"/>
      <c r="AD30" s="3"/>
      <c r="AE30" s="3"/>
      <c r="AF30" s="3"/>
      <c r="AG30" s="3"/>
      <c r="AH30" s="3"/>
    </row>
    <row r="31" ht="15.75" customHeight="1">
      <c r="A31" s="10"/>
      <c r="B31" s="3"/>
      <c r="C31" s="40" t="s">
        <v>60</v>
      </c>
      <c r="D31" s="10"/>
      <c r="E31" s="42">
        <f>SUM(E25:E30)</f>
        <v>3136.576655</v>
      </c>
      <c r="F31" s="10"/>
      <c r="G31" s="42">
        <f>SUM(G25:G30)</f>
        <v>3230.673955</v>
      </c>
      <c r="H31" s="10"/>
      <c r="I31" s="42">
        <f>SUM(I25:I30)</f>
        <v>0</v>
      </c>
      <c r="J31" s="10"/>
      <c r="K31" s="42">
        <f>SUM(K25:K30)</f>
        <v>0</v>
      </c>
      <c r="L31" s="10"/>
      <c r="M31" s="42">
        <f>SUM(M25:M30)</f>
        <v>0</v>
      </c>
      <c r="N31" s="28">
        <f t="shared" si="20"/>
        <v>6367.25061</v>
      </c>
      <c r="O31" s="3"/>
      <c r="P31" s="3"/>
      <c r="Q31" s="3"/>
      <c r="R31" s="3"/>
      <c r="S31" s="3"/>
      <c r="T31" s="3"/>
      <c r="U31" s="3"/>
      <c r="V31" s="3"/>
      <c r="W31" s="3"/>
      <c r="X31" s="74"/>
      <c r="Y31" s="74"/>
      <c r="Z31" s="3"/>
      <c r="AA31" s="3"/>
      <c r="AB31" s="3"/>
      <c r="AC31" s="3"/>
      <c r="AD31" s="3"/>
      <c r="AE31" s="3"/>
      <c r="AF31" s="3"/>
      <c r="AG31" s="3"/>
      <c r="AH31" s="3"/>
    </row>
    <row r="32" ht="15.75" customHeight="1">
      <c r="A32" s="10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28"/>
      <c r="O32" s="3"/>
      <c r="P32" s="3"/>
      <c r="Q32" s="3"/>
      <c r="R32" s="3"/>
      <c r="S32" s="3"/>
      <c r="T32" s="3"/>
      <c r="U32" s="3"/>
      <c r="V32" s="3"/>
      <c r="W32" s="3"/>
      <c r="X32" s="74"/>
      <c r="Y32" s="74"/>
      <c r="Z32" s="3"/>
      <c r="AA32" s="3"/>
      <c r="AB32" s="3"/>
      <c r="AC32" s="3"/>
      <c r="AD32" s="3"/>
      <c r="AE32" s="3"/>
      <c r="AF32" s="3"/>
      <c r="AG32" s="3"/>
      <c r="AH32" s="3"/>
    </row>
    <row r="33" ht="15.75" customHeight="1">
      <c r="A33" s="10"/>
      <c r="B33" s="3"/>
      <c r="C33" s="76" t="s">
        <v>61</v>
      </c>
      <c r="D33" s="77"/>
      <c r="E33" s="78">
        <f>E22+E31</f>
        <v>22430.65204</v>
      </c>
      <c r="F33" s="78"/>
      <c r="G33" s="78">
        <f>G22+G31</f>
        <v>23103.5716</v>
      </c>
      <c r="H33" s="77"/>
      <c r="I33" s="78">
        <f>I22+I31</f>
        <v>0</v>
      </c>
      <c r="J33" s="78"/>
      <c r="K33" s="78">
        <f>K22+K31</f>
        <v>0</v>
      </c>
      <c r="L33" s="78"/>
      <c r="M33" s="78">
        <f>M22+M31</f>
        <v>0</v>
      </c>
      <c r="N33" s="28">
        <f>E33+G33+I33+K33+M33</f>
        <v>45534.22364</v>
      </c>
      <c r="O33" s="3"/>
      <c r="P33" s="3"/>
      <c r="Q33" s="3"/>
      <c r="R33" s="3"/>
      <c r="S33" s="3"/>
      <c r="T33" s="3"/>
      <c r="U33" s="3"/>
      <c r="V33" s="3"/>
      <c r="W33" s="3"/>
      <c r="X33" s="74"/>
      <c r="Y33" s="74"/>
      <c r="Z33" s="3"/>
      <c r="AA33" s="3"/>
      <c r="AB33" s="3"/>
      <c r="AC33" s="3"/>
      <c r="AD33" s="3"/>
      <c r="AE33" s="3"/>
      <c r="AF33" s="3"/>
      <c r="AG33" s="3"/>
      <c r="AH33" s="3"/>
    </row>
    <row r="34" ht="15.75" customHeight="1">
      <c r="A34" s="10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28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ht="15.75" customHeight="1">
      <c r="A35" s="10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28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ht="15.75" customHeight="1">
      <c r="A36" s="10" t="s">
        <v>62</v>
      </c>
      <c r="B36" s="3" t="s">
        <v>63</v>
      </c>
      <c r="C36" s="3"/>
      <c r="D36" s="3"/>
      <c r="E36" s="81">
        <v>11000.0</v>
      </c>
      <c r="F36" s="80"/>
      <c r="G36" s="81">
        <v>11000.0</v>
      </c>
      <c r="H36" s="80"/>
      <c r="I36" s="80">
        <v>0.0</v>
      </c>
      <c r="J36" s="80"/>
      <c r="K36" s="80">
        <v>0.0</v>
      </c>
      <c r="L36" s="80"/>
      <c r="M36" s="80">
        <v>0.0</v>
      </c>
      <c r="N36" s="28">
        <f t="shared" ref="N36:N41" si="26">E36+G36+I36+K36+M36</f>
        <v>22000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ht="15.75" customHeight="1">
      <c r="A37" s="10"/>
      <c r="B37" s="3" t="s">
        <v>64</v>
      </c>
      <c r="C37" s="3"/>
      <c r="D37" s="3"/>
      <c r="E37" s="80">
        <v>0.0</v>
      </c>
      <c r="F37" s="80"/>
      <c r="G37" s="80">
        <v>0.0</v>
      </c>
      <c r="H37" s="80"/>
      <c r="I37" s="80">
        <v>0.0</v>
      </c>
      <c r="J37" s="80"/>
      <c r="K37" s="80">
        <v>0.0</v>
      </c>
      <c r="L37" s="80"/>
      <c r="M37" s="80">
        <v>0.0</v>
      </c>
      <c r="N37" s="28">
        <f t="shared" si="26"/>
        <v>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ht="15.75" customHeight="1">
      <c r="A38" s="10"/>
      <c r="B38" s="3" t="s">
        <v>65</v>
      </c>
      <c r="C38" s="3"/>
      <c r="D38" s="3"/>
      <c r="E38" s="80">
        <v>0.0</v>
      </c>
      <c r="F38" s="80"/>
      <c r="G38" s="80">
        <v>0.0</v>
      </c>
      <c r="H38" s="80"/>
      <c r="I38" s="80">
        <v>0.0</v>
      </c>
      <c r="J38" s="80"/>
      <c r="K38" s="80">
        <v>0.0</v>
      </c>
      <c r="L38" s="80"/>
      <c r="M38" s="80">
        <v>0.0</v>
      </c>
      <c r="N38" s="28">
        <f t="shared" si="26"/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ht="15.75" customHeight="1">
      <c r="A39" s="10"/>
      <c r="B39" s="3" t="s">
        <v>66</v>
      </c>
      <c r="C39" s="3"/>
      <c r="D39" s="3"/>
      <c r="E39" s="80">
        <v>1750.0</v>
      </c>
      <c r="F39" s="80"/>
      <c r="G39" s="80">
        <v>1750.0</v>
      </c>
      <c r="H39" s="80"/>
      <c r="I39" s="80">
        <v>0.0</v>
      </c>
      <c r="J39" s="80"/>
      <c r="K39" s="80">
        <v>0.0</v>
      </c>
      <c r="L39" s="80"/>
      <c r="M39" s="80">
        <v>0.0</v>
      </c>
      <c r="N39" s="28">
        <f t="shared" si="26"/>
        <v>3500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ht="15.75" customHeight="1">
      <c r="A40" s="10"/>
      <c r="B40" s="3" t="s">
        <v>67</v>
      </c>
      <c r="C40" s="3"/>
      <c r="D40" s="75"/>
      <c r="E40" s="82">
        <v>0.0</v>
      </c>
      <c r="F40" s="82"/>
      <c r="G40" s="82">
        <v>0.0</v>
      </c>
      <c r="H40" s="82"/>
      <c r="I40" s="82">
        <v>0.0</v>
      </c>
      <c r="J40" s="82"/>
      <c r="K40" s="82">
        <v>0.0</v>
      </c>
      <c r="L40" s="82"/>
      <c r="M40" s="82">
        <v>0.0</v>
      </c>
      <c r="N40" s="34">
        <f t="shared" si="26"/>
        <v>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ht="15.75" customHeight="1">
      <c r="A41" s="10"/>
      <c r="B41" s="3"/>
      <c r="C41" s="76" t="s">
        <v>68</v>
      </c>
      <c r="D41" s="77"/>
      <c r="E41" s="78">
        <f>SUM(E36:E40)</f>
        <v>12750</v>
      </c>
      <c r="F41" s="77"/>
      <c r="G41" s="78">
        <f>SUM(G36:G40)</f>
        <v>12750</v>
      </c>
      <c r="H41" s="77"/>
      <c r="I41" s="78">
        <f>SUM(I36:I40)</f>
        <v>0</v>
      </c>
      <c r="J41" s="77"/>
      <c r="K41" s="78">
        <f>SUM(K36:K40)</f>
        <v>0</v>
      </c>
      <c r="L41" s="77"/>
      <c r="M41" s="78">
        <f>SUM(M36:M40)</f>
        <v>0</v>
      </c>
      <c r="N41" s="28">
        <f t="shared" si="26"/>
        <v>25500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ht="15.75" customHeight="1">
      <c r="A42" s="1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28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ht="15.75" customHeight="1">
      <c r="A43" s="10" t="s">
        <v>69</v>
      </c>
      <c r="B43" s="3" t="s">
        <v>74</v>
      </c>
      <c r="C43" s="3"/>
      <c r="D43" s="3"/>
      <c r="E43" s="27">
        <v>0.0</v>
      </c>
      <c r="F43" s="3"/>
      <c r="G43" s="27">
        <v>0.0</v>
      </c>
      <c r="H43" s="3"/>
      <c r="I43" s="27">
        <v>0.0</v>
      </c>
      <c r="J43" s="3"/>
      <c r="K43" s="27">
        <v>0.0</v>
      </c>
      <c r="L43" s="3"/>
      <c r="M43" s="27">
        <v>0.0</v>
      </c>
      <c r="N43" s="28">
        <f t="shared" ref="N43:N46" si="27">E43+G43+I43+K43+M43</f>
        <v>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ht="15.75" customHeight="1">
      <c r="A44" s="10"/>
      <c r="B44" s="3" t="s">
        <v>71</v>
      </c>
      <c r="C44" s="3"/>
      <c r="D44" s="3"/>
      <c r="E44" s="27">
        <f>S20*D14*C14</f>
        <v>5653.725</v>
      </c>
      <c r="F44" s="27"/>
      <c r="G44" s="27">
        <f>S21*F14*C14</f>
        <v>5936.41125</v>
      </c>
      <c r="H44" s="27"/>
      <c r="I44" s="27">
        <f>S22*H14*C14</f>
        <v>0</v>
      </c>
      <c r="J44" s="27"/>
      <c r="K44" s="27">
        <f>S23*J14*C14</f>
        <v>0</v>
      </c>
      <c r="L44" s="27"/>
      <c r="M44" s="27">
        <f>S24*L14*C14</f>
        <v>0</v>
      </c>
      <c r="N44" s="28">
        <f t="shared" si="27"/>
        <v>11590.13625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ht="15.75" customHeight="1">
      <c r="A45" s="10"/>
      <c r="B45" s="3" t="s">
        <v>72</v>
      </c>
      <c r="C45" s="3"/>
      <c r="D45" s="3"/>
      <c r="E45" s="33">
        <v>0.0</v>
      </c>
      <c r="F45" s="33"/>
      <c r="G45" s="33">
        <v>0.0</v>
      </c>
      <c r="H45" s="33"/>
      <c r="I45" s="33">
        <v>0.0</v>
      </c>
      <c r="J45" s="33"/>
      <c r="K45" s="33">
        <v>0.0</v>
      </c>
      <c r="L45" s="33"/>
      <c r="M45" s="33">
        <v>0.0</v>
      </c>
      <c r="N45" s="34">
        <f t="shared" si="27"/>
        <v>0</v>
      </c>
      <c r="O45" s="3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ht="15.75" customHeight="1">
      <c r="A46" s="10"/>
      <c r="B46" s="3"/>
      <c r="C46" s="76" t="s">
        <v>73</v>
      </c>
      <c r="D46" s="83"/>
      <c r="E46" s="78">
        <f>SUM(E43:E45)</f>
        <v>5653.725</v>
      </c>
      <c r="F46" s="83"/>
      <c r="G46" s="78">
        <f>SUM(G43:G45)</f>
        <v>5936.41125</v>
      </c>
      <c r="H46" s="83"/>
      <c r="I46" s="78">
        <f>SUM(I43:I45)</f>
        <v>0</v>
      </c>
      <c r="J46" s="83"/>
      <c r="K46" s="78">
        <f>SUM(K43:K45)</f>
        <v>0</v>
      </c>
      <c r="L46" s="83"/>
      <c r="M46" s="78">
        <f>SUM(M43:M45)</f>
        <v>0</v>
      </c>
      <c r="N46" s="28">
        <f t="shared" si="27"/>
        <v>11590.13625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ht="15.75" customHeight="1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28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ht="15.75" customHeight="1">
      <c r="A48" s="77" t="s">
        <v>75</v>
      </c>
      <c r="B48" s="83"/>
      <c r="C48" s="76" t="s">
        <v>76</v>
      </c>
      <c r="D48" s="77"/>
      <c r="E48" s="78">
        <f>E33+E41+E46</f>
        <v>40834.37704</v>
      </c>
      <c r="F48" s="77"/>
      <c r="G48" s="78">
        <f>G33+G41+G46</f>
        <v>41789.98285</v>
      </c>
      <c r="H48" s="77"/>
      <c r="I48" s="78">
        <f>I33+I41+I46</f>
        <v>0</v>
      </c>
      <c r="J48" s="77"/>
      <c r="K48" s="78">
        <f>K33+K41+K46</f>
        <v>0</v>
      </c>
      <c r="L48" s="77"/>
      <c r="M48" s="78">
        <f>M33+M41+M46</f>
        <v>0</v>
      </c>
      <c r="N48" s="28">
        <f>E48+G48+I48+K48+M48</f>
        <v>82624.35989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28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ht="15.75" customHeight="1">
      <c r="A50" s="84" t="s">
        <v>77</v>
      </c>
      <c r="B50" s="85"/>
      <c r="C50" s="86" t="s">
        <v>79</v>
      </c>
      <c r="D50" s="85"/>
      <c r="E50" s="87">
        <f>E48-E46</f>
        <v>35180.65204</v>
      </c>
      <c r="F50" s="85"/>
      <c r="G50" s="87">
        <f>G48-G46</f>
        <v>35853.5716</v>
      </c>
      <c r="H50" s="85"/>
      <c r="I50" s="87">
        <f>I48-I46</f>
        <v>0</v>
      </c>
      <c r="J50" s="85"/>
      <c r="K50" s="87">
        <f>K48-K46</f>
        <v>0</v>
      </c>
      <c r="L50" s="85"/>
      <c r="M50" s="87">
        <f>M48-M46</f>
        <v>0</v>
      </c>
      <c r="N50" s="28">
        <f>E50+G50+I50+K50+M50</f>
        <v>71034.22364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ht="15.75" customHeight="1">
      <c r="A51" s="10"/>
      <c r="B51" s="3"/>
      <c r="C51" s="10"/>
      <c r="D51" s="3"/>
      <c r="E51" s="42"/>
      <c r="F51" s="3"/>
      <c r="G51" s="3"/>
      <c r="H51" s="3"/>
      <c r="I51" s="3"/>
      <c r="J51" s="3"/>
      <c r="K51" s="3"/>
      <c r="L51" s="3"/>
      <c r="M51" s="3"/>
      <c r="N51" s="28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ht="15.75" customHeight="1">
      <c r="A52" s="88" t="s">
        <v>80</v>
      </c>
      <c r="B52" s="89"/>
      <c r="C52" s="90" t="s">
        <v>81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28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ht="15.75" customHeight="1">
      <c r="A53" s="3"/>
      <c r="B53" s="3"/>
      <c r="C53" s="91">
        <v>0.525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28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ht="15.75" customHeight="1">
      <c r="A54" s="3"/>
      <c r="B54" s="3"/>
      <c r="C54" s="92" t="s">
        <v>82</v>
      </c>
      <c r="D54" s="89"/>
      <c r="E54" s="93">
        <f>E50*$C53</f>
        <v>18469.84232</v>
      </c>
      <c r="F54" s="89"/>
      <c r="G54" s="93">
        <f>G50*$C53</f>
        <v>18823.12509</v>
      </c>
      <c r="H54" s="89"/>
      <c r="I54" s="93">
        <f>I50*$C53</f>
        <v>0</v>
      </c>
      <c r="J54" s="89"/>
      <c r="K54" s="93">
        <f>K50*$C53</f>
        <v>0</v>
      </c>
      <c r="L54" s="89"/>
      <c r="M54" s="93">
        <f>M50*$C53</f>
        <v>0</v>
      </c>
      <c r="N54" s="28">
        <f>E54+G54+I54+K54+M54</f>
        <v>37292.96741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28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28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ht="15.75" customHeight="1">
      <c r="A57" s="15" t="s">
        <v>83</v>
      </c>
      <c r="B57" s="94"/>
      <c r="C57" s="94"/>
      <c r="D57" s="94"/>
      <c r="E57" s="28">
        <f>E48+E54</f>
        <v>59304.21936</v>
      </c>
      <c r="F57" s="94"/>
      <c r="G57" s="28">
        <f>G48+G54</f>
        <v>60613.10794</v>
      </c>
      <c r="H57" s="94"/>
      <c r="I57" s="28">
        <f>I48+I54</f>
        <v>0</v>
      </c>
      <c r="J57" s="94"/>
      <c r="K57" s="28">
        <f>K48+K54</f>
        <v>0</v>
      </c>
      <c r="L57" s="94"/>
      <c r="M57" s="28">
        <f>M48+M54</f>
        <v>0</v>
      </c>
      <c r="N57" s="28">
        <f>E57+G57+I57+K57+M57</f>
        <v>119917.3273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AC9:AD9"/>
    <mergeCell ref="AE9:AF9"/>
    <mergeCell ref="P18:S18"/>
    <mergeCell ref="V25:X25"/>
    <mergeCell ref="V26:Y26"/>
    <mergeCell ref="W9:X9"/>
    <mergeCell ref="AA9:AB9"/>
    <mergeCell ref="Y9:Z9"/>
    <mergeCell ref="F5:G5"/>
    <mergeCell ref="A1:E1"/>
    <mergeCell ref="D5:E5"/>
    <mergeCell ref="H5:I5"/>
    <mergeCell ref="J5:K5"/>
    <mergeCell ref="L5:M5"/>
    <mergeCell ref="Y6:Z6"/>
    <mergeCell ref="AA6:AB6"/>
    <mergeCell ref="AC6:AD6"/>
    <mergeCell ref="AE6:AF6"/>
    <mergeCell ref="W6:X6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32.44"/>
    <col customWidth="1" min="2" max="3" width="24.33"/>
    <col customWidth="1" min="4" max="13" width="12.89"/>
    <col customWidth="1" min="14" max="14" width="13.67"/>
    <col customWidth="1" min="15" max="21" width="11.33"/>
    <col customWidth="1" min="22" max="22" width="27.44"/>
    <col customWidth="1" min="23" max="23" width="11.33"/>
    <col customWidth="1" min="24" max="24" width="11.22"/>
    <col customWidth="1" min="25" max="32" width="11.11"/>
    <col customWidth="1" min="33" max="34" width="11.33"/>
  </cols>
  <sheetData>
    <row r="1" ht="15.75" customHeight="1">
      <c r="A1" s="2" t="str">
        <f>'PI-Casanova'!A1</f>
        <v>Title:  EAGER: SitS: Collaborative: Terahertz Sensors for In-Situ Soil Characterization and Imaging
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ht="15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ht="15.75" customHeight="1">
      <c r="A3" s="2" t="str">
        <f>'PI-Casanova'!A4</f>
        <v>AGENCY:  NSF EAGER (ENG directorate)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ht="15.75" customHeight="1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ht="15.75" customHeight="1">
      <c r="A5" s="2" t="str">
        <f>'PI-Casanova'!A5</f>
        <v>DATES:  10/1/2018 - 9/30/2020</v>
      </c>
      <c r="B5" s="3"/>
      <c r="C5" s="3"/>
      <c r="D5" s="9" t="s">
        <v>2</v>
      </c>
      <c r="F5" s="9" t="s">
        <v>4</v>
      </c>
      <c r="H5" s="9" t="s">
        <v>5</v>
      </c>
      <c r="J5" s="9" t="s">
        <v>6</v>
      </c>
      <c r="L5" s="9" t="s">
        <v>7</v>
      </c>
      <c r="N5" s="11" t="s">
        <v>8</v>
      </c>
      <c r="O5" s="3"/>
      <c r="P5" s="12" t="s">
        <v>11</v>
      </c>
      <c r="Q5" s="13"/>
      <c r="R5" s="13"/>
      <c r="S5" s="13"/>
      <c r="T5" s="14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>
      <c r="A6" s="2"/>
      <c r="B6" s="3"/>
      <c r="C6" s="3"/>
      <c r="D6" s="10"/>
      <c r="E6" s="10"/>
      <c r="F6" s="10"/>
      <c r="G6" s="10"/>
      <c r="H6" s="10"/>
      <c r="I6" s="10"/>
      <c r="J6" s="10"/>
      <c r="K6" s="10"/>
      <c r="L6" s="10"/>
      <c r="M6" s="10"/>
      <c r="N6" s="15"/>
      <c r="O6" s="3"/>
      <c r="P6" s="16" t="s">
        <v>13</v>
      </c>
      <c r="Q6" s="17" t="s">
        <v>14</v>
      </c>
      <c r="R6" s="17" t="s">
        <v>15</v>
      </c>
      <c r="S6" s="17" t="s">
        <v>16</v>
      </c>
      <c r="T6" s="18" t="s">
        <v>17</v>
      </c>
      <c r="U6" s="3"/>
      <c r="V6" s="19" t="s">
        <v>18</v>
      </c>
      <c r="W6" s="20" t="s">
        <v>2</v>
      </c>
      <c r="X6" s="21"/>
      <c r="Y6" s="20" t="s">
        <v>4</v>
      </c>
      <c r="Z6" s="21"/>
      <c r="AA6" s="20" t="s">
        <v>5</v>
      </c>
      <c r="AB6" s="21"/>
      <c r="AC6" s="20" t="s">
        <v>6</v>
      </c>
      <c r="AD6" s="21"/>
      <c r="AE6" s="20" t="s">
        <v>7</v>
      </c>
      <c r="AF6" s="21"/>
      <c r="AG6" s="3"/>
      <c r="AH6" s="3"/>
    </row>
    <row r="7" ht="15.75" customHeight="1">
      <c r="A7" s="2" t="str">
        <f>'PI-Casanova'!A8</f>
        <v/>
      </c>
      <c r="B7" s="3"/>
      <c r="C7" s="3"/>
      <c r="D7" s="10" t="s">
        <v>19</v>
      </c>
      <c r="E7" s="10" t="s">
        <v>20</v>
      </c>
      <c r="F7" s="10" t="s">
        <v>19</v>
      </c>
      <c r="G7" s="10" t="s">
        <v>20</v>
      </c>
      <c r="H7" s="10" t="s">
        <v>19</v>
      </c>
      <c r="I7" s="10" t="s">
        <v>20</v>
      </c>
      <c r="J7" s="10" t="s">
        <v>19</v>
      </c>
      <c r="K7" s="10" t="s">
        <v>20</v>
      </c>
      <c r="L7" s="10" t="s">
        <v>19</v>
      </c>
      <c r="M7" s="10" t="s">
        <v>20</v>
      </c>
      <c r="N7" s="15"/>
      <c r="O7" s="3"/>
      <c r="P7" s="22">
        <f>E11/V20*100</f>
        <v>0</v>
      </c>
      <c r="Q7" s="22">
        <f>G11/Y20*100</f>
        <v>0</v>
      </c>
      <c r="R7" s="22">
        <f>I11/AA20*100</f>
        <v>0</v>
      </c>
      <c r="S7" s="22">
        <f>K11/AC20*100</f>
        <v>0</v>
      </c>
      <c r="T7" s="22">
        <f>M11/AE20*100</f>
        <v>0</v>
      </c>
      <c r="U7" s="3"/>
      <c r="V7" s="19"/>
      <c r="W7" s="23">
        <f>V21</f>
        <v>13340</v>
      </c>
      <c r="X7" s="19">
        <v>9.0</v>
      </c>
      <c r="Y7" s="23">
        <f>W7*1.03</f>
        <v>13740.2</v>
      </c>
      <c r="Z7" s="19">
        <v>9.0</v>
      </c>
      <c r="AA7" s="23">
        <f>Y7*1.03</f>
        <v>14152.406</v>
      </c>
      <c r="AB7" s="19">
        <v>9.0</v>
      </c>
      <c r="AC7" s="23">
        <f>AA7*1.03</f>
        <v>14576.97818</v>
      </c>
      <c r="AD7" s="19">
        <v>9.0</v>
      </c>
      <c r="AE7" s="23">
        <f>AC7*1.03</f>
        <v>15014.28753</v>
      </c>
      <c r="AF7" s="19">
        <v>9.0</v>
      </c>
      <c r="AG7" s="3"/>
      <c r="AH7" s="3"/>
    </row>
    <row r="8" ht="15.75" customHeight="1">
      <c r="A8" s="10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5"/>
      <c r="O8" s="3"/>
      <c r="P8" s="24"/>
      <c r="Q8" s="24"/>
      <c r="R8" s="24"/>
      <c r="S8" s="24"/>
      <c r="T8" s="24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ht="15.75" customHeight="1">
      <c r="A9" s="10"/>
      <c r="B9" s="3"/>
      <c r="C9" s="3"/>
      <c r="D9" s="25">
        <v>0.0</v>
      </c>
      <c r="E9" s="27">
        <f t="shared" ref="E9:E10" si="1">W7*D9</f>
        <v>0</v>
      </c>
      <c r="F9" s="25">
        <v>0.0</v>
      </c>
      <c r="G9" s="27">
        <f t="shared" ref="G9:G10" si="2">Y7*F9</f>
        <v>0</v>
      </c>
      <c r="H9" s="25">
        <v>0.0</v>
      </c>
      <c r="I9" s="27">
        <f t="shared" ref="I9:I10" si="3">AA7*H9</f>
        <v>0</v>
      </c>
      <c r="J9" s="25">
        <v>0.0</v>
      </c>
      <c r="K9" s="27">
        <f>AC7*J9</f>
        <v>0</v>
      </c>
      <c r="L9" s="25">
        <v>0.0</v>
      </c>
      <c r="M9" s="27">
        <f>AE7*L9</f>
        <v>0</v>
      </c>
      <c r="N9" s="28">
        <f t="shared" ref="N9:N11" si="4">E9+G9+I9+K9+M9</f>
        <v>0</v>
      </c>
      <c r="O9" s="3"/>
      <c r="P9" s="29" t="s">
        <v>24</v>
      </c>
      <c r="Q9" s="30"/>
      <c r="R9" s="30"/>
      <c r="S9" s="30"/>
      <c r="T9" s="31"/>
      <c r="U9" s="3"/>
      <c r="V9" s="19" t="s">
        <v>25</v>
      </c>
      <c r="W9" s="20" t="s">
        <v>2</v>
      </c>
      <c r="X9" s="21"/>
      <c r="Y9" s="20" t="s">
        <v>4</v>
      </c>
      <c r="Z9" s="21"/>
      <c r="AA9" s="20" t="s">
        <v>5</v>
      </c>
      <c r="AB9" s="21"/>
      <c r="AC9" s="20" t="s">
        <v>6</v>
      </c>
      <c r="AD9" s="21"/>
      <c r="AE9" s="20" t="s">
        <v>7</v>
      </c>
      <c r="AF9" s="21"/>
      <c r="AG9" s="3"/>
      <c r="AH9" s="3"/>
    </row>
    <row r="10" ht="15.75" customHeight="1">
      <c r="A10" s="10"/>
      <c r="B10" s="3"/>
      <c r="C10" s="3"/>
      <c r="D10" s="25">
        <v>0.0</v>
      </c>
      <c r="E10" s="33">
        <f t="shared" si="1"/>
        <v>0</v>
      </c>
      <c r="F10" s="32">
        <v>0.0</v>
      </c>
      <c r="G10" s="33">
        <f t="shared" si="2"/>
        <v>0</v>
      </c>
      <c r="H10" s="32">
        <v>0.0</v>
      </c>
      <c r="I10" s="33">
        <f t="shared" si="3"/>
        <v>0</v>
      </c>
      <c r="J10" s="32">
        <v>0.0</v>
      </c>
      <c r="K10" s="33">
        <f>AC7*J10</f>
        <v>0</v>
      </c>
      <c r="L10" s="32">
        <v>0.0</v>
      </c>
      <c r="M10" s="33">
        <f>AE7*L10</f>
        <v>0</v>
      </c>
      <c r="N10" s="34">
        <f t="shared" si="4"/>
        <v>0</v>
      </c>
      <c r="O10" s="3"/>
      <c r="P10" s="35" t="s">
        <v>13</v>
      </c>
      <c r="Q10" s="36" t="s">
        <v>14</v>
      </c>
      <c r="R10" s="36" t="s">
        <v>15</v>
      </c>
      <c r="S10" s="36" t="s">
        <v>16</v>
      </c>
      <c r="T10" s="37" t="s">
        <v>17</v>
      </c>
      <c r="U10" s="3"/>
      <c r="V10" s="19" t="s">
        <v>26</v>
      </c>
      <c r="W10" s="38">
        <v>25000.0</v>
      </c>
      <c r="X10" s="39">
        <v>12.0</v>
      </c>
      <c r="Y10" s="38">
        <f t="shared" ref="Y10:Y14" si="6">W10*1.03</f>
        <v>25750</v>
      </c>
      <c r="Z10" s="39">
        <v>12.0</v>
      </c>
      <c r="AA10" s="38">
        <f t="shared" ref="AA10:AA14" si="7">Y10*1.03</f>
        <v>26522.5</v>
      </c>
      <c r="AB10" s="39">
        <v>12.0</v>
      </c>
      <c r="AC10" s="38">
        <f t="shared" ref="AC10:AC14" si="8">AA10*1.03</f>
        <v>27318.175</v>
      </c>
      <c r="AD10" s="39">
        <v>12.0</v>
      </c>
      <c r="AE10" s="38">
        <f t="shared" ref="AE10:AE14" si="9">AC10*1.03</f>
        <v>28137.72025</v>
      </c>
      <c r="AF10" s="39">
        <v>12.0</v>
      </c>
      <c r="AG10" s="3"/>
      <c r="AH10" s="3"/>
    </row>
    <row r="11" ht="15.75" customHeight="1">
      <c r="A11" s="10"/>
      <c r="B11" s="3"/>
      <c r="C11" s="40" t="s">
        <v>27</v>
      </c>
      <c r="D11" s="41">
        <f t="shared" ref="D11:M11" si="5">SUM(D9:D10)</f>
        <v>0</v>
      </c>
      <c r="E11" s="42">
        <f t="shared" si="5"/>
        <v>0</v>
      </c>
      <c r="F11" s="41">
        <f t="shared" si="5"/>
        <v>0</v>
      </c>
      <c r="G11" s="42">
        <f t="shared" si="5"/>
        <v>0</v>
      </c>
      <c r="H11" s="41">
        <f t="shared" si="5"/>
        <v>0</v>
      </c>
      <c r="I11" s="42">
        <f t="shared" si="5"/>
        <v>0</v>
      </c>
      <c r="J11" s="41">
        <f t="shared" si="5"/>
        <v>0</v>
      </c>
      <c r="K11" s="42">
        <f t="shared" si="5"/>
        <v>0</v>
      </c>
      <c r="L11" s="41">
        <f t="shared" si="5"/>
        <v>0</v>
      </c>
      <c r="M11" s="42">
        <f t="shared" si="5"/>
        <v>0</v>
      </c>
      <c r="N11" s="28">
        <f t="shared" si="4"/>
        <v>0</v>
      </c>
      <c r="O11" s="3"/>
      <c r="P11" s="22">
        <f>E9/V19*100</f>
        <v>0</v>
      </c>
      <c r="Q11" s="22">
        <f>G9/Y19*100</f>
        <v>0</v>
      </c>
      <c r="R11" s="22">
        <f>I9/V19*100</f>
        <v>0</v>
      </c>
      <c r="S11" s="22">
        <f>K9/V19*100</f>
        <v>0</v>
      </c>
      <c r="T11" s="22">
        <f>M9/V19*100</f>
        <v>0</v>
      </c>
      <c r="U11" s="3"/>
      <c r="V11" s="19" t="s">
        <v>28</v>
      </c>
      <c r="W11" s="38">
        <v>50000.0</v>
      </c>
      <c r="X11" s="19">
        <v>12.0</v>
      </c>
      <c r="Y11" s="38">
        <f t="shared" si="6"/>
        <v>51500</v>
      </c>
      <c r="Z11" s="19">
        <v>12.0</v>
      </c>
      <c r="AA11" s="38">
        <f t="shared" si="7"/>
        <v>53045</v>
      </c>
      <c r="AB11" s="19">
        <v>12.0</v>
      </c>
      <c r="AC11" s="38">
        <f t="shared" si="8"/>
        <v>54636.35</v>
      </c>
      <c r="AD11" s="19">
        <v>12.0</v>
      </c>
      <c r="AE11" s="38">
        <f t="shared" si="9"/>
        <v>56275.4405</v>
      </c>
      <c r="AF11" s="39">
        <v>12.0</v>
      </c>
      <c r="AG11" s="3"/>
      <c r="AH11" s="3"/>
    </row>
    <row r="12" ht="15.75" customHeight="1">
      <c r="A12" s="10"/>
      <c r="B12" s="3"/>
      <c r="C12" s="3"/>
      <c r="D12" s="43"/>
      <c r="E12" s="44"/>
      <c r="F12" s="43"/>
      <c r="G12" s="44"/>
      <c r="H12" s="43"/>
      <c r="I12" s="44"/>
      <c r="J12" s="43"/>
      <c r="K12" s="44"/>
      <c r="L12" s="43"/>
      <c r="M12" s="44"/>
      <c r="N12" s="28"/>
      <c r="O12" s="3"/>
      <c r="P12" s="24"/>
      <c r="Q12" s="24"/>
      <c r="R12" s="24"/>
      <c r="S12" s="24"/>
      <c r="T12" s="24"/>
      <c r="U12" s="3"/>
      <c r="V12" s="19" t="s">
        <v>29</v>
      </c>
      <c r="W12" s="38">
        <v>8000.0</v>
      </c>
      <c r="X12" s="19">
        <v>12.0</v>
      </c>
      <c r="Y12" s="38">
        <f t="shared" si="6"/>
        <v>8240</v>
      </c>
      <c r="Z12" s="39">
        <v>12.0</v>
      </c>
      <c r="AA12" s="38">
        <f t="shared" si="7"/>
        <v>8487.2</v>
      </c>
      <c r="AB12" s="39">
        <v>12.0</v>
      </c>
      <c r="AC12" s="38">
        <f t="shared" si="8"/>
        <v>8741.816</v>
      </c>
      <c r="AD12" s="39">
        <v>12.0</v>
      </c>
      <c r="AE12" s="38">
        <f t="shared" si="9"/>
        <v>9004.07048</v>
      </c>
      <c r="AF12" s="39">
        <v>12.0</v>
      </c>
      <c r="AG12" s="3"/>
      <c r="AH12" s="3"/>
    </row>
    <row r="13" ht="15.75" customHeight="1">
      <c r="A13" s="10"/>
      <c r="B13" s="3"/>
      <c r="C13" s="45" t="s">
        <v>31</v>
      </c>
      <c r="D13" s="10" t="s">
        <v>19</v>
      </c>
      <c r="E13" s="10" t="s">
        <v>32</v>
      </c>
      <c r="F13" s="10" t="s">
        <v>19</v>
      </c>
      <c r="G13" s="10" t="s">
        <v>32</v>
      </c>
      <c r="H13" s="10" t="s">
        <v>19</v>
      </c>
      <c r="I13" s="10" t="s">
        <v>32</v>
      </c>
      <c r="J13" s="10" t="s">
        <v>19</v>
      </c>
      <c r="K13" s="10" t="s">
        <v>32</v>
      </c>
      <c r="L13" s="10" t="s">
        <v>19</v>
      </c>
      <c r="M13" s="10" t="s">
        <v>32</v>
      </c>
      <c r="N13" s="28"/>
      <c r="O13" s="3"/>
      <c r="P13" s="46" t="s">
        <v>33</v>
      </c>
      <c r="Q13" s="47"/>
      <c r="R13" s="47"/>
      <c r="S13" s="47"/>
      <c r="T13" s="48"/>
      <c r="U13" s="3"/>
      <c r="V13" s="19" t="s">
        <v>34</v>
      </c>
      <c r="W13" s="38">
        <v>10000.0</v>
      </c>
      <c r="X13" s="19">
        <v>12.0</v>
      </c>
      <c r="Y13" s="38">
        <f t="shared" si="6"/>
        <v>10300</v>
      </c>
      <c r="Z13" s="19">
        <v>12.0</v>
      </c>
      <c r="AA13" s="38">
        <f t="shared" si="7"/>
        <v>10609</v>
      </c>
      <c r="AB13" s="19">
        <v>12.0</v>
      </c>
      <c r="AC13" s="38">
        <f t="shared" si="8"/>
        <v>10927.27</v>
      </c>
      <c r="AD13" s="19">
        <v>12.0</v>
      </c>
      <c r="AE13" s="38">
        <f t="shared" si="9"/>
        <v>11255.0881</v>
      </c>
      <c r="AF13" s="39">
        <v>12.0</v>
      </c>
      <c r="AG13" s="3"/>
      <c r="AH13" s="3"/>
    </row>
    <row r="14" ht="15.75" customHeight="1">
      <c r="A14" s="10" t="s">
        <v>35</v>
      </c>
      <c r="B14" s="3" t="s">
        <v>26</v>
      </c>
      <c r="C14" s="49">
        <v>0.0</v>
      </c>
      <c r="D14" s="43">
        <v>0.0</v>
      </c>
      <c r="E14" s="27">
        <f t="shared" ref="E14:E18" si="10">W10/X10*D14*$C14</f>
        <v>0</v>
      </c>
      <c r="F14" s="43">
        <v>0.0</v>
      </c>
      <c r="G14" s="27">
        <f t="shared" ref="G14:G18" si="11">Y10/Z10*F14*$C14</f>
        <v>0</v>
      </c>
      <c r="H14" s="43">
        <v>0.0</v>
      </c>
      <c r="I14" s="27">
        <f t="shared" ref="I14:I18" si="12">AA10/AB10*H14*$C14</f>
        <v>0</v>
      </c>
      <c r="J14" s="43">
        <v>0.0</v>
      </c>
      <c r="K14" s="27">
        <f t="shared" ref="K14:K18" si="13">AC10/AD10*J14*$C14</f>
        <v>0</v>
      </c>
      <c r="L14" s="43">
        <v>0.0</v>
      </c>
      <c r="M14" s="27">
        <f t="shared" ref="M14:M18" si="14">AE10/AF10*L14*$C14</f>
        <v>0</v>
      </c>
      <c r="N14" s="28">
        <f t="shared" ref="N14:N18" si="15">E14+G14+I14+K14+M14</f>
        <v>0</v>
      </c>
      <c r="O14" s="3"/>
      <c r="P14" s="50" t="s">
        <v>13</v>
      </c>
      <c r="Q14" s="51" t="s">
        <v>14</v>
      </c>
      <c r="R14" s="51" t="s">
        <v>15</v>
      </c>
      <c r="S14" s="51" t="s">
        <v>16</v>
      </c>
      <c r="T14" s="52" t="s">
        <v>17</v>
      </c>
      <c r="U14" s="3"/>
      <c r="V14" s="19" t="s">
        <v>36</v>
      </c>
      <c r="W14" s="38">
        <v>10000.0</v>
      </c>
      <c r="X14" s="19">
        <v>12.0</v>
      </c>
      <c r="Y14" s="38">
        <f t="shared" si="6"/>
        <v>10300</v>
      </c>
      <c r="Z14" s="39">
        <v>12.0</v>
      </c>
      <c r="AA14" s="38">
        <f t="shared" si="7"/>
        <v>10609</v>
      </c>
      <c r="AB14" s="39">
        <v>12.0</v>
      </c>
      <c r="AC14" s="38">
        <f t="shared" si="8"/>
        <v>10927.27</v>
      </c>
      <c r="AD14" s="39">
        <v>12.0</v>
      </c>
      <c r="AE14" s="38">
        <f t="shared" si="9"/>
        <v>11255.0881</v>
      </c>
      <c r="AF14" s="39">
        <v>12.0</v>
      </c>
      <c r="AG14" s="3"/>
      <c r="AH14" s="3"/>
    </row>
    <row r="15" ht="15.75" customHeight="1">
      <c r="A15" s="10"/>
      <c r="B15" s="3" t="s">
        <v>28</v>
      </c>
      <c r="C15" s="49">
        <v>0.0</v>
      </c>
      <c r="D15" s="43">
        <v>0.0</v>
      </c>
      <c r="E15" s="27">
        <f t="shared" si="10"/>
        <v>0</v>
      </c>
      <c r="F15" s="43">
        <v>0.0</v>
      </c>
      <c r="G15" s="27">
        <f t="shared" si="11"/>
        <v>0</v>
      </c>
      <c r="H15" s="43">
        <v>0.0</v>
      </c>
      <c r="I15" s="27">
        <f t="shared" si="12"/>
        <v>0</v>
      </c>
      <c r="J15" s="43">
        <v>0.0</v>
      </c>
      <c r="K15" s="27">
        <f t="shared" si="13"/>
        <v>0</v>
      </c>
      <c r="L15" s="43">
        <v>0.0</v>
      </c>
      <c r="M15" s="27">
        <f t="shared" si="14"/>
        <v>0</v>
      </c>
      <c r="N15" s="28">
        <f t="shared" si="15"/>
        <v>0</v>
      </c>
      <c r="O15" s="3"/>
      <c r="P15" s="22">
        <f>E10/V18*100</f>
        <v>0</v>
      </c>
      <c r="Q15" s="22">
        <f>G10/V18*100</f>
        <v>0</v>
      </c>
      <c r="R15" s="22">
        <f>I10/V18*100</f>
        <v>0</v>
      </c>
      <c r="S15" s="22">
        <f>K10/V18*100</f>
        <v>0</v>
      </c>
      <c r="T15" s="22">
        <f>M10/V18*100</f>
        <v>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ht="15.75" customHeight="1">
      <c r="A16" s="10"/>
      <c r="B16" s="3" t="s">
        <v>29</v>
      </c>
      <c r="C16" s="49">
        <v>0.0</v>
      </c>
      <c r="D16" s="43">
        <v>0.0</v>
      </c>
      <c r="E16" s="27">
        <f t="shared" si="10"/>
        <v>0</v>
      </c>
      <c r="F16" s="43">
        <v>0.0</v>
      </c>
      <c r="G16" s="27">
        <f t="shared" si="11"/>
        <v>0</v>
      </c>
      <c r="H16" s="43">
        <v>0.0</v>
      </c>
      <c r="I16" s="27">
        <f t="shared" si="12"/>
        <v>0</v>
      </c>
      <c r="J16" s="43">
        <v>0.0</v>
      </c>
      <c r="K16" s="27">
        <f t="shared" si="13"/>
        <v>0</v>
      </c>
      <c r="L16" s="43">
        <v>0.0</v>
      </c>
      <c r="M16" s="27">
        <f t="shared" si="14"/>
        <v>0</v>
      </c>
      <c r="N16" s="28">
        <f t="shared" si="15"/>
        <v>0</v>
      </c>
      <c r="O16" s="3"/>
      <c r="P16" s="24"/>
      <c r="Q16" s="24"/>
      <c r="R16" s="24"/>
      <c r="S16" s="24"/>
      <c r="T16" s="24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ht="15.75" customHeight="1">
      <c r="A17" s="10"/>
      <c r="B17" s="3" t="s">
        <v>34</v>
      </c>
      <c r="C17" s="49">
        <v>0.0</v>
      </c>
      <c r="D17" s="43">
        <v>0.0</v>
      </c>
      <c r="E17" s="27">
        <f t="shared" si="10"/>
        <v>0</v>
      </c>
      <c r="F17" s="43">
        <v>0.0</v>
      </c>
      <c r="G17" s="27">
        <f t="shared" si="11"/>
        <v>0</v>
      </c>
      <c r="H17" s="43">
        <v>0.0</v>
      </c>
      <c r="I17" s="27">
        <f t="shared" si="12"/>
        <v>0</v>
      </c>
      <c r="J17" s="43">
        <v>0.0</v>
      </c>
      <c r="K17" s="27">
        <f t="shared" si="13"/>
        <v>0</v>
      </c>
      <c r="L17" s="43">
        <v>0.0</v>
      </c>
      <c r="M17" s="27">
        <f t="shared" si="14"/>
        <v>0</v>
      </c>
      <c r="N17" s="28">
        <f t="shared" si="15"/>
        <v>0</v>
      </c>
      <c r="O17" s="3"/>
      <c r="P17" s="3"/>
      <c r="Q17" s="3"/>
      <c r="R17" s="3"/>
      <c r="S17" s="3"/>
      <c r="T17" s="3"/>
      <c r="U17" s="3"/>
      <c r="V17" s="3" t="s">
        <v>37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ht="15.75" customHeight="1">
      <c r="A18" s="10"/>
      <c r="B18" s="3" t="s">
        <v>36</v>
      </c>
      <c r="C18" s="49">
        <v>0.0</v>
      </c>
      <c r="D18" s="43">
        <v>0.0</v>
      </c>
      <c r="E18" s="33">
        <f t="shared" si="10"/>
        <v>0</v>
      </c>
      <c r="F18" s="53">
        <v>0.0</v>
      </c>
      <c r="G18" s="33">
        <f t="shared" si="11"/>
        <v>0</v>
      </c>
      <c r="H18" s="53">
        <v>0.0</v>
      </c>
      <c r="I18" s="33">
        <f t="shared" si="12"/>
        <v>0</v>
      </c>
      <c r="J18" s="53">
        <v>0.0</v>
      </c>
      <c r="K18" s="33">
        <f t="shared" si="13"/>
        <v>0</v>
      </c>
      <c r="L18" s="53">
        <v>0.0</v>
      </c>
      <c r="M18" s="33">
        <f t="shared" si="14"/>
        <v>0</v>
      </c>
      <c r="N18" s="34">
        <f t="shared" si="15"/>
        <v>0</v>
      </c>
      <c r="O18" s="3"/>
      <c r="P18" s="20" t="s">
        <v>39</v>
      </c>
      <c r="Q18" s="54"/>
      <c r="R18" s="54"/>
      <c r="S18" s="21"/>
      <c r="T18" s="3"/>
      <c r="U18" s="3"/>
      <c r="V18" s="55">
        <f>V20-V19</f>
        <v>40480</v>
      </c>
      <c r="W18" s="19" t="s">
        <v>40</v>
      </c>
      <c r="X18" s="19"/>
      <c r="Y18" s="56">
        <f>Y20-Y19</f>
        <v>41694.4</v>
      </c>
      <c r="Z18" s="19"/>
      <c r="AA18" s="56">
        <f>AA20-AA19</f>
        <v>42945.232</v>
      </c>
      <c r="AB18" s="19"/>
      <c r="AC18" s="56">
        <f>AC20-AC19</f>
        <v>44233.58896</v>
      </c>
      <c r="AD18" s="19"/>
      <c r="AE18" s="56">
        <f>AE20-AE19</f>
        <v>45560.59663</v>
      </c>
      <c r="AF18" s="3"/>
      <c r="AG18" s="3"/>
      <c r="AH18" s="3"/>
    </row>
    <row r="19" ht="15.75" customHeight="1">
      <c r="A19" s="10"/>
      <c r="B19" s="3"/>
      <c r="C19" s="49"/>
      <c r="D19" s="43"/>
      <c r="E19" s="27"/>
      <c r="F19" s="43"/>
      <c r="G19" s="27"/>
      <c r="H19" s="43"/>
      <c r="I19" s="27"/>
      <c r="J19" s="43"/>
      <c r="K19" s="27"/>
      <c r="L19" s="43"/>
      <c r="M19" s="27"/>
      <c r="N19" s="28"/>
      <c r="O19" s="3"/>
      <c r="P19" s="19" t="s">
        <v>41</v>
      </c>
      <c r="Q19" s="19"/>
      <c r="R19" s="57" t="s">
        <v>42</v>
      </c>
      <c r="S19" s="57" t="s">
        <v>43</v>
      </c>
      <c r="T19" s="3"/>
      <c r="U19" s="3"/>
      <c r="V19" s="58">
        <v>119600.0</v>
      </c>
      <c r="W19" s="59" t="s">
        <v>44</v>
      </c>
      <c r="X19" s="59"/>
      <c r="Y19" s="60">
        <f t="shared" ref="Y19:Y20" si="16">V19*1.03</f>
        <v>123188</v>
      </c>
      <c r="Z19" s="60"/>
      <c r="AA19" s="60">
        <f t="shared" ref="AA19:AA20" si="17">Y19*1.03</f>
        <v>126883.64</v>
      </c>
      <c r="AB19" s="60"/>
      <c r="AC19" s="60">
        <f t="shared" ref="AC19:AC20" si="18">AA19*1.03</f>
        <v>130690.1492</v>
      </c>
      <c r="AD19" s="60"/>
      <c r="AE19" s="60">
        <f t="shared" ref="AE19:AE20" si="19">AC19*1.03</f>
        <v>134610.8537</v>
      </c>
      <c r="AF19" s="3"/>
      <c r="AG19" s="3"/>
      <c r="AH19" s="3"/>
    </row>
    <row r="20" ht="15.75" customHeight="1">
      <c r="A20" s="10"/>
      <c r="B20" s="3"/>
      <c r="C20" s="40" t="s">
        <v>45</v>
      </c>
      <c r="D20" s="10"/>
      <c r="E20" s="42">
        <f>SUM(E14:E18)</f>
        <v>0</v>
      </c>
      <c r="F20" s="10"/>
      <c r="G20" s="42">
        <f>SUM(G14:G18)</f>
        <v>0</v>
      </c>
      <c r="H20" s="10"/>
      <c r="I20" s="42">
        <f>SUM(I14:I18)</f>
        <v>0</v>
      </c>
      <c r="J20" s="10"/>
      <c r="K20" s="42">
        <f>SUM(K14:K18)</f>
        <v>0</v>
      </c>
      <c r="L20" s="10"/>
      <c r="M20" s="42">
        <f>SUM(M14:M18)</f>
        <v>0</v>
      </c>
      <c r="N20" s="28">
        <f>E20+G20+I20+K20+M20</f>
        <v>0</v>
      </c>
      <c r="O20" s="3"/>
      <c r="P20" s="19" t="s">
        <v>46</v>
      </c>
      <c r="Q20" s="19"/>
      <c r="R20" s="61">
        <v>11307.45</v>
      </c>
      <c r="S20" s="61">
        <f t="shared" ref="S20:S25" si="20">R20/12</f>
        <v>942.2875</v>
      </c>
      <c r="T20" s="3"/>
      <c r="U20" s="3"/>
      <c r="V20" s="62">
        <f>V19/1560*2088</f>
        <v>160080</v>
      </c>
      <c r="W20" s="24" t="s">
        <v>47</v>
      </c>
      <c r="X20" s="24"/>
      <c r="Y20" s="63">
        <f t="shared" si="16"/>
        <v>164882.4</v>
      </c>
      <c r="Z20" s="63"/>
      <c r="AA20" s="63">
        <f t="shared" si="17"/>
        <v>169828.872</v>
      </c>
      <c r="AB20" s="63"/>
      <c r="AC20" s="63">
        <f t="shared" si="18"/>
        <v>174923.7382</v>
      </c>
      <c r="AD20" s="63"/>
      <c r="AE20" s="63">
        <f t="shared" si="19"/>
        <v>180171.4503</v>
      </c>
      <c r="AF20" s="3"/>
      <c r="AG20" s="3"/>
      <c r="AH20" s="3"/>
    </row>
    <row r="21" ht="15.75" customHeight="1">
      <c r="A21" s="10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28"/>
      <c r="O21" s="3"/>
      <c r="P21" s="19" t="s">
        <v>48</v>
      </c>
      <c r="Q21" s="19"/>
      <c r="R21" s="61">
        <f t="shared" ref="R21:R25" si="21">R20*1.05</f>
        <v>11872.8225</v>
      </c>
      <c r="S21" s="61">
        <f t="shared" si="20"/>
        <v>989.401875</v>
      </c>
      <c r="T21" s="3"/>
      <c r="U21" s="3"/>
      <c r="V21" s="64">
        <f>V20/12</f>
        <v>13340</v>
      </c>
      <c r="W21" s="65" t="s">
        <v>49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ht="15.75" customHeight="1">
      <c r="A22" s="10"/>
      <c r="B22" s="3"/>
      <c r="C22" s="40" t="s">
        <v>51</v>
      </c>
      <c r="D22" s="10"/>
      <c r="E22" s="42">
        <f>E20+E11</f>
        <v>0</v>
      </c>
      <c r="F22" s="42"/>
      <c r="G22" s="42">
        <f>G20+G11</f>
        <v>0</v>
      </c>
      <c r="H22" s="42"/>
      <c r="I22" s="42">
        <f>I20+I11</f>
        <v>0</v>
      </c>
      <c r="J22" s="42"/>
      <c r="K22" s="42">
        <f>K20+K11</f>
        <v>0</v>
      </c>
      <c r="L22" s="42"/>
      <c r="M22" s="42">
        <f>M20+M11</f>
        <v>0</v>
      </c>
      <c r="N22" s="28">
        <f>E22+G22+I22+K22+M22</f>
        <v>0</v>
      </c>
      <c r="O22" s="3"/>
      <c r="P22" s="19" t="s">
        <v>52</v>
      </c>
      <c r="Q22" s="19"/>
      <c r="R22" s="61">
        <f t="shared" si="21"/>
        <v>12466.46363</v>
      </c>
      <c r="S22" s="61">
        <f t="shared" si="20"/>
        <v>1038.871969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ht="15.75" customHeight="1">
      <c r="A23" s="1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28"/>
      <c r="O23" s="3"/>
      <c r="P23" s="19" t="s">
        <v>53</v>
      </c>
      <c r="Q23" s="19"/>
      <c r="R23" s="61">
        <f t="shared" si="21"/>
        <v>13089.78681</v>
      </c>
      <c r="S23" s="61">
        <f t="shared" si="20"/>
        <v>1090.815567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ht="15.75" customHeight="1">
      <c r="A24" s="10"/>
      <c r="B24" s="3"/>
      <c r="C24" s="45" t="s">
        <v>54</v>
      </c>
      <c r="D24" s="3"/>
      <c r="E24" s="66" t="s">
        <v>55</v>
      </c>
      <c r="F24" s="3"/>
      <c r="G24" s="66" t="s">
        <v>55</v>
      </c>
      <c r="H24" s="3"/>
      <c r="I24" s="66" t="s">
        <v>55</v>
      </c>
      <c r="J24" s="3"/>
      <c r="K24" s="66" t="s">
        <v>55</v>
      </c>
      <c r="L24" s="3"/>
      <c r="M24" s="66" t="s">
        <v>55</v>
      </c>
      <c r="N24" s="68"/>
      <c r="O24" s="3"/>
      <c r="P24" s="19" t="s">
        <v>56</v>
      </c>
      <c r="Q24" s="19"/>
      <c r="R24" s="61">
        <f t="shared" si="21"/>
        <v>13744.27615</v>
      </c>
      <c r="S24" s="61">
        <f t="shared" si="20"/>
        <v>1145.356346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ht="15.75" customHeight="1">
      <c r="A25" s="10" t="s">
        <v>57</v>
      </c>
      <c r="B25" s="3" t="s">
        <v>58</v>
      </c>
      <c r="C25" s="71">
        <v>0.274</v>
      </c>
      <c r="D25" s="3"/>
      <c r="E25" s="27">
        <f>E11*$C25</f>
        <v>0</v>
      </c>
      <c r="F25" s="3"/>
      <c r="G25" s="27">
        <f>G11*$C25</f>
        <v>0</v>
      </c>
      <c r="H25" s="3"/>
      <c r="I25" s="27">
        <f>I11*$C25</f>
        <v>0</v>
      </c>
      <c r="J25" s="3"/>
      <c r="K25" s="27">
        <f>K11*$C25</f>
        <v>0</v>
      </c>
      <c r="L25" s="3"/>
      <c r="M25" s="27">
        <f>M11*$C25</f>
        <v>0</v>
      </c>
      <c r="N25" s="28">
        <f t="shared" ref="N25:N31" si="22">E25+G25+I25+K25+M25</f>
        <v>0</v>
      </c>
      <c r="O25" s="3"/>
      <c r="P25" s="19" t="s">
        <v>59</v>
      </c>
      <c r="Q25" s="19"/>
      <c r="R25" s="61">
        <f t="shared" si="21"/>
        <v>14431.48995</v>
      </c>
      <c r="S25" s="61">
        <f t="shared" si="20"/>
        <v>1202.624163</v>
      </c>
      <c r="T25" s="3"/>
      <c r="U25" s="3"/>
      <c r="V25" s="49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ht="15.75" customHeight="1">
      <c r="A26" s="10"/>
      <c r="B26" s="3" t="s">
        <v>26</v>
      </c>
      <c r="C26" s="71">
        <v>0.102</v>
      </c>
      <c r="D26" s="3"/>
      <c r="E26" s="27">
        <f t="shared" ref="E26:E30" si="23">E14*$C26</f>
        <v>0</v>
      </c>
      <c r="F26" s="3"/>
      <c r="G26" s="27">
        <f t="shared" ref="G26:G30" si="24">G14*$C26</f>
        <v>0</v>
      </c>
      <c r="H26" s="3"/>
      <c r="I26" s="27">
        <f t="shared" ref="I26:I30" si="25">I14*$C26</f>
        <v>0</v>
      </c>
      <c r="J26" s="3"/>
      <c r="K26" s="27">
        <f t="shared" ref="K26:K30" si="26">K14*$C26</f>
        <v>0</v>
      </c>
      <c r="L26" s="3"/>
      <c r="M26" s="27">
        <f t="shared" ref="M26:M30" si="27">M14*$C26</f>
        <v>0</v>
      </c>
      <c r="N26" s="28">
        <f t="shared" si="22"/>
        <v>0</v>
      </c>
      <c r="O26" s="3"/>
      <c r="P26" s="3"/>
      <c r="Q26" s="3"/>
      <c r="R26" s="3"/>
      <c r="S26" s="3"/>
      <c r="T26" s="3"/>
      <c r="U26" s="3"/>
      <c r="V26" s="3"/>
      <c r="W26" s="73"/>
      <c r="X26" s="7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ht="15.75" customHeight="1">
      <c r="A27" s="10"/>
      <c r="B27" s="3" t="s">
        <v>28</v>
      </c>
      <c r="C27" s="71">
        <v>0.102</v>
      </c>
      <c r="D27" s="3"/>
      <c r="E27" s="27">
        <f t="shared" si="23"/>
        <v>0</v>
      </c>
      <c r="F27" s="3"/>
      <c r="G27" s="27">
        <f t="shared" si="24"/>
        <v>0</v>
      </c>
      <c r="H27" s="3"/>
      <c r="I27" s="27">
        <f t="shared" si="25"/>
        <v>0</v>
      </c>
      <c r="J27" s="3"/>
      <c r="K27" s="27">
        <f t="shared" si="26"/>
        <v>0</v>
      </c>
      <c r="L27" s="3"/>
      <c r="M27" s="27">
        <f t="shared" si="27"/>
        <v>0</v>
      </c>
      <c r="N27" s="28">
        <f t="shared" si="22"/>
        <v>0</v>
      </c>
      <c r="O27" s="3"/>
      <c r="P27" s="3"/>
      <c r="Q27" s="3"/>
      <c r="R27" s="3"/>
      <c r="S27" s="3"/>
      <c r="T27" s="3"/>
      <c r="U27" s="3"/>
      <c r="V27" s="3"/>
      <c r="W27" s="74"/>
      <c r="X27" s="74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ht="15.75" customHeight="1">
      <c r="A28" s="10"/>
      <c r="B28" s="3" t="s">
        <v>29</v>
      </c>
      <c r="C28" s="71">
        <v>0.006</v>
      </c>
      <c r="D28" s="3"/>
      <c r="E28" s="27">
        <f t="shared" si="23"/>
        <v>0</v>
      </c>
      <c r="F28" s="3"/>
      <c r="G28" s="27">
        <f t="shared" si="24"/>
        <v>0</v>
      </c>
      <c r="H28" s="3"/>
      <c r="I28" s="27">
        <f t="shared" si="25"/>
        <v>0</v>
      </c>
      <c r="J28" s="3"/>
      <c r="K28" s="27">
        <f t="shared" si="26"/>
        <v>0</v>
      </c>
      <c r="L28" s="3"/>
      <c r="M28" s="27">
        <f t="shared" si="27"/>
        <v>0</v>
      </c>
      <c r="N28" s="28">
        <f t="shared" si="22"/>
        <v>0</v>
      </c>
      <c r="O28" s="3"/>
      <c r="P28" s="3"/>
      <c r="Q28" s="3"/>
      <c r="R28" s="3"/>
      <c r="S28" s="3"/>
      <c r="T28" s="3"/>
      <c r="U28" s="3"/>
      <c r="V28" s="3"/>
      <c r="W28" s="74"/>
      <c r="X28" s="74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ht="15.75" customHeight="1">
      <c r="A29" s="10"/>
      <c r="B29" s="3" t="s">
        <v>34</v>
      </c>
      <c r="C29" s="71">
        <v>0.358</v>
      </c>
      <c r="D29" s="3"/>
      <c r="E29" s="27">
        <f t="shared" si="23"/>
        <v>0</v>
      </c>
      <c r="F29" s="3"/>
      <c r="G29" s="27">
        <f t="shared" si="24"/>
        <v>0</v>
      </c>
      <c r="H29" s="3"/>
      <c r="I29" s="27">
        <f t="shared" si="25"/>
        <v>0</v>
      </c>
      <c r="J29" s="3"/>
      <c r="K29" s="27">
        <f t="shared" si="26"/>
        <v>0</v>
      </c>
      <c r="L29" s="3"/>
      <c r="M29" s="27">
        <f t="shared" si="27"/>
        <v>0</v>
      </c>
      <c r="N29" s="28">
        <f t="shared" si="22"/>
        <v>0</v>
      </c>
      <c r="O29" s="3"/>
      <c r="P29" s="3"/>
      <c r="Q29" s="3"/>
      <c r="R29" s="3"/>
      <c r="S29" s="3"/>
      <c r="T29" s="3"/>
      <c r="U29" s="3"/>
      <c r="V29" s="3"/>
      <c r="W29" s="74"/>
      <c r="X29" s="74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ht="15.75" customHeight="1">
      <c r="A30" s="10"/>
      <c r="B30" s="3" t="s">
        <v>36</v>
      </c>
      <c r="C30" s="71">
        <v>0.452</v>
      </c>
      <c r="D30" s="3"/>
      <c r="E30" s="33">
        <f t="shared" si="23"/>
        <v>0</v>
      </c>
      <c r="F30" s="75"/>
      <c r="G30" s="33">
        <f t="shared" si="24"/>
        <v>0</v>
      </c>
      <c r="H30" s="75"/>
      <c r="I30" s="33">
        <f t="shared" si="25"/>
        <v>0</v>
      </c>
      <c r="J30" s="75"/>
      <c r="K30" s="33">
        <f t="shared" si="26"/>
        <v>0</v>
      </c>
      <c r="L30" s="75"/>
      <c r="M30" s="33">
        <f t="shared" si="27"/>
        <v>0</v>
      </c>
      <c r="N30" s="34">
        <f t="shared" si="22"/>
        <v>0</v>
      </c>
      <c r="O30" s="3"/>
      <c r="P30" s="3"/>
      <c r="Q30" s="3"/>
      <c r="R30" s="3"/>
      <c r="S30" s="3"/>
      <c r="T30" s="3"/>
      <c r="U30" s="3"/>
      <c r="V30" s="3"/>
      <c r="W30" s="74"/>
      <c r="X30" s="74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ht="15.75" customHeight="1">
      <c r="A31" s="10"/>
      <c r="B31" s="3"/>
      <c r="C31" s="40" t="s">
        <v>60</v>
      </c>
      <c r="D31" s="10"/>
      <c r="E31" s="42">
        <f>SUM(E25:E30)</f>
        <v>0</v>
      </c>
      <c r="F31" s="10"/>
      <c r="G31" s="42">
        <f>SUM(G25:G30)</f>
        <v>0</v>
      </c>
      <c r="H31" s="10"/>
      <c r="I31" s="42">
        <f>SUM(I25:I30)</f>
        <v>0</v>
      </c>
      <c r="J31" s="10"/>
      <c r="K31" s="42">
        <f>SUM(K25:K30)</f>
        <v>0</v>
      </c>
      <c r="L31" s="10"/>
      <c r="M31" s="42">
        <f>SUM(M25:M30)</f>
        <v>0</v>
      </c>
      <c r="N31" s="28">
        <f t="shared" si="22"/>
        <v>0</v>
      </c>
      <c r="O31" s="3"/>
      <c r="P31" s="3"/>
      <c r="Q31" s="3"/>
      <c r="R31" s="3"/>
      <c r="S31" s="3"/>
      <c r="T31" s="3"/>
      <c r="U31" s="3"/>
      <c r="V31" s="3"/>
      <c r="W31" s="74"/>
      <c r="X31" s="74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ht="15.75" customHeight="1">
      <c r="A32" s="10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28"/>
      <c r="O32" s="3"/>
      <c r="P32" s="3"/>
      <c r="Q32" s="3"/>
      <c r="R32" s="3"/>
      <c r="S32" s="3"/>
      <c r="T32" s="3"/>
      <c r="U32" s="3"/>
      <c r="V32" s="3"/>
      <c r="W32" s="74"/>
      <c r="X32" s="74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ht="15.75" customHeight="1">
      <c r="A33" s="10"/>
      <c r="B33" s="3"/>
      <c r="C33" s="76" t="s">
        <v>61</v>
      </c>
      <c r="D33" s="77"/>
      <c r="E33" s="78">
        <f>E22+E31</f>
        <v>0</v>
      </c>
      <c r="F33" s="78"/>
      <c r="G33" s="78">
        <f>G22+G31</f>
        <v>0</v>
      </c>
      <c r="H33" s="77"/>
      <c r="I33" s="78">
        <f>I22+I31</f>
        <v>0</v>
      </c>
      <c r="J33" s="78"/>
      <c r="K33" s="78">
        <f>K22+K31</f>
        <v>0</v>
      </c>
      <c r="L33" s="78"/>
      <c r="M33" s="78">
        <f>M22+M31</f>
        <v>0</v>
      </c>
      <c r="N33" s="28">
        <f>E33+G33+I33+K33+M33</f>
        <v>0</v>
      </c>
      <c r="O33" s="3"/>
      <c r="P33" s="3"/>
      <c r="Q33" s="3"/>
      <c r="R33" s="3"/>
      <c r="S33" s="3"/>
      <c r="T33" s="3"/>
      <c r="U33" s="3"/>
      <c r="V33" s="79"/>
      <c r="W33" s="79"/>
      <c r="X33" s="79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ht="15.75" customHeight="1">
      <c r="A34" s="10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28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ht="15.75" customHeight="1">
      <c r="A35" s="10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28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ht="15.75" customHeight="1">
      <c r="A36" s="10" t="s">
        <v>62</v>
      </c>
      <c r="B36" s="3" t="s">
        <v>63</v>
      </c>
      <c r="C36" s="3"/>
      <c r="D36" s="3"/>
      <c r="E36" s="80">
        <v>0.0</v>
      </c>
      <c r="F36" s="80"/>
      <c r="G36" s="80">
        <v>0.0</v>
      </c>
      <c r="H36" s="80"/>
      <c r="I36" s="80">
        <v>0.0</v>
      </c>
      <c r="J36" s="80"/>
      <c r="K36" s="80">
        <v>0.0</v>
      </c>
      <c r="L36" s="80"/>
      <c r="M36" s="80">
        <v>0.0</v>
      </c>
      <c r="N36" s="28">
        <f t="shared" ref="N36:N41" si="28">E36+G36+I36+K36+M36</f>
        <v>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ht="15.75" customHeight="1">
      <c r="A37" s="10"/>
      <c r="B37" s="3" t="s">
        <v>64</v>
      </c>
      <c r="C37" s="3"/>
      <c r="D37" s="3"/>
      <c r="E37" s="80">
        <v>0.0</v>
      </c>
      <c r="F37" s="80"/>
      <c r="G37" s="80">
        <v>0.0</v>
      </c>
      <c r="H37" s="80"/>
      <c r="I37" s="80">
        <v>0.0</v>
      </c>
      <c r="J37" s="80"/>
      <c r="K37" s="80">
        <v>0.0</v>
      </c>
      <c r="L37" s="80"/>
      <c r="M37" s="80">
        <v>0.0</v>
      </c>
      <c r="N37" s="28">
        <f t="shared" si="28"/>
        <v>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ht="15.75" customHeight="1">
      <c r="A38" s="10"/>
      <c r="B38" s="3" t="s">
        <v>65</v>
      </c>
      <c r="C38" s="3"/>
      <c r="D38" s="3"/>
      <c r="E38" s="80">
        <v>0.0</v>
      </c>
      <c r="F38" s="80"/>
      <c r="G38" s="80">
        <v>0.0</v>
      </c>
      <c r="H38" s="80"/>
      <c r="I38" s="80">
        <v>0.0</v>
      </c>
      <c r="J38" s="80"/>
      <c r="K38" s="80">
        <v>0.0</v>
      </c>
      <c r="L38" s="80"/>
      <c r="M38" s="80">
        <v>0.0</v>
      </c>
      <c r="N38" s="28">
        <f t="shared" si="28"/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ht="15.75" customHeight="1">
      <c r="A39" s="10"/>
      <c r="B39" s="3" t="s">
        <v>66</v>
      </c>
      <c r="C39" s="3"/>
      <c r="D39" s="3"/>
      <c r="E39" s="80">
        <v>0.0</v>
      </c>
      <c r="F39" s="80"/>
      <c r="G39" s="80">
        <v>0.0</v>
      </c>
      <c r="H39" s="80"/>
      <c r="I39" s="80">
        <v>0.0</v>
      </c>
      <c r="J39" s="80"/>
      <c r="K39" s="80">
        <v>0.0</v>
      </c>
      <c r="L39" s="80"/>
      <c r="M39" s="80">
        <v>0.0</v>
      </c>
      <c r="N39" s="28">
        <f t="shared" si="28"/>
        <v>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ht="15.75" customHeight="1">
      <c r="A40" s="10"/>
      <c r="B40" s="3" t="s">
        <v>67</v>
      </c>
      <c r="C40" s="3"/>
      <c r="D40" s="3"/>
      <c r="E40" s="82">
        <v>0.0</v>
      </c>
      <c r="F40" s="82"/>
      <c r="G40" s="82">
        <v>0.0</v>
      </c>
      <c r="H40" s="82"/>
      <c r="I40" s="82">
        <v>0.0</v>
      </c>
      <c r="J40" s="82"/>
      <c r="K40" s="82">
        <v>0.0</v>
      </c>
      <c r="L40" s="82"/>
      <c r="M40" s="82">
        <v>0.0</v>
      </c>
      <c r="N40" s="34">
        <f t="shared" si="28"/>
        <v>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ht="15.75" customHeight="1">
      <c r="A41" s="10"/>
      <c r="B41" s="3"/>
      <c r="C41" s="76" t="s">
        <v>68</v>
      </c>
      <c r="D41" s="77"/>
      <c r="E41" s="78">
        <f>SUM(E36:E40)</f>
        <v>0</v>
      </c>
      <c r="F41" s="77"/>
      <c r="G41" s="78">
        <f>SUM(G36:G40)</f>
        <v>0</v>
      </c>
      <c r="H41" s="77"/>
      <c r="I41" s="78">
        <f>SUM(I36:I40)</f>
        <v>0</v>
      </c>
      <c r="J41" s="77"/>
      <c r="K41" s="78">
        <f>SUM(K36:K40)</f>
        <v>0</v>
      </c>
      <c r="L41" s="77"/>
      <c r="M41" s="78">
        <f>SUM(M36:M40)</f>
        <v>0</v>
      </c>
      <c r="N41" s="28">
        <f t="shared" si="28"/>
        <v>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ht="15.75" customHeight="1">
      <c r="A42" s="1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28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ht="15.75" customHeight="1">
      <c r="A43" s="10" t="s">
        <v>69</v>
      </c>
      <c r="B43" s="3" t="s">
        <v>70</v>
      </c>
      <c r="C43" s="3"/>
      <c r="D43" s="3"/>
      <c r="E43" s="80">
        <v>0.0</v>
      </c>
      <c r="F43" s="80"/>
      <c r="G43" s="80">
        <v>0.0</v>
      </c>
      <c r="H43" s="80"/>
      <c r="I43" s="80">
        <v>0.0</v>
      </c>
      <c r="J43" s="80"/>
      <c r="K43" s="80">
        <v>0.0</v>
      </c>
      <c r="L43" s="80"/>
      <c r="M43" s="80">
        <v>0.0</v>
      </c>
      <c r="N43" s="28">
        <f t="shared" ref="N43:N46" si="29">E43+G43+I43+K43+M43</f>
        <v>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ht="15.75" customHeight="1">
      <c r="A44" s="10"/>
      <c r="B44" s="3" t="s">
        <v>71</v>
      </c>
      <c r="C44" s="3"/>
      <c r="D44" s="3"/>
      <c r="E44" s="27">
        <f>S20*D14*C14</f>
        <v>0</v>
      </c>
      <c r="F44" s="27"/>
      <c r="G44" s="27">
        <f>S21*F14*C14</f>
        <v>0</v>
      </c>
      <c r="H44" s="27"/>
      <c r="I44" s="27">
        <f>S22*H14*C14</f>
        <v>0</v>
      </c>
      <c r="J44" s="27"/>
      <c r="K44" s="27">
        <f>S23*J14*C14</f>
        <v>0</v>
      </c>
      <c r="L44" s="27"/>
      <c r="M44" s="27">
        <f>S24*L14*C14</f>
        <v>0</v>
      </c>
      <c r="N44" s="28">
        <f t="shared" si="29"/>
        <v>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ht="15.75" customHeight="1">
      <c r="A45" s="10"/>
      <c r="B45" s="3" t="s">
        <v>72</v>
      </c>
      <c r="C45" s="3"/>
      <c r="D45" s="3"/>
      <c r="E45" s="33">
        <v>0.0</v>
      </c>
      <c r="F45" s="33"/>
      <c r="G45" s="33">
        <v>0.0</v>
      </c>
      <c r="H45" s="33"/>
      <c r="I45" s="33">
        <v>0.0</v>
      </c>
      <c r="J45" s="33"/>
      <c r="K45" s="33">
        <v>0.0</v>
      </c>
      <c r="L45" s="33"/>
      <c r="M45" s="33">
        <v>0.0</v>
      </c>
      <c r="N45" s="34">
        <f t="shared" si="29"/>
        <v>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ht="15.75" customHeight="1">
      <c r="A46" s="10"/>
      <c r="B46" s="3"/>
      <c r="C46" s="76" t="s">
        <v>73</v>
      </c>
      <c r="D46" s="83"/>
      <c r="E46" s="78">
        <f>SUM(E43:E45)</f>
        <v>0</v>
      </c>
      <c r="F46" s="83"/>
      <c r="G46" s="78">
        <f>SUM(G43:G45)</f>
        <v>0</v>
      </c>
      <c r="H46" s="83"/>
      <c r="I46" s="78">
        <f>SUM(I43:I45)</f>
        <v>0</v>
      </c>
      <c r="J46" s="83"/>
      <c r="K46" s="78">
        <f>SUM(K43:K45)</f>
        <v>0</v>
      </c>
      <c r="L46" s="83"/>
      <c r="M46" s="78">
        <f>SUM(M43:M45)</f>
        <v>0</v>
      </c>
      <c r="N46" s="28">
        <f t="shared" si="29"/>
        <v>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ht="15.75" customHeight="1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28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ht="15.75" customHeight="1">
      <c r="A48" s="77" t="s">
        <v>75</v>
      </c>
      <c r="B48" s="83"/>
      <c r="C48" s="76" t="s">
        <v>76</v>
      </c>
      <c r="D48" s="77"/>
      <c r="E48" s="78">
        <f>E33+E41+E46</f>
        <v>0</v>
      </c>
      <c r="F48" s="77"/>
      <c r="G48" s="78">
        <f>G33+G41+G46</f>
        <v>0</v>
      </c>
      <c r="H48" s="77"/>
      <c r="I48" s="78">
        <f>I33+I41+I46</f>
        <v>0</v>
      </c>
      <c r="J48" s="77"/>
      <c r="K48" s="78">
        <f>K33+K41+K46</f>
        <v>0</v>
      </c>
      <c r="L48" s="77"/>
      <c r="M48" s="78">
        <f>M33+M41+M46</f>
        <v>0</v>
      </c>
      <c r="N48" s="28">
        <f>E48+G48+I48+K48+M48</f>
        <v>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ht="15.75" customHeight="1">
      <c r="A49" s="3"/>
      <c r="B49" s="3"/>
      <c r="C49" s="3"/>
      <c r="D49" s="3"/>
      <c r="E49" s="42"/>
      <c r="F49" s="10"/>
      <c r="G49" s="42"/>
      <c r="H49" s="10"/>
      <c r="I49" s="42"/>
      <c r="J49" s="10"/>
      <c r="K49" s="42"/>
      <c r="L49" s="10"/>
      <c r="M49" s="42"/>
      <c r="N49" s="28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ht="15.75" customHeight="1">
      <c r="A50" s="84" t="s">
        <v>77</v>
      </c>
      <c r="B50" s="85"/>
      <c r="C50" s="86" t="s">
        <v>78</v>
      </c>
      <c r="D50" s="85"/>
      <c r="E50" s="87">
        <f>E48-E46</f>
        <v>0</v>
      </c>
      <c r="F50" s="84"/>
      <c r="G50" s="87">
        <f>G48-G46</f>
        <v>0</v>
      </c>
      <c r="H50" s="84"/>
      <c r="I50" s="87">
        <f>I48-I46</f>
        <v>0</v>
      </c>
      <c r="J50" s="84"/>
      <c r="K50" s="87">
        <f>K48-K46</f>
        <v>0</v>
      </c>
      <c r="L50" s="84"/>
      <c r="M50" s="87">
        <f>M48-M46</f>
        <v>0</v>
      </c>
      <c r="N50" s="28">
        <f>E50+G50+I50+K50+M50</f>
        <v>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ht="15.75" customHeight="1">
      <c r="A51" s="10"/>
      <c r="B51" s="3"/>
      <c r="C51" s="10"/>
      <c r="D51" s="3"/>
      <c r="E51" s="3"/>
      <c r="F51" s="3"/>
      <c r="G51" s="3"/>
      <c r="H51" s="3"/>
      <c r="I51" s="3"/>
      <c r="J51" s="3"/>
      <c r="K51" s="3"/>
      <c r="L51" s="3"/>
      <c r="M51" s="3"/>
      <c r="N51" s="28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ht="15.75" customHeight="1">
      <c r="A52" s="88" t="s">
        <v>80</v>
      </c>
      <c r="B52" s="89"/>
      <c r="C52" s="90" t="s">
        <v>81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28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ht="15.75" customHeight="1">
      <c r="A53" s="3"/>
      <c r="B53" s="3"/>
      <c r="C53" s="91">
        <v>0.525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28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ht="15.75" customHeight="1">
      <c r="A54" s="3"/>
      <c r="B54" s="3"/>
      <c r="C54" s="92" t="s">
        <v>82</v>
      </c>
      <c r="D54" s="89"/>
      <c r="E54" s="93">
        <f>E50*$C53</f>
        <v>0</v>
      </c>
      <c r="F54" s="89"/>
      <c r="G54" s="93">
        <f>G50*$C53</f>
        <v>0</v>
      </c>
      <c r="H54" s="89"/>
      <c r="I54" s="93">
        <f>I50*$C53</f>
        <v>0</v>
      </c>
      <c r="J54" s="89"/>
      <c r="K54" s="93">
        <f>K50*$C53</f>
        <v>0</v>
      </c>
      <c r="L54" s="89"/>
      <c r="M54" s="93">
        <f>M50*$C53</f>
        <v>0</v>
      </c>
      <c r="N54" s="28">
        <f>E54+G54+I54+K54+M54</f>
        <v>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28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28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ht="15.75" customHeight="1">
      <c r="A57" s="15" t="s">
        <v>83</v>
      </c>
      <c r="B57" s="94"/>
      <c r="C57" s="94"/>
      <c r="D57" s="94"/>
      <c r="E57" s="28">
        <f>E48+E54</f>
        <v>0</v>
      </c>
      <c r="F57" s="94"/>
      <c r="G57" s="28">
        <f>G48+G54</f>
        <v>0</v>
      </c>
      <c r="H57" s="94"/>
      <c r="I57" s="28">
        <f>I48+I54</f>
        <v>0</v>
      </c>
      <c r="J57" s="94"/>
      <c r="K57" s="28">
        <f>K48+K54</f>
        <v>0</v>
      </c>
      <c r="L57" s="94"/>
      <c r="M57" s="28">
        <f>M48+M54</f>
        <v>0</v>
      </c>
      <c r="N57" s="28">
        <f>E57+G57+I57+K57+M57</f>
        <v>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A6:AB6"/>
    <mergeCell ref="W6:X6"/>
    <mergeCell ref="Y6:Z6"/>
    <mergeCell ref="D5:E5"/>
    <mergeCell ref="F5:G5"/>
    <mergeCell ref="H5:I5"/>
    <mergeCell ref="J5:K5"/>
    <mergeCell ref="L5:M5"/>
    <mergeCell ref="AA9:AB9"/>
    <mergeCell ref="AC9:AD9"/>
    <mergeCell ref="W9:X9"/>
    <mergeCell ref="P18:S18"/>
    <mergeCell ref="V25:X25"/>
    <mergeCell ref="AC6:AD6"/>
    <mergeCell ref="AE6:AF6"/>
    <mergeCell ref="Y9:Z9"/>
    <mergeCell ref="AE9:AF9"/>
  </mergeCells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31.44"/>
    <col customWidth="1" min="2" max="3" width="24.33"/>
    <col customWidth="1" min="4" max="13" width="12.89"/>
    <col customWidth="1" min="14" max="14" width="13.67"/>
    <col customWidth="1" min="15" max="21" width="11.33"/>
    <col customWidth="1" min="22" max="22" width="27.44"/>
    <col customWidth="1" min="23" max="23" width="11.33"/>
    <col customWidth="1" min="24" max="24" width="11.22"/>
    <col customWidth="1" min="25" max="32" width="11.11"/>
    <col customWidth="1" min="33" max="42" width="11.33"/>
  </cols>
  <sheetData>
    <row r="1" ht="15.75" customHeight="1">
      <c r="A1" s="2" t="str">
        <f>'PI-Casanova'!A1</f>
        <v>Title:  EAGER: SitS: Collaborative: Terahertz Sensors for In-Situ Soil Characterization and Imaging
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ht="15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ht="15.75" customHeight="1">
      <c r="A3" s="2" t="str">
        <f>'PI-Casanova'!A4</f>
        <v>AGENCY:  NSF EAGER (ENG directorate)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ht="15.75" customHeight="1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ht="15.75" customHeight="1">
      <c r="A5" s="2" t="str">
        <f>'PI-Casanova'!A5</f>
        <v>DATES:  10/1/2018 - 9/30/2020</v>
      </c>
      <c r="B5" s="3"/>
      <c r="C5" s="3"/>
      <c r="D5" s="9" t="s">
        <v>2</v>
      </c>
      <c r="F5" s="9" t="s">
        <v>4</v>
      </c>
      <c r="H5" s="9" t="s">
        <v>5</v>
      </c>
      <c r="J5" s="9" t="s">
        <v>6</v>
      </c>
      <c r="L5" s="9" t="s">
        <v>7</v>
      </c>
      <c r="N5" s="11" t="s">
        <v>8</v>
      </c>
      <c r="O5" s="3"/>
      <c r="P5" s="12" t="s">
        <v>11</v>
      </c>
      <c r="Q5" s="13"/>
      <c r="R5" s="13"/>
      <c r="S5" s="13"/>
      <c r="T5" s="14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ht="15.75" customHeight="1">
      <c r="A6" s="2"/>
      <c r="B6" s="3"/>
      <c r="C6" s="3"/>
      <c r="D6" s="10"/>
      <c r="E6" s="10"/>
      <c r="F6" s="10"/>
      <c r="G6" s="10"/>
      <c r="H6" s="10"/>
      <c r="I6" s="10"/>
      <c r="J6" s="10"/>
      <c r="K6" s="10"/>
      <c r="L6" s="10"/>
      <c r="M6" s="10"/>
      <c r="N6" s="15"/>
      <c r="O6" s="3"/>
      <c r="P6" s="16" t="s">
        <v>13</v>
      </c>
      <c r="Q6" s="17" t="s">
        <v>14</v>
      </c>
      <c r="R6" s="17" t="s">
        <v>15</v>
      </c>
      <c r="S6" s="17" t="s">
        <v>16</v>
      </c>
      <c r="T6" s="18" t="s">
        <v>17</v>
      </c>
      <c r="U6" s="3"/>
      <c r="V6" s="19" t="s">
        <v>18</v>
      </c>
      <c r="W6" s="20" t="s">
        <v>2</v>
      </c>
      <c r="X6" s="21"/>
      <c r="Y6" s="20" t="s">
        <v>4</v>
      </c>
      <c r="Z6" s="21"/>
      <c r="AA6" s="20" t="s">
        <v>5</v>
      </c>
      <c r="AB6" s="21"/>
      <c r="AC6" s="20" t="s">
        <v>6</v>
      </c>
      <c r="AD6" s="21"/>
      <c r="AE6" s="20" t="s">
        <v>7</v>
      </c>
      <c r="AF6" s="21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ht="15.75" customHeight="1">
      <c r="A7" s="2" t="str">
        <f>'PI-Casanova'!A8</f>
        <v/>
      </c>
      <c r="B7" s="3" t="s">
        <v>86</v>
      </c>
      <c r="C7" s="3"/>
      <c r="D7" s="10" t="s">
        <v>19</v>
      </c>
      <c r="E7" s="10" t="s">
        <v>20</v>
      </c>
      <c r="F7" s="10" t="s">
        <v>19</v>
      </c>
      <c r="G7" s="10" t="s">
        <v>20</v>
      </c>
      <c r="H7" s="10" t="s">
        <v>19</v>
      </c>
      <c r="I7" s="10" t="s">
        <v>20</v>
      </c>
      <c r="J7" s="10" t="s">
        <v>19</v>
      </c>
      <c r="K7" s="10" t="s">
        <v>20</v>
      </c>
      <c r="L7" s="10" t="s">
        <v>19</v>
      </c>
      <c r="M7" s="10" t="s">
        <v>20</v>
      </c>
      <c r="N7" s="15"/>
      <c r="O7" s="3"/>
      <c r="P7" s="22" t="str">
        <f>E11/V20*100</f>
        <v>#DIV/0!</v>
      </c>
      <c r="Q7" s="22" t="str">
        <f>G11/Y20*100</f>
        <v>#DIV/0!</v>
      </c>
      <c r="R7" s="22" t="str">
        <f>I11/AA20*100</f>
        <v>#DIV/0!</v>
      </c>
      <c r="S7" s="22" t="str">
        <f>K11/AC20*100</f>
        <v>#DIV/0!</v>
      </c>
      <c r="T7" s="22" t="str">
        <f>M11/AE20*100</f>
        <v>#DIV/0!</v>
      </c>
      <c r="U7" s="3"/>
      <c r="V7" s="19"/>
      <c r="W7" s="23">
        <f>V21</f>
        <v>0</v>
      </c>
      <c r="X7" s="19">
        <v>9.0</v>
      </c>
      <c r="Y7" s="23">
        <f>W7*1.03</f>
        <v>0</v>
      </c>
      <c r="Z7" s="19">
        <v>9.0</v>
      </c>
      <c r="AA7" s="23">
        <f>Y7*1.03</f>
        <v>0</v>
      </c>
      <c r="AB7" s="19">
        <v>9.0</v>
      </c>
      <c r="AC7" s="23">
        <f>AA7*1.03</f>
        <v>0</v>
      </c>
      <c r="AD7" s="19">
        <v>9.0</v>
      </c>
      <c r="AE7" s="23">
        <f>AC7*1.03</f>
        <v>0</v>
      </c>
      <c r="AF7" s="19">
        <v>9.0</v>
      </c>
      <c r="AG7" s="3"/>
      <c r="AH7" s="3"/>
      <c r="AI7" s="3"/>
      <c r="AJ7" s="3"/>
      <c r="AK7" s="3"/>
      <c r="AL7" s="3"/>
      <c r="AM7" s="3"/>
      <c r="AN7" s="3"/>
      <c r="AO7" s="3"/>
      <c r="AP7" s="3"/>
    </row>
    <row r="8" ht="15.75" customHeight="1">
      <c r="A8" s="10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5"/>
      <c r="O8" s="3"/>
      <c r="P8" s="24"/>
      <c r="Q8" s="24"/>
      <c r="R8" s="24"/>
      <c r="S8" s="24"/>
      <c r="T8" s="24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ht="15.75" customHeight="1">
      <c r="A9" s="10"/>
      <c r="B9" s="3" t="s">
        <v>87</v>
      </c>
      <c r="C9" s="3"/>
      <c r="D9" s="43">
        <v>0.0</v>
      </c>
      <c r="E9" s="27">
        <f>W7*D9</f>
        <v>0</v>
      </c>
      <c r="F9" s="43">
        <v>0.0</v>
      </c>
      <c r="G9" s="27">
        <f>Y7*F9</f>
        <v>0</v>
      </c>
      <c r="H9" s="43">
        <v>0.0</v>
      </c>
      <c r="I9" s="27">
        <f>AA7*H9</f>
        <v>0</v>
      </c>
      <c r="J9" s="43">
        <v>0.0</v>
      </c>
      <c r="K9" s="27">
        <f>AC7*J9</f>
        <v>0</v>
      </c>
      <c r="L9" s="43">
        <v>0.0</v>
      </c>
      <c r="M9" s="27">
        <f>AE7*L9</f>
        <v>0</v>
      </c>
      <c r="N9" s="28">
        <f t="shared" ref="N9:N11" si="1">E9+G9+I9+K9+M9</f>
        <v>0</v>
      </c>
      <c r="O9" s="3"/>
      <c r="P9" s="29" t="s">
        <v>24</v>
      </c>
      <c r="Q9" s="30"/>
      <c r="R9" s="30"/>
      <c r="S9" s="30"/>
      <c r="T9" s="31"/>
      <c r="U9" s="3"/>
      <c r="V9" s="19" t="s">
        <v>25</v>
      </c>
      <c r="W9" s="20" t="s">
        <v>2</v>
      </c>
      <c r="X9" s="21"/>
      <c r="Y9" s="20" t="s">
        <v>4</v>
      </c>
      <c r="Z9" s="21"/>
      <c r="AA9" s="20" t="s">
        <v>5</v>
      </c>
      <c r="AB9" s="21"/>
      <c r="AC9" s="20" t="s">
        <v>6</v>
      </c>
      <c r="AD9" s="21"/>
      <c r="AE9" s="20" t="s">
        <v>7</v>
      </c>
      <c r="AF9" s="21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ht="15.75" customHeight="1">
      <c r="A10" s="10"/>
      <c r="B10" s="3"/>
      <c r="C10" s="3"/>
      <c r="D10" s="53">
        <v>0.0</v>
      </c>
      <c r="E10" s="33">
        <f>W7*D10</f>
        <v>0</v>
      </c>
      <c r="F10" s="53">
        <v>0.0</v>
      </c>
      <c r="G10" s="33">
        <f>Y7*F10</f>
        <v>0</v>
      </c>
      <c r="H10" s="53">
        <v>0.0</v>
      </c>
      <c r="I10" s="33">
        <f>AA7*H10</f>
        <v>0</v>
      </c>
      <c r="J10" s="53">
        <v>0.0</v>
      </c>
      <c r="K10" s="33">
        <f>AC7*J10</f>
        <v>0</v>
      </c>
      <c r="L10" s="53">
        <v>0.0</v>
      </c>
      <c r="M10" s="33">
        <f>AE7*L10</f>
        <v>0</v>
      </c>
      <c r="N10" s="34">
        <f t="shared" si="1"/>
        <v>0</v>
      </c>
      <c r="O10" s="3"/>
      <c r="P10" s="35" t="s">
        <v>13</v>
      </c>
      <c r="Q10" s="36" t="s">
        <v>14</v>
      </c>
      <c r="R10" s="36" t="s">
        <v>15</v>
      </c>
      <c r="S10" s="36" t="s">
        <v>16</v>
      </c>
      <c r="T10" s="37" t="s">
        <v>17</v>
      </c>
      <c r="U10" s="3"/>
      <c r="V10" s="19" t="s">
        <v>26</v>
      </c>
      <c r="W10" s="38">
        <v>25000.0</v>
      </c>
      <c r="X10" s="39">
        <v>12.0</v>
      </c>
      <c r="Y10" s="38">
        <f t="shared" ref="Y10:Y14" si="3">W10*1.03</f>
        <v>25750</v>
      </c>
      <c r="Z10" s="39">
        <v>12.0</v>
      </c>
      <c r="AA10" s="38">
        <f t="shared" ref="AA10:AA14" si="4">Y10*1.03</f>
        <v>26522.5</v>
      </c>
      <c r="AB10" s="39">
        <v>12.0</v>
      </c>
      <c r="AC10" s="38">
        <f t="shared" ref="AC10:AC14" si="5">AA10*1.03</f>
        <v>27318.175</v>
      </c>
      <c r="AD10" s="39">
        <v>12.0</v>
      </c>
      <c r="AE10" s="38">
        <f t="shared" ref="AE10:AE14" si="6">AC10*1.03</f>
        <v>28137.72025</v>
      </c>
      <c r="AF10" s="39">
        <v>12.0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ht="15.75" customHeight="1">
      <c r="A11" s="10"/>
      <c r="B11" s="3"/>
      <c r="C11" s="40" t="s">
        <v>27</v>
      </c>
      <c r="D11" s="100">
        <f t="shared" ref="D11:M11" si="2">SUM(D9:D10)</f>
        <v>0</v>
      </c>
      <c r="E11" s="42">
        <f t="shared" si="2"/>
        <v>0</v>
      </c>
      <c r="F11" s="100">
        <f t="shared" si="2"/>
        <v>0</v>
      </c>
      <c r="G11" s="42">
        <f t="shared" si="2"/>
        <v>0</v>
      </c>
      <c r="H11" s="100">
        <f t="shared" si="2"/>
        <v>0</v>
      </c>
      <c r="I11" s="42">
        <f t="shared" si="2"/>
        <v>0</v>
      </c>
      <c r="J11" s="100">
        <f t="shared" si="2"/>
        <v>0</v>
      </c>
      <c r="K11" s="42">
        <f t="shared" si="2"/>
        <v>0</v>
      </c>
      <c r="L11" s="100">
        <f t="shared" si="2"/>
        <v>0</v>
      </c>
      <c r="M11" s="42">
        <f t="shared" si="2"/>
        <v>0</v>
      </c>
      <c r="N11" s="28">
        <f t="shared" si="1"/>
        <v>0</v>
      </c>
      <c r="O11" s="3"/>
      <c r="P11" s="22" t="str">
        <f>E9/V19*100</f>
        <v>#DIV/0!</v>
      </c>
      <c r="Q11" s="22" t="str">
        <f>G9/Y19*100</f>
        <v>#DIV/0!</v>
      </c>
      <c r="R11" s="22" t="str">
        <f>I9/V19*100</f>
        <v>#DIV/0!</v>
      </c>
      <c r="S11" s="22" t="str">
        <f>K9/V19*100</f>
        <v>#DIV/0!</v>
      </c>
      <c r="T11" s="22" t="str">
        <f>M9/V19*100</f>
        <v>#DIV/0!</v>
      </c>
      <c r="U11" s="3"/>
      <c r="V11" s="19" t="s">
        <v>28</v>
      </c>
      <c r="W11" s="38">
        <v>50000.0</v>
      </c>
      <c r="X11" s="19">
        <v>12.0</v>
      </c>
      <c r="Y11" s="38">
        <f t="shared" si="3"/>
        <v>51500</v>
      </c>
      <c r="Z11" s="19">
        <v>12.0</v>
      </c>
      <c r="AA11" s="38">
        <f t="shared" si="4"/>
        <v>53045</v>
      </c>
      <c r="AB11" s="19">
        <v>12.0</v>
      </c>
      <c r="AC11" s="38">
        <f t="shared" si="5"/>
        <v>54636.35</v>
      </c>
      <c r="AD11" s="19">
        <v>12.0</v>
      </c>
      <c r="AE11" s="38">
        <f t="shared" si="6"/>
        <v>56275.4405</v>
      </c>
      <c r="AF11" s="39">
        <v>12.0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ht="15.75" customHeight="1">
      <c r="A12" s="10"/>
      <c r="B12" s="3"/>
      <c r="C12" s="3"/>
      <c r="D12" s="43"/>
      <c r="E12" s="44"/>
      <c r="F12" s="43"/>
      <c r="G12" s="44"/>
      <c r="H12" s="43"/>
      <c r="I12" s="44"/>
      <c r="J12" s="43"/>
      <c r="K12" s="44"/>
      <c r="L12" s="43"/>
      <c r="M12" s="44"/>
      <c r="N12" s="28"/>
      <c r="O12" s="3"/>
      <c r="P12" s="24"/>
      <c r="Q12" s="24"/>
      <c r="R12" s="24"/>
      <c r="S12" s="24"/>
      <c r="T12" s="24"/>
      <c r="U12" s="3"/>
      <c r="V12" s="19" t="s">
        <v>29</v>
      </c>
      <c r="W12" s="38">
        <v>8000.0</v>
      </c>
      <c r="X12" s="19">
        <v>12.0</v>
      </c>
      <c r="Y12" s="38">
        <f t="shared" si="3"/>
        <v>8240</v>
      </c>
      <c r="Z12" s="39">
        <v>12.0</v>
      </c>
      <c r="AA12" s="38">
        <f t="shared" si="4"/>
        <v>8487.2</v>
      </c>
      <c r="AB12" s="39">
        <v>12.0</v>
      </c>
      <c r="AC12" s="38">
        <f t="shared" si="5"/>
        <v>8741.816</v>
      </c>
      <c r="AD12" s="39">
        <v>12.0</v>
      </c>
      <c r="AE12" s="38">
        <f t="shared" si="6"/>
        <v>9004.07048</v>
      </c>
      <c r="AF12" s="39">
        <v>12.0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ht="15.75" customHeight="1">
      <c r="A13" s="10"/>
      <c r="B13" s="3"/>
      <c r="C13" s="45" t="s">
        <v>31</v>
      </c>
      <c r="D13" s="10" t="s">
        <v>19</v>
      </c>
      <c r="E13" s="10" t="s">
        <v>32</v>
      </c>
      <c r="F13" s="10" t="s">
        <v>19</v>
      </c>
      <c r="G13" s="10" t="s">
        <v>32</v>
      </c>
      <c r="H13" s="10" t="s">
        <v>19</v>
      </c>
      <c r="I13" s="10" t="s">
        <v>32</v>
      </c>
      <c r="J13" s="10" t="s">
        <v>19</v>
      </c>
      <c r="K13" s="10" t="s">
        <v>32</v>
      </c>
      <c r="L13" s="10" t="s">
        <v>19</v>
      </c>
      <c r="M13" s="10" t="s">
        <v>32</v>
      </c>
      <c r="N13" s="28"/>
      <c r="O13" s="3"/>
      <c r="P13" s="46" t="s">
        <v>33</v>
      </c>
      <c r="Q13" s="47"/>
      <c r="R13" s="47"/>
      <c r="S13" s="47"/>
      <c r="T13" s="48"/>
      <c r="U13" s="3"/>
      <c r="V13" s="19" t="s">
        <v>34</v>
      </c>
      <c r="W13" s="38">
        <v>10000.0</v>
      </c>
      <c r="X13" s="19">
        <v>12.0</v>
      </c>
      <c r="Y13" s="38">
        <f t="shared" si="3"/>
        <v>10300</v>
      </c>
      <c r="Z13" s="19">
        <v>12.0</v>
      </c>
      <c r="AA13" s="38">
        <f t="shared" si="4"/>
        <v>10609</v>
      </c>
      <c r="AB13" s="19">
        <v>12.0</v>
      </c>
      <c r="AC13" s="38">
        <f t="shared" si="5"/>
        <v>10927.27</v>
      </c>
      <c r="AD13" s="19">
        <v>12.0</v>
      </c>
      <c r="AE13" s="38">
        <f t="shared" si="6"/>
        <v>11255.0881</v>
      </c>
      <c r="AF13" s="39">
        <v>12.0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ht="15.75" customHeight="1">
      <c r="A14" s="10" t="s">
        <v>35</v>
      </c>
      <c r="B14" s="3" t="s">
        <v>26</v>
      </c>
      <c r="C14" s="49">
        <v>0.0</v>
      </c>
      <c r="D14" s="49">
        <v>0.0</v>
      </c>
      <c r="E14" s="27">
        <f t="shared" ref="E14:E18" si="7">W10/X10*D14*$C14</f>
        <v>0</v>
      </c>
      <c r="F14" s="49">
        <v>0.0</v>
      </c>
      <c r="G14" s="27">
        <f t="shared" ref="G14:G18" si="8">Y10/Z10*F14*$C14</f>
        <v>0</v>
      </c>
      <c r="H14" s="49">
        <v>0.0</v>
      </c>
      <c r="I14" s="27">
        <f t="shared" ref="I14:I18" si="9">AA10/AB10*H14*$C14</f>
        <v>0</v>
      </c>
      <c r="J14" s="49">
        <v>0.0</v>
      </c>
      <c r="K14" s="27">
        <f t="shared" ref="K14:K18" si="10">AC10/AD10*J14*$C14</f>
        <v>0</v>
      </c>
      <c r="L14" s="49">
        <v>0.0</v>
      </c>
      <c r="M14" s="27">
        <f t="shared" ref="M14:M18" si="11">AE10/AF10*L14*$C14</f>
        <v>0</v>
      </c>
      <c r="N14" s="28">
        <f t="shared" ref="N14:N18" si="12">E14+G14+I14+K14+M14</f>
        <v>0</v>
      </c>
      <c r="O14" s="3"/>
      <c r="P14" s="50" t="s">
        <v>13</v>
      </c>
      <c r="Q14" s="51" t="s">
        <v>14</v>
      </c>
      <c r="R14" s="51" t="s">
        <v>15</v>
      </c>
      <c r="S14" s="51" t="s">
        <v>16</v>
      </c>
      <c r="T14" s="52" t="s">
        <v>17</v>
      </c>
      <c r="U14" s="3"/>
      <c r="V14" s="19" t="s">
        <v>36</v>
      </c>
      <c r="W14" s="38">
        <v>10000.0</v>
      </c>
      <c r="X14" s="19">
        <v>12.0</v>
      </c>
      <c r="Y14" s="38">
        <f t="shared" si="3"/>
        <v>10300</v>
      </c>
      <c r="Z14" s="39">
        <v>12.0</v>
      </c>
      <c r="AA14" s="38">
        <f t="shared" si="4"/>
        <v>10609</v>
      </c>
      <c r="AB14" s="39">
        <v>12.0</v>
      </c>
      <c r="AC14" s="38">
        <f t="shared" si="5"/>
        <v>10927.27</v>
      </c>
      <c r="AD14" s="39">
        <v>12.0</v>
      </c>
      <c r="AE14" s="38">
        <f t="shared" si="6"/>
        <v>11255.0881</v>
      </c>
      <c r="AF14" s="39">
        <v>12.0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ht="15.75" customHeight="1">
      <c r="A15" s="10"/>
      <c r="B15" s="3" t="s">
        <v>28</v>
      </c>
      <c r="C15" s="49">
        <v>0.0</v>
      </c>
      <c r="D15" s="49">
        <v>0.0</v>
      </c>
      <c r="E15" s="27">
        <f t="shared" si="7"/>
        <v>0</v>
      </c>
      <c r="F15" s="49">
        <v>0.0</v>
      </c>
      <c r="G15" s="27">
        <f t="shared" si="8"/>
        <v>0</v>
      </c>
      <c r="H15" s="49">
        <v>0.0</v>
      </c>
      <c r="I15" s="27">
        <f t="shared" si="9"/>
        <v>0</v>
      </c>
      <c r="J15" s="49">
        <v>0.0</v>
      </c>
      <c r="K15" s="27">
        <f t="shared" si="10"/>
        <v>0</v>
      </c>
      <c r="L15" s="49">
        <v>0.0</v>
      </c>
      <c r="M15" s="27">
        <f t="shared" si="11"/>
        <v>0</v>
      </c>
      <c r="N15" s="28">
        <f t="shared" si="12"/>
        <v>0</v>
      </c>
      <c r="O15" s="3"/>
      <c r="P15" s="22" t="str">
        <f>E10/V18*100</f>
        <v>#DIV/0!</v>
      </c>
      <c r="Q15" s="22" t="str">
        <f>G10/V18*100</f>
        <v>#DIV/0!</v>
      </c>
      <c r="R15" s="22" t="str">
        <f>I10/V18*100</f>
        <v>#DIV/0!</v>
      </c>
      <c r="S15" s="22" t="str">
        <f>K10/V18*100</f>
        <v>#DIV/0!</v>
      </c>
      <c r="T15" s="22" t="str">
        <f>M10/V18*100</f>
        <v>#DIV/0!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ht="15.75" customHeight="1">
      <c r="A16" s="10"/>
      <c r="B16" s="3" t="s">
        <v>29</v>
      </c>
      <c r="C16" s="49">
        <v>0.0</v>
      </c>
      <c r="D16" s="49">
        <v>0.0</v>
      </c>
      <c r="E16" s="27">
        <f t="shared" si="7"/>
        <v>0</v>
      </c>
      <c r="F16" s="49">
        <v>0.0</v>
      </c>
      <c r="G16" s="27">
        <f t="shared" si="8"/>
        <v>0</v>
      </c>
      <c r="H16" s="49">
        <v>0.0</v>
      </c>
      <c r="I16" s="27">
        <f t="shared" si="9"/>
        <v>0</v>
      </c>
      <c r="J16" s="49">
        <v>0.0</v>
      </c>
      <c r="K16" s="27">
        <f t="shared" si="10"/>
        <v>0</v>
      </c>
      <c r="L16" s="49">
        <v>0.0</v>
      </c>
      <c r="M16" s="27">
        <f t="shared" si="11"/>
        <v>0</v>
      </c>
      <c r="N16" s="28">
        <f t="shared" si="12"/>
        <v>0</v>
      </c>
      <c r="O16" s="3"/>
      <c r="P16" s="24"/>
      <c r="Q16" s="24"/>
      <c r="R16" s="24"/>
      <c r="S16" s="24"/>
      <c r="T16" s="24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ht="15.75" customHeight="1">
      <c r="A17" s="10"/>
      <c r="B17" s="3" t="s">
        <v>34</v>
      </c>
      <c r="C17" s="49">
        <v>0.0</v>
      </c>
      <c r="D17" s="49">
        <v>0.0</v>
      </c>
      <c r="E17" s="27">
        <f t="shared" si="7"/>
        <v>0</v>
      </c>
      <c r="F17" s="49">
        <v>0.0</v>
      </c>
      <c r="G17" s="27">
        <f t="shared" si="8"/>
        <v>0</v>
      </c>
      <c r="H17" s="49">
        <v>0.0</v>
      </c>
      <c r="I17" s="27">
        <f t="shared" si="9"/>
        <v>0</v>
      </c>
      <c r="J17" s="49">
        <v>0.0</v>
      </c>
      <c r="K17" s="27">
        <f t="shared" si="10"/>
        <v>0</v>
      </c>
      <c r="L17" s="49">
        <v>0.0</v>
      </c>
      <c r="M17" s="27">
        <f t="shared" si="11"/>
        <v>0</v>
      </c>
      <c r="N17" s="28">
        <f t="shared" si="12"/>
        <v>0</v>
      </c>
      <c r="O17" s="3"/>
      <c r="T17" s="3"/>
      <c r="U17" s="3"/>
      <c r="V17" s="3" t="s">
        <v>37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ht="15.75" customHeight="1">
      <c r="A18" s="10"/>
      <c r="B18" s="3" t="s">
        <v>36</v>
      </c>
      <c r="C18" s="49">
        <v>0.0</v>
      </c>
      <c r="D18" s="96">
        <v>0.0</v>
      </c>
      <c r="E18" s="33">
        <f t="shared" si="7"/>
        <v>0</v>
      </c>
      <c r="F18" s="96">
        <v>0.0</v>
      </c>
      <c r="G18" s="33">
        <f t="shared" si="8"/>
        <v>0</v>
      </c>
      <c r="H18" s="96">
        <v>0.0</v>
      </c>
      <c r="I18" s="33">
        <f t="shared" si="9"/>
        <v>0</v>
      </c>
      <c r="J18" s="96">
        <v>0.0</v>
      </c>
      <c r="K18" s="33">
        <f t="shared" si="10"/>
        <v>0</v>
      </c>
      <c r="L18" s="96">
        <v>0.0</v>
      </c>
      <c r="M18" s="33">
        <f t="shared" si="11"/>
        <v>0</v>
      </c>
      <c r="N18" s="34">
        <f t="shared" si="12"/>
        <v>0</v>
      </c>
      <c r="O18" s="3"/>
      <c r="P18" s="20" t="s">
        <v>39</v>
      </c>
      <c r="Q18" s="54"/>
      <c r="R18" s="54"/>
      <c r="S18" s="21"/>
      <c r="T18" s="3"/>
      <c r="U18" s="3"/>
      <c r="V18" s="55">
        <v>0.0</v>
      </c>
      <c r="W18" s="19" t="s">
        <v>40</v>
      </c>
      <c r="X18" s="19"/>
      <c r="Y18" s="56">
        <f>Y20-Y19</f>
        <v>0</v>
      </c>
      <c r="Z18" s="19"/>
      <c r="AA18" s="56">
        <f>AA20-AA19</f>
        <v>0</v>
      </c>
      <c r="AB18" s="19"/>
      <c r="AC18" s="56">
        <f>AC20-AC19</f>
        <v>0</v>
      </c>
      <c r="AD18" s="19"/>
      <c r="AE18" s="56">
        <f>AE20-AE19</f>
        <v>0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ht="15.75" customHeight="1">
      <c r="A19" s="10"/>
      <c r="B19" s="3"/>
      <c r="C19" s="49"/>
      <c r="D19" s="43"/>
      <c r="E19" s="27"/>
      <c r="F19" s="43"/>
      <c r="G19" s="27"/>
      <c r="H19" s="43"/>
      <c r="I19" s="27"/>
      <c r="J19" s="43"/>
      <c r="K19" s="27"/>
      <c r="L19" s="43"/>
      <c r="M19" s="27"/>
      <c r="N19" s="28"/>
      <c r="O19" s="3"/>
      <c r="P19" s="19" t="s">
        <v>41</v>
      </c>
      <c r="Q19" s="19"/>
      <c r="R19" s="57" t="s">
        <v>42</v>
      </c>
      <c r="S19" s="57" t="s">
        <v>43</v>
      </c>
      <c r="T19" s="3"/>
      <c r="U19" s="3"/>
      <c r="V19" s="58">
        <v>0.0</v>
      </c>
      <c r="W19" s="59" t="s">
        <v>44</v>
      </c>
      <c r="X19" s="59"/>
      <c r="Y19" s="60">
        <f t="shared" ref="Y19:Y20" si="13">V19*1.03</f>
        <v>0</v>
      </c>
      <c r="Z19" s="60"/>
      <c r="AA19" s="60">
        <f t="shared" ref="AA19:AA20" si="14">Y19*1.03</f>
        <v>0</v>
      </c>
      <c r="AB19" s="60"/>
      <c r="AC19" s="60">
        <f t="shared" ref="AC19:AC20" si="15">AA19*1.03</f>
        <v>0</v>
      </c>
      <c r="AD19" s="60"/>
      <c r="AE19" s="60">
        <f t="shared" ref="AE19:AE20" si="16">AC19*1.03</f>
        <v>0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ht="15.75" customHeight="1">
      <c r="A20" s="10"/>
      <c r="B20" s="3"/>
      <c r="C20" s="40" t="s">
        <v>45</v>
      </c>
      <c r="D20" s="10"/>
      <c r="E20" s="42">
        <f>SUM(E14:E18)</f>
        <v>0</v>
      </c>
      <c r="F20" s="10"/>
      <c r="G20" s="42">
        <f>SUM(G14:G18)</f>
        <v>0</v>
      </c>
      <c r="H20" s="10"/>
      <c r="I20" s="42">
        <f>SUM(I14:I18)</f>
        <v>0</v>
      </c>
      <c r="J20" s="10"/>
      <c r="K20" s="42">
        <f>SUM(K14:K18)</f>
        <v>0</v>
      </c>
      <c r="L20" s="10"/>
      <c r="M20" s="42">
        <f>SUM(M14:M18)</f>
        <v>0</v>
      </c>
      <c r="N20" s="28">
        <f>E20+G20+I20+K20+M20</f>
        <v>0</v>
      </c>
      <c r="O20" s="3"/>
      <c r="P20" s="19" t="s">
        <v>46</v>
      </c>
      <c r="Q20" s="19"/>
      <c r="R20" s="61">
        <v>11307.45</v>
      </c>
      <c r="S20" s="61">
        <f t="shared" ref="S20:S25" si="17">R20/12</f>
        <v>942.2875</v>
      </c>
      <c r="T20" s="3"/>
      <c r="U20" s="3"/>
      <c r="V20" s="62">
        <f>V19/1560*2088</f>
        <v>0</v>
      </c>
      <c r="W20" s="24" t="s">
        <v>47</v>
      </c>
      <c r="X20" s="24"/>
      <c r="Y20" s="63">
        <f t="shared" si="13"/>
        <v>0</v>
      </c>
      <c r="Z20" s="63"/>
      <c r="AA20" s="63">
        <f t="shared" si="14"/>
        <v>0</v>
      </c>
      <c r="AB20" s="63"/>
      <c r="AC20" s="63">
        <f t="shared" si="15"/>
        <v>0</v>
      </c>
      <c r="AD20" s="63"/>
      <c r="AE20" s="63">
        <f t="shared" si="16"/>
        <v>0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ht="15.75" customHeight="1">
      <c r="A21" s="10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28"/>
      <c r="O21" s="3"/>
      <c r="P21" s="19" t="s">
        <v>48</v>
      </c>
      <c r="Q21" s="19"/>
      <c r="R21" s="61">
        <f t="shared" ref="R21:R25" si="18">R20*1.05</f>
        <v>11872.8225</v>
      </c>
      <c r="S21" s="61">
        <f t="shared" si="17"/>
        <v>989.401875</v>
      </c>
      <c r="T21" s="3"/>
      <c r="U21" s="3"/>
      <c r="V21" s="64">
        <f>V20/12</f>
        <v>0</v>
      </c>
      <c r="W21" s="65" t="s">
        <v>49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ht="15.75" customHeight="1">
      <c r="A22" s="10"/>
      <c r="B22" s="3"/>
      <c r="C22" s="40" t="s">
        <v>51</v>
      </c>
      <c r="D22" s="10"/>
      <c r="E22" s="42">
        <f>E20+E11</f>
        <v>0</v>
      </c>
      <c r="F22" s="42"/>
      <c r="G22" s="42">
        <f>G20+G11</f>
        <v>0</v>
      </c>
      <c r="H22" s="42"/>
      <c r="I22" s="42">
        <f>I20+I11</f>
        <v>0</v>
      </c>
      <c r="J22" s="42"/>
      <c r="K22" s="42">
        <f>K20+K11</f>
        <v>0</v>
      </c>
      <c r="L22" s="42"/>
      <c r="M22" s="42">
        <f>M20+M11</f>
        <v>0</v>
      </c>
      <c r="N22" s="28">
        <f>E22+G22+I22+K22+M22</f>
        <v>0</v>
      </c>
      <c r="O22" s="3"/>
      <c r="P22" s="19" t="s">
        <v>52</v>
      </c>
      <c r="Q22" s="19"/>
      <c r="R22" s="61">
        <f t="shared" si="18"/>
        <v>12466.46363</v>
      </c>
      <c r="S22" s="61">
        <f t="shared" si="17"/>
        <v>1038.871969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ht="15.75" customHeight="1">
      <c r="A23" s="1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28"/>
      <c r="O23" s="3"/>
      <c r="P23" s="19" t="s">
        <v>53</v>
      </c>
      <c r="Q23" s="19"/>
      <c r="R23" s="61">
        <f t="shared" si="18"/>
        <v>13089.78681</v>
      </c>
      <c r="S23" s="61">
        <f t="shared" si="17"/>
        <v>1090.815567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ht="15.75" customHeight="1">
      <c r="A24" s="10"/>
      <c r="B24" s="3"/>
      <c r="C24" s="45" t="s">
        <v>54</v>
      </c>
      <c r="D24" s="3"/>
      <c r="E24" s="66" t="s">
        <v>55</v>
      </c>
      <c r="F24" s="3"/>
      <c r="G24" s="66" t="s">
        <v>55</v>
      </c>
      <c r="H24" s="3"/>
      <c r="I24" s="66" t="s">
        <v>55</v>
      </c>
      <c r="J24" s="3"/>
      <c r="K24" s="66" t="s">
        <v>55</v>
      </c>
      <c r="L24" s="3"/>
      <c r="M24" s="66" t="s">
        <v>55</v>
      </c>
      <c r="N24" s="70"/>
      <c r="O24" s="3"/>
      <c r="P24" s="19" t="s">
        <v>56</v>
      </c>
      <c r="Q24" s="19"/>
      <c r="R24" s="61">
        <f t="shared" si="18"/>
        <v>13744.27615</v>
      </c>
      <c r="S24" s="61">
        <f t="shared" si="17"/>
        <v>1145.356346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ht="15.75" customHeight="1">
      <c r="A25" s="10" t="s">
        <v>57</v>
      </c>
      <c r="B25" s="3" t="s">
        <v>58</v>
      </c>
      <c r="C25" s="71">
        <v>0.274</v>
      </c>
      <c r="D25" s="3"/>
      <c r="E25" s="27">
        <f>E11*$C25</f>
        <v>0</v>
      </c>
      <c r="F25" s="3"/>
      <c r="G25" s="27">
        <f>G11*$C25</f>
        <v>0</v>
      </c>
      <c r="H25" s="3"/>
      <c r="I25" s="27">
        <f>I11*$C25</f>
        <v>0</v>
      </c>
      <c r="J25" s="3"/>
      <c r="K25" s="27">
        <f>K11*$C25</f>
        <v>0</v>
      </c>
      <c r="L25" s="3"/>
      <c r="M25" s="27">
        <f>M11*$C25</f>
        <v>0</v>
      </c>
      <c r="N25" s="28">
        <f t="shared" ref="N25:N31" si="19">E25+G25+I25+K25+M25</f>
        <v>0</v>
      </c>
      <c r="O25" s="3"/>
      <c r="P25" s="19" t="s">
        <v>59</v>
      </c>
      <c r="Q25" s="19"/>
      <c r="R25" s="61">
        <f t="shared" si="18"/>
        <v>14431.48995</v>
      </c>
      <c r="S25" s="61">
        <f t="shared" si="17"/>
        <v>1202.624163</v>
      </c>
      <c r="T25" s="3"/>
      <c r="U25" s="3"/>
      <c r="V25" s="49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ht="15.75" customHeight="1">
      <c r="A26" s="10"/>
      <c r="B26" s="3" t="s">
        <v>26</v>
      </c>
      <c r="C26" s="71">
        <v>0.102</v>
      </c>
      <c r="D26" s="3"/>
      <c r="E26" s="27">
        <f t="shared" ref="E26:E30" si="20">E14*$C26</f>
        <v>0</v>
      </c>
      <c r="F26" s="3"/>
      <c r="G26" s="27">
        <f t="shared" ref="G26:G30" si="21">G14*$C26</f>
        <v>0</v>
      </c>
      <c r="H26" s="3"/>
      <c r="I26" s="27">
        <f t="shared" ref="I26:I30" si="22">I14*$C26</f>
        <v>0</v>
      </c>
      <c r="J26" s="3"/>
      <c r="K26" s="27">
        <f t="shared" ref="K26:K30" si="23">K14*$C26</f>
        <v>0</v>
      </c>
      <c r="L26" s="3"/>
      <c r="M26" s="27">
        <f t="shared" ref="M26:M30" si="24">M14*$C26</f>
        <v>0</v>
      </c>
      <c r="N26" s="28">
        <f t="shared" si="19"/>
        <v>0</v>
      </c>
      <c r="O26" s="3"/>
      <c r="P26" s="3"/>
      <c r="Q26" s="3"/>
      <c r="R26" s="3"/>
      <c r="S26" s="3"/>
      <c r="T26" s="3"/>
      <c r="U26" s="3"/>
      <c r="V26" s="3"/>
      <c r="W26" s="73"/>
      <c r="X26" s="7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ht="15.75" customHeight="1">
      <c r="A27" s="10"/>
      <c r="B27" s="3" t="s">
        <v>28</v>
      </c>
      <c r="C27" s="71">
        <v>0.102</v>
      </c>
      <c r="D27" s="3"/>
      <c r="E27" s="27">
        <f t="shared" si="20"/>
        <v>0</v>
      </c>
      <c r="F27" s="3"/>
      <c r="G27" s="27">
        <f t="shared" si="21"/>
        <v>0</v>
      </c>
      <c r="H27" s="3"/>
      <c r="I27" s="27">
        <f t="shared" si="22"/>
        <v>0</v>
      </c>
      <c r="J27" s="3"/>
      <c r="K27" s="27">
        <f t="shared" si="23"/>
        <v>0</v>
      </c>
      <c r="L27" s="3"/>
      <c r="M27" s="27">
        <f t="shared" si="24"/>
        <v>0</v>
      </c>
      <c r="N27" s="28">
        <f t="shared" si="19"/>
        <v>0</v>
      </c>
      <c r="O27" s="3"/>
      <c r="P27" s="3"/>
      <c r="Q27" s="3"/>
      <c r="R27" s="3"/>
      <c r="S27" s="3"/>
      <c r="T27" s="3"/>
      <c r="U27" s="3"/>
      <c r="V27" s="3"/>
      <c r="W27" s="74"/>
      <c r="X27" s="74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ht="15.75" customHeight="1">
      <c r="A28" s="10"/>
      <c r="B28" s="3" t="s">
        <v>29</v>
      </c>
      <c r="C28" s="71">
        <v>0.006</v>
      </c>
      <c r="D28" s="3"/>
      <c r="E28" s="27">
        <f t="shared" si="20"/>
        <v>0</v>
      </c>
      <c r="F28" s="3"/>
      <c r="G28" s="27">
        <f t="shared" si="21"/>
        <v>0</v>
      </c>
      <c r="H28" s="3"/>
      <c r="I28" s="27">
        <f t="shared" si="22"/>
        <v>0</v>
      </c>
      <c r="J28" s="3"/>
      <c r="K28" s="27">
        <f t="shared" si="23"/>
        <v>0</v>
      </c>
      <c r="L28" s="3"/>
      <c r="M28" s="27">
        <f t="shared" si="24"/>
        <v>0</v>
      </c>
      <c r="N28" s="28">
        <f t="shared" si="19"/>
        <v>0</v>
      </c>
      <c r="O28" s="3"/>
      <c r="P28" s="3"/>
      <c r="Q28" s="3"/>
      <c r="R28" s="3"/>
      <c r="S28" s="3"/>
      <c r="T28" s="3"/>
      <c r="U28" s="3"/>
      <c r="V28" s="3"/>
      <c r="W28" s="74"/>
      <c r="X28" s="74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ht="15.75" customHeight="1">
      <c r="A29" s="10"/>
      <c r="B29" s="3" t="s">
        <v>34</v>
      </c>
      <c r="C29" s="71">
        <v>0.358</v>
      </c>
      <c r="D29" s="3"/>
      <c r="E29" s="27">
        <f t="shared" si="20"/>
        <v>0</v>
      </c>
      <c r="F29" s="3"/>
      <c r="G29" s="27">
        <f t="shared" si="21"/>
        <v>0</v>
      </c>
      <c r="H29" s="3"/>
      <c r="I29" s="27">
        <f t="shared" si="22"/>
        <v>0</v>
      </c>
      <c r="J29" s="3"/>
      <c r="K29" s="27">
        <f t="shared" si="23"/>
        <v>0</v>
      </c>
      <c r="L29" s="3"/>
      <c r="M29" s="27">
        <f t="shared" si="24"/>
        <v>0</v>
      </c>
      <c r="N29" s="28">
        <f t="shared" si="19"/>
        <v>0</v>
      </c>
      <c r="O29" s="3"/>
      <c r="P29" s="3"/>
      <c r="Q29" s="3"/>
      <c r="R29" s="3"/>
      <c r="S29" s="3"/>
      <c r="T29" s="3"/>
      <c r="U29" s="3"/>
      <c r="V29" s="3"/>
      <c r="W29" s="74"/>
      <c r="X29" s="74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ht="15.75" customHeight="1">
      <c r="A30" s="10"/>
      <c r="B30" s="3" t="s">
        <v>36</v>
      </c>
      <c r="C30" s="71">
        <v>0.452</v>
      </c>
      <c r="D30" s="75"/>
      <c r="E30" s="33">
        <f t="shared" si="20"/>
        <v>0</v>
      </c>
      <c r="F30" s="75"/>
      <c r="G30" s="33">
        <f t="shared" si="21"/>
        <v>0</v>
      </c>
      <c r="H30" s="75"/>
      <c r="I30" s="33">
        <f t="shared" si="22"/>
        <v>0</v>
      </c>
      <c r="J30" s="75"/>
      <c r="K30" s="33">
        <f t="shared" si="23"/>
        <v>0</v>
      </c>
      <c r="L30" s="75"/>
      <c r="M30" s="33">
        <f t="shared" si="24"/>
        <v>0</v>
      </c>
      <c r="N30" s="34">
        <f t="shared" si="19"/>
        <v>0</v>
      </c>
      <c r="O30" s="3"/>
      <c r="P30" s="3"/>
      <c r="Q30" s="3"/>
      <c r="R30" s="3"/>
      <c r="S30" s="3"/>
      <c r="T30" s="3"/>
      <c r="U30" s="3"/>
      <c r="V30" s="3"/>
      <c r="W30" s="74"/>
      <c r="X30" s="74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ht="15.75" customHeight="1">
      <c r="A31" s="10"/>
      <c r="B31" s="3"/>
      <c r="C31" s="40" t="s">
        <v>60</v>
      </c>
      <c r="D31" s="10"/>
      <c r="E31" s="42">
        <f>SUM(E25:E30)</f>
        <v>0</v>
      </c>
      <c r="F31" s="10"/>
      <c r="G31" s="42">
        <f>SUM(G25:G30)</f>
        <v>0</v>
      </c>
      <c r="H31" s="10"/>
      <c r="I31" s="42">
        <f>SUM(I25:I30)</f>
        <v>0</v>
      </c>
      <c r="J31" s="10"/>
      <c r="K31" s="42">
        <f>SUM(K25:K30)</f>
        <v>0</v>
      </c>
      <c r="L31" s="10"/>
      <c r="M31" s="42">
        <f>SUM(M25:M30)</f>
        <v>0</v>
      </c>
      <c r="N31" s="28">
        <f t="shared" si="19"/>
        <v>0</v>
      </c>
      <c r="O31" s="3"/>
      <c r="P31" s="3"/>
      <c r="Q31" s="3"/>
      <c r="R31" s="3"/>
      <c r="S31" s="3"/>
      <c r="T31" s="3"/>
      <c r="U31" s="3"/>
      <c r="V31" s="3"/>
      <c r="W31" s="74"/>
      <c r="X31" s="74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ht="15.75" customHeight="1">
      <c r="A32" s="10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28"/>
      <c r="O32" s="3"/>
      <c r="P32" s="3"/>
      <c r="Q32" s="3"/>
      <c r="R32" s="3"/>
      <c r="S32" s="3"/>
      <c r="T32" s="3"/>
      <c r="U32" s="3"/>
      <c r="V32" s="3"/>
      <c r="W32" s="74"/>
      <c r="X32" s="74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ht="15.75" customHeight="1">
      <c r="A33" s="10"/>
      <c r="B33" s="3"/>
      <c r="C33" s="76" t="s">
        <v>61</v>
      </c>
      <c r="D33" s="77"/>
      <c r="E33" s="78">
        <f>E22+E31</f>
        <v>0</v>
      </c>
      <c r="F33" s="78"/>
      <c r="G33" s="78">
        <f>G22+G31</f>
        <v>0</v>
      </c>
      <c r="H33" s="77"/>
      <c r="I33" s="78">
        <f>I22+I31</f>
        <v>0</v>
      </c>
      <c r="J33" s="78"/>
      <c r="K33" s="78">
        <f>K22+K31</f>
        <v>0</v>
      </c>
      <c r="L33" s="78"/>
      <c r="M33" s="78">
        <f>M22+M31</f>
        <v>0</v>
      </c>
      <c r="N33" s="28">
        <f>E33+G33+I33+K33+M33</f>
        <v>0</v>
      </c>
      <c r="O33" s="3"/>
      <c r="P33" s="3"/>
      <c r="Q33" s="3"/>
      <c r="R33" s="3"/>
      <c r="S33" s="3"/>
      <c r="T33" s="3"/>
      <c r="U33" s="3"/>
      <c r="V33" s="79"/>
      <c r="W33" s="79"/>
      <c r="X33" s="79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ht="15.75" customHeight="1">
      <c r="A34" s="10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28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ht="15.75" customHeight="1">
      <c r="A35" s="10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28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ht="15.75" customHeight="1">
      <c r="A36" s="10" t="s">
        <v>62</v>
      </c>
      <c r="B36" s="3" t="s">
        <v>63</v>
      </c>
      <c r="C36" s="3"/>
      <c r="D36" s="3"/>
      <c r="E36" s="80">
        <v>0.0</v>
      </c>
      <c r="F36" s="80"/>
      <c r="G36" s="80">
        <v>0.0</v>
      </c>
      <c r="H36" s="80"/>
      <c r="I36" s="80">
        <v>0.0</v>
      </c>
      <c r="J36" s="80"/>
      <c r="K36" s="80">
        <v>0.0</v>
      </c>
      <c r="L36" s="80"/>
      <c r="M36" s="80">
        <v>0.0</v>
      </c>
      <c r="N36" s="28">
        <f t="shared" ref="N36:N41" si="25">E36+G36+I36+K36+M36</f>
        <v>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ht="15.75" customHeight="1">
      <c r="A37" s="10"/>
      <c r="B37" s="3" t="s">
        <v>64</v>
      </c>
      <c r="C37" s="3"/>
      <c r="D37" s="3"/>
      <c r="E37" s="80">
        <v>0.0</v>
      </c>
      <c r="F37" s="80"/>
      <c r="G37" s="80">
        <v>0.0</v>
      </c>
      <c r="H37" s="80"/>
      <c r="I37" s="80">
        <v>0.0</v>
      </c>
      <c r="J37" s="80"/>
      <c r="K37" s="80">
        <v>0.0</v>
      </c>
      <c r="L37" s="80"/>
      <c r="M37" s="80">
        <v>0.0</v>
      </c>
      <c r="N37" s="28">
        <f t="shared" si="25"/>
        <v>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ht="15.75" customHeight="1">
      <c r="A38" s="10"/>
      <c r="B38" s="3" t="s">
        <v>65</v>
      </c>
      <c r="C38" s="3"/>
      <c r="D38" s="3"/>
      <c r="E38" s="80">
        <v>0.0</v>
      </c>
      <c r="F38" s="80"/>
      <c r="G38" s="80">
        <v>0.0</v>
      </c>
      <c r="H38" s="80"/>
      <c r="I38" s="80">
        <v>0.0</v>
      </c>
      <c r="J38" s="80"/>
      <c r="K38" s="80">
        <v>0.0</v>
      </c>
      <c r="L38" s="80"/>
      <c r="M38" s="80">
        <v>0.0</v>
      </c>
      <c r="N38" s="28">
        <f t="shared" si="25"/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ht="15.75" customHeight="1">
      <c r="A39" s="10"/>
      <c r="B39" s="3" t="s">
        <v>66</v>
      </c>
      <c r="C39" s="3"/>
      <c r="D39" s="3"/>
      <c r="E39" s="80">
        <v>0.0</v>
      </c>
      <c r="F39" s="80"/>
      <c r="G39" s="80">
        <v>0.0</v>
      </c>
      <c r="H39" s="80"/>
      <c r="I39" s="80">
        <v>0.0</v>
      </c>
      <c r="J39" s="80"/>
      <c r="K39" s="80">
        <v>0.0</v>
      </c>
      <c r="L39" s="80"/>
      <c r="M39" s="80">
        <v>0.0</v>
      </c>
      <c r="N39" s="28">
        <f t="shared" si="25"/>
        <v>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ht="15.75" customHeight="1">
      <c r="A40" s="10"/>
      <c r="B40" s="3" t="s">
        <v>67</v>
      </c>
      <c r="C40" s="3"/>
      <c r="D40" s="75"/>
      <c r="E40" s="82">
        <v>0.0</v>
      </c>
      <c r="F40" s="82"/>
      <c r="G40" s="82">
        <v>0.0</v>
      </c>
      <c r="H40" s="82"/>
      <c r="I40" s="82">
        <v>0.0</v>
      </c>
      <c r="J40" s="82"/>
      <c r="K40" s="82">
        <v>0.0</v>
      </c>
      <c r="L40" s="82"/>
      <c r="M40" s="82">
        <v>0.0</v>
      </c>
      <c r="N40" s="34">
        <f t="shared" si="25"/>
        <v>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ht="15.75" customHeight="1">
      <c r="A41" s="10"/>
      <c r="B41" s="3"/>
      <c r="C41" s="76" t="s">
        <v>68</v>
      </c>
      <c r="D41" s="77"/>
      <c r="E41" s="78">
        <f>SUM(E36:E40)</f>
        <v>0</v>
      </c>
      <c r="F41" s="77"/>
      <c r="G41" s="78">
        <f>SUM(G36:G40)</f>
        <v>0</v>
      </c>
      <c r="H41" s="77"/>
      <c r="I41" s="78">
        <f>SUM(I36:I40)</f>
        <v>0</v>
      </c>
      <c r="J41" s="77"/>
      <c r="K41" s="78">
        <f>SUM(K36:K40)</f>
        <v>0</v>
      </c>
      <c r="L41" s="77"/>
      <c r="M41" s="78">
        <f>SUM(M36:M40)</f>
        <v>0</v>
      </c>
      <c r="N41" s="28">
        <f t="shared" si="25"/>
        <v>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ht="15.75" customHeight="1">
      <c r="A42" s="1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28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ht="15.75" customHeight="1">
      <c r="A43" s="10" t="s">
        <v>69</v>
      </c>
      <c r="B43" s="3" t="s">
        <v>70</v>
      </c>
      <c r="C43" s="3"/>
      <c r="D43" s="3"/>
      <c r="E43" s="80">
        <v>0.0</v>
      </c>
      <c r="F43" s="80"/>
      <c r="G43" s="80">
        <v>0.0</v>
      </c>
      <c r="H43" s="80"/>
      <c r="I43" s="80">
        <v>0.0</v>
      </c>
      <c r="J43" s="80"/>
      <c r="K43" s="80">
        <v>0.0</v>
      </c>
      <c r="L43" s="80"/>
      <c r="M43" s="80">
        <v>0.0</v>
      </c>
      <c r="N43" s="28">
        <f t="shared" ref="N43:N46" si="26">E43+G43+I43+K43+M43</f>
        <v>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ht="15.75" customHeight="1">
      <c r="A44" s="10"/>
      <c r="B44" s="3" t="s">
        <v>71</v>
      </c>
      <c r="C44" s="3"/>
      <c r="D44" s="3"/>
      <c r="E44" s="27">
        <f>S20*D14*C14</f>
        <v>0</v>
      </c>
      <c r="F44" s="27"/>
      <c r="G44" s="27">
        <f>S21*F14*C14</f>
        <v>0</v>
      </c>
      <c r="H44" s="27"/>
      <c r="I44" s="27">
        <f>S22*H14*C14</f>
        <v>0</v>
      </c>
      <c r="J44" s="27"/>
      <c r="K44" s="27">
        <f>S23*J14*C14</f>
        <v>0</v>
      </c>
      <c r="L44" s="27"/>
      <c r="M44" s="27">
        <f>S24*L14*C14</f>
        <v>0</v>
      </c>
      <c r="N44" s="28">
        <f t="shared" si="26"/>
        <v>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ht="15.75" customHeight="1">
      <c r="A45" s="10"/>
      <c r="B45" s="3" t="s">
        <v>72</v>
      </c>
      <c r="C45" s="3"/>
      <c r="D45" s="3"/>
      <c r="E45" s="33">
        <v>0.0</v>
      </c>
      <c r="F45" s="33"/>
      <c r="G45" s="33">
        <v>0.0</v>
      </c>
      <c r="H45" s="33"/>
      <c r="I45" s="33">
        <v>0.0</v>
      </c>
      <c r="J45" s="33"/>
      <c r="K45" s="33">
        <v>0.0</v>
      </c>
      <c r="L45" s="33"/>
      <c r="M45" s="33">
        <v>0.0</v>
      </c>
      <c r="N45" s="34">
        <f t="shared" si="26"/>
        <v>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ht="15.75" customHeight="1">
      <c r="A46" s="10"/>
      <c r="B46" s="3"/>
      <c r="C46" s="76" t="s">
        <v>73</v>
      </c>
      <c r="D46" s="83"/>
      <c r="E46" s="78">
        <f>SUM(E43:E45)</f>
        <v>0</v>
      </c>
      <c r="F46" s="83"/>
      <c r="G46" s="78">
        <f>SUM(G43:G45)</f>
        <v>0</v>
      </c>
      <c r="H46" s="83"/>
      <c r="I46" s="78">
        <f>SUM(I43:I45)</f>
        <v>0</v>
      </c>
      <c r="J46" s="83"/>
      <c r="K46" s="78">
        <f>SUM(K43:K45)</f>
        <v>0</v>
      </c>
      <c r="L46" s="83"/>
      <c r="M46" s="78">
        <f>SUM(M43:M45)</f>
        <v>0</v>
      </c>
      <c r="N46" s="28">
        <f t="shared" si="26"/>
        <v>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ht="15.75" customHeight="1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28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ht="15.75" customHeight="1">
      <c r="A48" s="77" t="s">
        <v>75</v>
      </c>
      <c r="B48" s="83"/>
      <c r="C48" s="76" t="s">
        <v>76</v>
      </c>
      <c r="D48" s="77"/>
      <c r="E48" s="78">
        <f>E33+E41+E46</f>
        <v>0</v>
      </c>
      <c r="F48" s="77"/>
      <c r="G48" s="78">
        <f>G33+G41+G46</f>
        <v>0</v>
      </c>
      <c r="H48" s="77"/>
      <c r="I48" s="78">
        <f>I33+I41+I46</f>
        <v>0</v>
      </c>
      <c r="J48" s="77"/>
      <c r="K48" s="78">
        <f>K33+K41+K46</f>
        <v>0</v>
      </c>
      <c r="L48" s="77"/>
      <c r="M48" s="78">
        <f>M33+M41+M46</f>
        <v>0</v>
      </c>
      <c r="N48" s="28">
        <f>E48+G48+I48+K48+M48</f>
        <v>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ht="15.75" customHeight="1">
      <c r="A49" s="3"/>
      <c r="B49" s="3"/>
      <c r="C49" s="3"/>
      <c r="D49" s="3"/>
      <c r="E49" s="42"/>
      <c r="F49" s="10"/>
      <c r="G49" s="42"/>
      <c r="H49" s="10"/>
      <c r="I49" s="42"/>
      <c r="J49" s="10"/>
      <c r="K49" s="42"/>
      <c r="L49" s="10"/>
      <c r="M49" s="42"/>
      <c r="N49" s="28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ht="15.75" customHeight="1">
      <c r="A50" s="84" t="s">
        <v>77</v>
      </c>
      <c r="B50" s="85"/>
      <c r="C50" s="86" t="s">
        <v>78</v>
      </c>
      <c r="D50" s="85"/>
      <c r="E50" s="87">
        <f>E48-E46</f>
        <v>0</v>
      </c>
      <c r="F50" s="84"/>
      <c r="G50" s="87">
        <f>G48-G46</f>
        <v>0</v>
      </c>
      <c r="H50" s="84"/>
      <c r="I50" s="87">
        <f>I48-I46</f>
        <v>0</v>
      </c>
      <c r="J50" s="84"/>
      <c r="K50" s="87">
        <f>K48-K46</f>
        <v>0</v>
      </c>
      <c r="L50" s="84"/>
      <c r="M50" s="87">
        <f>M48-M46</f>
        <v>0</v>
      </c>
      <c r="N50" s="28">
        <f>E50+G50+I50+K50+M50</f>
        <v>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ht="15.75" customHeight="1">
      <c r="A51" s="10"/>
      <c r="B51" s="3"/>
      <c r="C51" s="10"/>
      <c r="D51" s="3"/>
      <c r="E51" s="3"/>
      <c r="F51" s="3"/>
      <c r="G51" s="3"/>
      <c r="H51" s="3"/>
      <c r="I51" s="3"/>
      <c r="J51" s="3"/>
      <c r="K51" s="3"/>
      <c r="L51" s="3"/>
      <c r="M51" s="3"/>
      <c r="N51" s="28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ht="15.75" customHeight="1">
      <c r="A52" s="88" t="s">
        <v>80</v>
      </c>
      <c r="B52" s="89"/>
      <c r="C52" s="90" t="s">
        <v>81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28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ht="15.75" customHeight="1">
      <c r="A53" s="3"/>
      <c r="B53" s="3"/>
      <c r="C53" s="91">
        <v>0.525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28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ht="15.75" customHeight="1">
      <c r="A54" s="3"/>
      <c r="B54" s="3"/>
      <c r="C54" s="92" t="s">
        <v>82</v>
      </c>
      <c r="D54" s="89"/>
      <c r="E54" s="93">
        <f>E50*$C53</f>
        <v>0</v>
      </c>
      <c r="F54" s="89"/>
      <c r="G54" s="93">
        <f>G50*$C53</f>
        <v>0</v>
      </c>
      <c r="H54" s="89"/>
      <c r="I54" s="93">
        <f>I50*$C53</f>
        <v>0</v>
      </c>
      <c r="J54" s="89"/>
      <c r="K54" s="93">
        <f>K50*$C53</f>
        <v>0</v>
      </c>
      <c r="L54" s="89"/>
      <c r="M54" s="93">
        <f>M50*$C53</f>
        <v>0</v>
      </c>
      <c r="N54" s="28">
        <f>E54+G54+I54+K54+M54</f>
        <v>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28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28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ht="15.75" customHeight="1">
      <c r="A57" s="15" t="s">
        <v>83</v>
      </c>
      <c r="B57" s="94"/>
      <c r="C57" s="94"/>
      <c r="D57" s="94"/>
      <c r="E57" s="28">
        <f>E48+E54</f>
        <v>0</v>
      </c>
      <c r="F57" s="94"/>
      <c r="G57" s="28">
        <f>G48+G54</f>
        <v>0</v>
      </c>
      <c r="H57" s="94"/>
      <c r="I57" s="28">
        <f>I48+I54</f>
        <v>0</v>
      </c>
      <c r="J57" s="94"/>
      <c r="K57" s="28">
        <f>K48+K54</f>
        <v>0</v>
      </c>
      <c r="L57" s="94"/>
      <c r="M57" s="28">
        <f>M48+M54</f>
        <v>0</v>
      </c>
      <c r="N57" s="28">
        <f>E57+G57+I57+K57+M57</f>
        <v>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A6:AB6"/>
    <mergeCell ref="W6:X6"/>
    <mergeCell ref="Y6:Z6"/>
    <mergeCell ref="D5:E5"/>
    <mergeCell ref="F5:G5"/>
    <mergeCell ref="H5:I5"/>
    <mergeCell ref="J5:K5"/>
    <mergeCell ref="L5:M5"/>
    <mergeCell ref="AA9:AB9"/>
    <mergeCell ref="AC9:AD9"/>
    <mergeCell ref="W9:X9"/>
    <mergeCell ref="P18:S18"/>
    <mergeCell ref="V25:X25"/>
    <mergeCell ref="AC6:AD6"/>
    <mergeCell ref="AE6:AF6"/>
    <mergeCell ref="Y9:Z9"/>
    <mergeCell ref="AE9:AF9"/>
  </mergeCells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31.44"/>
    <col customWidth="1" min="2" max="3" width="24.33"/>
    <col customWidth="1" min="4" max="13" width="12.89"/>
    <col customWidth="1" min="14" max="14" width="13.67"/>
    <col customWidth="1" min="15" max="21" width="11.33"/>
    <col customWidth="1" min="22" max="22" width="27.44"/>
    <col customWidth="1" min="23" max="23" width="11.33"/>
    <col customWidth="1" min="24" max="24" width="11.22"/>
    <col customWidth="1" min="25" max="32" width="11.11"/>
    <col customWidth="1" min="33" max="42" width="11.33"/>
  </cols>
  <sheetData>
    <row r="1" ht="15.75" customHeight="1">
      <c r="A1" s="2" t="str">
        <f>'PI-Casanova'!A1</f>
        <v>Title:  EAGER: SitS: Collaborative: Terahertz Sensors for In-Situ Soil Characterization and Imaging
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ht="15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ht="15.75" customHeight="1">
      <c r="A3" s="2" t="str">
        <f>'PI-Casanova'!A4</f>
        <v>AGENCY:  NSF EAGER (ENG directorate)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ht="15.75" customHeight="1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ht="15.75" customHeight="1">
      <c r="A5" s="2" t="str">
        <f>'PI-Casanova'!A5</f>
        <v>DATES:  10/1/2018 - 9/30/2020</v>
      </c>
      <c r="B5" s="3"/>
      <c r="C5" s="3"/>
      <c r="D5" s="9" t="s">
        <v>2</v>
      </c>
      <c r="F5" s="9" t="s">
        <v>4</v>
      </c>
      <c r="H5" s="9" t="s">
        <v>5</v>
      </c>
      <c r="J5" s="9" t="s">
        <v>6</v>
      </c>
      <c r="L5" s="9" t="s">
        <v>7</v>
      </c>
      <c r="N5" s="11" t="s">
        <v>8</v>
      </c>
      <c r="O5" s="3"/>
      <c r="P5" s="12" t="s">
        <v>11</v>
      </c>
      <c r="Q5" s="13"/>
      <c r="R5" s="13"/>
      <c r="S5" s="13"/>
      <c r="T5" s="14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ht="15.75" customHeight="1">
      <c r="A6" s="2"/>
      <c r="B6" s="3"/>
      <c r="C6" s="3"/>
      <c r="D6" s="10"/>
      <c r="E6" s="10"/>
      <c r="F6" s="10"/>
      <c r="G6" s="10"/>
      <c r="H6" s="10"/>
      <c r="I6" s="10"/>
      <c r="J6" s="10"/>
      <c r="K6" s="10"/>
      <c r="L6" s="10"/>
      <c r="M6" s="10"/>
      <c r="N6" s="15"/>
      <c r="O6" s="3"/>
      <c r="P6" s="16" t="s">
        <v>13</v>
      </c>
      <c r="Q6" s="17" t="s">
        <v>14</v>
      </c>
      <c r="R6" s="17" t="s">
        <v>15</v>
      </c>
      <c r="S6" s="17" t="s">
        <v>16</v>
      </c>
      <c r="T6" s="18" t="s">
        <v>17</v>
      </c>
      <c r="U6" s="3"/>
      <c r="V6" s="19" t="s">
        <v>18</v>
      </c>
      <c r="W6" s="20" t="s">
        <v>2</v>
      </c>
      <c r="X6" s="21"/>
      <c r="Y6" s="20" t="s">
        <v>4</v>
      </c>
      <c r="Z6" s="21"/>
      <c r="AA6" s="20" t="s">
        <v>5</v>
      </c>
      <c r="AB6" s="21"/>
      <c r="AC6" s="20" t="s">
        <v>6</v>
      </c>
      <c r="AD6" s="21"/>
      <c r="AE6" s="20" t="s">
        <v>7</v>
      </c>
      <c r="AF6" s="21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ht="15.75" customHeight="1">
      <c r="A7" s="2" t="str">
        <f>'PI-Casanova'!A8</f>
        <v/>
      </c>
      <c r="B7" s="3" t="s">
        <v>86</v>
      </c>
      <c r="C7" s="3"/>
      <c r="D7" s="10" t="s">
        <v>19</v>
      </c>
      <c r="E7" s="10" t="s">
        <v>20</v>
      </c>
      <c r="F7" s="10" t="s">
        <v>19</v>
      </c>
      <c r="G7" s="10" t="s">
        <v>20</v>
      </c>
      <c r="H7" s="10" t="s">
        <v>19</v>
      </c>
      <c r="I7" s="10" t="s">
        <v>20</v>
      </c>
      <c r="J7" s="10" t="s">
        <v>19</v>
      </c>
      <c r="K7" s="10" t="s">
        <v>20</v>
      </c>
      <c r="L7" s="10" t="s">
        <v>19</v>
      </c>
      <c r="M7" s="10" t="s">
        <v>20</v>
      </c>
      <c r="N7" s="15"/>
      <c r="O7" s="3"/>
      <c r="P7" s="22">
        <f>E11/V20*100</f>
        <v>0</v>
      </c>
      <c r="Q7" s="22">
        <f>G11/Y20*100</f>
        <v>0</v>
      </c>
      <c r="R7" s="22">
        <f>I11/AA20*100</f>
        <v>0</v>
      </c>
      <c r="S7" s="22">
        <f>K11/AC20*100</f>
        <v>0</v>
      </c>
      <c r="T7" s="22">
        <f>M11/AE20*100</f>
        <v>0</v>
      </c>
      <c r="U7" s="3"/>
      <c r="V7" s="19"/>
      <c r="W7" s="23">
        <f>V21</f>
        <v>55769.23077</v>
      </c>
      <c r="X7" s="19">
        <v>9.0</v>
      </c>
      <c r="Y7" s="23">
        <f>W7*1.03</f>
        <v>57442.30769</v>
      </c>
      <c r="Z7" s="19">
        <v>9.0</v>
      </c>
      <c r="AA7" s="23">
        <f>Y7*1.03</f>
        <v>59165.57692</v>
      </c>
      <c r="AB7" s="19">
        <v>9.0</v>
      </c>
      <c r="AC7" s="23">
        <f>AA7*1.03</f>
        <v>60940.54423</v>
      </c>
      <c r="AD7" s="19">
        <v>9.0</v>
      </c>
      <c r="AE7" s="23">
        <f>AC7*1.03</f>
        <v>62768.76056</v>
      </c>
      <c r="AF7" s="19">
        <v>9.0</v>
      </c>
      <c r="AG7" s="3"/>
      <c r="AH7" s="3"/>
      <c r="AI7" s="3"/>
      <c r="AJ7" s="3"/>
      <c r="AK7" s="3"/>
      <c r="AL7" s="3"/>
      <c r="AM7" s="3"/>
      <c r="AN7" s="3"/>
      <c r="AO7" s="3"/>
      <c r="AP7" s="3"/>
    </row>
    <row r="8" ht="15.75" customHeight="1">
      <c r="A8" s="10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5"/>
      <c r="O8" s="3"/>
      <c r="P8" s="24"/>
      <c r="Q8" s="24"/>
      <c r="R8" s="24"/>
      <c r="S8" s="24"/>
      <c r="T8" s="24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ht="15.75" customHeight="1">
      <c r="A9" s="10"/>
      <c r="B9" s="3" t="s">
        <v>87</v>
      </c>
      <c r="C9" s="3"/>
      <c r="D9" s="25">
        <v>0.0</v>
      </c>
      <c r="E9" s="27">
        <f>W7*D9</f>
        <v>0</v>
      </c>
      <c r="F9" s="25">
        <v>0.0</v>
      </c>
      <c r="G9" s="27">
        <f>Y7*F9</f>
        <v>0</v>
      </c>
      <c r="H9" s="25">
        <v>0.0</v>
      </c>
      <c r="I9" s="27">
        <f>AA7*H9</f>
        <v>0</v>
      </c>
      <c r="J9" s="25">
        <v>0.0</v>
      </c>
      <c r="K9" s="27">
        <f>AC7*J9</f>
        <v>0</v>
      </c>
      <c r="L9" s="25">
        <v>0.0</v>
      </c>
      <c r="M9" s="27">
        <f>AE7*L9</f>
        <v>0</v>
      </c>
      <c r="N9" s="28">
        <f t="shared" ref="N9:N11" si="1">E9+G9+I9+K9+M9</f>
        <v>0</v>
      </c>
      <c r="O9" s="3"/>
      <c r="P9" s="29" t="s">
        <v>24</v>
      </c>
      <c r="Q9" s="30"/>
      <c r="R9" s="30"/>
      <c r="S9" s="30"/>
      <c r="T9" s="31"/>
      <c r="U9" s="3"/>
      <c r="V9" s="19" t="s">
        <v>25</v>
      </c>
      <c r="W9" s="20" t="s">
        <v>2</v>
      </c>
      <c r="X9" s="21"/>
      <c r="Y9" s="20" t="s">
        <v>4</v>
      </c>
      <c r="Z9" s="21"/>
      <c r="AA9" s="20" t="s">
        <v>5</v>
      </c>
      <c r="AB9" s="21"/>
      <c r="AC9" s="20" t="s">
        <v>6</v>
      </c>
      <c r="AD9" s="21"/>
      <c r="AE9" s="20" t="s">
        <v>7</v>
      </c>
      <c r="AF9" s="21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ht="15.75" customHeight="1">
      <c r="A10" s="10"/>
      <c r="B10" s="3"/>
      <c r="C10" s="3"/>
      <c r="D10" s="32">
        <v>0.0</v>
      </c>
      <c r="E10" s="33">
        <f>W7*D10</f>
        <v>0</v>
      </c>
      <c r="F10" s="32">
        <v>0.0</v>
      </c>
      <c r="G10" s="33">
        <f>Y7*F10</f>
        <v>0</v>
      </c>
      <c r="H10" s="32">
        <v>0.0</v>
      </c>
      <c r="I10" s="33">
        <f>AA7*H10</f>
        <v>0</v>
      </c>
      <c r="J10" s="32">
        <v>0.0</v>
      </c>
      <c r="K10" s="33">
        <f>AC7*J10</f>
        <v>0</v>
      </c>
      <c r="L10" s="32">
        <v>0.0</v>
      </c>
      <c r="M10" s="33">
        <f>AE7*L10</f>
        <v>0</v>
      </c>
      <c r="N10" s="34">
        <f t="shared" si="1"/>
        <v>0</v>
      </c>
      <c r="O10" s="3"/>
      <c r="P10" s="35" t="s">
        <v>13</v>
      </c>
      <c r="Q10" s="36" t="s">
        <v>14</v>
      </c>
      <c r="R10" s="36" t="s">
        <v>15</v>
      </c>
      <c r="S10" s="36" t="s">
        <v>16</v>
      </c>
      <c r="T10" s="37" t="s">
        <v>17</v>
      </c>
      <c r="U10" s="3"/>
      <c r="V10" s="19" t="s">
        <v>26</v>
      </c>
      <c r="W10" s="38">
        <v>25000.0</v>
      </c>
      <c r="X10" s="39">
        <v>12.0</v>
      </c>
      <c r="Y10" s="38">
        <f t="shared" ref="Y10:Y14" si="3">W10*1.03</f>
        <v>25750</v>
      </c>
      <c r="Z10" s="39">
        <v>12.0</v>
      </c>
      <c r="AA10" s="38">
        <f t="shared" ref="AA10:AA14" si="4">Y10*1.03</f>
        <v>26522.5</v>
      </c>
      <c r="AB10" s="39">
        <v>12.0</v>
      </c>
      <c r="AC10" s="38">
        <f t="shared" ref="AC10:AC14" si="5">AA10*1.03</f>
        <v>27318.175</v>
      </c>
      <c r="AD10" s="39">
        <v>12.0</v>
      </c>
      <c r="AE10" s="38">
        <f t="shared" ref="AE10:AE14" si="6">AC10*1.03</f>
        <v>28137.72025</v>
      </c>
      <c r="AF10" s="39">
        <v>12.0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ht="15.75" customHeight="1">
      <c r="A11" s="10"/>
      <c r="B11" s="3"/>
      <c r="C11" s="40" t="s">
        <v>27</v>
      </c>
      <c r="D11" s="41">
        <f t="shared" ref="D11:M11" si="2">SUM(D9:D10)</f>
        <v>0</v>
      </c>
      <c r="E11" s="42">
        <f t="shared" si="2"/>
        <v>0</v>
      </c>
      <c r="F11" s="41">
        <f t="shared" si="2"/>
        <v>0</v>
      </c>
      <c r="G11" s="42">
        <f t="shared" si="2"/>
        <v>0</v>
      </c>
      <c r="H11" s="41">
        <f t="shared" si="2"/>
        <v>0</v>
      </c>
      <c r="I11" s="42">
        <f t="shared" si="2"/>
        <v>0</v>
      </c>
      <c r="J11" s="41">
        <f t="shared" si="2"/>
        <v>0</v>
      </c>
      <c r="K11" s="42">
        <f t="shared" si="2"/>
        <v>0</v>
      </c>
      <c r="L11" s="41">
        <f t="shared" si="2"/>
        <v>0</v>
      </c>
      <c r="M11" s="42">
        <f t="shared" si="2"/>
        <v>0</v>
      </c>
      <c r="N11" s="28">
        <f t="shared" si="1"/>
        <v>0</v>
      </c>
      <c r="O11" s="3"/>
      <c r="P11" s="22">
        <f>E9/V19*100</f>
        <v>0</v>
      </c>
      <c r="Q11" s="22">
        <f>G9/Y19*100</f>
        <v>0</v>
      </c>
      <c r="R11" s="22">
        <f>I9/V19*100</f>
        <v>0</v>
      </c>
      <c r="S11" s="22">
        <f>K9/V19*100</f>
        <v>0</v>
      </c>
      <c r="T11" s="22">
        <f>M9/V19*100</f>
        <v>0</v>
      </c>
      <c r="U11" s="3"/>
      <c r="V11" s="19" t="s">
        <v>28</v>
      </c>
      <c r="W11" s="38">
        <v>50000.0</v>
      </c>
      <c r="X11" s="19">
        <v>12.0</v>
      </c>
      <c r="Y11" s="38">
        <f t="shared" si="3"/>
        <v>51500</v>
      </c>
      <c r="Z11" s="19">
        <v>12.0</v>
      </c>
      <c r="AA11" s="38">
        <f t="shared" si="4"/>
        <v>53045</v>
      </c>
      <c r="AB11" s="19">
        <v>12.0</v>
      </c>
      <c r="AC11" s="38">
        <f t="shared" si="5"/>
        <v>54636.35</v>
      </c>
      <c r="AD11" s="19">
        <v>12.0</v>
      </c>
      <c r="AE11" s="38">
        <f t="shared" si="6"/>
        <v>56275.4405</v>
      </c>
      <c r="AF11" s="39">
        <v>12.0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ht="15.75" customHeight="1">
      <c r="A12" s="10"/>
      <c r="B12" s="3"/>
      <c r="C12" s="3"/>
      <c r="D12" s="43"/>
      <c r="E12" s="44"/>
      <c r="F12" s="43"/>
      <c r="G12" s="44"/>
      <c r="H12" s="43"/>
      <c r="I12" s="44"/>
      <c r="J12" s="43"/>
      <c r="K12" s="44"/>
      <c r="L12" s="43"/>
      <c r="M12" s="44"/>
      <c r="N12" s="28"/>
      <c r="O12" s="3"/>
      <c r="P12" s="24"/>
      <c r="Q12" s="24"/>
      <c r="R12" s="24"/>
      <c r="S12" s="24"/>
      <c r="T12" s="24"/>
      <c r="U12" s="3"/>
      <c r="V12" s="19" t="s">
        <v>29</v>
      </c>
      <c r="W12" s="38">
        <v>8000.0</v>
      </c>
      <c r="X12" s="19">
        <v>12.0</v>
      </c>
      <c r="Y12" s="38">
        <f t="shared" si="3"/>
        <v>8240</v>
      </c>
      <c r="Z12" s="39">
        <v>12.0</v>
      </c>
      <c r="AA12" s="38">
        <f t="shared" si="4"/>
        <v>8487.2</v>
      </c>
      <c r="AB12" s="39">
        <v>12.0</v>
      </c>
      <c r="AC12" s="38">
        <f t="shared" si="5"/>
        <v>8741.816</v>
      </c>
      <c r="AD12" s="39">
        <v>12.0</v>
      </c>
      <c r="AE12" s="38">
        <f t="shared" si="6"/>
        <v>9004.07048</v>
      </c>
      <c r="AF12" s="39">
        <v>12.0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ht="15.75" customHeight="1">
      <c r="A13" s="10"/>
      <c r="B13" s="3"/>
      <c r="C13" s="45" t="s">
        <v>31</v>
      </c>
      <c r="D13" s="10" t="s">
        <v>19</v>
      </c>
      <c r="E13" s="10" t="s">
        <v>32</v>
      </c>
      <c r="F13" s="10" t="s">
        <v>19</v>
      </c>
      <c r="G13" s="10" t="s">
        <v>32</v>
      </c>
      <c r="H13" s="10" t="s">
        <v>19</v>
      </c>
      <c r="I13" s="10" t="s">
        <v>32</v>
      </c>
      <c r="J13" s="10" t="s">
        <v>19</v>
      </c>
      <c r="K13" s="10" t="s">
        <v>32</v>
      </c>
      <c r="L13" s="10" t="s">
        <v>19</v>
      </c>
      <c r="M13" s="10" t="s">
        <v>32</v>
      </c>
      <c r="N13" s="28"/>
      <c r="O13" s="3"/>
      <c r="P13" s="46" t="s">
        <v>33</v>
      </c>
      <c r="Q13" s="47"/>
      <c r="R13" s="47"/>
      <c r="S13" s="47"/>
      <c r="T13" s="48"/>
      <c r="U13" s="3"/>
      <c r="V13" s="19" t="s">
        <v>34</v>
      </c>
      <c r="W13" s="38">
        <v>10000.0</v>
      </c>
      <c r="X13" s="19">
        <v>12.0</v>
      </c>
      <c r="Y13" s="38">
        <f t="shared" si="3"/>
        <v>10300</v>
      </c>
      <c r="Z13" s="19">
        <v>12.0</v>
      </c>
      <c r="AA13" s="38">
        <f t="shared" si="4"/>
        <v>10609</v>
      </c>
      <c r="AB13" s="19">
        <v>12.0</v>
      </c>
      <c r="AC13" s="38">
        <f t="shared" si="5"/>
        <v>10927.27</v>
      </c>
      <c r="AD13" s="19">
        <v>12.0</v>
      </c>
      <c r="AE13" s="38">
        <f t="shared" si="6"/>
        <v>11255.0881</v>
      </c>
      <c r="AF13" s="39">
        <v>12.0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ht="15.75" customHeight="1">
      <c r="A14" s="10" t="s">
        <v>35</v>
      </c>
      <c r="B14" s="3" t="s">
        <v>26</v>
      </c>
      <c r="C14" s="49">
        <v>0.0</v>
      </c>
      <c r="D14" s="49">
        <v>0.0</v>
      </c>
      <c r="E14" s="27">
        <f t="shared" ref="E14:E18" si="7">W10/X10*D14*$C14</f>
        <v>0</v>
      </c>
      <c r="F14" s="49">
        <v>0.0</v>
      </c>
      <c r="G14" s="27">
        <f t="shared" ref="G14:G18" si="8">Y10/Z10*F14*$C14</f>
        <v>0</v>
      </c>
      <c r="H14" s="49">
        <v>0.0</v>
      </c>
      <c r="I14" s="27">
        <f t="shared" ref="I14:I18" si="9">AA10/AB10*H14*$C14</f>
        <v>0</v>
      </c>
      <c r="J14" s="49">
        <v>0.0</v>
      </c>
      <c r="K14" s="27">
        <f t="shared" ref="K14:K18" si="10">AC10/AD10*J14*$C14</f>
        <v>0</v>
      </c>
      <c r="L14" s="49">
        <v>0.0</v>
      </c>
      <c r="M14" s="27">
        <f t="shared" ref="M14:M18" si="11">AE10/AF10*L14*$C14</f>
        <v>0</v>
      </c>
      <c r="N14" s="28">
        <f t="shared" ref="N14:N18" si="12">E14+G14+I14+K14+M14</f>
        <v>0</v>
      </c>
      <c r="O14" s="3"/>
      <c r="P14" s="50" t="s">
        <v>13</v>
      </c>
      <c r="Q14" s="51" t="s">
        <v>14</v>
      </c>
      <c r="R14" s="51" t="s">
        <v>15</v>
      </c>
      <c r="S14" s="51" t="s">
        <v>16</v>
      </c>
      <c r="T14" s="52" t="s">
        <v>17</v>
      </c>
      <c r="U14" s="3"/>
      <c r="V14" s="19" t="s">
        <v>36</v>
      </c>
      <c r="W14" s="38">
        <v>10000.0</v>
      </c>
      <c r="X14" s="19">
        <v>12.0</v>
      </c>
      <c r="Y14" s="38">
        <f t="shared" si="3"/>
        <v>10300</v>
      </c>
      <c r="Z14" s="39">
        <v>12.0</v>
      </c>
      <c r="AA14" s="38">
        <f t="shared" si="4"/>
        <v>10609</v>
      </c>
      <c r="AB14" s="39">
        <v>12.0</v>
      </c>
      <c r="AC14" s="38">
        <f t="shared" si="5"/>
        <v>10927.27</v>
      </c>
      <c r="AD14" s="39">
        <v>12.0</v>
      </c>
      <c r="AE14" s="38">
        <f t="shared" si="6"/>
        <v>11255.0881</v>
      </c>
      <c r="AF14" s="39">
        <v>12.0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ht="15.75" customHeight="1">
      <c r="A15" s="10"/>
      <c r="B15" s="3" t="s">
        <v>28</v>
      </c>
      <c r="C15" s="49">
        <v>0.0</v>
      </c>
      <c r="D15" s="49">
        <v>0.0</v>
      </c>
      <c r="E15" s="27">
        <f t="shared" si="7"/>
        <v>0</v>
      </c>
      <c r="F15" s="49">
        <v>0.0</v>
      </c>
      <c r="G15" s="27">
        <f t="shared" si="8"/>
        <v>0</v>
      </c>
      <c r="H15" s="49">
        <v>0.0</v>
      </c>
      <c r="I15" s="27">
        <f t="shared" si="9"/>
        <v>0</v>
      </c>
      <c r="J15" s="49">
        <v>0.0</v>
      </c>
      <c r="K15" s="27">
        <f t="shared" si="10"/>
        <v>0</v>
      </c>
      <c r="L15" s="49">
        <v>0.0</v>
      </c>
      <c r="M15" s="27">
        <f t="shared" si="11"/>
        <v>0</v>
      </c>
      <c r="N15" s="28">
        <f t="shared" si="12"/>
        <v>0</v>
      </c>
      <c r="O15" s="3"/>
      <c r="P15" s="22" t="str">
        <f>E10/V18*100</f>
        <v>#DIV/0!</v>
      </c>
      <c r="Q15" s="22" t="str">
        <f>G10/V18*100</f>
        <v>#DIV/0!</v>
      </c>
      <c r="R15" s="22" t="str">
        <f>I10/V18*100</f>
        <v>#DIV/0!</v>
      </c>
      <c r="S15" s="22" t="str">
        <f>K10/V18*100</f>
        <v>#DIV/0!</v>
      </c>
      <c r="T15" s="22" t="str">
        <f>M10/V18*100</f>
        <v>#DIV/0!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ht="15.75" customHeight="1">
      <c r="A16" s="10"/>
      <c r="B16" s="3" t="s">
        <v>29</v>
      </c>
      <c r="C16" s="49">
        <v>0.0</v>
      </c>
      <c r="D16" s="49">
        <v>0.0</v>
      </c>
      <c r="E16" s="27">
        <f t="shared" si="7"/>
        <v>0</v>
      </c>
      <c r="F16" s="49">
        <v>0.0</v>
      </c>
      <c r="G16" s="27">
        <f t="shared" si="8"/>
        <v>0</v>
      </c>
      <c r="H16" s="49">
        <v>0.0</v>
      </c>
      <c r="I16" s="27">
        <f t="shared" si="9"/>
        <v>0</v>
      </c>
      <c r="J16" s="49">
        <v>0.0</v>
      </c>
      <c r="K16" s="27">
        <f t="shared" si="10"/>
        <v>0</v>
      </c>
      <c r="L16" s="49">
        <v>0.0</v>
      </c>
      <c r="M16" s="27">
        <f t="shared" si="11"/>
        <v>0</v>
      </c>
      <c r="N16" s="28">
        <f t="shared" si="12"/>
        <v>0</v>
      </c>
      <c r="O16" s="3"/>
      <c r="P16" s="24"/>
      <c r="Q16" s="24"/>
      <c r="R16" s="24"/>
      <c r="S16" s="24"/>
      <c r="T16" s="24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ht="15.75" customHeight="1">
      <c r="A17" s="10"/>
      <c r="B17" s="3" t="s">
        <v>34</v>
      </c>
      <c r="C17" s="49">
        <v>0.0</v>
      </c>
      <c r="D17" s="49">
        <v>0.0</v>
      </c>
      <c r="E17" s="27">
        <f t="shared" si="7"/>
        <v>0</v>
      </c>
      <c r="F17" s="49">
        <v>0.0</v>
      </c>
      <c r="G17" s="27">
        <f t="shared" si="8"/>
        <v>0</v>
      </c>
      <c r="H17" s="49">
        <v>0.0</v>
      </c>
      <c r="I17" s="27">
        <f t="shared" si="9"/>
        <v>0</v>
      </c>
      <c r="J17" s="49">
        <v>0.0</v>
      </c>
      <c r="K17" s="27">
        <f t="shared" si="10"/>
        <v>0</v>
      </c>
      <c r="L17" s="49">
        <v>0.0</v>
      </c>
      <c r="M17" s="27">
        <f t="shared" si="11"/>
        <v>0</v>
      </c>
      <c r="N17" s="28">
        <f t="shared" si="12"/>
        <v>0</v>
      </c>
      <c r="O17" s="3"/>
      <c r="T17" s="3"/>
      <c r="U17" s="3"/>
      <c r="V17" s="3" t="s">
        <v>37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ht="15.75" customHeight="1">
      <c r="A18" s="10"/>
      <c r="B18" s="3" t="s">
        <v>36</v>
      </c>
      <c r="C18" s="49">
        <v>0.0</v>
      </c>
      <c r="D18" s="96">
        <v>0.0</v>
      </c>
      <c r="E18" s="33">
        <f t="shared" si="7"/>
        <v>0</v>
      </c>
      <c r="F18" s="96">
        <v>0.0</v>
      </c>
      <c r="G18" s="33">
        <f t="shared" si="8"/>
        <v>0</v>
      </c>
      <c r="H18" s="96">
        <v>0.0</v>
      </c>
      <c r="I18" s="33">
        <f t="shared" si="9"/>
        <v>0</v>
      </c>
      <c r="J18" s="96">
        <v>0.0</v>
      </c>
      <c r="K18" s="33">
        <f t="shared" si="10"/>
        <v>0</v>
      </c>
      <c r="L18" s="96">
        <v>0.0</v>
      </c>
      <c r="M18" s="33">
        <f t="shared" si="11"/>
        <v>0</v>
      </c>
      <c r="N18" s="34">
        <f t="shared" si="12"/>
        <v>0</v>
      </c>
      <c r="O18" s="3"/>
      <c r="P18" s="20" t="s">
        <v>39</v>
      </c>
      <c r="Q18" s="54"/>
      <c r="R18" s="54"/>
      <c r="S18" s="21"/>
      <c r="T18" s="3"/>
      <c r="U18" s="3"/>
      <c r="V18" s="55">
        <v>0.0</v>
      </c>
      <c r="W18" s="19" t="s">
        <v>40</v>
      </c>
      <c r="X18" s="19"/>
      <c r="Y18" s="56">
        <f>Y20-Y19</f>
        <v>174307.6923</v>
      </c>
      <c r="Z18" s="19"/>
      <c r="AA18" s="56">
        <f>AA20-AA19</f>
        <v>179536.9231</v>
      </c>
      <c r="AB18" s="19"/>
      <c r="AC18" s="56">
        <f>AC20-AC19</f>
        <v>184923.0308</v>
      </c>
      <c r="AD18" s="19"/>
      <c r="AE18" s="56">
        <f>AE20-AE19</f>
        <v>190470.7217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ht="15.75" customHeight="1">
      <c r="A19" s="10"/>
      <c r="B19" s="3"/>
      <c r="C19" s="49"/>
      <c r="D19" s="43"/>
      <c r="E19" s="27"/>
      <c r="F19" s="43"/>
      <c r="G19" s="27"/>
      <c r="H19" s="43"/>
      <c r="I19" s="27"/>
      <c r="J19" s="43"/>
      <c r="K19" s="27"/>
      <c r="L19" s="43"/>
      <c r="M19" s="27"/>
      <c r="N19" s="28"/>
      <c r="O19" s="3"/>
      <c r="P19" s="19" t="s">
        <v>41</v>
      </c>
      <c r="Q19" s="19"/>
      <c r="R19" s="57" t="s">
        <v>42</v>
      </c>
      <c r="S19" s="57" t="s">
        <v>43</v>
      </c>
      <c r="T19" s="3"/>
      <c r="U19" s="3"/>
      <c r="V19" s="58">
        <v>500000.0</v>
      </c>
      <c r="W19" s="59" t="s">
        <v>44</v>
      </c>
      <c r="X19" s="59"/>
      <c r="Y19" s="60">
        <f t="shared" ref="Y19:Y20" si="13">V19*1.03</f>
        <v>515000</v>
      </c>
      <c r="Z19" s="60"/>
      <c r="AA19" s="60">
        <f t="shared" ref="AA19:AA20" si="14">Y19*1.03</f>
        <v>530450</v>
      </c>
      <c r="AB19" s="60"/>
      <c r="AC19" s="60">
        <f t="shared" ref="AC19:AC20" si="15">AA19*1.03</f>
        <v>546363.5</v>
      </c>
      <c r="AD19" s="60"/>
      <c r="AE19" s="60">
        <f t="shared" ref="AE19:AE20" si="16">AC19*1.03</f>
        <v>562754.405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ht="15.75" customHeight="1">
      <c r="A20" s="10"/>
      <c r="B20" s="3"/>
      <c r="C20" s="40" t="s">
        <v>45</v>
      </c>
      <c r="D20" s="10"/>
      <c r="E20" s="42">
        <f>SUM(E14:E18)</f>
        <v>0</v>
      </c>
      <c r="F20" s="10"/>
      <c r="G20" s="42">
        <f>SUM(G14:G18)</f>
        <v>0</v>
      </c>
      <c r="H20" s="10"/>
      <c r="I20" s="42">
        <f>SUM(I14:I18)</f>
        <v>0</v>
      </c>
      <c r="J20" s="10"/>
      <c r="K20" s="42">
        <f>SUM(K14:K18)</f>
        <v>0</v>
      </c>
      <c r="L20" s="10"/>
      <c r="M20" s="42">
        <f>SUM(M14:M18)</f>
        <v>0</v>
      </c>
      <c r="N20" s="28">
        <f>E20+G20+I20+K20+M20</f>
        <v>0</v>
      </c>
      <c r="O20" s="3"/>
      <c r="P20" s="19" t="s">
        <v>46</v>
      </c>
      <c r="Q20" s="19"/>
      <c r="R20" s="61">
        <v>11307.45</v>
      </c>
      <c r="S20" s="61">
        <f t="shared" ref="S20:S25" si="17">R20/12</f>
        <v>942.2875</v>
      </c>
      <c r="T20" s="3"/>
      <c r="U20" s="3"/>
      <c r="V20" s="62">
        <f>V19/1560*2088</f>
        <v>669230.7692</v>
      </c>
      <c r="W20" s="24" t="s">
        <v>47</v>
      </c>
      <c r="X20" s="24"/>
      <c r="Y20" s="63">
        <f t="shared" si="13"/>
        <v>689307.6923</v>
      </c>
      <c r="Z20" s="63"/>
      <c r="AA20" s="63">
        <f t="shared" si="14"/>
        <v>709986.9231</v>
      </c>
      <c r="AB20" s="63"/>
      <c r="AC20" s="63">
        <f t="shared" si="15"/>
        <v>731286.5308</v>
      </c>
      <c r="AD20" s="63"/>
      <c r="AE20" s="63">
        <f t="shared" si="16"/>
        <v>753225.1267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ht="15.75" customHeight="1">
      <c r="A21" s="10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28"/>
      <c r="O21" s="3"/>
      <c r="P21" s="19" t="s">
        <v>48</v>
      </c>
      <c r="Q21" s="19"/>
      <c r="R21" s="61">
        <f t="shared" ref="R21:R25" si="18">R20*1.05</f>
        <v>11872.8225</v>
      </c>
      <c r="S21" s="61">
        <f t="shared" si="17"/>
        <v>989.401875</v>
      </c>
      <c r="T21" s="3"/>
      <c r="U21" s="3"/>
      <c r="V21" s="64">
        <f>V20/12</f>
        <v>55769.23077</v>
      </c>
      <c r="W21" s="65" t="s">
        <v>49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ht="15.75" customHeight="1">
      <c r="A22" s="10"/>
      <c r="B22" s="3"/>
      <c r="C22" s="40" t="s">
        <v>51</v>
      </c>
      <c r="D22" s="10"/>
      <c r="E22" s="42">
        <f>E20+E11</f>
        <v>0</v>
      </c>
      <c r="F22" s="42"/>
      <c r="G22" s="42">
        <f>G20+G11</f>
        <v>0</v>
      </c>
      <c r="H22" s="42"/>
      <c r="I22" s="42">
        <f>I20+I11</f>
        <v>0</v>
      </c>
      <c r="J22" s="42"/>
      <c r="K22" s="42">
        <f>K20+K11</f>
        <v>0</v>
      </c>
      <c r="L22" s="42"/>
      <c r="M22" s="42">
        <f>M20+M11</f>
        <v>0</v>
      </c>
      <c r="N22" s="28">
        <f>E22+G22+I22+K22+M22</f>
        <v>0</v>
      </c>
      <c r="O22" s="3"/>
      <c r="P22" s="19" t="s">
        <v>52</v>
      </c>
      <c r="Q22" s="19"/>
      <c r="R22" s="61">
        <f t="shared" si="18"/>
        <v>12466.46363</v>
      </c>
      <c r="S22" s="61">
        <f t="shared" si="17"/>
        <v>1038.871969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ht="15.75" customHeight="1">
      <c r="A23" s="1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28"/>
      <c r="O23" s="3"/>
      <c r="P23" s="19" t="s">
        <v>53</v>
      </c>
      <c r="Q23" s="19"/>
      <c r="R23" s="61">
        <f t="shared" si="18"/>
        <v>13089.78681</v>
      </c>
      <c r="S23" s="61">
        <f t="shared" si="17"/>
        <v>1090.815567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ht="15.75" customHeight="1">
      <c r="A24" s="10"/>
      <c r="B24" s="3"/>
      <c r="C24" s="45" t="s">
        <v>54</v>
      </c>
      <c r="D24" s="3"/>
      <c r="E24" s="66" t="s">
        <v>55</v>
      </c>
      <c r="F24" s="3"/>
      <c r="G24" s="66" t="s">
        <v>55</v>
      </c>
      <c r="H24" s="3"/>
      <c r="I24" s="66" t="s">
        <v>55</v>
      </c>
      <c r="J24" s="3"/>
      <c r="K24" s="66" t="s">
        <v>55</v>
      </c>
      <c r="L24" s="3"/>
      <c r="M24" s="66" t="s">
        <v>55</v>
      </c>
      <c r="N24" s="70"/>
      <c r="O24" s="3"/>
      <c r="P24" s="19" t="s">
        <v>56</v>
      </c>
      <c r="Q24" s="19"/>
      <c r="R24" s="61">
        <f t="shared" si="18"/>
        <v>13744.27615</v>
      </c>
      <c r="S24" s="61">
        <f t="shared" si="17"/>
        <v>1145.356346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ht="15.75" customHeight="1">
      <c r="A25" s="10" t="s">
        <v>57</v>
      </c>
      <c r="B25" s="3" t="s">
        <v>58</v>
      </c>
      <c r="C25" s="71">
        <v>0.274</v>
      </c>
      <c r="D25" s="3"/>
      <c r="E25" s="27">
        <f>E11*$C25</f>
        <v>0</v>
      </c>
      <c r="F25" s="3"/>
      <c r="G25" s="27">
        <f>G11*$C25</f>
        <v>0</v>
      </c>
      <c r="H25" s="3"/>
      <c r="I25" s="27">
        <f>I11*$C25</f>
        <v>0</v>
      </c>
      <c r="J25" s="3"/>
      <c r="K25" s="27">
        <f>K11*$C25</f>
        <v>0</v>
      </c>
      <c r="L25" s="3"/>
      <c r="M25" s="27">
        <f>M11*$C25</f>
        <v>0</v>
      </c>
      <c r="N25" s="28">
        <f t="shared" ref="N25:N31" si="19">E25+G25+I25+K25+M25</f>
        <v>0</v>
      </c>
      <c r="O25" s="3"/>
      <c r="P25" s="19" t="s">
        <v>59</v>
      </c>
      <c r="Q25" s="19"/>
      <c r="R25" s="61">
        <f t="shared" si="18"/>
        <v>14431.48995</v>
      </c>
      <c r="S25" s="61">
        <f t="shared" si="17"/>
        <v>1202.624163</v>
      </c>
      <c r="T25" s="3"/>
      <c r="U25" s="3"/>
      <c r="V25" s="49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ht="15.75" customHeight="1">
      <c r="A26" s="10"/>
      <c r="B26" s="3" t="s">
        <v>26</v>
      </c>
      <c r="C26" s="71">
        <v>0.102</v>
      </c>
      <c r="D26" s="3"/>
      <c r="E26" s="27">
        <f t="shared" ref="E26:E30" si="20">E14*$C26</f>
        <v>0</v>
      </c>
      <c r="F26" s="3"/>
      <c r="G26" s="27">
        <f t="shared" ref="G26:G30" si="21">G14*$C26</f>
        <v>0</v>
      </c>
      <c r="H26" s="3"/>
      <c r="I26" s="27">
        <f t="shared" ref="I26:I30" si="22">I14*$C26</f>
        <v>0</v>
      </c>
      <c r="J26" s="3"/>
      <c r="K26" s="27">
        <f t="shared" ref="K26:K30" si="23">K14*$C26</f>
        <v>0</v>
      </c>
      <c r="L26" s="3"/>
      <c r="M26" s="27">
        <f t="shared" ref="M26:M30" si="24">M14*$C26</f>
        <v>0</v>
      </c>
      <c r="N26" s="28">
        <f t="shared" si="19"/>
        <v>0</v>
      </c>
      <c r="O26" s="3"/>
      <c r="P26" s="3"/>
      <c r="Q26" s="3"/>
      <c r="R26" s="3"/>
      <c r="S26" s="3"/>
      <c r="T26" s="3"/>
      <c r="U26" s="3"/>
      <c r="V26" s="3"/>
      <c r="W26" s="73"/>
      <c r="X26" s="7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ht="15.75" customHeight="1">
      <c r="A27" s="10"/>
      <c r="B27" s="3" t="s">
        <v>28</v>
      </c>
      <c r="C27" s="71">
        <v>0.102</v>
      </c>
      <c r="D27" s="3"/>
      <c r="E27" s="27">
        <f t="shared" si="20"/>
        <v>0</v>
      </c>
      <c r="F27" s="3"/>
      <c r="G27" s="27">
        <f t="shared" si="21"/>
        <v>0</v>
      </c>
      <c r="H27" s="3"/>
      <c r="I27" s="27">
        <f t="shared" si="22"/>
        <v>0</v>
      </c>
      <c r="J27" s="3"/>
      <c r="K27" s="27">
        <f t="shared" si="23"/>
        <v>0</v>
      </c>
      <c r="L27" s="3"/>
      <c r="M27" s="27">
        <f t="shared" si="24"/>
        <v>0</v>
      </c>
      <c r="N27" s="28">
        <f t="shared" si="19"/>
        <v>0</v>
      </c>
      <c r="O27" s="3"/>
      <c r="P27" s="3"/>
      <c r="Q27" s="3"/>
      <c r="R27" s="3"/>
      <c r="S27" s="3"/>
      <c r="T27" s="3"/>
      <c r="U27" s="3"/>
      <c r="V27" s="3"/>
      <c r="W27" s="74"/>
      <c r="X27" s="74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ht="15.75" customHeight="1">
      <c r="A28" s="10"/>
      <c r="B28" s="3" t="s">
        <v>29</v>
      </c>
      <c r="C28" s="71">
        <v>0.006</v>
      </c>
      <c r="D28" s="3"/>
      <c r="E28" s="27">
        <f t="shared" si="20"/>
        <v>0</v>
      </c>
      <c r="F28" s="3"/>
      <c r="G28" s="27">
        <f t="shared" si="21"/>
        <v>0</v>
      </c>
      <c r="H28" s="3"/>
      <c r="I28" s="27">
        <f t="shared" si="22"/>
        <v>0</v>
      </c>
      <c r="J28" s="3"/>
      <c r="K28" s="27">
        <f t="shared" si="23"/>
        <v>0</v>
      </c>
      <c r="L28" s="3"/>
      <c r="M28" s="27">
        <f t="shared" si="24"/>
        <v>0</v>
      </c>
      <c r="N28" s="28">
        <f t="shared" si="19"/>
        <v>0</v>
      </c>
      <c r="O28" s="3"/>
      <c r="P28" s="3"/>
      <c r="Q28" s="3"/>
      <c r="R28" s="3"/>
      <c r="S28" s="3"/>
      <c r="T28" s="3"/>
      <c r="U28" s="3"/>
      <c r="V28" s="3"/>
      <c r="W28" s="74"/>
      <c r="X28" s="74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ht="15.75" customHeight="1">
      <c r="A29" s="10"/>
      <c r="B29" s="3" t="s">
        <v>34</v>
      </c>
      <c r="C29" s="71">
        <v>0.358</v>
      </c>
      <c r="D29" s="3"/>
      <c r="E29" s="27">
        <f t="shared" si="20"/>
        <v>0</v>
      </c>
      <c r="F29" s="3"/>
      <c r="G29" s="27">
        <f t="shared" si="21"/>
        <v>0</v>
      </c>
      <c r="H29" s="3"/>
      <c r="I29" s="27">
        <f t="shared" si="22"/>
        <v>0</v>
      </c>
      <c r="J29" s="3"/>
      <c r="K29" s="27">
        <f t="shared" si="23"/>
        <v>0</v>
      </c>
      <c r="L29" s="3"/>
      <c r="M29" s="27">
        <f t="shared" si="24"/>
        <v>0</v>
      </c>
      <c r="N29" s="28">
        <f t="shared" si="19"/>
        <v>0</v>
      </c>
      <c r="O29" s="3"/>
      <c r="P29" s="3"/>
      <c r="Q29" s="3"/>
      <c r="R29" s="3"/>
      <c r="S29" s="3"/>
      <c r="T29" s="3"/>
      <c r="U29" s="3"/>
      <c r="V29" s="3"/>
      <c r="W29" s="74"/>
      <c r="X29" s="74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ht="15.75" customHeight="1">
      <c r="A30" s="10"/>
      <c r="B30" s="3" t="s">
        <v>36</v>
      </c>
      <c r="C30" s="71">
        <v>0.452</v>
      </c>
      <c r="D30" s="75"/>
      <c r="E30" s="33">
        <f t="shared" si="20"/>
        <v>0</v>
      </c>
      <c r="F30" s="75"/>
      <c r="G30" s="33">
        <f t="shared" si="21"/>
        <v>0</v>
      </c>
      <c r="H30" s="75"/>
      <c r="I30" s="33">
        <f t="shared" si="22"/>
        <v>0</v>
      </c>
      <c r="J30" s="75"/>
      <c r="K30" s="33">
        <f t="shared" si="23"/>
        <v>0</v>
      </c>
      <c r="L30" s="75"/>
      <c r="M30" s="33">
        <f t="shared" si="24"/>
        <v>0</v>
      </c>
      <c r="N30" s="34">
        <f t="shared" si="19"/>
        <v>0</v>
      </c>
      <c r="O30" s="3"/>
      <c r="P30" s="3"/>
      <c r="Q30" s="3"/>
      <c r="R30" s="3"/>
      <c r="S30" s="3"/>
      <c r="T30" s="3"/>
      <c r="U30" s="3"/>
      <c r="V30" s="3"/>
      <c r="W30" s="74"/>
      <c r="X30" s="74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ht="15.75" customHeight="1">
      <c r="A31" s="10"/>
      <c r="B31" s="3"/>
      <c r="C31" s="40" t="s">
        <v>60</v>
      </c>
      <c r="D31" s="10"/>
      <c r="E31" s="42">
        <f>SUM(E25:E30)</f>
        <v>0</v>
      </c>
      <c r="F31" s="10"/>
      <c r="G31" s="42">
        <f>SUM(G25:G30)</f>
        <v>0</v>
      </c>
      <c r="H31" s="10"/>
      <c r="I31" s="42">
        <f>SUM(I25:I30)</f>
        <v>0</v>
      </c>
      <c r="J31" s="10"/>
      <c r="K31" s="42">
        <f>SUM(K25:K30)</f>
        <v>0</v>
      </c>
      <c r="L31" s="10"/>
      <c r="M31" s="42">
        <f>SUM(M25:M30)</f>
        <v>0</v>
      </c>
      <c r="N31" s="28">
        <f t="shared" si="19"/>
        <v>0</v>
      </c>
      <c r="O31" s="3"/>
      <c r="P31" s="3"/>
      <c r="Q31" s="3"/>
      <c r="R31" s="3"/>
      <c r="S31" s="3"/>
      <c r="T31" s="3"/>
      <c r="U31" s="3"/>
      <c r="V31" s="3"/>
      <c r="W31" s="74"/>
      <c r="X31" s="74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ht="15.75" customHeight="1">
      <c r="A32" s="10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28"/>
      <c r="O32" s="3"/>
      <c r="P32" s="3"/>
      <c r="Q32" s="3"/>
      <c r="R32" s="3"/>
      <c r="S32" s="3"/>
      <c r="T32" s="3"/>
      <c r="U32" s="3"/>
      <c r="V32" s="3"/>
      <c r="W32" s="74"/>
      <c r="X32" s="74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ht="15.75" customHeight="1">
      <c r="A33" s="10"/>
      <c r="B33" s="3"/>
      <c r="C33" s="76" t="s">
        <v>61</v>
      </c>
      <c r="D33" s="77"/>
      <c r="E33" s="78">
        <f>E22+E31</f>
        <v>0</v>
      </c>
      <c r="F33" s="78"/>
      <c r="G33" s="78">
        <f>G22+G31</f>
        <v>0</v>
      </c>
      <c r="H33" s="77"/>
      <c r="I33" s="78">
        <f>I22+I31</f>
        <v>0</v>
      </c>
      <c r="J33" s="78"/>
      <c r="K33" s="78">
        <f>K22+K31</f>
        <v>0</v>
      </c>
      <c r="L33" s="78"/>
      <c r="M33" s="78">
        <f>M22+M31</f>
        <v>0</v>
      </c>
      <c r="N33" s="28">
        <f>E33+G33+I33+K33+M33</f>
        <v>0</v>
      </c>
      <c r="O33" s="3"/>
      <c r="P33" s="3"/>
      <c r="Q33" s="3"/>
      <c r="R33" s="3"/>
      <c r="S33" s="3"/>
      <c r="T33" s="3"/>
      <c r="U33" s="3"/>
      <c r="V33" s="79"/>
      <c r="W33" s="79"/>
      <c r="X33" s="79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ht="15.75" customHeight="1">
      <c r="A34" s="10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28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ht="15.75" customHeight="1">
      <c r="A35" s="10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28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ht="15.75" customHeight="1">
      <c r="A36" s="10" t="s">
        <v>62</v>
      </c>
      <c r="B36" s="3" t="s">
        <v>63</v>
      </c>
      <c r="C36" s="3"/>
      <c r="D36" s="3"/>
      <c r="E36" s="80">
        <v>0.0</v>
      </c>
      <c r="F36" s="80"/>
      <c r="G36" s="80">
        <v>0.0</v>
      </c>
      <c r="H36" s="80"/>
      <c r="I36" s="80">
        <v>0.0</v>
      </c>
      <c r="J36" s="80"/>
      <c r="K36" s="80">
        <v>0.0</v>
      </c>
      <c r="L36" s="80"/>
      <c r="M36" s="80">
        <v>0.0</v>
      </c>
      <c r="N36" s="28">
        <f t="shared" ref="N36:N41" si="25">E36+G36+I36+K36+M36</f>
        <v>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ht="15.75" customHeight="1">
      <c r="A37" s="10"/>
      <c r="B37" s="3" t="s">
        <v>64</v>
      </c>
      <c r="C37" s="3"/>
      <c r="D37" s="3"/>
      <c r="E37" s="80">
        <v>0.0</v>
      </c>
      <c r="F37" s="80"/>
      <c r="G37" s="80">
        <v>0.0</v>
      </c>
      <c r="H37" s="80"/>
      <c r="I37" s="80">
        <v>0.0</v>
      </c>
      <c r="J37" s="80"/>
      <c r="K37" s="80">
        <v>0.0</v>
      </c>
      <c r="L37" s="80"/>
      <c r="M37" s="80">
        <v>0.0</v>
      </c>
      <c r="N37" s="28">
        <f t="shared" si="25"/>
        <v>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ht="15.75" customHeight="1">
      <c r="A38" s="10"/>
      <c r="B38" s="3" t="s">
        <v>65</v>
      </c>
      <c r="C38" s="3"/>
      <c r="D38" s="3"/>
      <c r="E38" s="80">
        <v>0.0</v>
      </c>
      <c r="F38" s="80"/>
      <c r="G38" s="80">
        <v>0.0</v>
      </c>
      <c r="H38" s="80"/>
      <c r="I38" s="80">
        <v>0.0</v>
      </c>
      <c r="J38" s="80"/>
      <c r="K38" s="80">
        <v>0.0</v>
      </c>
      <c r="L38" s="80"/>
      <c r="M38" s="80">
        <v>0.0</v>
      </c>
      <c r="N38" s="28">
        <f t="shared" si="25"/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ht="15.75" customHeight="1">
      <c r="A39" s="10"/>
      <c r="B39" s="3" t="s">
        <v>66</v>
      </c>
      <c r="C39" s="3"/>
      <c r="D39" s="3"/>
      <c r="E39" s="80">
        <v>0.0</v>
      </c>
      <c r="F39" s="80"/>
      <c r="G39" s="80">
        <v>0.0</v>
      </c>
      <c r="H39" s="80"/>
      <c r="I39" s="80">
        <v>0.0</v>
      </c>
      <c r="J39" s="80"/>
      <c r="K39" s="80">
        <v>0.0</v>
      </c>
      <c r="L39" s="80"/>
      <c r="M39" s="80">
        <v>0.0</v>
      </c>
      <c r="N39" s="28">
        <f t="shared" si="25"/>
        <v>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ht="15.75" customHeight="1">
      <c r="A40" s="10"/>
      <c r="B40" s="3" t="s">
        <v>67</v>
      </c>
      <c r="C40" s="3"/>
      <c r="D40" s="75"/>
      <c r="E40" s="82">
        <v>0.0</v>
      </c>
      <c r="F40" s="82"/>
      <c r="G40" s="82">
        <v>0.0</v>
      </c>
      <c r="H40" s="82"/>
      <c r="I40" s="82">
        <v>0.0</v>
      </c>
      <c r="J40" s="82"/>
      <c r="K40" s="82">
        <v>0.0</v>
      </c>
      <c r="L40" s="82"/>
      <c r="M40" s="82">
        <v>0.0</v>
      </c>
      <c r="N40" s="34">
        <f t="shared" si="25"/>
        <v>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ht="15.75" customHeight="1">
      <c r="A41" s="10"/>
      <c r="B41" s="3"/>
      <c r="C41" s="76" t="s">
        <v>68</v>
      </c>
      <c r="D41" s="77"/>
      <c r="E41" s="78">
        <f>SUM(E36:E40)</f>
        <v>0</v>
      </c>
      <c r="F41" s="77"/>
      <c r="G41" s="78">
        <f>SUM(G36:G40)</f>
        <v>0</v>
      </c>
      <c r="H41" s="77"/>
      <c r="I41" s="78">
        <f>SUM(I36:I40)</f>
        <v>0</v>
      </c>
      <c r="J41" s="77"/>
      <c r="K41" s="78">
        <f>SUM(K36:K40)</f>
        <v>0</v>
      </c>
      <c r="L41" s="77"/>
      <c r="M41" s="78">
        <f>SUM(M36:M40)</f>
        <v>0</v>
      </c>
      <c r="N41" s="28">
        <f t="shared" si="25"/>
        <v>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ht="15.75" customHeight="1">
      <c r="A42" s="1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28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ht="15.75" customHeight="1">
      <c r="A43" s="10" t="s">
        <v>69</v>
      </c>
      <c r="B43" s="3" t="s">
        <v>70</v>
      </c>
      <c r="C43" s="3"/>
      <c r="D43" s="3"/>
      <c r="E43" s="80">
        <v>0.0</v>
      </c>
      <c r="F43" s="80"/>
      <c r="G43" s="80">
        <v>0.0</v>
      </c>
      <c r="H43" s="80"/>
      <c r="I43" s="80">
        <v>0.0</v>
      </c>
      <c r="J43" s="80"/>
      <c r="K43" s="80">
        <v>0.0</v>
      </c>
      <c r="L43" s="80"/>
      <c r="M43" s="80">
        <v>0.0</v>
      </c>
      <c r="N43" s="28">
        <f t="shared" ref="N43:N46" si="26">E43+G43+I43+K43+M43</f>
        <v>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ht="15.75" customHeight="1">
      <c r="A44" s="10"/>
      <c r="B44" s="3" t="s">
        <v>71</v>
      </c>
      <c r="C44" s="3"/>
      <c r="D44" s="3"/>
      <c r="E44" s="27">
        <f>S20*D14*C14</f>
        <v>0</v>
      </c>
      <c r="F44" s="27"/>
      <c r="G44" s="27">
        <f>S21*F14*C14</f>
        <v>0</v>
      </c>
      <c r="H44" s="27"/>
      <c r="I44" s="27">
        <f>S22*H14*C14</f>
        <v>0</v>
      </c>
      <c r="J44" s="27"/>
      <c r="K44" s="27">
        <f>S23*J14*C14</f>
        <v>0</v>
      </c>
      <c r="L44" s="27"/>
      <c r="M44" s="27">
        <f>S24*L14*C14</f>
        <v>0</v>
      </c>
      <c r="N44" s="28">
        <f t="shared" si="26"/>
        <v>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ht="15.75" customHeight="1">
      <c r="A45" s="10"/>
      <c r="B45" s="3" t="s">
        <v>72</v>
      </c>
      <c r="C45" s="3"/>
      <c r="D45" s="3"/>
      <c r="E45" s="33">
        <v>0.0</v>
      </c>
      <c r="F45" s="33"/>
      <c r="G45" s="33">
        <v>0.0</v>
      </c>
      <c r="H45" s="33"/>
      <c r="I45" s="33">
        <v>0.0</v>
      </c>
      <c r="J45" s="33"/>
      <c r="K45" s="33">
        <v>0.0</v>
      </c>
      <c r="L45" s="33"/>
      <c r="M45" s="33">
        <v>0.0</v>
      </c>
      <c r="N45" s="34">
        <f t="shared" si="26"/>
        <v>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ht="15.75" customHeight="1">
      <c r="A46" s="10"/>
      <c r="B46" s="3"/>
      <c r="C46" s="76" t="s">
        <v>73</v>
      </c>
      <c r="D46" s="83"/>
      <c r="E46" s="78">
        <f>SUM(E43:E45)</f>
        <v>0</v>
      </c>
      <c r="F46" s="83"/>
      <c r="G46" s="78">
        <f>SUM(G43:G45)</f>
        <v>0</v>
      </c>
      <c r="H46" s="83"/>
      <c r="I46" s="78">
        <f>SUM(I43:I45)</f>
        <v>0</v>
      </c>
      <c r="J46" s="83"/>
      <c r="K46" s="78">
        <f>SUM(K43:K45)</f>
        <v>0</v>
      </c>
      <c r="L46" s="83"/>
      <c r="M46" s="78">
        <f>SUM(M43:M45)</f>
        <v>0</v>
      </c>
      <c r="N46" s="28">
        <f t="shared" si="26"/>
        <v>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ht="15.75" customHeight="1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28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ht="15.75" customHeight="1">
      <c r="A48" s="77" t="s">
        <v>75</v>
      </c>
      <c r="B48" s="83"/>
      <c r="C48" s="76" t="s">
        <v>76</v>
      </c>
      <c r="D48" s="77"/>
      <c r="E48" s="78">
        <f>E33+E41+E46</f>
        <v>0</v>
      </c>
      <c r="F48" s="77"/>
      <c r="G48" s="78">
        <f>G33+G41+G46</f>
        <v>0</v>
      </c>
      <c r="H48" s="77"/>
      <c r="I48" s="78">
        <f>I33+I41+I46</f>
        <v>0</v>
      </c>
      <c r="J48" s="77"/>
      <c r="K48" s="78">
        <f>K33+K41+K46</f>
        <v>0</v>
      </c>
      <c r="L48" s="77"/>
      <c r="M48" s="78">
        <f>M33+M41+M46</f>
        <v>0</v>
      </c>
      <c r="N48" s="28">
        <f>E48+G48+I48+K48+M48</f>
        <v>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ht="15.75" customHeight="1">
      <c r="A49" s="3"/>
      <c r="B49" s="3"/>
      <c r="C49" s="3"/>
      <c r="D49" s="3"/>
      <c r="E49" s="42"/>
      <c r="F49" s="10"/>
      <c r="G49" s="42"/>
      <c r="H49" s="10"/>
      <c r="I49" s="42"/>
      <c r="J49" s="10"/>
      <c r="K49" s="42"/>
      <c r="L49" s="10"/>
      <c r="M49" s="42"/>
      <c r="N49" s="28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ht="15.75" customHeight="1">
      <c r="A50" s="84" t="s">
        <v>77</v>
      </c>
      <c r="B50" s="85"/>
      <c r="C50" s="86" t="s">
        <v>78</v>
      </c>
      <c r="D50" s="85"/>
      <c r="E50" s="87">
        <f>E48-E46</f>
        <v>0</v>
      </c>
      <c r="F50" s="84"/>
      <c r="G50" s="87">
        <f>G48-G46</f>
        <v>0</v>
      </c>
      <c r="H50" s="84"/>
      <c r="I50" s="87">
        <f>I48-I46</f>
        <v>0</v>
      </c>
      <c r="J50" s="84"/>
      <c r="K50" s="87">
        <f>K48-K46</f>
        <v>0</v>
      </c>
      <c r="L50" s="84"/>
      <c r="M50" s="87">
        <f>M48-M46</f>
        <v>0</v>
      </c>
      <c r="N50" s="28">
        <f>E50+G50+I50+K50+M50</f>
        <v>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ht="15.75" customHeight="1">
      <c r="A51" s="10"/>
      <c r="B51" s="3"/>
      <c r="C51" s="10"/>
      <c r="D51" s="3"/>
      <c r="E51" s="3"/>
      <c r="F51" s="3"/>
      <c r="G51" s="3"/>
      <c r="H51" s="3"/>
      <c r="I51" s="3"/>
      <c r="J51" s="3"/>
      <c r="K51" s="3"/>
      <c r="L51" s="3"/>
      <c r="M51" s="3"/>
      <c r="N51" s="28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ht="15.75" customHeight="1">
      <c r="A52" s="88" t="s">
        <v>80</v>
      </c>
      <c r="B52" s="89"/>
      <c r="C52" s="90" t="s">
        <v>81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28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ht="15.75" customHeight="1">
      <c r="A53" s="3"/>
      <c r="B53" s="3"/>
      <c r="C53" s="91">
        <v>0.525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28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ht="15.75" customHeight="1">
      <c r="A54" s="3"/>
      <c r="B54" s="3"/>
      <c r="C54" s="92" t="s">
        <v>82</v>
      </c>
      <c r="D54" s="89"/>
      <c r="E54" s="93">
        <f>E50*$C53</f>
        <v>0</v>
      </c>
      <c r="F54" s="89"/>
      <c r="G54" s="93">
        <f>G50*$C53</f>
        <v>0</v>
      </c>
      <c r="H54" s="89"/>
      <c r="I54" s="93">
        <f>I50*$C53</f>
        <v>0</v>
      </c>
      <c r="J54" s="89"/>
      <c r="K54" s="93">
        <f>K50*$C53</f>
        <v>0</v>
      </c>
      <c r="L54" s="89"/>
      <c r="M54" s="93">
        <f>M50*$C53</f>
        <v>0</v>
      </c>
      <c r="N54" s="28">
        <f>E54+G54+I54+K54+M54</f>
        <v>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28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28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ht="15.75" customHeight="1">
      <c r="A57" s="15" t="s">
        <v>83</v>
      </c>
      <c r="B57" s="94"/>
      <c r="C57" s="94"/>
      <c r="D57" s="94"/>
      <c r="E57" s="28">
        <f>E48+E54</f>
        <v>0</v>
      </c>
      <c r="F57" s="94"/>
      <c r="G57" s="28">
        <f>G48+G54</f>
        <v>0</v>
      </c>
      <c r="H57" s="94"/>
      <c r="I57" s="28">
        <f>I48+I54</f>
        <v>0</v>
      </c>
      <c r="J57" s="94"/>
      <c r="K57" s="28">
        <f>K48+K54</f>
        <v>0</v>
      </c>
      <c r="L57" s="94"/>
      <c r="M57" s="28">
        <f>M48+M54</f>
        <v>0</v>
      </c>
      <c r="N57" s="28">
        <f>E57+G57+I57+K57+M57</f>
        <v>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A6:AB6"/>
    <mergeCell ref="W6:X6"/>
    <mergeCell ref="Y6:Z6"/>
    <mergeCell ref="D5:E5"/>
    <mergeCell ref="F5:G5"/>
    <mergeCell ref="H5:I5"/>
    <mergeCell ref="J5:K5"/>
    <mergeCell ref="L5:M5"/>
    <mergeCell ref="AA9:AB9"/>
    <mergeCell ref="AC9:AD9"/>
    <mergeCell ref="W9:X9"/>
    <mergeCell ref="P18:S18"/>
    <mergeCell ref="V25:X25"/>
    <mergeCell ref="AC6:AD6"/>
    <mergeCell ref="AE6:AF6"/>
    <mergeCell ref="Y9:Z9"/>
    <mergeCell ref="AE9:AF9"/>
  </mergeCells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34.22"/>
    <col customWidth="1" min="2" max="2" width="22.22"/>
    <col customWidth="1" min="3" max="3" width="30.56"/>
    <col customWidth="1" hidden="1" min="4" max="4" width="8.56"/>
    <col customWidth="1" min="5" max="5" width="12.89"/>
    <col customWidth="1" hidden="1" min="6" max="6" width="8.56"/>
    <col customWidth="1" min="7" max="7" width="12.89"/>
    <col customWidth="1" hidden="1" min="8" max="8" width="8.56"/>
    <col customWidth="1" min="9" max="9" width="12.89"/>
    <col customWidth="1" hidden="1" min="10" max="10" width="8.56"/>
    <col customWidth="1" min="11" max="11" width="12.89"/>
    <col customWidth="1" hidden="1" min="12" max="12" width="8.56"/>
    <col customWidth="1" min="13" max="13" width="12.89"/>
    <col customWidth="1" min="14" max="14" width="19.11"/>
    <col customWidth="1" min="15" max="20" width="11.33"/>
    <col customWidth="1" min="21" max="21" width="25.56"/>
    <col customWidth="1" min="22" max="22" width="12.33"/>
    <col customWidth="1" min="23" max="24" width="11.33"/>
    <col customWidth="1" min="25" max="26" width="8.56"/>
  </cols>
  <sheetData>
    <row r="1" ht="22.5" customHeight="1">
      <c r="A1" s="1" t="str">
        <f>'PI-Casanova'!A1</f>
        <v>Title:  EAGER: SitS: Collaborative: Terahertz Sensors for In-Situ Soil Characterization and Imaging
</v>
      </c>
      <c r="F1" s="3" t="s">
        <v>84</v>
      </c>
      <c r="G1" s="3"/>
      <c r="H1" s="3"/>
      <c r="I1" s="3"/>
      <c r="J1" s="3"/>
      <c r="K1" s="3"/>
      <c r="L1" s="3"/>
      <c r="M1" s="3"/>
      <c r="N1" s="10"/>
      <c r="O1" s="3"/>
      <c r="P1" s="3"/>
      <c r="Q1" s="3"/>
      <c r="R1" s="3"/>
      <c r="S1" s="3"/>
      <c r="T1" s="3"/>
      <c r="U1" s="3"/>
      <c r="V1" s="3"/>
      <c r="W1" s="3"/>
      <c r="X1" s="3"/>
    </row>
    <row r="2" ht="15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0"/>
      <c r="O2" s="3"/>
      <c r="P2" s="3"/>
      <c r="Q2" s="3"/>
      <c r="R2" s="3"/>
      <c r="S2" s="3"/>
      <c r="T2" s="3"/>
      <c r="U2" s="3"/>
      <c r="V2" s="3"/>
      <c r="W2" s="3"/>
      <c r="X2" s="3"/>
    </row>
    <row r="3" ht="15.75" customHeight="1">
      <c r="A3" s="2" t="str">
        <f>'PI-Casanova'!A4</f>
        <v>AGENCY:  NSF EAGER (ENG directorate)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0"/>
      <c r="O3" s="3"/>
      <c r="P3" s="3"/>
      <c r="Q3" s="3"/>
      <c r="R3" s="3"/>
      <c r="S3" s="3"/>
      <c r="T3" s="3"/>
      <c r="U3" s="3"/>
      <c r="V3" s="3"/>
      <c r="W3" s="3"/>
      <c r="X3" s="3"/>
    </row>
    <row r="4" ht="15.75" customHeight="1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0"/>
      <c r="O4" s="3"/>
      <c r="P4" s="3"/>
      <c r="Q4" s="3"/>
      <c r="R4" s="3"/>
      <c r="S4" s="3"/>
      <c r="T4" s="3"/>
      <c r="U4" s="3"/>
      <c r="V4" s="3"/>
      <c r="W4" s="3"/>
      <c r="X4" s="3"/>
    </row>
    <row r="5" ht="15.75" customHeight="1">
      <c r="A5" s="2" t="str">
        <f>'PI-Casanova'!A5</f>
        <v>DATES:  10/1/2018 - 9/30/2020</v>
      </c>
      <c r="B5" s="3"/>
      <c r="C5" s="3"/>
      <c r="D5" s="9" t="s">
        <v>2</v>
      </c>
      <c r="F5" s="9" t="s">
        <v>4</v>
      </c>
      <c r="H5" s="9" t="s">
        <v>5</v>
      </c>
      <c r="J5" s="9" t="s">
        <v>6</v>
      </c>
      <c r="L5" s="9" t="s">
        <v>7</v>
      </c>
      <c r="N5" s="95" t="s">
        <v>85</v>
      </c>
      <c r="O5" s="3"/>
      <c r="P5" s="3"/>
      <c r="Q5" s="3"/>
      <c r="R5" s="3"/>
      <c r="S5" s="3"/>
      <c r="T5" s="3"/>
      <c r="U5" s="3"/>
      <c r="V5" s="3"/>
      <c r="W5" s="3"/>
      <c r="X5" s="3"/>
    </row>
    <row r="6" ht="15.75" customHeight="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5"/>
      <c r="O6" s="3"/>
      <c r="P6" s="3"/>
      <c r="Q6" s="3"/>
      <c r="R6" s="3"/>
      <c r="S6" s="3"/>
      <c r="T6" s="3"/>
      <c r="U6" s="3"/>
      <c r="V6" s="49"/>
      <c r="X6" s="49"/>
    </row>
    <row r="7" ht="15.75" customHeight="1">
      <c r="A7" s="2" t="str">
        <f>'PI-Casanova'!A8</f>
        <v/>
      </c>
      <c r="B7" s="3"/>
      <c r="C7" s="3"/>
      <c r="D7" s="3" t="s">
        <v>19</v>
      </c>
      <c r="E7" s="3" t="s">
        <v>20</v>
      </c>
      <c r="F7" s="3" t="s">
        <v>19</v>
      </c>
      <c r="G7" s="3" t="s">
        <v>20</v>
      </c>
      <c r="H7" s="3" t="s">
        <v>19</v>
      </c>
      <c r="I7" s="3" t="s">
        <v>20</v>
      </c>
      <c r="J7" s="3" t="s">
        <v>19</v>
      </c>
      <c r="K7" s="3" t="s">
        <v>20</v>
      </c>
      <c r="L7" s="3" t="s">
        <v>19</v>
      </c>
      <c r="M7" s="3" t="s">
        <v>20</v>
      </c>
      <c r="N7" s="15"/>
      <c r="O7" s="3"/>
      <c r="P7" s="3"/>
      <c r="Q7" s="3"/>
      <c r="R7" s="3"/>
      <c r="S7" s="3"/>
      <c r="T7" s="3"/>
      <c r="U7" s="3"/>
      <c r="V7" s="27"/>
      <c r="W7" s="3"/>
      <c r="X7" s="27"/>
    </row>
    <row r="8" ht="15.75" customHeight="1">
      <c r="A8" s="10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5"/>
      <c r="O8" s="3"/>
      <c r="P8" s="3"/>
      <c r="Q8" s="3"/>
      <c r="R8" s="3"/>
      <c r="S8" s="3"/>
      <c r="T8" s="3"/>
      <c r="U8" s="3"/>
      <c r="V8" s="3"/>
      <c r="W8" s="3"/>
      <c r="X8" s="3"/>
    </row>
    <row r="9" ht="15.75" customHeight="1">
      <c r="A9" s="10"/>
      <c r="B9" s="3" t="s">
        <v>87</v>
      </c>
      <c r="C9" s="3"/>
      <c r="D9" s="49">
        <v>0.0</v>
      </c>
      <c r="E9" s="27">
        <f>'Co-PI-Yoon'!E9+'PI-Casanova'!E10+'Co-PI 2-'!E9+'CoPI-3-'!E9+'CoPI-4'!E9</f>
        <v>27172.15231</v>
      </c>
      <c r="F9" s="49">
        <v>0.0</v>
      </c>
      <c r="G9" s="27">
        <f>'Co-PI-Yoon'!G9+'PI-Casanova'!G10+'Co-PI 2-'!G9+'CoPI-3-'!G9+'CoPI-4'!G9</f>
        <v>27987.31688</v>
      </c>
      <c r="H9" s="49">
        <v>0.0</v>
      </c>
      <c r="I9" s="27">
        <f>'Co-PI-Yoon'!I9+'PI-Casanova'!I10+'Co-PI 2-'!I9+'CoPI-3-'!I9+'CoPI-4'!I9</f>
        <v>0</v>
      </c>
      <c r="J9" s="49">
        <v>0.0</v>
      </c>
      <c r="K9" s="27">
        <f>'Co-PI-Yoon'!K9+'PI-Casanova'!K10+'Co-PI 2-'!K9+'CoPI-3-'!K9+'CoPI-4'!K9</f>
        <v>0</v>
      </c>
      <c r="L9" s="49">
        <v>0.0</v>
      </c>
      <c r="M9" s="27">
        <f>'Co-PI-Yoon'!M9+'PI-Casanova'!M10+'Co-PI 2-'!M9+'CoPI-3-'!M9+'CoPI-4'!M9</f>
        <v>0</v>
      </c>
      <c r="N9" s="28">
        <f t="shared" ref="N9:N11" si="1">E9+G9+I9+K9+M9</f>
        <v>55159.46918</v>
      </c>
      <c r="O9" s="3"/>
      <c r="P9" s="3"/>
      <c r="Q9" s="3"/>
      <c r="R9" s="3"/>
      <c r="S9" s="3"/>
      <c r="T9" s="3"/>
      <c r="U9" s="3"/>
      <c r="V9" s="49"/>
      <c r="X9" s="49"/>
    </row>
    <row r="10" ht="15.75" customHeight="1">
      <c r="A10" s="10"/>
      <c r="B10" s="3"/>
      <c r="C10" s="3"/>
      <c r="D10" s="96">
        <v>0.0</v>
      </c>
      <c r="E10" s="27">
        <f>'Co-PI-Yoon'!E10+'PI-Casanova'!E11+'Co-PI 2-'!E10+'CoPI-3-'!E10+'CoPI-4'!E10</f>
        <v>0</v>
      </c>
      <c r="F10" s="96">
        <v>0.0</v>
      </c>
      <c r="G10" s="27">
        <f>'Co-PI-Yoon'!G10+'PI-Casanova'!G11+'Co-PI 2-'!G10+'CoPI-3-'!G10+'CoPI-4'!G10</f>
        <v>0</v>
      </c>
      <c r="H10" s="96">
        <v>0.0</v>
      </c>
      <c r="I10" s="27">
        <f>'Co-PI-Yoon'!I10+'PI-Casanova'!I11+'Co-PI 2-'!I10+'CoPI-3-'!I10+'CoPI-4'!I10</f>
        <v>0</v>
      </c>
      <c r="J10" s="96">
        <v>0.0</v>
      </c>
      <c r="K10" s="27">
        <f>'Co-PI-Yoon'!K10+'PI-Casanova'!K11+'Co-PI 2-'!K10+'CoPI-3-'!K10+'CoPI-4'!K10</f>
        <v>0</v>
      </c>
      <c r="L10" s="96">
        <v>0.0</v>
      </c>
      <c r="M10" s="27">
        <f>'Co-PI-Yoon'!M10+'PI-Casanova'!M11+'Co-PI 2-'!M10+'CoPI-3-'!M10+'CoPI-4'!M10</f>
        <v>0</v>
      </c>
      <c r="N10" s="34">
        <f t="shared" si="1"/>
        <v>0</v>
      </c>
      <c r="O10" s="3"/>
      <c r="P10" s="3"/>
      <c r="Q10" s="3"/>
      <c r="R10" s="3"/>
      <c r="S10" s="3"/>
      <c r="T10" s="3"/>
      <c r="U10" s="3"/>
      <c r="V10" s="27"/>
      <c r="W10" s="97"/>
      <c r="X10" s="27"/>
    </row>
    <row r="11" ht="15.75" customHeight="1">
      <c r="A11" s="10"/>
      <c r="B11" s="3"/>
      <c r="C11" s="98" t="s">
        <v>27</v>
      </c>
      <c r="D11" s="99">
        <f>SUM(D9:D10)</f>
        <v>0</v>
      </c>
      <c r="E11" s="27">
        <f>'Co-PI-Yoon'!E11+'PI-Casanova'!E12+'Co-PI 2-'!E11+'CoPI-3-'!E11+'CoPI-4'!E11</f>
        <v>27172.15231</v>
      </c>
      <c r="F11" s="49">
        <f>SUM(F9:F10)</f>
        <v>0</v>
      </c>
      <c r="G11" s="27">
        <f>'Co-PI-Yoon'!G11+'PI-Casanova'!G12+'Co-PI 2-'!G11+'CoPI-3-'!G11+'CoPI-4'!G11</f>
        <v>27987.31688</v>
      </c>
      <c r="H11" s="49">
        <f>SUM(H9:H10)</f>
        <v>0</v>
      </c>
      <c r="I11" s="27">
        <f>'Co-PI-Yoon'!I11+'PI-Casanova'!I12+'Co-PI 2-'!I11+'CoPI-3-'!I11+'CoPI-4'!I11</f>
        <v>0</v>
      </c>
      <c r="J11" s="49">
        <f>SUM(J9:J10)</f>
        <v>0</v>
      </c>
      <c r="K11" s="27">
        <f>'Co-PI-Yoon'!K11+'PI-Casanova'!K12+'Co-PI 2-'!K11+'CoPI-3-'!K11+'CoPI-4'!K11</f>
        <v>0</v>
      </c>
      <c r="L11" s="49">
        <f>SUM(L9:L10)</f>
        <v>0</v>
      </c>
      <c r="M11" s="27">
        <f>'Co-PI-Yoon'!M11+'PI-Casanova'!M12+'Co-PI 2-'!M11+'CoPI-3-'!M11+'CoPI-4'!M11</f>
        <v>0</v>
      </c>
      <c r="N11" s="28">
        <f t="shared" si="1"/>
        <v>55159.46918</v>
      </c>
      <c r="O11" s="3"/>
      <c r="P11" s="3"/>
      <c r="Q11" s="3"/>
      <c r="R11" s="3"/>
      <c r="S11" s="3"/>
      <c r="T11" s="3"/>
      <c r="U11" s="3"/>
      <c r="V11" s="27"/>
      <c r="W11" s="3"/>
      <c r="X11" s="27"/>
    </row>
    <row r="12" ht="15.75" customHeight="1">
      <c r="A12" s="10"/>
      <c r="B12" s="3"/>
      <c r="C12" s="3"/>
      <c r="D12" s="43"/>
      <c r="E12" s="44"/>
      <c r="F12" s="49"/>
      <c r="G12" s="44"/>
      <c r="H12" s="49"/>
      <c r="I12" s="44"/>
      <c r="J12" s="49"/>
      <c r="K12" s="44"/>
      <c r="L12" s="49"/>
      <c r="M12" s="44"/>
      <c r="N12" s="101"/>
      <c r="O12" s="3"/>
      <c r="P12" s="3"/>
      <c r="Q12" s="3"/>
      <c r="R12" s="3"/>
      <c r="S12" s="3"/>
      <c r="T12" s="3"/>
      <c r="U12" s="3"/>
      <c r="V12" s="27"/>
      <c r="W12" s="3"/>
      <c r="X12" s="27"/>
    </row>
    <row r="13" ht="15.75" customHeight="1">
      <c r="A13" s="10"/>
      <c r="B13" s="3"/>
      <c r="C13" s="96" t="s">
        <v>31</v>
      </c>
      <c r="D13" s="3" t="s">
        <v>19</v>
      </c>
      <c r="E13" s="3" t="s">
        <v>32</v>
      </c>
      <c r="F13" s="3" t="s">
        <v>19</v>
      </c>
      <c r="G13" s="3" t="s">
        <v>32</v>
      </c>
      <c r="H13" s="3" t="s">
        <v>19</v>
      </c>
      <c r="I13" s="3" t="s">
        <v>32</v>
      </c>
      <c r="J13" s="3" t="s">
        <v>19</v>
      </c>
      <c r="K13" s="3" t="s">
        <v>32</v>
      </c>
      <c r="L13" s="3" t="s">
        <v>19</v>
      </c>
      <c r="M13" s="3" t="s">
        <v>32</v>
      </c>
      <c r="N13" s="101"/>
      <c r="O13" s="3"/>
      <c r="P13" s="3"/>
      <c r="Q13" s="3"/>
      <c r="R13" s="3"/>
      <c r="S13" s="3"/>
      <c r="T13" s="3"/>
      <c r="U13" s="3"/>
      <c r="V13" s="27"/>
      <c r="W13" s="3"/>
      <c r="X13" s="27"/>
    </row>
    <row r="14" ht="15.75" customHeight="1">
      <c r="A14" s="10" t="s">
        <v>35</v>
      </c>
      <c r="B14" s="3" t="s">
        <v>88</v>
      </c>
      <c r="C14" s="49">
        <f>'PI-Casanova'!C15+'Co-PI-Yoon'!C14+'Co-PI 2-'!C14+'CoPI-3-'!C14+'CoPI-4'!C14</f>
        <v>1</v>
      </c>
      <c r="D14" s="99">
        <v>0.0</v>
      </c>
      <c r="E14" s="27">
        <f>'Co-PI-Yoon'!E14+'PI-Casanova'!E15+'Co-PI 2-'!E14+'CoPI-3-'!E14+'CoPI-4'!E14</f>
        <v>12500</v>
      </c>
      <c r="F14" s="49">
        <v>0.0</v>
      </c>
      <c r="G14" s="27">
        <f>'Co-PI-Yoon'!G14+'PI-Casanova'!G15+'Co-PI 2-'!G14+'CoPI-3-'!G14+'CoPI-4'!G14</f>
        <v>12875</v>
      </c>
      <c r="H14" s="49">
        <v>0.0</v>
      </c>
      <c r="I14" s="27">
        <f>'Co-PI-Yoon'!I14+'PI-Casanova'!I15+'Co-PI 2-'!I14+'CoPI-3-'!I14+'CoPI-4'!I14</f>
        <v>0</v>
      </c>
      <c r="J14" s="49">
        <v>0.0</v>
      </c>
      <c r="K14" s="27">
        <f>'Co-PI-Yoon'!K14+'PI-Casanova'!K15+'Co-PI 2-'!K14+'CoPI-3-'!K14+'CoPI-4'!K14</f>
        <v>0</v>
      </c>
      <c r="L14" s="49">
        <v>0.0</v>
      </c>
      <c r="M14" s="27">
        <f>'Co-PI-Yoon'!M14+'PI-Casanova'!M15+'Co-PI 2-'!M14+'CoPI-3-'!M14+'CoPI-4'!M14</f>
        <v>0</v>
      </c>
      <c r="N14" s="28">
        <f t="shared" ref="N14:N18" si="2">E14+G14+I14+K14+M14</f>
        <v>25375</v>
      </c>
      <c r="O14" s="3"/>
      <c r="P14" s="3"/>
      <c r="Q14" s="3"/>
      <c r="R14" s="3"/>
      <c r="S14" s="3"/>
      <c r="T14" s="3"/>
      <c r="U14" s="3"/>
      <c r="V14" s="27"/>
      <c r="W14" s="3"/>
      <c r="X14" s="27"/>
    </row>
    <row r="15" ht="15.75" customHeight="1">
      <c r="A15" s="10"/>
      <c r="B15" s="3" t="s">
        <v>28</v>
      </c>
      <c r="C15" s="49">
        <f>'PI-Casanova'!C16+'Co-PI-Yoon'!C15+'Co-PI 2-'!C15+'CoPI-3-'!C15+'CoPI-4'!C15</f>
        <v>0</v>
      </c>
      <c r="D15" s="99">
        <v>0.0</v>
      </c>
      <c r="E15" s="27">
        <f>'Co-PI-Yoon'!E15+'PI-Casanova'!E16+'Co-PI 2-'!E15+'CoPI-3-'!E15+'CoPI-4'!E15</f>
        <v>0</v>
      </c>
      <c r="F15" s="49">
        <v>0.0</v>
      </c>
      <c r="G15" s="27">
        <f>'Co-PI-Yoon'!G15+'PI-Casanova'!G16+'Co-PI 2-'!G15+'CoPI-3-'!G15+'CoPI-4'!G15</f>
        <v>0</v>
      </c>
      <c r="H15" s="49">
        <v>0.0</v>
      </c>
      <c r="I15" s="27">
        <f>'Co-PI-Yoon'!I15+'PI-Casanova'!I16+'Co-PI 2-'!I15+'CoPI-3-'!I15+'CoPI-4'!I15</f>
        <v>0</v>
      </c>
      <c r="J15" s="49">
        <v>0.0</v>
      </c>
      <c r="K15" s="27">
        <f>'Co-PI-Yoon'!K15+'PI-Casanova'!K16+'Co-PI 2-'!K15+'CoPI-3-'!K15+'CoPI-4'!K15</f>
        <v>0</v>
      </c>
      <c r="L15" s="49">
        <v>0.0</v>
      </c>
      <c r="M15" s="27">
        <f>'Co-PI-Yoon'!M15+'PI-Casanova'!M16+'Co-PI 2-'!M15+'CoPI-3-'!M15+'CoPI-4'!M15</f>
        <v>0</v>
      </c>
      <c r="N15" s="28">
        <f t="shared" si="2"/>
        <v>0</v>
      </c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5.75" customHeight="1">
      <c r="A16" s="10"/>
      <c r="B16" s="3" t="s">
        <v>29</v>
      </c>
      <c r="C16" s="49">
        <f>'PI-Casanova'!C17+'Co-PI-Yoon'!C16+'Co-PI 2-'!C16+'CoPI-3-'!C16+'CoPI-4'!C16</f>
        <v>0</v>
      </c>
      <c r="D16" s="99">
        <v>0.0</v>
      </c>
      <c r="E16" s="27">
        <f>'Co-PI-Yoon'!E16+'PI-Casanova'!E17+'Co-PI 2-'!E16+'CoPI-3-'!E16+'CoPI-4'!E16</f>
        <v>0</v>
      </c>
      <c r="F16" s="49">
        <v>0.0</v>
      </c>
      <c r="G16" s="27">
        <f>'Co-PI-Yoon'!G16+'PI-Casanova'!G17+'Co-PI 2-'!G16+'CoPI-3-'!G16+'CoPI-4'!G16</f>
        <v>0</v>
      </c>
      <c r="H16" s="49">
        <v>0.0</v>
      </c>
      <c r="I16" s="27">
        <f>'Co-PI-Yoon'!I16+'PI-Casanova'!I17+'Co-PI 2-'!I16+'CoPI-3-'!I16+'CoPI-4'!I16</f>
        <v>0</v>
      </c>
      <c r="J16" s="49">
        <v>0.0</v>
      </c>
      <c r="K16" s="27">
        <f>'Co-PI-Yoon'!K16+'PI-Casanova'!K17+'Co-PI 2-'!K16+'CoPI-3-'!K16+'CoPI-4'!K16</f>
        <v>0</v>
      </c>
      <c r="L16" s="49">
        <v>0.0</v>
      </c>
      <c r="M16" s="27">
        <f>'Co-PI-Yoon'!M16+'PI-Casanova'!M17+'Co-PI 2-'!M16+'CoPI-3-'!M16+'CoPI-4'!M16</f>
        <v>0</v>
      </c>
      <c r="N16" s="28">
        <f t="shared" si="2"/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5.75" customHeight="1">
      <c r="A17" s="10"/>
      <c r="B17" s="3" t="s">
        <v>34</v>
      </c>
      <c r="C17" s="49">
        <f>'PI-Casanova'!C18+'Co-PI-Yoon'!C17+'Co-PI 2-'!C17+'CoPI-3-'!C17+'CoPI-4'!C17</f>
        <v>0</v>
      </c>
      <c r="D17" s="99">
        <v>0.0</v>
      </c>
      <c r="E17" s="27">
        <f>'Co-PI-Yoon'!E17+'PI-Casanova'!E18+'Co-PI 2-'!E17+'CoPI-3-'!E17+'CoPI-4'!E17</f>
        <v>0</v>
      </c>
      <c r="F17" s="49">
        <v>0.0</v>
      </c>
      <c r="G17" s="27">
        <f>'Co-PI-Yoon'!G17+'PI-Casanova'!G18+'Co-PI 2-'!G17+'CoPI-3-'!G17+'CoPI-4'!G17</f>
        <v>0</v>
      </c>
      <c r="H17" s="49">
        <v>0.0</v>
      </c>
      <c r="I17" s="27">
        <f>'Co-PI-Yoon'!I17+'PI-Casanova'!I18+'Co-PI 2-'!I17+'CoPI-3-'!I17+'CoPI-4'!I17</f>
        <v>0</v>
      </c>
      <c r="J17" s="49">
        <v>0.0</v>
      </c>
      <c r="K17" s="27">
        <f>'Co-PI-Yoon'!K17+'PI-Casanova'!K18+'Co-PI 2-'!K17+'CoPI-3-'!K17+'CoPI-4'!K17</f>
        <v>0</v>
      </c>
      <c r="L17" s="49">
        <v>0.0</v>
      </c>
      <c r="M17" s="27">
        <f>'Co-PI-Yoon'!M17+'PI-Casanova'!M18+'Co-PI 2-'!M17+'CoPI-3-'!M17+'CoPI-4'!M17</f>
        <v>0</v>
      </c>
      <c r="N17" s="28">
        <f t="shared" si="2"/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5.75" customHeight="1">
      <c r="A18" s="10"/>
      <c r="B18" s="3" t="s">
        <v>36</v>
      </c>
      <c r="C18" s="49">
        <f>'PI-Casanova'!C19+'Co-PI-Yoon'!C18+'Co-PI 2-'!C18+'CoPI-3-'!C18+'CoPI-4'!C18</f>
        <v>0</v>
      </c>
      <c r="D18" s="102">
        <v>0.0</v>
      </c>
      <c r="E18" s="27">
        <f>'Co-PI-Yoon'!E18+'PI-Casanova'!E19+'Co-PI 2-'!E18+'CoPI-3-'!E18+'CoPI-4'!E18</f>
        <v>0</v>
      </c>
      <c r="F18" s="96">
        <v>0.0</v>
      </c>
      <c r="G18" s="27">
        <f>'Co-PI-Yoon'!G18+'PI-Casanova'!G19+'Co-PI 2-'!G18+'CoPI-3-'!G18+'CoPI-4'!G18</f>
        <v>0</v>
      </c>
      <c r="H18" s="96">
        <v>0.0</v>
      </c>
      <c r="I18" s="27">
        <f>'Co-PI-Yoon'!I18+'PI-Casanova'!I19+'Co-PI 2-'!I18+'CoPI-3-'!I18+'CoPI-4'!I18</f>
        <v>0</v>
      </c>
      <c r="J18" s="96">
        <v>0.0</v>
      </c>
      <c r="K18" s="27">
        <f>'Co-PI-Yoon'!K18+'PI-Casanova'!K19+'Co-PI 2-'!K18+'CoPI-3-'!K18+'CoPI-4'!K18</f>
        <v>0</v>
      </c>
      <c r="L18" s="96">
        <v>0.0</v>
      </c>
      <c r="M18" s="27">
        <f>'Co-PI-Yoon'!M18+'PI-Casanova'!M19+'Co-PI 2-'!M18+'CoPI-3-'!M18+'CoPI-4'!M18</f>
        <v>0</v>
      </c>
      <c r="N18" s="34">
        <f t="shared" si="2"/>
        <v>0</v>
      </c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5.75" customHeight="1">
      <c r="A19" s="10"/>
      <c r="B19" s="3"/>
      <c r="C19" s="49"/>
      <c r="D19" s="43"/>
      <c r="E19" s="27"/>
      <c r="F19" s="103"/>
      <c r="G19" s="27"/>
      <c r="H19" s="103"/>
      <c r="I19" s="27"/>
      <c r="J19" s="103"/>
      <c r="K19" s="27"/>
      <c r="L19" s="103"/>
      <c r="M19" s="27"/>
      <c r="N19" s="28"/>
      <c r="O19" s="3"/>
      <c r="P19" s="3"/>
      <c r="Q19" s="3"/>
      <c r="R19" s="3"/>
      <c r="S19" s="3"/>
      <c r="T19" s="3"/>
      <c r="U19" s="104"/>
      <c r="V19" s="3"/>
      <c r="W19" s="3"/>
      <c r="X19" s="3"/>
    </row>
    <row r="20" ht="15.75" customHeight="1">
      <c r="A20" s="10"/>
      <c r="B20" s="3"/>
      <c r="C20" s="98" t="s">
        <v>45</v>
      </c>
      <c r="D20" s="3"/>
      <c r="E20" s="27">
        <f>'Co-PI-Yoon'!E20+'PI-Casanova'!E21+'Co-PI 2-'!E20+'CoPI-3-'!E20+'CoPI-4'!E20</f>
        <v>12500</v>
      </c>
      <c r="F20" s="27"/>
      <c r="G20" s="27">
        <f>'Co-PI-Yoon'!G20+'PI-Casanova'!G21+'Co-PI 2-'!G20+'CoPI-3-'!G20+'CoPI-4'!G20</f>
        <v>12875</v>
      </c>
      <c r="H20" s="27"/>
      <c r="I20" s="27">
        <f>'Co-PI-Yoon'!I20+'PI-Casanova'!I21+'Co-PI 2-'!I20+'CoPI-3-'!I20+'CoPI-4'!I20</f>
        <v>0</v>
      </c>
      <c r="J20" s="27"/>
      <c r="K20" s="27">
        <f>'Co-PI-Yoon'!K20+'PI-Casanova'!K21+'Co-PI 2-'!K20+'CoPI-3-'!K20+'CoPI-4'!K20</f>
        <v>0</v>
      </c>
      <c r="L20" s="27"/>
      <c r="M20" s="27">
        <f>'Co-PI-Yoon'!M20+'PI-Casanova'!M21+'Co-PI 2-'!M20+'CoPI-3-'!M20+'CoPI-4'!M20</f>
        <v>0</v>
      </c>
      <c r="N20" s="28">
        <f>E20+G20+I20+K20+M20</f>
        <v>25375</v>
      </c>
      <c r="O20" s="3"/>
      <c r="P20" s="3"/>
      <c r="Q20" s="3"/>
      <c r="R20" s="3"/>
      <c r="S20" s="3"/>
      <c r="T20" s="3"/>
      <c r="U20" s="104"/>
      <c r="V20" s="3"/>
      <c r="W20" s="3"/>
      <c r="X20" s="3"/>
    </row>
    <row r="21" ht="15.75" customHeight="1">
      <c r="A21" s="10"/>
      <c r="B21" s="3"/>
      <c r="C21" s="3"/>
      <c r="D21" s="3"/>
      <c r="E21" s="27"/>
      <c r="F21" s="27"/>
      <c r="G21" s="27"/>
      <c r="H21" s="27"/>
      <c r="I21" s="27"/>
      <c r="J21" s="27"/>
      <c r="K21" s="27"/>
      <c r="L21" s="27"/>
      <c r="M21" s="27"/>
      <c r="N21" s="28"/>
      <c r="O21" s="3"/>
      <c r="P21" s="3"/>
      <c r="Q21" s="3"/>
      <c r="R21" s="3"/>
      <c r="S21" s="3"/>
      <c r="T21" s="3"/>
      <c r="U21" s="104"/>
      <c r="V21" s="3"/>
      <c r="W21" s="3"/>
      <c r="X21" s="3"/>
    </row>
    <row r="22" ht="15.75" customHeight="1">
      <c r="A22" s="10"/>
      <c r="B22" s="3"/>
      <c r="C22" s="98" t="s">
        <v>51</v>
      </c>
      <c r="D22" s="3"/>
      <c r="E22" s="27">
        <f>'Co-PI-Yoon'!E22+'PI-Casanova'!E23+'Co-PI 2-'!E22+'CoPI-3-'!E22+'CoPI-4'!E22</f>
        <v>39672.15231</v>
      </c>
      <c r="F22" s="27"/>
      <c r="G22" s="27">
        <f>'Co-PI-Yoon'!G22+'PI-Casanova'!G23+'Co-PI 2-'!G22+'CoPI-3-'!G22+'CoPI-4'!G22</f>
        <v>40862.31688</v>
      </c>
      <c r="H22" s="27"/>
      <c r="I22" s="27">
        <f>'Co-PI-Yoon'!I22+'PI-Casanova'!I23+'Co-PI 2-'!I22+'CoPI-3-'!I22+'CoPI-4'!I22</f>
        <v>0</v>
      </c>
      <c r="J22" s="27"/>
      <c r="K22" s="27">
        <f>'Co-PI-Yoon'!K22+'PI-Casanova'!K23+'Co-PI 2-'!K22+'CoPI-3-'!K22+'CoPI-4'!K22</f>
        <v>0</v>
      </c>
      <c r="L22" s="27"/>
      <c r="M22" s="27">
        <f>'Co-PI-Yoon'!M22+'PI-Casanova'!M23+'Co-PI 2-'!M22+'CoPI-3-'!M22+'CoPI-4'!M22</f>
        <v>0</v>
      </c>
      <c r="N22" s="28">
        <f>E22+G22+I22+K22+M22</f>
        <v>80534.46918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5.75" customHeight="1">
      <c r="A23" s="1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01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5.75" customHeight="1">
      <c r="A24" s="10"/>
      <c r="B24" s="3"/>
      <c r="C24" s="96" t="s">
        <v>54</v>
      </c>
      <c r="D24" s="3"/>
      <c r="E24" s="75" t="s">
        <v>55</v>
      </c>
      <c r="F24" s="3"/>
      <c r="G24" s="75" t="s">
        <v>55</v>
      </c>
      <c r="H24" s="3"/>
      <c r="I24" s="75" t="s">
        <v>55</v>
      </c>
      <c r="J24" s="3"/>
      <c r="K24" s="75" t="s">
        <v>55</v>
      </c>
      <c r="L24" s="3"/>
      <c r="M24" s="75" t="s">
        <v>55</v>
      </c>
      <c r="N24" s="105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5.75" customHeight="1">
      <c r="A25" s="10" t="s">
        <v>57</v>
      </c>
      <c r="B25" s="3" t="s">
        <v>58</v>
      </c>
      <c r="C25" s="71">
        <v>0.274</v>
      </c>
      <c r="D25" s="3"/>
      <c r="E25" s="27">
        <f>'Co-PI-Yoon'!E25+'PI-Casanova'!E26+'Co-PI 2-'!E25+'CoPI-3-'!E25+'CoPI-4'!E25</f>
        <v>7445.169732</v>
      </c>
      <c r="F25" s="27"/>
      <c r="G25" s="27">
        <f>'Co-PI-Yoon'!G25+'PI-Casanova'!G26+'Co-PI 2-'!G25+'CoPI-3-'!G25+'CoPI-4'!G25</f>
        <v>7668.524824</v>
      </c>
      <c r="H25" s="27"/>
      <c r="I25" s="27">
        <f>'Co-PI-Yoon'!I25+'PI-Casanova'!I26+'Co-PI 2-'!I25+'CoPI-3-'!I25+'CoPI-4'!I25</f>
        <v>0</v>
      </c>
      <c r="J25" s="27"/>
      <c r="K25" s="27">
        <f>'Co-PI-Yoon'!K25+'PI-Casanova'!K26+'Co-PI 2-'!K25+'CoPI-3-'!K25+'CoPI-4'!K25</f>
        <v>0</v>
      </c>
      <c r="L25" s="27"/>
      <c r="M25" s="27">
        <f>'Co-PI-Yoon'!M25+'PI-Casanova'!M26+'Co-PI 2-'!M25+'CoPI-3-'!M25+'CoPI-4'!M25</f>
        <v>0</v>
      </c>
      <c r="N25" s="28">
        <f t="shared" ref="N25:N31" si="3">E25+G25+I25+K25+M25</f>
        <v>15113.69456</v>
      </c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5.75" customHeight="1">
      <c r="A26" s="10"/>
      <c r="B26" s="3" t="s">
        <v>26</v>
      </c>
      <c r="C26" s="71">
        <v>0.102</v>
      </c>
      <c r="D26" s="3"/>
      <c r="E26" s="27">
        <f>'Co-PI-Yoon'!E26+'PI-Casanova'!E27+'Co-PI 2-'!E26+'CoPI-3-'!E26+'CoPI-4'!E26</f>
        <v>1275</v>
      </c>
      <c r="F26" s="27"/>
      <c r="G26" s="27">
        <f>'Co-PI-Yoon'!G26+'PI-Casanova'!G27+'Co-PI 2-'!G26+'CoPI-3-'!G26+'CoPI-4'!G26</f>
        <v>1313.25</v>
      </c>
      <c r="H26" s="27"/>
      <c r="I26" s="27">
        <f>'Co-PI-Yoon'!I26+'PI-Casanova'!I27+'Co-PI 2-'!I26+'CoPI-3-'!I26+'CoPI-4'!I26</f>
        <v>0</v>
      </c>
      <c r="J26" s="27"/>
      <c r="K26" s="27">
        <f>'Co-PI-Yoon'!K26+'PI-Casanova'!K27+'Co-PI 2-'!K26+'CoPI-3-'!K26+'CoPI-4'!K26</f>
        <v>0</v>
      </c>
      <c r="L26" s="27"/>
      <c r="M26" s="27">
        <f>'Co-PI-Yoon'!M26+'PI-Casanova'!M27+'Co-PI 2-'!M26+'CoPI-3-'!M26+'CoPI-4'!M26</f>
        <v>0</v>
      </c>
      <c r="N26" s="28">
        <f t="shared" si="3"/>
        <v>2588.25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5.75" customHeight="1">
      <c r="A27" s="10"/>
      <c r="B27" s="3" t="s">
        <v>28</v>
      </c>
      <c r="C27" s="71">
        <v>0.102</v>
      </c>
      <c r="D27" s="3"/>
      <c r="E27" s="27">
        <f>'Co-PI-Yoon'!E27+'PI-Casanova'!E28+'Co-PI 2-'!E27+'CoPI-3-'!E27+'CoPI-4'!E27</f>
        <v>0</v>
      </c>
      <c r="F27" s="27"/>
      <c r="G27" s="27">
        <f>'Co-PI-Yoon'!G27+'PI-Casanova'!G28+'Co-PI 2-'!G27+'CoPI-3-'!G27+'CoPI-4'!G27</f>
        <v>0</v>
      </c>
      <c r="H27" s="27"/>
      <c r="I27" s="27">
        <f>'Co-PI-Yoon'!I27+'PI-Casanova'!I28+'Co-PI 2-'!I27+'CoPI-3-'!I27+'CoPI-4'!I27</f>
        <v>0</v>
      </c>
      <c r="J27" s="27"/>
      <c r="K27" s="27">
        <f>'Co-PI-Yoon'!K27+'PI-Casanova'!K28+'Co-PI 2-'!K27+'CoPI-3-'!K27+'CoPI-4'!K27</f>
        <v>0</v>
      </c>
      <c r="L27" s="27"/>
      <c r="M27" s="27">
        <f>'Co-PI-Yoon'!M27+'PI-Casanova'!M28+'Co-PI 2-'!M27+'CoPI-3-'!M27+'CoPI-4'!M27</f>
        <v>0</v>
      </c>
      <c r="N27" s="28">
        <f t="shared" si="3"/>
        <v>0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5.75" customHeight="1">
      <c r="A28" s="10"/>
      <c r="B28" s="3" t="s">
        <v>29</v>
      </c>
      <c r="C28" s="71">
        <v>0.006</v>
      </c>
      <c r="D28" s="3"/>
      <c r="E28" s="27">
        <f>'Co-PI-Yoon'!E28+'PI-Casanova'!E29+'Co-PI 2-'!E28+'CoPI-3-'!E28+'CoPI-4'!E28</f>
        <v>0</v>
      </c>
      <c r="F28" s="27"/>
      <c r="G28" s="27">
        <f>'Co-PI-Yoon'!G28+'PI-Casanova'!G29+'Co-PI 2-'!G28+'CoPI-3-'!G28+'CoPI-4'!G28</f>
        <v>0</v>
      </c>
      <c r="H28" s="27"/>
      <c r="I28" s="27">
        <f>'Co-PI-Yoon'!I28+'PI-Casanova'!I29+'Co-PI 2-'!I28+'CoPI-3-'!I28+'CoPI-4'!I28</f>
        <v>0</v>
      </c>
      <c r="J28" s="27"/>
      <c r="K28" s="27">
        <f>'Co-PI-Yoon'!K28+'PI-Casanova'!K29+'Co-PI 2-'!K28+'CoPI-3-'!K28+'CoPI-4'!K28</f>
        <v>0</v>
      </c>
      <c r="L28" s="27"/>
      <c r="M28" s="27">
        <f>'Co-PI-Yoon'!M28+'PI-Casanova'!M29+'Co-PI 2-'!M28+'CoPI-3-'!M28+'CoPI-4'!M28</f>
        <v>0</v>
      </c>
      <c r="N28" s="28">
        <f t="shared" si="3"/>
        <v>0</v>
      </c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5.75" customHeight="1">
      <c r="A29" s="10"/>
      <c r="B29" s="3" t="s">
        <v>34</v>
      </c>
      <c r="C29" s="71">
        <v>0.358</v>
      </c>
      <c r="D29" s="3"/>
      <c r="E29" s="27">
        <f>'Co-PI-Yoon'!E29+'PI-Casanova'!E30+'Co-PI 2-'!E29+'CoPI-3-'!E29+'CoPI-4'!E29</f>
        <v>0</v>
      </c>
      <c r="F29" s="27"/>
      <c r="G29" s="27">
        <f>'Co-PI-Yoon'!G29+'PI-Casanova'!G30+'Co-PI 2-'!G29+'CoPI-3-'!G29+'CoPI-4'!G29</f>
        <v>0</v>
      </c>
      <c r="H29" s="27"/>
      <c r="I29" s="27">
        <f>'Co-PI-Yoon'!I29+'PI-Casanova'!I30+'Co-PI 2-'!I29+'CoPI-3-'!I29+'CoPI-4'!I29</f>
        <v>0</v>
      </c>
      <c r="J29" s="27"/>
      <c r="K29" s="27">
        <f>'Co-PI-Yoon'!K29+'PI-Casanova'!K30+'Co-PI 2-'!K29+'CoPI-3-'!K29+'CoPI-4'!K29</f>
        <v>0</v>
      </c>
      <c r="L29" s="27"/>
      <c r="M29" s="27">
        <f>'Co-PI-Yoon'!M29+'PI-Casanova'!M30+'Co-PI 2-'!M29+'CoPI-3-'!M29+'CoPI-4'!M29</f>
        <v>0</v>
      </c>
      <c r="N29" s="28">
        <f t="shared" si="3"/>
        <v>0</v>
      </c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5.75" customHeight="1">
      <c r="A30" s="10"/>
      <c r="B30" s="3" t="s">
        <v>36</v>
      </c>
      <c r="C30" s="71">
        <v>0.452</v>
      </c>
      <c r="D30" s="3"/>
      <c r="E30" s="27">
        <f>'Co-PI-Yoon'!E30+'PI-Casanova'!E31+'Co-PI 2-'!E30+'CoPI-3-'!E30+'CoPI-4'!E30</f>
        <v>0</v>
      </c>
      <c r="F30" s="33"/>
      <c r="G30" s="27">
        <f>'Co-PI-Yoon'!G30+'PI-Casanova'!G31+'Co-PI 2-'!G30+'CoPI-3-'!G30+'CoPI-4'!G30</f>
        <v>0</v>
      </c>
      <c r="H30" s="33"/>
      <c r="I30" s="27">
        <f>'Co-PI-Yoon'!I30+'PI-Casanova'!I31+'Co-PI 2-'!I30+'CoPI-3-'!I30+'CoPI-4'!I30</f>
        <v>0</v>
      </c>
      <c r="J30" s="33"/>
      <c r="K30" s="27">
        <f>'Co-PI-Yoon'!K30+'PI-Casanova'!K31+'Co-PI 2-'!K30+'CoPI-3-'!K30+'CoPI-4'!K30</f>
        <v>0</v>
      </c>
      <c r="L30" s="33"/>
      <c r="M30" s="27">
        <f>'Co-PI-Yoon'!M30+'PI-Casanova'!M31+'Co-PI 2-'!M30+'CoPI-3-'!M30+'CoPI-4'!M30</f>
        <v>0</v>
      </c>
      <c r="N30" s="34">
        <f t="shared" si="3"/>
        <v>0</v>
      </c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5.75" customHeight="1">
      <c r="A31" s="10"/>
      <c r="B31" s="3"/>
      <c r="C31" s="98" t="s">
        <v>60</v>
      </c>
      <c r="D31" s="3"/>
      <c r="E31" s="27">
        <f>'Co-PI-Yoon'!E31+'PI-Casanova'!E32+'Co-PI 2-'!E31+'CoPI-3-'!E31+'CoPI-4'!E31</f>
        <v>8720.169732</v>
      </c>
      <c r="F31" s="27"/>
      <c r="G31" s="27">
        <f>'Co-PI-Yoon'!G31+'PI-Casanova'!G32+'Co-PI 2-'!G31+'CoPI-3-'!G31+'CoPI-4'!G31</f>
        <v>8981.774824</v>
      </c>
      <c r="H31" s="27"/>
      <c r="I31" s="27">
        <f>'Co-PI-Yoon'!I31+'PI-Casanova'!I32+'Co-PI 2-'!I31+'CoPI-3-'!I31+'CoPI-4'!I31</f>
        <v>0</v>
      </c>
      <c r="J31" s="27"/>
      <c r="K31" s="27">
        <f>'Co-PI-Yoon'!K31+'PI-Casanova'!K32+'Co-PI 2-'!K31+'CoPI-3-'!K31+'CoPI-4'!K31</f>
        <v>0</v>
      </c>
      <c r="L31" s="27"/>
      <c r="M31" s="27">
        <f>'Co-PI-Yoon'!M31+'PI-Casanova'!M32+'Co-PI 2-'!M31+'CoPI-3-'!M31+'CoPI-4'!M31</f>
        <v>0</v>
      </c>
      <c r="N31" s="28">
        <f t="shared" si="3"/>
        <v>17701.94456</v>
      </c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5.75" customHeight="1">
      <c r="A32" s="10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101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5.75" customHeight="1">
      <c r="A33" s="10"/>
      <c r="B33" s="3"/>
      <c r="C33" s="106" t="s">
        <v>61</v>
      </c>
      <c r="D33" s="83"/>
      <c r="E33" s="107">
        <f>'Co-PI-Yoon'!E33+'PI-Casanova'!E34+'Co-PI 2-'!E33+'CoPI-3-'!E33+'CoPI-4'!E33</f>
        <v>48392.32204</v>
      </c>
      <c r="F33" s="107"/>
      <c r="G33" s="107">
        <f>'Co-PI-Yoon'!G33+'PI-Casanova'!G34+'Co-PI 2-'!G33+'CoPI-3-'!G33+'CoPI-4'!G33</f>
        <v>49844.0917</v>
      </c>
      <c r="H33" s="107"/>
      <c r="I33" s="107">
        <f>'Co-PI-Yoon'!I33+'PI-Casanova'!I34+'Co-PI 2-'!I33+'CoPI-3-'!I33+'CoPI-4'!I33</f>
        <v>0</v>
      </c>
      <c r="J33" s="107"/>
      <c r="K33" s="107">
        <f>'Co-PI-Yoon'!K33+'PI-Casanova'!K34+'Co-PI 2-'!K33+'CoPI-3-'!K33+'CoPI-4'!K33</f>
        <v>0</v>
      </c>
      <c r="L33" s="107"/>
      <c r="M33" s="107">
        <f>'Co-PI-Yoon'!M33+'PI-Casanova'!M34+'Co-PI 2-'!M33+'CoPI-3-'!M33+'CoPI-4'!M33</f>
        <v>0</v>
      </c>
      <c r="N33" s="28">
        <f>E33+G33+I33+K33+M33</f>
        <v>98236.41374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5.75" customHeight="1">
      <c r="A34" s="10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01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5.75" customHeight="1">
      <c r="A35" s="10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101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5.75" customHeight="1">
      <c r="A36" s="10" t="s">
        <v>62</v>
      </c>
      <c r="B36" s="3" t="s">
        <v>63</v>
      </c>
      <c r="C36" s="3"/>
      <c r="D36" s="3"/>
      <c r="E36" s="27">
        <f>'Co-PI-Yoon'!E36+'PI-Casanova'!E37+'Co-PI 2-'!E36+'CoPI-3-'!E36+'CoPI-4'!E36</f>
        <v>13500</v>
      </c>
      <c r="F36" s="27"/>
      <c r="G36" s="27">
        <f>'Co-PI-Yoon'!G36+'PI-Casanova'!G37+'Co-PI 2-'!G36+'CoPI-3-'!G36+'CoPI-4'!G36</f>
        <v>13500</v>
      </c>
      <c r="H36" s="27"/>
      <c r="I36" s="27">
        <f>'Co-PI-Yoon'!I36+'PI-Casanova'!I37+'Co-PI 2-'!I36+'CoPI-3-'!I36+'CoPI-4'!I36</f>
        <v>0</v>
      </c>
      <c r="J36" s="27"/>
      <c r="K36" s="27">
        <f>'Co-PI-Yoon'!K36+'PI-Casanova'!K37+'Co-PI 2-'!K36+'CoPI-3-'!K36+'CoPI-4'!K36</f>
        <v>0</v>
      </c>
      <c r="L36" s="27"/>
      <c r="M36" s="27">
        <f>'Co-PI-Yoon'!M36+'PI-Casanova'!M37+'Co-PI 2-'!M36+'CoPI-3-'!M36+'CoPI-4'!M36</f>
        <v>0</v>
      </c>
      <c r="N36" s="28">
        <f t="shared" ref="N36:N41" si="4">E36+G36+I36+K36+M36</f>
        <v>27000</v>
      </c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5.75" customHeight="1">
      <c r="A37" s="10"/>
      <c r="B37" s="3" t="s">
        <v>64</v>
      </c>
      <c r="C37" s="3"/>
      <c r="D37" s="3"/>
      <c r="E37" s="27">
        <f>'Co-PI-Yoon'!E37+'PI-Casanova'!E38+'Co-PI 2-'!E37+'CoPI-3-'!E37+'CoPI-4'!E37</f>
        <v>1250</v>
      </c>
      <c r="F37" s="27"/>
      <c r="G37" s="27">
        <f>'Co-PI-Yoon'!G37+'PI-Casanova'!G38+'Co-PI 2-'!G37+'CoPI-3-'!G37+'CoPI-4'!G37</f>
        <v>1250</v>
      </c>
      <c r="H37" s="27"/>
      <c r="I37" s="27">
        <f>'Co-PI-Yoon'!I37+'PI-Casanova'!I38+'Co-PI 2-'!I37+'CoPI-3-'!I37+'CoPI-4'!I37</f>
        <v>0</v>
      </c>
      <c r="J37" s="27"/>
      <c r="K37" s="27">
        <f>'Co-PI-Yoon'!K37+'PI-Casanova'!K38+'Co-PI 2-'!K37+'CoPI-3-'!K37+'CoPI-4'!K37</f>
        <v>0</v>
      </c>
      <c r="L37" s="27"/>
      <c r="M37" s="27">
        <f>'Co-PI-Yoon'!M37+'PI-Casanova'!M38+'Co-PI 2-'!M37+'CoPI-3-'!M37+'CoPI-4'!M37</f>
        <v>0</v>
      </c>
      <c r="N37" s="28">
        <f t="shared" si="4"/>
        <v>2500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5.75" customHeight="1">
      <c r="A38" s="10"/>
      <c r="B38" s="3" t="s">
        <v>65</v>
      </c>
      <c r="C38" s="3"/>
      <c r="D38" s="3"/>
      <c r="E38" s="27">
        <f>'Co-PI-Yoon'!E38+'PI-Casanova'!E39+'Co-PI 2-'!E38+'CoPI-3-'!E38+'CoPI-4'!E38</f>
        <v>0</v>
      </c>
      <c r="F38" s="27"/>
      <c r="G38" s="27">
        <f>'Co-PI-Yoon'!G38+'PI-Casanova'!G39+'Co-PI 2-'!G38+'CoPI-3-'!G38+'CoPI-4'!G38</f>
        <v>0</v>
      </c>
      <c r="H38" s="27"/>
      <c r="I38" s="27">
        <f>'Co-PI-Yoon'!I38+'PI-Casanova'!I39+'Co-PI 2-'!I38+'CoPI-3-'!I38+'CoPI-4'!I38</f>
        <v>0</v>
      </c>
      <c r="J38" s="27"/>
      <c r="K38" s="27">
        <f>'Co-PI-Yoon'!K38+'PI-Casanova'!K39+'Co-PI 2-'!K38+'CoPI-3-'!K38+'CoPI-4'!K38</f>
        <v>0</v>
      </c>
      <c r="L38" s="27"/>
      <c r="M38" s="27">
        <f>'Co-PI-Yoon'!M38+'PI-Casanova'!M39+'Co-PI 2-'!M38+'CoPI-3-'!M38+'CoPI-4'!M38</f>
        <v>0</v>
      </c>
      <c r="N38" s="28">
        <f t="shared" si="4"/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5.75" customHeight="1">
      <c r="A39" s="10"/>
      <c r="B39" s="3" t="s">
        <v>66</v>
      </c>
      <c r="C39" s="3"/>
      <c r="D39" s="3"/>
      <c r="E39" s="27">
        <f>'Co-PI-Yoon'!E39+'PI-Casanova'!E40+'Co-PI 2-'!E39+'CoPI-3-'!E39+'CoPI-4'!E39</f>
        <v>3500</v>
      </c>
      <c r="F39" s="27"/>
      <c r="G39" s="27">
        <f>'Co-PI-Yoon'!G39+'PI-Casanova'!G40+'Co-PI 2-'!G39+'CoPI-3-'!G39+'CoPI-4'!G39</f>
        <v>3500</v>
      </c>
      <c r="H39" s="27"/>
      <c r="I39" s="27">
        <f>'Co-PI-Yoon'!I39+'PI-Casanova'!I40+'Co-PI 2-'!I39+'CoPI-3-'!I39+'CoPI-4'!I39</f>
        <v>0</v>
      </c>
      <c r="J39" s="27"/>
      <c r="K39" s="27">
        <f>'Co-PI-Yoon'!K39+'PI-Casanova'!K40+'Co-PI 2-'!K39+'CoPI-3-'!K39+'CoPI-4'!K39</f>
        <v>0</v>
      </c>
      <c r="L39" s="27"/>
      <c r="M39" s="27">
        <f>'Co-PI-Yoon'!M39+'PI-Casanova'!M40+'Co-PI 2-'!M39+'CoPI-3-'!M39+'CoPI-4'!M39</f>
        <v>0</v>
      </c>
      <c r="N39" s="28">
        <f t="shared" si="4"/>
        <v>7000</v>
      </c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5.75" customHeight="1">
      <c r="A40" s="10"/>
      <c r="B40" s="3" t="s">
        <v>67</v>
      </c>
      <c r="C40" s="3"/>
      <c r="D40" s="3"/>
      <c r="E40" s="27">
        <f>'Co-PI-Yoon'!E40+'PI-Casanova'!E41+'Co-PI 2-'!E40+'CoPI-3-'!E40+'CoPI-4'!E40</f>
        <v>0</v>
      </c>
      <c r="F40" s="33"/>
      <c r="G40" s="27">
        <f>'Co-PI-Yoon'!G40+'PI-Casanova'!G41+'Co-PI 2-'!G40+'CoPI-3-'!G40+'CoPI-4'!G40</f>
        <v>0</v>
      </c>
      <c r="H40" s="33"/>
      <c r="I40" s="27">
        <f>'Co-PI-Yoon'!I40+'PI-Casanova'!I41+'Co-PI 2-'!I40+'CoPI-3-'!I40+'CoPI-4'!I40</f>
        <v>0</v>
      </c>
      <c r="J40" s="33"/>
      <c r="K40" s="27">
        <f>'Co-PI-Yoon'!K40+'PI-Casanova'!K41+'Co-PI 2-'!K40+'CoPI-3-'!K40+'CoPI-4'!K40</f>
        <v>0</v>
      </c>
      <c r="L40" s="33"/>
      <c r="M40" s="27">
        <f>'Co-PI-Yoon'!M40+'PI-Casanova'!M41+'Co-PI 2-'!M40+'CoPI-3-'!M40+'CoPI-4'!M40</f>
        <v>0</v>
      </c>
      <c r="N40" s="34">
        <f t="shared" si="4"/>
        <v>0</v>
      </c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5.75" customHeight="1">
      <c r="A41" s="10"/>
      <c r="B41" s="3"/>
      <c r="C41" s="106" t="s">
        <v>68</v>
      </c>
      <c r="D41" s="83"/>
      <c r="E41" s="107">
        <f>'Co-PI-Yoon'!E41+'PI-Casanova'!E42+'Co-PI 2-'!E41+'CoPI-3-'!E41+'CoPI-4'!E41</f>
        <v>18250</v>
      </c>
      <c r="F41" s="107"/>
      <c r="G41" s="107">
        <f>'Co-PI-Yoon'!G41+'PI-Casanova'!G42+'Co-PI 2-'!G41+'CoPI-3-'!G41+'CoPI-4'!G41</f>
        <v>18250</v>
      </c>
      <c r="H41" s="107"/>
      <c r="I41" s="107">
        <f>'Co-PI-Yoon'!I41+'PI-Casanova'!I42+'Co-PI 2-'!I41+'CoPI-3-'!I41+'CoPI-4'!I41</f>
        <v>0</v>
      </c>
      <c r="J41" s="107"/>
      <c r="K41" s="107">
        <f>'Co-PI-Yoon'!K41+'PI-Casanova'!K42+'Co-PI 2-'!K41+'CoPI-3-'!K41+'CoPI-4'!K41</f>
        <v>0</v>
      </c>
      <c r="L41" s="107"/>
      <c r="M41" s="107">
        <f>'Co-PI-Yoon'!M41+'PI-Casanova'!M42+'Co-PI 2-'!M41+'CoPI-3-'!M41+'CoPI-4'!M41</f>
        <v>0</v>
      </c>
      <c r="N41" s="28">
        <f t="shared" si="4"/>
        <v>36500</v>
      </c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5.75" customHeight="1">
      <c r="A42" s="10"/>
      <c r="B42" s="3"/>
      <c r="C42" s="3"/>
      <c r="D42" s="3"/>
      <c r="E42" s="27"/>
      <c r="F42" s="27"/>
      <c r="G42" s="27"/>
      <c r="H42" s="27"/>
      <c r="I42" s="27"/>
      <c r="J42" s="27"/>
      <c r="K42" s="27"/>
      <c r="L42" s="27"/>
      <c r="M42" s="27"/>
      <c r="N42" s="28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5.75" customHeight="1">
      <c r="A43" s="10" t="s">
        <v>69</v>
      </c>
      <c r="B43" s="3" t="s">
        <v>70</v>
      </c>
      <c r="C43" s="3"/>
      <c r="D43" s="3"/>
      <c r="E43" s="27">
        <f>'Co-PI-Yoon'!E43+'PI-Casanova'!E44+'Co-PI 2-'!E43+'CoPI-3-'!E43+'CoPI-4'!E43</f>
        <v>0</v>
      </c>
      <c r="F43" s="27"/>
      <c r="G43" s="27">
        <f>'Co-PI-Yoon'!G43+'PI-Casanova'!G44+'Co-PI 2-'!G43+'CoPI-3-'!G43+'CoPI-4'!G43</f>
        <v>0</v>
      </c>
      <c r="H43" s="27"/>
      <c r="I43" s="27">
        <f>'Co-PI-Yoon'!I43+'PI-Casanova'!I44+'Co-PI 2-'!I43+'CoPI-3-'!I43+'CoPI-4'!I43</f>
        <v>0</v>
      </c>
      <c r="J43" s="27"/>
      <c r="K43" s="27">
        <f>'Co-PI-Yoon'!K43+'PI-Casanova'!K44+'Co-PI 2-'!K43+'CoPI-3-'!K43+'CoPI-4'!K43</f>
        <v>0</v>
      </c>
      <c r="L43" s="27"/>
      <c r="M43" s="27">
        <f>'Co-PI-Yoon'!M43+'PI-Casanova'!M44+'Co-PI 2-'!M43+'CoPI-3-'!M43+'CoPI-4'!M43</f>
        <v>0</v>
      </c>
      <c r="N43" s="28">
        <f t="shared" ref="N43:N46" si="5">E43+G43+I43+K43+M43</f>
        <v>0</v>
      </c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5.75" customHeight="1">
      <c r="A44" s="3"/>
      <c r="B44" s="3" t="s">
        <v>71</v>
      </c>
      <c r="C44" s="3"/>
      <c r="D44" s="3"/>
      <c r="E44" s="27">
        <f>'Co-PI-Yoon'!E44+'PI-Casanova'!E45+'Co-PI 2-'!E44+'CoPI-3-'!E44+'CoPI-4'!E44</f>
        <v>5653.725</v>
      </c>
      <c r="F44" s="27"/>
      <c r="G44" s="27">
        <f>'Co-PI-Yoon'!G44+'PI-Casanova'!G45+'Co-PI 2-'!G44+'CoPI-3-'!G44+'CoPI-4'!G44</f>
        <v>5936.41125</v>
      </c>
      <c r="H44" s="27"/>
      <c r="I44" s="27">
        <f>'Co-PI-Yoon'!I44+'PI-Casanova'!I45+'Co-PI 2-'!I44+'CoPI-3-'!I44+'CoPI-4'!I44</f>
        <v>0</v>
      </c>
      <c r="J44" s="27"/>
      <c r="K44" s="27">
        <f>'Co-PI-Yoon'!K44+'PI-Casanova'!K45+'Co-PI 2-'!K44+'CoPI-3-'!K44+'CoPI-4'!K44</f>
        <v>0</v>
      </c>
      <c r="L44" s="27"/>
      <c r="M44" s="27">
        <f>'Co-PI-Yoon'!M44+'PI-Casanova'!M45+'Co-PI 2-'!M44+'CoPI-3-'!M44+'CoPI-4'!M44</f>
        <v>0</v>
      </c>
      <c r="N44" s="28">
        <f t="shared" si="5"/>
        <v>11590.13625</v>
      </c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5.75" customHeight="1">
      <c r="A45" s="3"/>
      <c r="B45" s="3" t="s">
        <v>72</v>
      </c>
      <c r="C45" s="3"/>
      <c r="D45" s="3"/>
      <c r="E45" s="27">
        <f>'Co-PI-Yoon'!E45+'PI-Casanova'!E46+'Co-PI 2-'!E45+'CoPI-3-'!E45+'CoPI-4'!E45</f>
        <v>0</v>
      </c>
      <c r="F45" s="33"/>
      <c r="G45" s="27">
        <f>'Co-PI-Yoon'!G45+'PI-Casanova'!G46+'Co-PI 2-'!G45+'CoPI-3-'!G45+'CoPI-4'!G45</f>
        <v>0</v>
      </c>
      <c r="H45" s="33"/>
      <c r="I45" s="27">
        <f>'Co-PI-Yoon'!I45+'PI-Casanova'!I46+'Co-PI 2-'!I45+'CoPI-3-'!I45+'CoPI-4'!I45</f>
        <v>0</v>
      </c>
      <c r="J45" s="33"/>
      <c r="K45" s="27">
        <f>'Co-PI-Yoon'!K45+'PI-Casanova'!K46+'Co-PI 2-'!K45+'CoPI-3-'!K45+'CoPI-4'!K45</f>
        <v>0</v>
      </c>
      <c r="L45" s="33"/>
      <c r="M45" s="27">
        <f>'Co-PI-Yoon'!M45+'PI-Casanova'!M46+'Co-PI 2-'!M45+'CoPI-3-'!M45+'CoPI-4'!M45</f>
        <v>0</v>
      </c>
      <c r="N45" s="34">
        <f t="shared" si="5"/>
        <v>0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5.75" customHeight="1">
      <c r="A46" s="3"/>
      <c r="B46" s="3"/>
      <c r="C46" s="106" t="s">
        <v>73</v>
      </c>
      <c r="D46" s="83"/>
      <c r="E46" s="107">
        <f>'Co-PI-Yoon'!E46+'PI-Casanova'!E47+'Co-PI 2-'!E46+'CoPI-3-'!E46+'CoPI-4'!E46</f>
        <v>5653.725</v>
      </c>
      <c r="F46" s="107"/>
      <c r="G46" s="107">
        <f>'Co-PI-Yoon'!G46+'PI-Casanova'!G47+'Co-PI 2-'!G46+'CoPI-3-'!G46+'CoPI-4'!G46</f>
        <v>5936.41125</v>
      </c>
      <c r="H46" s="107"/>
      <c r="I46" s="107">
        <f>'Co-PI-Yoon'!I46+'PI-Casanova'!I47+'Co-PI 2-'!I46+'CoPI-3-'!I46+'CoPI-4'!I46</f>
        <v>0</v>
      </c>
      <c r="J46" s="107"/>
      <c r="K46" s="107">
        <f>'Co-PI-Yoon'!K46+'PI-Casanova'!K47+'Co-PI 2-'!K46+'CoPI-3-'!K46+'CoPI-4'!K46</f>
        <v>0</v>
      </c>
      <c r="L46" s="107"/>
      <c r="M46" s="107">
        <f>'Co-PI-Yoon'!M46+'PI-Casanova'!M47+'Co-PI 2-'!M46+'CoPI-3-'!M46+'CoPI-4'!M46</f>
        <v>0</v>
      </c>
      <c r="N46" s="28">
        <f t="shared" si="5"/>
        <v>11590.13625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101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5.75" customHeight="1">
      <c r="A48" s="77" t="s">
        <v>75</v>
      </c>
      <c r="B48" s="83"/>
      <c r="C48" s="76" t="s">
        <v>76</v>
      </c>
      <c r="D48" s="77"/>
      <c r="E48" s="107">
        <f>'Co-PI-Yoon'!E48+'PI-Casanova'!E49+'Co-PI 2-'!E48+'CoPI-3-'!E48+'CoPI-4'!E48</f>
        <v>72296.04704</v>
      </c>
      <c r="F48" s="78"/>
      <c r="G48" s="107">
        <f>'Co-PI-Yoon'!G48+'PI-Casanova'!G49+'Co-PI 2-'!G48+'CoPI-3-'!G48+'CoPI-4'!G48</f>
        <v>74030.50295</v>
      </c>
      <c r="H48" s="78"/>
      <c r="I48" s="107">
        <f>'Co-PI-Yoon'!I48+'PI-Casanova'!I49+'Co-PI 2-'!I48+'CoPI-3-'!I48+'CoPI-4'!I48</f>
        <v>0</v>
      </c>
      <c r="J48" s="78"/>
      <c r="K48" s="107">
        <f>'Co-PI-Yoon'!K48+'PI-Casanova'!K49+'Co-PI 2-'!K48+'CoPI-3-'!K48+'CoPI-4'!K48</f>
        <v>0</v>
      </c>
      <c r="L48" s="78"/>
      <c r="M48" s="107">
        <f>'Co-PI-Yoon'!M48+'PI-Casanova'!M49+'Co-PI 2-'!M48+'CoPI-3-'!M48+'CoPI-4'!M48</f>
        <v>0</v>
      </c>
      <c r="N48" s="28">
        <f>E48+G48+I48+K48+M48</f>
        <v>146326.55</v>
      </c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ht="15.75" customHeight="1">
      <c r="A49" s="3"/>
      <c r="B49" s="3"/>
      <c r="C49" s="3"/>
      <c r="D49" s="3"/>
      <c r="E49" s="27"/>
      <c r="F49" s="27"/>
      <c r="G49" s="27"/>
      <c r="H49" s="27"/>
      <c r="I49" s="27"/>
      <c r="J49" s="27"/>
      <c r="K49" s="27"/>
      <c r="L49" s="27"/>
      <c r="M49" s="27"/>
      <c r="N49" s="28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5.75" customHeight="1">
      <c r="A50" s="84" t="s">
        <v>77</v>
      </c>
      <c r="B50" s="85"/>
      <c r="C50" s="86" t="s">
        <v>78</v>
      </c>
      <c r="D50" s="85"/>
      <c r="E50" s="108">
        <f>'Co-PI-Yoon'!E50+'PI-Casanova'!E51+'Co-PI 2-'!E50+'CoPI-3-'!E50+'CoPI-4'!E50</f>
        <v>66642.32204</v>
      </c>
      <c r="F50" s="87"/>
      <c r="G50" s="108">
        <f>'Co-PI-Yoon'!G50+'PI-Casanova'!G51+'Co-PI 2-'!G50+'CoPI-3-'!G50+'CoPI-4'!G50</f>
        <v>68094.0917</v>
      </c>
      <c r="H50" s="87"/>
      <c r="I50" s="108">
        <f>'Co-PI-Yoon'!I50+'PI-Casanova'!I51+'Co-PI 2-'!I50+'CoPI-3-'!I50+'CoPI-4'!I50</f>
        <v>0</v>
      </c>
      <c r="J50" s="87"/>
      <c r="K50" s="108">
        <f>'Co-PI-Yoon'!K50+'PI-Casanova'!K51+'Co-PI 2-'!K50+'CoPI-3-'!K50+'CoPI-4'!K50</f>
        <v>0</v>
      </c>
      <c r="L50" s="87"/>
      <c r="M50" s="108">
        <f>'Co-PI-Yoon'!M50+'PI-Casanova'!M51+'Co-PI 2-'!M50+'CoPI-3-'!M50+'CoPI-4'!M50</f>
        <v>0</v>
      </c>
      <c r="N50" s="28">
        <f>E50+G50+I50+K50+M50</f>
        <v>134736.4137</v>
      </c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ht="15.75" customHeight="1">
      <c r="A51" s="10"/>
      <c r="B51" s="3"/>
      <c r="C51" s="10"/>
      <c r="D51" s="3"/>
      <c r="E51" s="3"/>
      <c r="F51" s="3"/>
      <c r="G51" s="3"/>
      <c r="H51" s="3"/>
      <c r="I51" s="3"/>
      <c r="J51" s="3"/>
      <c r="K51" s="3"/>
      <c r="L51" s="3"/>
      <c r="M51" s="3"/>
      <c r="N51" s="101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109" t="s">
        <v>80</v>
      </c>
      <c r="B52" s="110"/>
      <c r="C52" s="111" t="s">
        <v>81</v>
      </c>
      <c r="D52" s="3"/>
      <c r="E52" s="10"/>
      <c r="F52" s="10"/>
      <c r="G52" s="10"/>
      <c r="H52" s="10"/>
      <c r="I52" s="10"/>
      <c r="J52" s="10"/>
      <c r="K52" s="10"/>
      <c r="L52" s="10"/>
      <c r="M52" s="10"/>
      <c r="N52" s="101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112">
        <v>0.525</v>
      </c>
      <c r="D53" s="3"/>
      <c r="E53" s="10"/>
      <c r="F53" s="10"/>
      <c r="G53" s="10"/>
      <c r="H53" s="10"/>
      <c r="I53" s="10"/>
      <c r="J53" s="10"/>
      <c r="K53" s="10"/>
      <c r="L53" s="10"/>
      <c r="M53" s="10"/>
      <c r="N53" s="101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113" t="s">
        <v>82</v>
      </c>
      <c r="D54" s="110"/>
      <c r="E54" s="114">
        <f>'Co-PI-Yoon'!E54+'PI-Casanova'!E55+'Co-PI 2-'!E54+'CoPI-3-'!E54+'CoPI-4'!E54</f>
        <v>34987.21907</v>
      </c>
      <c r="F54" s="115"/>
      <c r="G54" s="116">
        <f>'Co-PI-Yoon'!G54+'PI-Casanova'!G55+'Co-PI 2-'!G54+'CoPI-3-'!G54+'CoPI-4'!G54</f>
        <v>35749.39814</v>
      </c>
      <c r="H54" s="115"/>
      <c r="I54" s="116">
        <f>'Co-PI-Yoon'!I54+'PI-Casanova'!I55+'Co-PI 2-'!I54+'CoPI-3-'!I54+'CoPI-4'!I54</f>
        <v>0</v>
      </c>
      <c r="J54" s="115"/>
      <c r="K54" s="116">
        <f>'Co-PI-Yoon'!K54+'PI-Casanova'!K55+'Co-PI 2-'!K54+'CoPI-3-'!K54+'CoPI-4'!K54</f>
        <v>0</v>
      </c>
      <c r="L54" s="115"/>
      <c r="M54" s="116">
        <f>'Co-PI-Yoon'!M54+'PI-Casanova'!M55+'Co-PI 2-'!M54+'CoPI-3-'!M54+'CoPI-4'!M54</f>
        <v>0</v>
      </c>
      <c r="N54" s="28">
        <f>E54+G54+I54+K54+M54</f>
        <v>70736.61721</v>
      </c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101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101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10"/>
      <c r="B57" s="10"/>
      <c r="C57" s="117" t="s">
        <v>89</v>
      </c>
      <c r="D57" s="15"/>
      <c r="E57" s="118">
        <f>'Co-PI-Yoon'!E57+'PI-Casanova'!E58+'Co-PI 2-'!E57+'CoPI-3-'!E57+'CoPI-4'!E57</f>
        <v>107283.2661</v>
      </c>
      <c r="F57" s="28"/>
      <c r="G57" s="118">
        <f>'Co-PI-Yoon'!G57+'PI-Casanova'!G58+'Co-PI 2-'!G57+'CoPI-3-'!G57+'CoPI-4'!G57</f>
        <v>109779.9011</v>
      </c>
      <c r="H57" s="28"/>
      <c r="I57" s="118">
        <f>'Co-PI-Yoon'!I57+'PI-Casanova'!I58+'Co-PI 2-'!I57+'CoPI-3-'!I57+'CoPI-4'!I57</f>
        <v>0</v>
      </c>
      <c r="J57" s="28"/>
      <c r="K57" s="118">
        <f>'Co-PI-Yoon'!K57+'PI-Casanova'!K58+'Co-PI 2-'!K57+'CoPI-3-'!K57+'CoPI-4'!K57</f>
        <v>0</v>
      </c>
      <c r="L57" s="28"/>
      <c r="M57" s="118">
        <f>'Co-PI-Yoon'!M57+'PI-Casanova'!M58+'Co-PI 2-'!M57+'CoPI-3-'!M57+'CoPI-4'!M57</f>
        <v>0</v>
      </c>
      <c r="N57" s="28">
        <f>E57+G57+I57+K57+M57</f>
        <v>217063.1672</v>
      </c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E1"/>
    <mergeCell ref="D5:E5"/>
    <mergeCell ref="F5:G5"/>
    <mergeCell ref="H5:I5"/>
    <mergeCell ref="J5:K5"/>
    <mergeCell ref="L5:M5"/>
    <mergeCell ref="V6:W6"/>
    <mergeCell ref="V9:W9"/>
  </mergeCells>
  <printOptions/>
  <pageMargins bottom="1.0" footer="0.0" header="0.0" left="0.75" right="0.75" top="1.0"/>
  <pageSetup orientation="portrait"/>
  <drawing r:id="rId1"/>
</worksheet>
</file>