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70" windowWidth="28455" windowHeight="1195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52" i="1"/>
  <c r="C51"/>
  <c r="C50"/>
  <c r="C49"/>
  <c r="C48"/>
  <c r="C47"/>
  <c r="C46"/>
  <c r="C45"/>
  <c r="G44"/>
  <c r="C44"/>
  <c r="G43"/>
  <c r="C43"/>
  <c r="G42"/>
  <c r="C42"/>
  <c r="G41"/>
  <c r="G40"/>
  <c r="C40"/>
  <c r="G39"/>
  <c r="C39"/>
  <c r="G38"/>
  <c r="C38"/>
  <c r="G37"/>
  <c r="C37"/>
  <c r="G36"/>
  <c r="C36"/>
  <c r="G35"/>
  <c r="C35"/>
  <c r="G34"/>
  <c r="C34"/>
  <c r="C33"/>
  <c r="C32"/>
  <c r="C31"/>
  <c r="C29"/>
  <c r="C27"/>
  <c r="C25"/>
  <c r="C24"/>
  <c r="C23"/>
  <c r="C22"/>
  <c r="C21"/>
  <c r="C20"/>
  <c r="C19"/>
  <c r="C17"/>
  <c r="C16"/>
  <c r="C15"/>
  <c r="C14"/>
  <c r="C13"/>
  <c r="C12"/>
  <c r="C11"/>
  <c r="C10"/>
</calcChain>
</file>

<file path=xl/sharedStrings.xml><?xml version="1.0" encoding="utf-8"?>
<sst xmlns="http://schemas.openxmlformats.org/spreadsheetml/2006/main" count="144" uniqueCount="140">
  <si>
    <t xml:space="preserve">                                                                                          TABLA HOMOLOGADA DE CONSUMOS DE ENERGIA</t>
  </si>
  <si>
    <t xml:space="preserve">                                                                                         PARA LA TOMA DE CARGA DE EQUIPOS ELECTRICOS  </t>
  </si>
  <si>
    <t>SECTOR RESIDENCIAL</t>
  </si>
  <si>
    <t>FECHA:</t>
  </si>
  <si>
    <t>TARIFA:</t>
  </si>
  <si>
    <t xml:space="preserve"> BTS1</t>
  </si>
  <si>
    <r>
      <t xml:space="preserve">VOLTAJE: </t>
    </r>
    <r>
      <rPr>
        <b/>
        <sz val="9"/>
        <color rgb="FF0070C0"/>
        <rFont val="Arial"/>
      </rPr>
      <t>120/240 V</t>
    </r>
  </si>
  <si>
    <t>DESCRIPCION DE EQUIPOS</t>
  </si>
  <si>
    <t>CANTIDAD</t>
  </si>
  <si>
    <t>POTENCIA (KW)</t>
  </si>
  <si>
    <t>HRS USO</t>
  </si>
  <si>
    <t>ACONDICIONADOR DE AIRE DE VENTANA</t>
  </si>
  <si>
    <t>EQUIPOS DE ENTRETENIMIENTO Y OFICINA</t>
  </si>
  <si>
    <t xml:space="preserve">AIRE ACONDICIONADO  6,000 BTU </t>
  </si>
  <si>
    <t>COMPUTADORA CON MONITOR DE TUBOS</t>
  </si>
  <si>
    <t xml:space="preserve">AIRE ACONDICIONADO  8,000 BTU </t>
  </si>
  <si>
    <t>COMPUTADORA LAP TOP</t>
  </si>
  <si>
    <t xml:space="preserve">AIRE ACONDICIONADO 10,000 BTU </t>
  </si>
  <si>
    <t xml:space="preserve">DVD/VIDEO RECORDER </t>
  </si>
  <si>
    <t xml:space="preserve">AIRE ACONDICIONADO 12,000 BTU </t>
  </si>
  <si>
    <t>EQUIPO DE MUSICA</t>
  </si>
  <si>
    <t xml:space="preserve">AIRE ACONDICIONADO 14,000 BTU </t>
  </si>
  <si>
    <t>FOTOCOPIADORA RESIDENCIAL</t>
  </si>
  <si>
    <t xml:space="preserve">AIRE ACONDICIONADO 18,000 BTU </t>
  </si>
  <si>
    <t>HOME THEATER</t>
  </si>
  <si>
    <t xml:space="preserve">AIRE ACONDICIONADO 24,000 BTU </t>
  </si>
  <si>
    <t>IMPRESORA MATRICIAL</t>
  </si>
  <si>
    <t xml:space="preserve">AIRE ACONDICIONADO 36,000 BTU </t>
  </si>
  <si>
    <t>IMPRESORA LASER</t>
  </si>
  <si>
    <t>ACONDICIONADOR DE AIRE TIPO SPLIT</t>
  </si>
  <si>
    <t>MAQUINA DE FAX</t>
  </si>
  <si>
    <t>AIRE ACONDICIONADO SPLIT 9,000 BTU</t>
  </si>
  <si>
    <t>MINI COMPONENTE</t>
  </si>
  <si>
    <t xml:space="preserve">AIRE ACONDICIONADO SPLIT 12,000 BTU </t>
  </si>
  <si>
    <t>NINTENDO</t>
  </si>
  <si>
    <t xml:space="preserve">AIRE ACONDICIONADO SPLIT 18,000 BTU </t>
  </si>
  <si>
    <t>PROYECTOR TV</t>
  </si>
  <si>
    <t xml:space="preserve">AIRE ACONDICIONADO SPLIT 24,000 BTU </t>
  </si>
  <si>
    <t xml:space="preserve">PIANAO ELECTRICO SIN AMPLIFICADOR </t>
  </si>
  <si>
    <t xml:space="preserve">AIRE ACONDICIONADO SPLIT 36,000 BTU </t>
  </si>
  <si>
    <t>RADIO CD PORTATIL</t>
  </si>
  <si>
    <t>AIRE ACONDICIONADO SPLIT 48,000 BTU</t>
  </si>
  <si>
    <t>SCANNER</t>
  </si>
  <si>
    <t>AIRE ACONDICIONADO SPLIT 60,000 BTU</t>
  </si>
  <si>
    <t>TELEFONO INALAMBRICO</t>
  </si>
  <si>
    <t>ABANICOS</t>
  </si>
  <si>
    <t>TELEVISOR DE TUBO 14"</t>
  </si>
  <si>
    <t>ABANICO DE MESA 16"</t>
  </si>
  <si>
    <t>TELEVISOR DE TUBO 21"</t>
  </si>
  <si>
    <t>ABANICO DE PEDESTAL 18"</t>
  </si>
  <si>
    <t>TELEVISOR DE TUBO 29"</t>
  </si>
  <si>
    <t>ABANICO DE TECHO 56"</t>
  </si>
  <si>
    <t>TELEVISOR LCD 17"-20"</t>
  </si>
  <si>
    <t>EQUIPOS DE REFRIGERACION</t>
  </si>
  <si>
    <t>TELEVISOR LCD 32"-42"</t>
  </si>
  <si>
    <t>BEBEDERO AGUA FRIA</t>
  </si>
  <si>
    <t>TELEVISOR PLASMA 42"-50"</t>
  </si>
  <si>
    <t>BEBEDERO AGUA FRIA-CALIENTE</t>
  </si>
  <si>
    <t>TELEVISOR RETROPROYECTOR 42"</t>
  </si>
  <si>
    <t>CONGELADOR 15 PIES CUB.</t>
  </si>
  <si>
    <t>LUMINARIAS</t>
  </si>
  <si>
    <t>CONGELADOR 20 PIES CUB.</t>
  </si>
  <si>
    <t>LUMINARIA 9 WATTS</t>
  </si>
  <si>
    <t>NEVERA EJECUTIVA 2 PIES</t>
  </si>
  <si>
    <t>LUMINARIA 11 WATTS</t>
  </si>
  <si>
    <t>NEVERA EJECUTIVA 5-8 PIES CUB.</t>
  </si>
  <si>
    <t>LUMINARIA 13 WATTS</t>
  </si>
  <si>
    <t xml:space="preserve">NEVERA 9-12 PIES CUB. </t>
  </si>
  <si>
    <t>LUMINARIA 20 WATTS</t>
  </si>
  <si>
    <t xml:space="preserve">NEVERA 15-21 PIES CUB. </t>
  </si>
  <si>
    <t>LUMINARIA 22 WATTS</t>
  </si>
  <si>
    <t>NEVERA 25 PIES CUB.</t>
  </si>
  <si>
    <t>LUMINARIA 40 WATTS</t>
  </si>
  <si>
    <t>NEVERA HIELO-AGUA DOS PUERTAS</t>
  </si>
  <si>
    <t>LUMINARIA 60 WATTS</t>
  </si>
  <si>
    <t>EQUIPOS TERMICOS</t>
  </si>
  <si>
    <t>LUMINARIA 75 WATTS</t>
  </si>
  <si>
    <t>CAFETERA CON CALENTAMIENTO CONTINUO</t>
  </si>
  <si>
    <t>LUMINARIA 100 WATTS</t>
  </si>
  <si>
    <t>COLADORA DE CAFÉ (SIN CALENTAMIENTO CONTINUO)</t>
  </si>
  <si>
    <t>LUMINARIA SPOT LIGHT 5 WATTS</t>
  </si>
  <si>
    <t>ESTUFA ELECTRICA DE 1 HORNILLA</t>
  </si>
  <si>
    <t>LUMINARIA SPOT LIGHT 10 WATTS</t>
  </si>
  <si>
    <t>ESTUFA ELECTRICA DE 2 HORNILLAS</t>
  </si>
  <si>
    <t>EQUIPOS DE SERVICIO</t>
  </si>
  <si>
    <t>HORNO MICROONDA 0,7 PIES CUB.</t>
  </si>
  <si>
    <t>BOMBA DE AGUA 1/4 HP</t>
  </si>
  <si>
    <t>HORNO MICROONDA 1,5 PIES CUB.</t>
  </si>
  <si>
    <t>BOMBA DE AGUA 1/2 HP</t>
  </si>
  <si>
    <t>HORNO MICROONDA 2,2 PIES CUB.</t>
  </si>
  <si>
    <t>BOMBA DE AGUA 3/4 HP</t>
  </si>
  <si>
    <t>HORNO ELECTRICO</t>
  </si>
  <si>
    <t>BOMBA DE AGUA 1 HP</t>
  </si>
  <si>
    <t>OLLA ARROCERA</t>
  </si>
  <si>
    <t>BOMBA DE AGUA 1,5 HP</t>
  </si>
  <si>
    <t>SANDWICHERA 12"X10"</t>
  </si>
  <si>
    <t>BOMBA DE AGUA 2 HP</t>
  </si>
  <si>
    <t>TOSTADORA DE PAN 4 REJILLAS</t>
  </si>
  <si>
    <t>BOMBA DE AGUA 3 HP</t>
  </si>
  <si>
    <t>EQUIPOS CON MOTORES</t>
  </si>
  <si>
    <t>BOMBA DE AGUA 5 HP SUMERGIBLE</t>
  </si>
  <si>
    <t>BATIDORA</t>
  </si>
  <si>
    <t>CALENTADOR DE AGUA 6-30 GLS</t>
  </si>
  <si>
    <t>EXPRIMIDOR DE CITRICOS</t>
  </si>
  <si>
    <t>CALENTADOR DE AGUA 35-42 GLS</t>
  </si>
  <si>
    <t>EXTRACTOR FRUTA Y VEGETALES 3 TAZAS</t>
  </si>
  <si>
    <t>CALENTADOR DE AGUA DE LINEA</t>
  </si>
  <si>
    <t>EXTRACTOR FRUTA Y VEGETALES 7-11 TAZAS</t>
  </si>
  <si>
    <t>MAQUINA DE COSER</t>
  </si>
  <si>
    <t>EXTRACTOR DE AIRE DE 10"</t>
  </si>
  <si>
    <t>MOTOR PORTON ELECTRICO UNIFAMILIAR</t>
  </si>
  <si>
    <t>EXTRACTOR DE GRASA</t>
  </si>
  <si>
    <t>MOTOR PORTON ELECTRICO CONDOMINIO 20 APTOS</t>
  </si>
  <si>
    <t>LICUADORA RESIDENCIAL MEDIA POTENCIA</t>
  </si>
  <si>
    <t>OTROS EQUIPOS ELECTRICOS (*)</t>
  </si>
  <si>
    <t>LICUADORA RESIDENCIAL ALTA POTENCIA</t>
  </si>
  <si>
    <t>INVERSOR</t>
  </si>
  <si>
    <t>MOLEDORA DE CARNE MEDIANA</t>
  </si>
  <si>
    <t>MOLEDORA DE CARNE GRANDE</t>
  </si>
  <si>
    <t>PROCESADOR DE ALIMENTOS</t>
  </si>
  <si>
    <r>
      <rPr>
        <b/>
        <sz val="11"/>
        <color theme="1"/>
        <rFont val="Calibri"/>
      </rPr>
      <t xml:space="preserve">NOTA: </t>
    </r>
    <r>
      <rPr>
        <sz val="11"/>
        <color theme="1"/>
        <rFont val="Calibri"/>
      </rPr>
      <t xml:space="preserve">Para el calcula del consumo mensual de estos y otros equipos eléctricos se utilizará la siguiente formula.
Variables Fijas: DIAS USO MES = 30 días y FACTOR DE OPERACÍON = 0.65 
</t>
    </r>
    <r>
      <rPr>
        <sz val="10"/>
        <color theme="1"/>
        <rFont val="Calibri"/>
      </rPr>
      <t xml:space="preserve">Consumo Mensual (KWh/Mes) =                                         x </t>
    </r>
    <r>
      <rPr>
        <sz val="9"/>
        <color theme="1"/>
        <rFont val="Calibri"/>
      </rPr>
      <t>#</t>
    </r>
    <r>
      <rPr>
        <sz val="10"/>
        <color theme="1"/>
        <rFont val="Calibri"/>
      </rPr>
      <t xml:space="preserve">  Días de Uso /Mes x Hrs Uso/Dia x Factor    de Operaciones</t>
    </r>
  </si>
  <si>
    <t>REBANADORA QUESO/JAMON</t>
  </si>
  <si>
    <t xml:space="preserve">AREA LAVADO, LIMPIEZA Y ASEO PERSONAL </t>
  </si>
  <si>
    <t>ASPIRADORA HORIZONTAL</t>
  </si>
  <si>
    <t>ASPIRADORA VERTICAL</t>
  </si>
  <si>
    <t xml:space="preserve">ABEJON O MAQUINA DE CORTAR CABELLO </t>
  </si>
  <si>
    <t>LAVADORA DE PLATOS</t>
  </si>
  <si>
    <t>LAVADORA DE ROPA 8-14 LBS SEMI-AUT.</t>
  </si>
  <si>
    <t>LAVADORA DE ROPA 20 LBS AMERICANA</t>
  </si>
  <si>
    <t>LAVADORA DE ROPA 28 LBS AMERICANA</t>
  </si>
  <si>
    <t>PLANCHA ELECTRICA</t>
  </si>
  <si>
    <t>SECADOR DE PELO TIPO BOMBO</t>
  </si>
  <si>
    <t>SECADOR DE PELO TIPO BLOWER</t>
  </si>
  <si>
    <t>SECADORA DE ROPA</t>
  </si>
  <si>
    <t>Firma del Supervisor</t>
  </si>
  <si>
    <t>Firma del Usuario del Contrato</t>
  </si>
  <si>
    <t>NOMBRE:     Joaquín Adrián Gañán de León                                                          DOC. DE IDENTIDAD: 402-2349757-5</t>
  </si>
  <si>
    <t>Correo Electronico: joaquinganan95@gmail.com</t>
  </si>
  <si>
    <t>Dirección:  Zona Universitaria, Calle Dr. Piñeyro no. 165, Res. Margarita lll, apartamento 403</t>
  </si>
  <si>
    <t xml:space="preserve">Telef. Celular:   849-451-0361                 Residencial:  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</si>
</sst>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#,##0.000"/>
  </numFmts>
  <fonts count="14">
    <font>
      <sz val="11"/>
      <color theme="1"/>
      <name val="Arial"/>
    </font>
    <font>
      <b/>
      <sz val="12"/>
      <color theme="1"/>
      <name val="Arial"/>
    </font>
    <font>
      <sz val="12"/>
      <color theme="1"/>
      <name val="Calibri"/>
    </font>
    <font>
      <sz val="11"/>
      <name val="Arial"/>
    </font>
    <font>
      <b/>
      <sz val="9"/>
      <color theme="1"/>
      <name val="Arial"/>
    </font>
    <font>
      <b/>
      <sz val="9"/>
      <color rgb="FF0070C0"/>
      <name val="Arial"/>
    </font>
    <font>
      <b/>
      <sz val="14"/>
      <color theme="1"/>
      <name val="Arial Narrow"/>
    </font>
    <font>
      <b/>
      <sz val="10"/>
      <color theme="1"/>
      <name val="Arial Narrow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9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164" fontId="8" fillId="0" borderId="9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5" fontId="8" fillId="0" borderId="9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164" fontId="8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164" fontId="8" fillId="0" borderId="11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165" fontId="8" fillId="0" borderId="11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9" xfId="0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9" fillId="0" borderId="10" xfId="0" applyFont="1" applyBorder="1"/>
    <xf numFmtId="0" fontId="8" fillId="0" borderId="10" xfId="0" applyFont="1" applyBorder="1" applyAlignment="1">
      <alignment horizontal="center" vertical="center"/>
    </xf>
    <xf numFmtId="0" fontId="9" fillId="0" borderId="3" xfId="0" applyFont="1" applyBorder="1"/>
    <xf numFmtId="0" fontId="9" fillId="0" borderId="10" xfId="0" applyFont="1" applyBorder="1" applyAlignment="1">
      <alignment vertical="center"/>
    </xf>
    <xf numFmtId="0" fontId="9" fillId="0" borderId="11" xfId="0" applyFont="1" applyBorder="1"/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3" fontId="8" fillId="0" borderId="10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8" fillId="0" borderId="1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0" fontId="3" fillId="0" borderId="7" xfId="0" applyFont="1" applyBorder="1"/>
    <xf numFmtId="0" fontId="3" fillId="0" borderId="8" xfId="0" applyFont="1" applyBorder="1"/>
    <xf numFmtId="0" fontId="11" fillId="0" borderId="0" xfId="0" applyFont="1" applyAlignment="1">
      <alignment horizontal="left" vertical="top" wrapText="1"/>
    </xf>
    <xf numFmtId="0" fontId="0" fillId="0" borderId="0" xfId="0" applyFont="1" applyAlignment="1"/>
    <xf numFmtId="14" fontId="5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1743075</xdr:colOff>
      <xdr:row>66</xdr:row>
      <xdr:rowOff>85725</xdr:rowOff>
    </xdr:from>
    <xdr:ext cx="1009650" cy="323850"/>
    <xdr:sp macro="" textlink="">
      <xdr:nvSpPr>
        <xdr:cNvPr id="3" name="Shape 3"/>
        <xdr:cNvSpPr txBox="1"/>
      </xdr:nvSpPr>
      <xdr:spPr>
        <a:xfrm>
          <a:off x="4841175" y="3622838"/>
          <a:ext cx="1009650" cy="3143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Potencia (Watts)</a:t>
          </a:r>
          <a:endParaRPr sz="900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4</xdr:col>
      <xdr:colOff>1943100</xdr:colOff>
      <xdr:row>67</xdr:row>
      <xdr:rowOff>95250</xdr:rowOff>
    </xdr:from>
    <xdr:ext cx="533400" cy="523875"/>
    <xdr:sp macro="" textlink="">
      <xdr:nvSpPr>
        <xdr:cNvPr id="4" name="Shape 4"/>
        <xdr:cNvSpPr txBox="1"/>
      </xdr:nvSpPr>
      <xdr:spPr>
        <a:xfrm>
          <a:off x="5084063" y="3522825"/>
          <a:ext cx="523875" cy="5143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1000</a:t>
          </a:r>
          <a:endParaRPr sz="1400"/>
        </a:p>
      </xdr:txBody>
    </xdr:sp>
    <xdr:clientData fLocksWithSheet="0"/>
  </xdr:oneCellAnchor>
  <xdr:oneCellAnchor>
    <xdr:from>
      <xdr:col>4</xdr:col>
      <xdr:colOff>1838325</xdr:colOff>
      <xdr:row>67</xdr:row>
      <xdr:rowOff>104775</xdr:rowOff>
    </xdr:from>
    <xdr:ext cx="781050" cy="38100"/>
    <xdr:grpSp>
      <xdr:nvGrpSpPr>
        <xdr:cNvPr id="2" name="Shape 2"/>
        <xdr:cNvGrpSpPr/>
      </xdr:nvGrpSpPr>
      <xdr:grpSpPr>
        <a:xfrm>
          <a:off x="6448425" y="13335000"/>
          <a:ext cx="781050" cy="38100"/>
          <a:chOff x="4955475" y="3780000"/>
          <a:chExt cx="781050" cy="0"/>
        </a:xfrm>
      </xdr:grpSpPr>
      <xdr:cxnSp macro="">
        <xdr:nvCxnSpPr>
          <xdr:cNvPr id="5" name="Shape 5"/>
          <xdr:cNvCxnSpPr/>
        </xdr:nvCxnSpPr>
        <xdr:spPr>
          <a:xfrm>
            <a:off x="4955475" y="3780000"/>
            <a:ext cx="78105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000"/>
  <sheetViews>
    <sheetView tabSelected="1" workbookViewId="0">
      <selection activeCell="K14" sqref="K14"/>
    </sheetView>
  </sheetViews>
  <sheetFormatPr defaultColWidth="12.625" defaultRowHeight="15" customHeight="1"/>
  <cols>
    <col min="1" max="1" width="35.625" customWidth="1"/>
    <col min="2" max="2" width="8.375" customWidth="1"/>
    <col min="3" max="3" width="8" customWidth="1"/>
    <col min="4" max="4" width="8.5" customWidth="1"/>
    <col min="5" max="5" width="43.75" customWidth="1"/>
    <col min="6" max="6" width="7.875" customWidth="1"/>
    <col min="7" max="7" width="7.75" customWidth="1"/>
    <col min="8" max="8" width="7.25" customWidth="1"/>
    <col min="9" max="26" width="8" customWidth="1"/>
  </cols>
  <sheetData>
    <row r="2" spans="1:8" ht="15.75">
      <c r="A2" s="1" t="s">
        <v>0</v>
      </c>
      <c r="B2" s="2"/>
      <c r="C2" s="2"/>
      <c r="D2" s="2"/>
      <c r="E2" s="2"/>
    </row>
    <row r="3" spans="1:8" ht="15.75">
      <c r="A3" s="1" t="s">
        <v>1</v>
      </c>
      <c r="B3" s="1"/>
      <c r="C3" s="2"/>
      <c r="D3" s="2"/>
      <c r="E3" s="2"/>
    </row>
    <row r="4" spans="1:8" ht="15.75">
      <c r="A4" s="41" t="s">
        <v>2</v>
      </c>
      <c r="B4" s="42"/>
      <c r="C4" s="42"/>
      <c r="D4" s="42"/>
      <c r="E4" s="42"/>
      <c r="F4" s="42"/>
      <c r="G4" s="42"/>
      <c r="H4" s="43"/>
    </row>
    <row r="5" spans="1:8" ht="14.25">
      <c r="A5" s="44" t="s">
        <v>136</v>
      </c>
      <c r="B5" s="42"/>
      <c r="C5" s="42"/>
      <c r="D5" s="42"/>
      <c r="E5" s="43"/>
      <c r="F5" s="3" t="s">
        <v>3</v>
      </c>
      <c r="G5" s="52">
        <v>43992</v>
      </c>
      <c r="H5" s="43"/>
    </row>
    <row r="6" spans="1:8" ht="14.25">
      <c r="A6" s="45" t="s">
        <v>137</v>
      </c>
      <c r="B6" s="42"/>
      <c r="C6" s="43"/>
      <c r="D6" s="45" t="s">
        <v>139</v>
      </c>
      <c r="E6" s="43"/>
      <c r="F6" s="4" t="s">
        <v>4</v>
      </c>
      <c r="G6" s="46" t="s">
        <v>5</v>
      </c>
      <c r="H6" s="43"/>
    </row>
    <row r="7" spans="1:8" ht="14.25">
      <c r="A7" s="45" t="s">
        <v>138</v>
      </c>
      <c r="B7" s="42"/>
      <c r="C7" s="42"/>
      <c r="D7" s="42"/>
      <c r="E7" s="43"/>
      <c r="F7" s="44" t="s">
        <v>6</v>
      </c>
      <c r="G7" s="42"/>
      <c r="H7" s="43"/>
    </row>
    <row r="8" spans="1:8" ht="25.5">
      <c r="A8" s="5" t="s">
        <v>7</v>
      </c>
      <c r="B8" s="6" t="s">
        <v>8</v>
      </c>
      <c r="C8" s="7" t="s">
        <v>9</v>
      </c>
      <c r="D8" s="7" t="s">
        <v>10</v>
      </c>
      <c r="E8" s="5" t="s">
        <v>7</v>
      </c>
      <c r="F8" s="6" t="s">
        <v>8</v>
      </c>
      <c r="G8" s="7" t="s">
        <v>9</v>
      </c>
      <c r="H8" s="7" t="s">
        <v>10</v>
      </c>
    </row>
    <row r="9" spans="1:8" ht="14.25">
      <c r="A9" s="47" t="s">
        <v>11</v>
      </c>
      <c r="B9" s="48"/>
      <c r="C9" s="48"/>
      <c r="D9" s="49"/>
      <c r="E9" s="47" t="s">
        <v>12</v>
      </c>
      <c r="F9" s="48"/>
      <c r="G9" s="48"/>
      <c r="H9" s="49"/>
    </row>
    <row r="10" spans="1:8" ht="14.25">
      <c r="A10" s="9" t="s">
        <v>13</v>
      </c>
      <c r="B10" s="9"/>
      <c r="C10" s="10">
        <f>630/1000</f>
        <v>0.63</v>
      </c>
      <c r="D10" s="11">
        <v>8</v>
      </c>
      <c r="E10" s="9" t="s">
        <v>14</v>
      </c>
      <c r="F10" s="9"/>
      <c r="G10" s="12">
        <v>0.3</v>
      </c>
      <c r="H10" s="11">
        <v>4</v>
      </c>
    </row>
    <row r="11" spans="1:8" ht="14.25">
      <c r="A11" s="13" t="s">
        <v>15</v>
      </c>
      <c r="B11" s="13"/>
      <c r="C11" s="14">
        <f>850/1000</f>
        <v>0.85</v>
      </c>
      <c r="D11" s="15">
        <v>8</v>
      </c>
      <c r="E11" s="13" t="s">
        <v>16</v>
      </c>
      <c r="F11" s="15"/>
      <c r="G11" s="16">
        <v>0.03</v>
      </c>
      <c r="H11" s="15">
        <v>4</v>
      </c>
    </row>
    <row r="12" spans="1:8" ht="14.25">
      <c r="A12" s="13" t="s">
        <v>17</v>
      </c>
      <c r="B12" s="13"/>
      <c r="C12" s="14">
        <f>1065/1000</f>
        <v>1.0649999999999999</v>
      </c>
      <c r="D12" s="15">
        <v>8</v>
      </c>
      <c r="E12" s="13" t="s">
        <v>18</v>
      </c>
      <c r="F12" s="13"/>
      <c r="G12" s="16">
        <v>0.02</v>
      </c>
      <c r="H12" s="15">
        <v>1.6</v>
      </c>
    </row>
    <row r="13" spans="1:8" ht="14.25">
      <c r="A13" s="13" t="s">
        <v>19</v>
      </c>
      <c r="B13" s="13"/>
      <c r="C13" s="14">
        <f>1350/1000</f>
        <v>1.35</v>
      </c>
      <c r="D13" s="15">
        <v>8</v>
      </c>
      <c r="E13" s="13" t="s">
        <v>20</v>
      </c>
      <c r="F13" s="13"/>
      <c r="G13" s="16">
        <v>0.12</v>
      </c>
      <c r="H13" s="15">
        <v>4</v>
      </c>
    </row>
    <row r="14" spans="1:8" ht="14.25">
      <c r="A14" s="13" t="s">
        <v>21</v>
      </c>
      <c r="B14" s="13"/>
      <c r="C14" s="14">
        <f>1550/1000</f>
        <v>1.55</v>
      </c>
      <c r="D14" s="15">
        <v>8</v>
      </c>
      <c r="E14" s="13" t="s">
        <v>22</v>
      </c>
      <c r="F14" s="13"/>
      <c r="G14" s="16">
        <v>0.5</v>
      </c>
      <c r="H14" s="15">
        <v>1</v>
      </c>
    </row>
    <row r="15" spans="1:8" ht="14.25">
      <c r="A15" s="13" t="s">
        <v>23</v>
      </c>
      <c r="B15" s="13"/>
      <c r="C15" s="14">
        <f>2100/1000</f>
        <v>2.1</v>
      </c>
      <c r="D15" s="15">
        <v>8</v>
      </c>
      <c r="E15" s="13" t="s">
        <v>24</v>
      </c>
      <c r="F15" s="13"/>
      <c r="G15" s="16">
        <v>0.12</v>
      </c>
      <c r="H15" s="15">
        <v>1.6</v>
      </c>
    </row>
    <row r="16" spans="1:8" ht="14.25">
      <c r="A16" s="13" t="s">
        <v>25</v>
      </c>
      <c r="B16" s="13"/>
      <c r="C16" s="14">
        <f>2830/1000</f>
        <v>2.83</v>
      </c>
      <c r="D16" s="15">
        <v>8</v>
      </c>
      <c r="E16" s="13" t="s">
        <v>26</v>
      </c>
      <c r="F16" s="13"/>
      <c r="G16" s="16">
        <v>0.8</v>
      </c>
      <c r="H16" s="15">
        <v>0.3</v>
      </c>
    </row>
    <row r="17" spans="1:8" ht="14.25">
      <c r="A17" s="17" t="s">
        <v>27</v>
      </c>
      <c r="B17" s="17"/>
      <c r="C17" s="18">
        <f>4070/1000</f>
        <v>4.07</v>
      </c>
      <c r="D17" s="19">
        <v>8</v>
      </c>
      <c r="E17" s="13" t="s">
        <v>28</v>
      </c>
      <c r="F17" s="13"/>
      <c r="G17" s="16">
        <v>0.2</v>
      </c>
      <c r="H17" s="15">
        <v>0.3</v>
      </c>
    </row>
    <row r="18" spans="1:8" ht="14.25">
      <c r="A18" s="47" t="s">
        <v>29</v>
      </c>
      <c r="B18" s="48"/>
      <c r="C18" s="48"/>
      <c r="D18" s="49"/>
      <c r="E18" s="20" t="s">
        <v>30</v>
      </c>
      <c r="F18" s="17"/>
      <c r="G18" s="21">
        <v>0.3</v>
      </c>
      <c r="H18" s="19">
        <v>0.15</v>
      </c>
    </row>
    <row r="19" spans="1:8" ht="14.25">
      <c r="A19" s="9" t="s">
        <v>31</v>
      </c>
      <c r="B19" s="9"/>
      <c r="C19" s="10">
        <f>900/1000</f>
        <v>0.9</v>
      </c>
      <c r="D19" s="11">
        <v>8</v>
      </c>
      <c r="E19" s="13" t="s">
        <v>32</v>
      </c>
      <c r="F19" s="13"/>
      <c r="G19" s="16">
        <v>0.06</v>
      </c>
      <c r="H19" s="15">
        <v>1</v>
      </c>
    </row>
    <row r="20" spans="1:8" ht="14.25">
      <c r="A20" s="13" t="s">
        <v>33</v>
      </c>
      <c r="B20" s="15"/>
      <c r="C20" s="14">
        <f>1250/1000</f>
        <v>1.25</v>
      </c>
      <c r="D20" s="15">
        <v>8</v>
      </c>
      <c r="E20" s="13" t="s">
        <v>34</v>
      </c>
      <c r="F20" s="15"/>
      <c r="G20" s="16">
        <v>0.04</v>
      </c>
      <c r="H20" s="15">
        <v>2</v>
      </c>
    </row>
    <row r="21" spans="1:8" ht="15.75" customHeight="1">
      <c r="A21" s="13" t="s">
        <v>35</v>
      </c>
      <c r="B21" s="13"/>
      <c r="C21" s="14">
        <f>1950/1000</f>
        <v>1.95</v>
      </c>
      <c r="D21" s="15">
        <v>8</v>
      </c>
      <c r="E21" s="13" t="s">
        <v>36</v>
      </c>
      <c r="F21" s="13"/>
      <c r="G21" s="16">
        <v>0.61</v>
      </c>
      <c r="H21" s="15">
        <v>1</v>
      </c>
    </row>
    <row r="22" spans="1:8" ht="15.75" customHeight="1">
      <c r="A22" s="13" t="s">
        <v>37</v>
      </c>
      <c r="B22" s="13"/>
      <c r="C22" s="14">
        <f>2650/1000</f>
        <v>2.65</v>
      </c>
      <c r="D22" s="15">
        <v>8</v>
      </c>
      <c r="E22" s="13" t="s">
        <v>38</v>
      </c>
      <c r="F22" s="13"/>
      <c r="G22" s="16">
        <v>0.12</v>
      </c>
      <c r="H22" s="15">
        <v>2</v>
      </c>
    </row>
    <row r="23" spans="1:8" ht="15.75" customHeight="1">
      <c r="A23" s="13" t="s">
        <v>39</v>
      </c>
      <c r="B23" s="13"/>
      <c r="C23" s="14">
        <f>3600/1000</f>
        <v>3.6</v>
      </c>
      <c r="D23" s="15">
        <v>8</v>
      </c>
      <c r="E23" s="13" t="s">
        <v>40</v>
      </c>
      <c r="F23" s="13"/>
      <c r="G23" s="16">
        <v>1.4999999999999999E-2</v>
      </c>
      <c r="H23" s="15">
        <v>2</v>
      </c>
    </row>
    <row r="24" spans="1:8" ht="15.75" customHeight="1">
      <c r="A24" s="13" t="s">
        <v>41</v>
      </c>
      <c r="B24" s="13"/>
      <c r="C24" s="14">
        <f>4100/1000</f>
        <v>4.0999999999999996</v>
      </c>
      <c r="D24" s="15">
        <v>8</v>
      </c>
      <c r="E24" s="13" t="s">
        <v>42</v>
      </c>
      <c r="F24" s="13"/>
      <c r="G24" s="16">
        <v>4.4999999999999998E-2</v>
      </c>
      <c r="H24" s="15">
        <v>0.1</v>
      </c>
    </row>
    <row r="25" spans="1:8" ht="15.75" customHeight="1">
      <c r="A25" s="17" t="s">
        <v>43</v>
      </c>
      <c r="B25" s="17"/>
      <c r="C25" s="18">
        <f>5100/1000</f>
        <v>5.0999999999999996</v>
      </c>
      <c r="D25" s="19">
        <v>8</v>
      </c>
      <c r="E25" s="13" t="s">
        <v>44</v>
      </c>
      <c r="F25" s="13"/>
      <c r="G25" s="16">
        <v>6.0000000000000001E-3</v>
      </c>
      <c r="H25" s="15">
        <v>24</v>
      </c>
    </row>
    <row r="26" spans="1:8" ht="15.75" customHeight="1">
      <c r="A26" s="8" t="s">
        <v>45</v>
      </c>
      <c r="B26" s="22"/>
      <c r="C26" s="22"/>
      <c r="D26" s="23"/>
      <c r="E26" s="13" t="s">
        <v>46</v>
      </c>
      <c r="F26" s="13"/>
      <c r="G26" s="16">
        <v>7.0000000000000007E-2</v>
      </c>
      <c r="H26" s="15">
        <v>6</v>
      </c>
    </row>
    <row r="27" spans="1:8" ht="15.75" customHeight="1">
      <c r="A27" s="9" t="s">
        <v>47</v>
      </c>
      <c r="B27" s="9"/>
      <c r="C27" s="10">
        <f>70/1000</f>
        <v>7.0000000000000007E-2</v>
      </c>
      <c r="D27" s="11">
        <v>8</v>
      </c>
      <c r="E27" s="24" t="s">
        <v>48</v>
      </c>
      <c r="F27" s="13"/>
      <c r="G27" s="16">
        <v>0.1</v>
      </c>
      <c r="H27" s="15">
        <v>6</v>
      </c>
    </row>
    <row r="28" spans="1:8" ht="15.75" customHeight="1">
      <c r="A28" s="13" t="s">
        <v>49</v>
      </c>
      <c r="B28" s="15">
        <v>1</v>
      </c>
      <c r="C28" s="14">
        <v>7.0000000000000007E-2</v>
      </c>
      <c r="D28" s="15">
        <v>8</v>
      </c>
      <c r="E28" s="13" t="s">
        <v>50</v>
      </c>
      <c r="F28" s="13"/>
      <c r="G28" s="16">
        <v>0.14499999999999999</v>
      </c>
      <c r="H28" s="15">
        <v>6</v>
      </c>
    </row>
    <row r="29" spans="1:8" ht="15.75" customHeight="1">
      <c r="A29" s="17" t="s">
        <v>51</v>
      </c>
      <c r="B29" s="19"/>
      <c r="C29" s="18">
        <f>78/1000</f>
        <v>7.8E-2</v>
      </c>
      <c r="D29" s="19">
        <v>8</v>
      </c>
      <c r="E29" s="13" t="s">
        <v>52</v>
      </c>
      <c r="F29" s="13"/>
      <c r="G29" s="16">
        <v>5.5E-2</v>
      </c>
      <c r="H29" s="15">
        <v>6</v>
      </c>
    </row>
    <row r="30" spans="1:8" ht="15.75" customHeight="1">
      <c r="A30" s="47" t="s">
        <v>53</v>
      </c>
      <c r="B30" s="48"/>
      <c r="C30" s="48"/>
      <c r="D30" s="49"/>
      <c r="E30" s="13" t="s">
        <v>54</v>
      </c>
      <c r="F30" s="15"/>
      <c r="G30" s="16">
        <v>0.17499999999999999</v>
      </c>
      <c r="H30" s="15">
        <v>6</v>
      </c>
    </row>
    <row r="31" spans="1:8" ht="15.75" customHeight="1">
      <c r="A31" s="9" t="s">
        <v>55</v>
      </c>
      <c r="B31" s="9"/>
      <c r="C31" s="10">
        <f>100/1000</f>
        <v>0.1</v>
      </c>
      <c r="D31" s="11">
        <v>8</v>
      </c>
      <c r="E31" s="24" t="s">
        <v>56</v>
      </c>
      <c r="F31" s="13"/>
      <c r="G31" s="16">
        <v>0.33</v>
      </c>
      <c r="H31" s="15">
        <v>6</v>
      </c>
    </row>
    <row r="32" spans="1:8" ht="15.75" customHeight="1">
      <c r="A32" s="13" t="s">
        <v>57</v>
      </c>
      <c r="B32" s="13"/>
      <c r="C32" s="14">
        <f>650/1000</f>
        <v>0.65</v>
      </c>
      <c r="D32" s="25">
        <v>8</v>
      </c>
      <c r="E32" s="17" t="s">
        <v>58</v>
      </c>
      <c r="F32" s="17"/>
      <c r="G32" s="21">
        <v>0.17499999999999999</v>
      </c>
      <c r="H32" s="19">
        <v>6</v>
      </c>
    </row>
    <row r="33" spans="1:8" ht="15.75" customHeight="1">
      <c r="A33" s="13" t="s">
        <v>59</v>
      </c>
      <c r="B33" s="13"/>
      <c r="C33" s="14">
        <f>575/1000</f>
        <v>0.57499999999999996</v>
      </c>
      <c r="D33" s="15">
        <v>8</v>
      </c>
      <c r="E33" s="47" t="s">
        <v>60</v>
      </c>
      <c r="F33" s="48"/>
      <c r="G33" s="48"/>
      <c r="H33" s="49"/>
    </row>
    <row r="34" spans="1:8" ht="15.75" customHeight="1">
      <c r="A34" s="13" t="s">
        <v>61</v>
      </c>
      <c r="B34" s="13"/>
      <c r="C34" s="14">
        <f>1012/1000</f>
        <v>1.012</v>
      </c>
      <c r="D34" s="15">
        <v>8</v>
      </c>
      <c r="E34" s="26" t="s">
        <v>62</v>
      </c>
      <c r="F34" s="27">
        <v>1</v>
      </c>
      <c r="G34" s="28">
        <f>9/1000</f>
        <v>8.9999999999999993E-3</v>
      </c>
      <c r="H34" s="11">
        <v>6</v>
      </c>
    </row>
    <row r="35" spans="1:8" ht="15.75" customHeight="1">
      <c r="A35" s="13" t="s">
        <v>63</v>
      </c>
      <c r="B35" s="13"/>
      <c r="C35" s="14">
        <f>80/1000</f>
        <v>0.08</v>
      </c>
      <c r="D35" s="15">
        <v>8</v>
      </c>
      <c r="E35" s="29" t="s">
        <v>64</v>
      </c>
      <c r="F35" s="37">
        <v>4</v>
      </c>
      <c r="G35" s="30">
        <f>11/1000</f>
        <v>1.0999999999999999E-2</v>
      </c>
      <c r="H35" s="15">
        <v>6</v>
      </c>
    </row>
    <row r="36" spans="1:8" ht="15.75" customHeight="1">
      <c r="A36" s="13" t="s">
        <v>65</v>
      </c>
      <c r="B36" s="13"/>
      <c r="C36" s="14">
        <f>132/1000</f>
        <v>0.13200000000000001</v>
      </c>
      <c r="D36" s="15">
        <v>8</v>
      </c>
      <c r="E36" s="29" t="s">
        <v>66</v>
      </c>
      <c r="F36" s="29"/>
      <c r="G36" s="30">
        <f>13/1000</f>
        <v>1.2999999999999999E-2</v>
      </c>
      <c r="H36" s="15">
        <v>6</v>
      </c>
    </row>
    <row r="37" spans="1:8" ht="15.75" customHeight="1">
      <c r="A37" s="13" t="s">
        <v>67</v>
      </c>
      <c r="B37" s="15"/>
      <c r="C37" s="14">
        <f>300/1000</f>
        <v>0.3</v>
      </c>
      <c r="D37" s="15">
        <v>8</v>
      </c>
      <c r="E37" s="29" t="s">
        <v>68</v>
      </c>
      <c r="F37" s="29"/>
      <c r="G37" s="14">
        <f>20/1000</f>
        <v>0.02</v>
      </c>
      <c r="H37" s="15">
        <v>6</v>
      </c>
    </row>
    <row r="38" spans="1:8" ht="15.75" customHeight="1">
      <c r="A38" s="13" t="s">
        <v>69</v>
      </c>
      <c r="B38" s="13"/>
      <c r="C38" s="14">
        <f>525/1000</f>
        <v>0.52500000000000002</v>
      </c>
      <c r="D38" s="15">
        <v>8</v>
      </c>
      <c r="E38" s="29" t="s">
        <v>70</v>
      </c>
      <c r="F38" s="29"/>
      <c r="G38" s="30">
        <f>22/1000</f>
        <v>2.1999999999999999E-2</v>
      </c>
      <c r="H38" s="15">
        <v>6</v>
      </c>
    </row>
    <row r="39" spans="1:8" ht="15.75" customHeight="1">
      <c r="A39" s="13" t="s">
        <v>71</v>
      </c>
      <c r="B39" s="13"/>
      <c r="C39" s="14">
        <f>650/1000</f>
        <v>0.65</v>
      </c>
      <c r="D39" s="15">
        <v>8</v>
      </c>
      <c r="E39" s="29" t="s">
        <v>72</v>
      </c>
      <c r="F39" s="29"/>
      <c r="G39" s="14">
        <f>40/1000</f>
        <v>0.04</v>
      </c>
      <c r="H39" s="15">
        <v>6</v>
      </c>
    </row>
    <row r="40" spans="1:8" ht="15.75" customHeight="1">
      <c r="A40" s="17" t="s">
        <v>73</v>
      </c>
      <c r="B40" s="17"/>
      <c r="C40" s="18">
        <f>1000/1000</f>
        <v>1</v>
      </c>
      <c r="D40" s="19">
        <v>8</v>
      </c>
      <c r="E40" s="29" t="s">
        <v>74</v>
      </c>
      <c r="F40" s="29"/>
      <c r="G40" s="14">
        <f>60/1000</f>
        <v>0.06</v>
      </c>
      <c r="H40" s="15">
        <v>6</v>
      </c>
    </row>
    <row r="41" spans="1:8" ht="15.75" customHeight="1">
      <c r="A41" s="8" t="s">
        <v>75</v>
      </c>
      <c r="B41" s="22"/>
      <c r="C41" s="22"/>
      <c r="D41" s="23"/>
      <c r="E41" s="29" t="s">
        <v>76</v>
      </c>
      <c r="F41" s="29"/>
      <c r="G41" s="30">
        <f>75/1000</f>
        <v>7.4999999999999997E-2</v>
      </c>
      <c r="H41" s="15">
        <v>6</v>
      </c>
    </row>
    <row r="42" spans="1:8" ht="15.75" customHeight="1">
      <c r="A42" s="9" t="s">
        <v>77</v>
      </c>
      <c r="B42" s="9"/>
      <c r="C42" s="10">
        <f t="shared" ref="C42:C43" si="0">1000/1000</f>
        <v>1</v>
      </c>
      <c r="D42" s="11">
        <v>1</v>
      </c>
      <c r="E42" s="31" t="s">
        <v>78</v>
      </c>
      <c r="F42" s="29"/>
      <c r="G42" s="14">
        <f>100/1000</f>
        <v>0.1</v>
      </c>
      <c r="H42" s="15">
        <v>6</v>
      </c>
    </row>
    <row r="43" spans="1:8" ht="15.75" customHeight="1">
      <c r="A43" s="32" t="s">
        <v>79</v>
      </c>
      <c r="B43" s="32"/>
      <c r="C43" s="14">
        <f t="shared" si="0"/>
        <v>1</v>
      </c>
      <c r="D43" s="15">
        <v>0.25</v>
      </c>
      <c r="E43" s="29" t="s">
        <v>80</v>
      </c>
      <c r="F43" s="29"/>
      <c r="G43" s="30">
        <f>5/1000</f>
        <v>5.0000000000000001E-3</v>
      </c>
      <c r="H43" s="15">
        <v>6</v>
      </c>
    </row>
    <row r="44" spans="1:8" ht="15.75" customHeight="1">
      <c r="A44" s="13" t="s">
        <v>81</v>
      </c>
      <c r="B44" s="13"/>
      <c r="C44" s="14">
        <f>1100/1000</f>
        <v>1.1000000000000001</v>
      </c>
      <c r="D44" s="25">
        <v>1</v>
      </c>
      <c r="E44" s="33" t="s">
        <v>82</v>
      </c>
      <c r="F44" s="33"/>
      <c r="G44" s="18">
        <f>10/1000</f>
        <v>0.01</v>
      </c>
      <c r="H44" s="19">
        <v>6</v>
      </c>
    </row>
    <row r="45" spans="1:8" ht="15.75" customHeight="1">
      <c r="A45" s="13" t="s">
        <v>83</v>
      </c>
      <c r="B45" s="15">
        <v>1</v>
      </c>
      <c r="C45" s="14">
        <f>1500/1000</f>
        <v>1.5</v>
      </c>
      <c r="D45" s="15">
        <v>1</v>
      </c>
      <c r="E45" s="47" t="s">
        <v>84</v>
      </c>
      <c r="F45" s="48"/>
      <c r="G45" s="48"/>
      <c r="H45" s="49"/>
    </row>
    <row r="46" spans="1:8" ht="15.75" customHeight="1">
      <c r="A46" s="13" t="s">
        <v>85</v>
      </c>
      <c r="B46" s="13"/>
      <c r="C46" s="14">
        <f>800/1000</f>
        <v>0.8</v>
      </c>
      <c r="D46" s="15">
        <v>0.3</v>
      </c>
      <c r="E46" s="9" t="s">
        <v>86</v>
      </c>
      <c r="F46" s="9"/>
      <c r="G46" s="10">
        <v>0.187</v>
      </c>
      <c r="H46" s="11">
        <v>0.67</v>
      </c>
    </row>
    <row r="47" spans="1:8" ht="15.75" customHeight="1">
      <c r="A47" s="13" t="s">
        <v>87</v>
      </c>
      <c r="B47" s="13"/>
      <c r="C47" s="14">
        <f>1000/1000</f>
        <v>1</v>
      </c>
      <c r="D47" s="15">
        <v>0.3</v>
      </c>
      <c r="E47" s="13" t="s">
        <v>88</v>
      </c>
      <c r="F47" s="13"/>
      <c r="G47" s="14">
        <v>0.374</v>
      </c>
      <c r="H47" s="15">
        <v>0.67</v>
      </c>
    </row>
    <row r="48" spans="1:8" ht="15.75" customHeight="1">
      <c r="A48" s="13" t="s">
        <v>89</v>
      </c>
      <c r="B48" s="13"/>
      <c r="C48" s="14">
        <f>1404/1000</f>
        <v>1.4039999999999999</v>
      </c>
      <c r="D48" s="15">
        <v>0.3</v>
      </c>
      <c r="E48" s="13" t="s">
        <v>90</v>
      </c>
      <c r="F48" s="13"/>
      <c r="G48" s="14">
        <v>0.56000000000000005</v>
      </c>
      <c r="H48" s="15">
        <v>0.67</v>
      </c>
    </row>
    <row r="49" spans="1:8" ht="15.75" customHeight="1">
      <c r="A49" s="13" t="s">
        <v>91</v>
      </c>
      <c r="B49" s="13"/>
      <c r="C49" s="14">
        <f>1000/1000</f>
        <v>1</v>
      </c>
      <c r="D49" s="15">
        <v>0.3</v>
      </c>
      <c r="E49" s="13" t="s">
        <v>92</v>
      </c>
      <c r="F49" s="13"/>
      <c r="G49" s="14">
        <v>0.747</v>
      </c>
      <c r="H49" s="15">
        <v>0.67</v>
      </c>
    </row>
    <row r="50" spans="1:8" ht="15.75" customHeight="1">
      <c r="A50" s="13" t="s">
        <v>93</v>
      </c>
      <c r="B50" s="13"/>
      <c r="C50" s="14">
        <f>600/1000</f>
        <v>0.6</v>
      </c>
      <c r="D50" s="15">
        <v>0.25</v>
      </c>
      <c r="E50" s="13" t="s">
        <v>94</v>
      </c>
      <c r="F50" s="13"/>
      <c r="G50" s="14">
        <v>1.1200000000000001</v>
      </c>
      <c r="H50" s="15">
        <v>0.67</v>
      </c>
    </row>
    <row r="51" spans="1:8" ht="15.75" customHeight="1">
      <c r="A51" s="13" t="s">
        <v>95</v>
      </c>
      <c r="B51" s="13"/>
      <c r="C51" s="14">
        <f>1500/1000</f>
        <v>1.5</v>
      </c>
      <c r="D51" s="15">
        <v>0.4</v>
      </c>
      <c r="E51" s="13" t="s">
        <v>96</v>
      </c>
      <c r="F51" s="13"/>
      <c r="G51" s="14">
        <v>1.494</v>
      </c>
      <c r="H51" s="15">
        <v>0.67</v>
      </c>
    </row>
    <row r="52" spans="1:8" ht="15.75" customHeight="1">
      <c r="A52" s="17" t="s">
        <v>97</v>
      </c>
      <c r="B52" s="17"/>
      <c r="C52" s="18">
        <f>1800/1000</f>
        <v>1.8</v>
      </c>
      <c r="D52" s="19">
        <v>0.4</v>
      </c>
      <c r="E52" s="13" t="s">
        <v>98</v>
      </c>
      <c r="F52" s="13"/>
      <c r="G52" s="14">
        <v>2.2410000000000001</v>
      </c>
      <c r="H52" s="15">
        <v>0.67</v>
      </c>
    </row>
    <row r="53" spans="1:8" ht="15.75" customHeight="1">
      <c r="A53" s="47" t="s">
        <v>99</v>
      </c>
      <c r="B53" s="48"/>
      <c r="C53" s="48"/>
      <c r="D53" s="49"/>
      <c r="E53" s="13" t="s">
        <v>100</v>
      </c>
      <c r="F53" s="13"/>
      <c r="G53" s="14">
        <v>3.7349999999999999</v>
      </c>
      <c r="H53" s="15">
        <v>0.67</v>
      </c>
    </row>
    <row r="54" spans="1:8" ht="15.75" customHeight="1">
      <c r="A54" s="9" t="s">
        <v>101</v>
      </c>
      <c r="B54" s="9"/>
      <c r="C54" s="12">
        <v>0.2</v>
      </c>
      <c r="D54" s="11">
        <v>0.17</v>
      </c>
      <c r="E54" s="24" t="s">
        <v>102</v>
      </c>
      <c r="F54" s="13"/>
      <c r="G54" s="14">
        <v>1.5</v>
      </c>
      <c r="H54" s="15">
        <v>0.67</v>
      </c>
    </row>
    <row r="55" spans="1:8" ht="15.75" customHeight="1">
      <c r="A55" s="13" t="s">
        <v>103</v>
      </c>
      <c r="B55" s="13"/>
      <c r="C55" s="16">
        <v>0.11</v>
      </c>
      <c r="D55" s="15">
        <v>0.17</v>
      </c>
      <c r="E55" s="13" t="s">
        <v>104</v>
      </c>
      <c r="F55" s="13"/>
      <c r="G55" s="14">
        <v>2</v>
      </c>
      <c r="H55" s="15">
        <v>0.67</v>
      </c>
    </row>
    <row r="56" spans="1:8" ht="15.75" customHeight="1">
      <c r="A56" s="13" t="s">
        <v>105</v>
      </c>
      <c r="B56" s="13"/>
      <c r="C56" s="16">
        <v>0.3</v>
      </c>
      <c r="D56" s="15">
        <v>0.17</v>
      </c>
      <c r="E56" s="13" t="s">
        <v>106</v>
      </c>
      <c r="F56" s="13"/>
      <c r="G56" s="14">
        <v>7.1</v>
      </c>
      <c r="H56" s="15">
        <v>0.67</v>
      </c>
    </row>
    <row r="57" spans="1:8" ht="15.75" customHeight="1">
      <c r="A57" s="13" t="s">
        <v>107</v>
      </c>
      <c r="B57" s="13"/>
      <c r="C57" s="16">
        <v>0.6</v>
      </c>
      <c r="D57" s="15">
        <v>0.17</v>
      </c>
      <c r="E57" s="13" t="s">
        <v>108</v>
      </c>
      <c r="F57" s="13"/>
      <c r="G57" s="14">
        <v>0.1</v>
      </c>
      <c r="H57" s="15">
        <v>0.5</v>
      </c>
    </row>
    <row r="58" spans="1:8" ht="15.75" customHeight="1">
      <c r="A58" s="13" t="s">
        <v>109</v>
      </c>
      <c r="B58" s="13"/>
      <c r="C58" s="16">
        <v>0.05</v>
      </c>
      <c r="D58" s="15">
        <v>1</v>
      </c>
      <c r="E58" s="13" t="s">
        <v>110</v>
      </c>
      <c r="F58" s="13"/>
      <c r="G58" s="14">
        <v>0.625</v>
      </c>
      <c r="H58" s="15">
        <v>0.2</v>
      </c>
    </row>
    <row r="59" spans="1:8" ht="15.75" customHeight="1">
      <c r="A59" s="13" t="s">
        <v>111</v>
      </c>
      <c r="B59" s="13"/>
      <c r="C59" s="16">
        <v>0.1</v>
      </c>
      <c r="D59" s="25">
        <v>1</v>
      </c>
      <c r="E59" s="17" t="s">
        <v>112</v>
      </c>
      <c r="F59" s="17"/>
      <c r="G59" s="18">
        <v>0.625</v>
      </c>
      <c r="H59" s="19">
        <v>2</v>
      </c>
    </row>
    <row r="60" spans="1:8" ht="15.75" customHeight="1">
      <c r="A60" s="13" t="s">
        <v>113</v>
      </c>
      <c r="B60" s="13"/>
      <c r="C60" s="16">
        <v>0.57599999999999996</v>
      </c>
      <c r="D60" s="15">
        <v>0.15</v>
      </c>
      <c r="E60" s="47" t="s">
        <v>114</v>
      </c>
      <c r="F60" s="48"/>
      <c r="G60" s="48"/>
      <c r="H60" s="49"/>
    </row>
    <row r="61" spans="1:8" ht="15.75" customHeight="1">
      <c r="A61" s="13" t="s">
        <v>115</v>
      </c>
      <c r="B61" s="13"/>
      <c r="C61" s="16">
        <v>0.78</v>
      </c>
      <c r="D61" s="15">
        <v>0.15</v>
      </c>
      <c r="E61" s="13" t="s">
        <v>116</v>
      </c>
      <c r="F61" s="34"/>
      <c r="G61" s="18">
        <v>0.17499999999999999</v>
      </c>
      <c r="H61" s="27">
        <v>6</v>
      </c>
    </row>
    <row r="62" spans="1:8" ht="15.75" customHeight="1">
      <c r="A62" s="13" t="s">
        <v>117</v>
      </c>
      <c r="B62" s="13"/>
      <c r="C62" s="16">
        <v>0.3</v>
      </c>
      <c r="D62" s="15">
        <v>0.1</v>
      </c>
      <c r="E62" s="35"/>
      <c r="F62" s="35"/>
      <c r="G62" s="36"/>
      <c r="H62" s="37"/>
    </row>
    <row r="63" spans="1:8" ht="15.75" customHeight="1">
      <c r="A63" s="13" t="s">
        <v>118</v>
      </c>
      <c r="B63" s="13"/>
      <c r="C63" s="16">
        <v>0.73499999999999999</v>
      </c>
      <c r="D63" s="15">
        <v>0.1</v>
      </c>
      <c r="E63" s="38"/>
      <c r="F63" s="38"/>
      <c r="G63" s="38"/>
      <c r="H63" s="38"/>
    </row>
    <row r="64" spans="1:8" ht="15.75" customHeight="1">
      <c r="A64" s="13" t="s">
        <v>119</v>
      </c>
      <c r="B64" s="13"/>
      <c r="C64" s="16">
        <v>0.6</v>
      </c>
      <c r="D64" s="15">
        <v>0.1</v>
      </c>
      <c r="E64" s="50" t="s">
        <v>120</v>
      </c>
      <c r="F64" s="51"/>
      <c r="G64" s="51"/>
      <c r="H64" s="51"/>
    </row>
    <row r="65" spans="1:8" ht="15.75" customHeight="1">
      <c r="A65" s="17" t="s">
        <v>121</v>
      </c>
      <c r="B65" s="17"/>
      <c r="C65" s="21">
        <v>0.25</v>
      </c>
      <c r="D65" s="19">
        <v>0.1</v>
      </c>
      <c r="E65" s="51"/>
      <c r="F65" s="51"/>
      <c r="G65" s="51"/>
      <c r="H65" s="51"/>
    </row>
    <row r="66" spans="1:8" ht="15.75" customHeight="1">
      <c r="A66" s="8" t="s">
        <v>122</v>
      </c>
      <c r="B66" s="22"/>
      <c r="C66" s="22"/>
      <c r="D66" s="23"/>
      <c r="E66" s="51"/>
      <c r="F66" s="51"/>
      <c r="G66" s="51"/>
      <c r="H66" s="51"/>
    </row>
    <row r="67" spans="1:8" ht="15.75" customHeight="1">
      <c r="A67" s="9" t="s">
        <v>123</v>
      </c>
      <c r="B67" s="9"/>
      <c r="C67" s="12">
        <v>0.8</v>
      </c>
      <c r="D67" s="11">
        <v>0.53</v>
      </c>
      <c r="E67" s="51"/>
      <c r="F67" s="51"/>
      <c r="G67" s="51"/>
      <c r="H67" s="51"/>
    </row>
    <row r="68" spans="1:8" ht="15.75" customHeight="1">
      <c r="A68" s="13" t="s">
        <v>124</v>
      </c>
      <c r="B68" s="13"/>
      <c r="C68" s="16">
        <v>1</v>
      </c>
      <c r="D68" s="15">
        <v>0.53</v>
      </c>
      <c r="E68" s="51"/>
      <c r="F68" s="51"/>
      <c r="G68" s="51"/>
      <c r="H68" s="51"/>
    </row>
    <row r="69" spans="1:8" ht="15.75" customHeight="1">
      <c r="A69" s="13" t="s">
        <v>125</v>
      </c>
      <c r="B69" s="13"/>
      <c r="C69" s="16">
        <v>4.4999999999999998E-2</v>
      </c>
      <c r="D69" s="15">
        <v>3</v>
      </c>
      <c r="E69" s="51"/>
      <c r="F69" s="51"/>
      <c r="G69" s="51"/>
      <c r="H69" s="51"/>
    </row>
    <row r="70" spans="1:8" ht="15.75" customHeight="1">
      <c r="A70" s="13" t="s">
        <v>126</v>
      </c>
      <c r="B70" s="13"/>
      <c r="C70" s="16">
        <v>1.3</v>
      </c>
      <c r="D70" s="15">
        <v>1</v>
      </c>
      <c r="E70" s="51"/>
      <c r="F70" s="51"/>
      <c r="G70" s="51"/>
      <c r="H70" s="51"/>
    </row>
    <row r="71" spans="1:8" ht="15.75" customHeight="1">
      <c r="A71" s="13" t="s">
        <v>127</v>
      </c>
      <c r="B71" s="15"/>
      <c r="C71" s="16">
        <v>0.41499999999999998</v>
      </c>
      <c r="D71" s="15">
        <v>1</v>
      </c>
      <c r="E71" s="51"/>
      <c r="F71" s="51"/>
      <c r="G71" s="51"/>
      <c r="H71" s="51"/>
    </row>
    <row r="72" spans="1:8" ht="15.75" customHeight="1">
      <c r="A72" s="13" t="s">
        <v>128</v>
      </c>
      <c r="B72" s="13"/>
      <c r="C72" s="16">
        <v>1.1499999999999999</v>
      </c>
      <c r="D72" s="15">
        <v>1</v>
      </c>
      <c r="E72" s="51"/>
      <c r="F72" s="51"/>
      <c r="G72" s="51"/>
      <c r="H72" s="51"/>
    </row>
    <row r="73" spans="1:8" ht="15.75" customHeight="1">
      <c r="A73" s="13" t="s">
        <v>129</v>
      </c>
      <c r="B73" s="13"/>
      <c r="C73" s="16">
        <v>1.44</v>
      </c>
      <c r="D73" s="15">
        <v>1</v>
      </c>
      <c r="E73" s="51"/>
      <c r="F73" s="51"/>
      <c r="G73" s="51"/>
      <c r="H73" s="51"/>
    </row>
    <row r="74" spans="1:8" ht="15.75" customHeight="1">
      <c r="A74" s="13" t="s">
        <v>130</v>
      </c>
      <c r="B74" s="15"/>
      <c r="C74" s="16">
        <v>1.1000000000000001</v>
      </c>
      <c r="D74" s="15">
        <v>0.17</v>
      </c>
      <c r="E74" s="51"/>
      <c r="F74" s="51"/>
      <c r="G74" s="51"/>
      <c r="H74" s="51"/>
    </row>
    <row r="75" spans="1:8" ht="15.75" customHeight="1">
      <c r="A75" s="13" t="s">
        <v>131</v>
      </c>
      <c r="B75" s="13"/>
      <c r="C75" s="16">
        <v>1.4</v>
      </c>
      <c r="D75" s="15">
        <v>0.33</v>
      </c>
      <c r="E75" s="51"/>
      <c r="F75" s="51"/>
      <c r="G75" s="51"/>
      <c r="H75" s="51"/>
    </row>
    <row r="76" spans="1:8" ht="15.75" customHeight="1">
      <c r="A76" s="13" t="s">
        <v>132</v>
      </c>
      <c r="B76" s="13"/>
      <c r="C76" s="16">
        <v>1.6</v>
      </c>
      <c r="D76" s="15">
        <v>0.33</v>
      </c>
      <c r="E76" s="51"/>
      <c r="F76" s="51"/>
      <c r="G76" s="51"/>
      <c r="H76" s="51"/>
    </row>
    <row r="77" spans="1:8" ht="15.75" customHeight="1">
      <c r="A77" s="13" t="s">
        <v>133</v>
      </c>
      <c r="B77" s="13"/>
      <c r="C77" s="16">
        <v>5.6</v>
      </c>
      <c r="D77" s="15">
        <v>1</v>
      </c>
      <c r="E77" s="51"/>
      <c r="F77" s="51"/>
      <c r="G77" s="51"/>
      <c r="H77" s="51"/>
    </row>
    <row r="78" spans="1:8" ht="15.75" customHeight="1">
      <c r="A78" s="39"/>
      <c r="B78" s="39"/>
      <c r="C78" s="39"/>
      <c r="D78" s="39"/>
      <c r="E78" s="51"/>
      <c r="F78" s="51"/>
      <c r="G78" s="51"/>
      <c r="H78" s="51"/>
    </row>
    <row r="79" spans="1:8" ht="15.75" customHeight="1">
      <c r="A79" s="39"/>
      <c r="B79" s="39"/>
      <c r="C79" s="39"/>
      <c r="D79" s="39"/>
      <c r="E79" s="39"/>
      <c r="F79" s="39"/>
      <c r="G79" s="39"/>
      <c r="H79" s="39"/>
    </row>
    <row r="80" spans="1:8" ht="15.75" customHeight="1">
      <c r="A80" s="39"/>
      <c r="B80" s="39"/>
      <c r="C80" s="39"/>
      <c r="D80" s="39"/>
      <c r="E80" s="39"/>
      <c r="F80" s="39"/>
      <c r="G80" s="39"/>
      <c r="H80" s="39"/>
    </row>
    <row r="81" spans="1:8" ht="15.75" customHeight="1">
      <c r="A81" s="40" t="s">
        <v>134</v>
      </c>
      <c r="B81" s="39"/>
      <c r="C81" s="39"/>
      <c r="D81" s="39"/>
      <c r="E81" s="40" t="s">
        <v>135</v>
      </c>
      <c r="F81" s="39"/>
      <c r="G81" s="39"/>
      <c r="H81" s="39"/>
    </row>
    <row r="82" spans="1:8" ht="15.75" customHeight="1"/>
    <row r="83" spans="1:8" ht="15.75" customHeight="1"/>
    <row r="84" spans="1:8" ht="15.75" customHeight="1"/>
    <row r="85" spans="1:8" ht="15.75" customHeight="1"/>
    <row r="86" spans="1:8" ht="15.75" customHeight="1"/>
    <row r="87" spans="1:8" ht="15.75" customHeight="1"/>
    <row r="88" spans="1:8" ht="15.75" customHeight="1"/>
    <row r="89" spans="1:8" ht="15.75" customHeight="1"/>
    <row r="90" spans="1:8" ht="15.75" customHeight="1"/>
    <row r="91" spans="1:8" ht="15.75" customHeight="1"/>
    <row r="92" spans="1:8" ht="15.75" customHeight="1"/>
    <row r="93" spans="1:8" ht="15.75" customHeight="1"/>
    <row r="94" spans="1:8" ht="15.75" customHeight="1"/>
    <row r="95" spans="1:8" ht="15.75" customHeight="1"/>
    <row r="96" spans="1: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H7"/>
    <mergeCell ref="A53:D53"/>
    <mergeCell ref="E60:H60"/>
    <mergeCell ref="E64:H78"/>
    <mergeCell ref="A7:E7"/>
    <mergeCell ref="A9:D9"/>
    <mergeCell ref="E9:H9"/>
    <mergeCell ref="A18:D18"/>
    <mergeCell ref="A30:D30"/>
    <mergeCell ref="E33:H33"/>
    <mergeCell ref="E45:H45"/>
    <mergeCell ref="A4:H4"/>
    <mergeCell ref="A5:E5"/>
    <mergeCell ref="G5:H5"/>
    <mergeCell ref="A6:C6"/>
    <mergeCell ref="D6:E6"/>
    <mergeCell ref="G6:H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jganan</cp:lastModifiedBy>
  <dcterms:modified xsi:type="dcterms:W3CDTF">2020-10-06T15:23:11Z</dcterms:modified>
</cp:coreProperties>
</file>