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1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aquingarcia/Downloads/"/>
    </mc:Choice>
  </mc:AlternateContent>
  <xr:revisionPtr revIDLastSave="0" documentId="13_ncr:1_{D389CEDB-E42B-A24C-B133-110F6AB9D46B}" xr6:coauthVersionLast="47" xr6:coauthVersionMax="47" xr10:uidLastSave="{00000000-0000-0000-0000-000000000000}"/>
  <bookViews>
    <workbookView xWindow="0" yWindow="580" windowWidth="20740" windowHeight="11160" activeTab="2" xr2:uid="{00000000-000D-0000-FFFF-FFFF00000000}"/>
  </bookViews>
  <sheets>
    <sheet name="Index" sheetId="3" r:id="rId1"/>
    <sheet name="1a" sheetId="556" r:id="rId2"/>
    <sheet name="1b" sheetId="557" r:id="rId3"/>
    <sheet name="1c" sheetId="558" r:id="rId4"/>
    <sheet name="3" sheetId="487" r:id="rId5"/>
    <sheet name="4" sheetId="554" r:id="rId6"/>
    <sheet name="5" sheetId="559" r:id="rId7"/>
    <sheet name="6" sheetId="560" r:id="rId8"/>
    <sheet name="6a" sheetId="568" r:id="rId9"/>
    <sheet name="6b" sheetId="569" r:id="rId10"/>
    <sheet name="7a" sheetId="561" r:id="rId11"/>
    <sheet name="7b" sheetId="562" r:id="rId12"/>
    <sheet name="7c" sheetId="563" r:id="rId13"/>
    <sheet name="9" sheetId="564" r:id="rId14"/>
    <sheet name="10" sheetId="565" r:id="rId15"/>
    <sheet name="11" sheetId="566" r:id="rId16"/>
    <sheet name="12" sheetId="567" r:id="rId17"/>
    <sheet name="12a" sheetId="570" r:id="rId18"/>
  </sheets>
  <externalReferences>
    <externalReference r:id="rId19"/>
    <externalReference r:id="rId20"/>
  </externalReferences>
  <definedNames>
    <definedName name="_xlnm.Print_Area" localSheetId="14">'10'!$A$1:$R$460</definedName>
    <definedName name="_xlnm.Print_Area" localSheetId="15">'11'!$A$1:$R$460</definedName>
    <definedName name="_xlnm.Print_Area" localSheetId="16">'12'!$A$1:$R$460</definedName>
    <definedName name="_xlnm.Print_Area" localSheetId="17">'12a'!$A$1:$R$460</definedName>
    <definedName name="_xlnm.Print_Area" localSheetId="1">'1a'!$A$1:$R$460</definedName>
    <definedName name="_xlnm.Print_Area" localSheetId="2">'1b'!$A$1:$R$460</definedName>
    <definedName name="_xlnm.Print_Area" localSheetId="3">'1c'!$A$1:$R$460</definedName>
    <definedName name="_xlnm.Print_Area" localSheetId="4">'3'!$A$1:$R$460</definedName>
    <definedName name="_xlnm.Print_Area" localSheetId="5">'4'!$A$1:$R$460</definedName>
    <definedName name="_xlnm.Print_Area" localSheetId="6">'5'!$A$1:$R$460</definedName>
    <definedName name="_xlnm.Print_Area" localSheetId="7">'6'!$A$1:$R$460</definedName>
    <definedName name="_xlnm.Print_Area" localSheetId="8">'6a'!$A$1:$R$460</definedName>
    <definedName name="_xlnm.Print_Area" localSheetId="9">'6b'!$A$1:$R$460</definedName>
    <definedName name="_xlnm.Print_Area" localSheetId="10">'7a'!$A$1:$R$460</definedName>
    <definedName name="_xlnm.Print_Area" localSheetId="11">'7b'!$A$1:$R$460</definedName>
    <definedName name="_xlnm.Print_Area" localSheetId="12">'7c'!$A$1:$R$460</definedName>
    <definedName name="_xlnm.Print_Area" localSheetId="13">'9'!$A$1:$R$460</definedName>
    <definedName name="_xlnm.Print_Area" localSheetId="0">Index!$A$1:$G$71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36" i="570" l="1"/>
  <c r="D420" i="570"/>
  <c r="L351" i="570"/>
  <c r="H350" i="570"/>
  <c r="F350" i="570"/>
  <c r="J343" i="570"/>
  <c r="D330" i="570"/>
  <c r="D343" i="570" s="1"/>
  <c r="N343" i="570" s="1"/>
  <c r="N346" i="570" s="1"/>
  <c r="F378" i="570" s="1"/>
  <c r="F379" i="570" s="1"/>
  <c r="J329" i="570"/>
  <c r="L315" i="570"/>
  <c r="I302" i="570"/>
  <c r="K301" i="570"/>
  <c r="J301" i="570"/>
  <c r="J300" i="570"/>
  <c r="K300" i="570" s="1"/>
  <c r="J299" i="570"/>
  <c r="K299" i="570" s="1"/>
  <c r="J298" i="570"/>
  <c r="K298" i="570" s="1"/>
  <c r="J297" i="570"/>
  <c r="K297" i="570" s="1"/>
  <c r="J296" i="570"/>
  <c r="K296" i="570" s="1"/>
  <c r="J295" i="570"/>
  <c r="K295" i="570" s="1"/>
  <c r="J294" i="570"/>
  <c r="K294" i="570" s="1"/>
  <c r="J293" i="570"/>
  <c r="K293" i="570" s="1"/>
  <c r="J292" i="570"/>
  <c r="K292" i="570" s="1"/>
  <c r="J291" i="570"/>
  <c r="K291" i="570" s="1"/>
  <c r="J290" i="570"/>
  <c r="K290" i="570" s="1"/>
  <c r="J289" i="570"/>
  <c r="K289" i="570" s="1"/>
  <c r="K288" i="570"/>
  <c r="J288" i="570"/>
  <c r="J287" i="570"/>
  <c r="K287" i="570" s="1"/>
  <c r="J286" i="570"/>
  <c r="K286" i="570" s="1"/>
  <c r="J285" i="570"/>
  <c r="K285" i="570" s="1"/>
  <c r="J284" i="570"/>
  <c r="K284" i="570" s="1"/>
  <c r="J283" i="570"/>
  <c r="K283" i="570" s="1"/>
  <c r="J282" i="570"/>
  <c r="K282" i="570" s="1"/>
  <c r="D280" i="570"/>
  <c r="D279" i="570"/>
  <c r="D278" i="570"/>
  <c r="I274" i="570"/>
  <c r="J273" i="570"/>
  <c r="K273" i="570" s="1"/>
  <c r="J272" i="570"/>
  <c r="K272" i="570" s="1"/>
  <c r="J271" i="570"/>
  <c r="K271" i="570" s="1"/>
  <c r="J270" i="570"/>
  <c r="K270" i="570" s="1"/>
  <c r="J269" i="570"/>
  <c r="K269" i="570" s="1"/>
  <c r="K268" i="570"/>
  <c r="J268" i="570"/>
  <c r="K267" i="570"/>
  <c r="J267" i="570"/>
  <c r="J266" i="570"/>
  <c r="K266" i="570" s="1"/>
  <c r="J265" i="570"/>
  <c r="K265" i="570" s="1"/>
  <c r="J264" i="570"/>
  <c r="K264" i="570" s="1"/>
  <c r="K263" i="570"/>
  <c r="J263" i="570"/>
  <c r="J262" i="570"/>
  <c r="K262" i="570" s="1"/>
  <c r="J261" i="570"/>
  <c r="K261" i="570" s="1"/>
  <c r="K260" i="570"/>
  <c r="J260" i="570"/>
  <c r="J259" i="570"/>
  <c r="K259" i="570" s="1"/>
  <c r="J258" i="570"/>
  <c r="K258" i="570" s="1"/>
  <c r="J257" i="570"/>
  <c r="K257" i="570" s="1"/>
  <c r="K256" i="570"/>
  <c r="J256" i="570"/>
  <c r="K255" i="570"/>
  <c r="J255" i="570"/>
  <c r="J254" i="570"/>
  <c r="K254" i="570" s="1"/>
  <c r="D252" i="570"/>
  <c r="D251" i="570"/>
  <c r="D250" i="570"/>
  <c r="I246" i="570"/>
  <c r="J245" i="570"/>
  <c r="K245" i="570" s="1"/>
  <c r="J244" i="570"/>
  <c r="K244" i="570" s="1"/>
  <c r="J243" i="570"/>
  <c r="K243" i="570" s="1"/>
  <c r="J242" i="570"/>
  <c r="K242" i="570" s="1"/>
  <c r="J241" i="570"/>
  <c r="K241" i="570" s="1"/>
  <c r="J240" i="570"/>
  <c r="K240" i="570" s="1"/>
  <c r="J239" i="570"/>
  <c r="K239" i="570" s="1"/>
  <c r="J238" i="570"/>
  <c r="K238" i="570" s="1"/>
  <c r="J237" i="570"/>
  <c r="K237" i="570" s="1"/>
  <c r="J236" i="570"/>
  <c r="K236" i="570" s="1"/>
  <c r="J235" i="570"/>
  <c r="K235" i="570" s="1"/>
  <c r="J234" i="570"/>
  <c r="K234" i="570" s="1"/>
  <c r="J233" i="570"/>
  <c r="K233" i="570" s="1"/>
  <c r="J232" i="570"/>
  <c r="K232" i="570" s="1"/>
  <c r="J231" i="570"/>
  <c r="K231" i="570" s="1"/>
  <c r="K230" i="570"/>
  <c r="J230" i="570"/>
  <c r="J229" i="570"/>
  <c r="K229" i="570" s="1"/>
  <c r="J228" i="570"/>
  <c r="K228" i="570" s="1"/>
  <c r="J227" i="570"/>
  <c r="K227" i="570" s="1"/>
  <c r="J226" i="570"/>
  <c r="K226" i="570" s="1"/>
  <c r="D224" i="570"/>
  <c r="D223" i="570"/>
  <c r="D222" i="570"/>
  <c r="I218" i="570"/>
  <c r="J217" i="570"/>
  <c r="K217" i="570" s="1"/>
  <c r="J216" i="570"/>
  <c r="K216" i="570" s="1"/>
  <c r="J215" i="570"/>
  <c r="K215" i="570" s="1"/>
  <c r="J214" i="570"/>
  <c r="K214" i="570" s="1"/>
  <c r="K213" i="570"/>
  <c r="J213" i="570"/>
  <c r="K212" i="570"/>
  <c r="J212" i="570"/>
  <c r="J211" i="570"/>
  <c r="K211" i="570" s="1"/>
  <c r="J210" i="570"/>
  <c r="K210" i="570" s="1"/>
  <c r="J209" i="570"/>
  <c r="K209" i="570" s="1"/>
  <c r="J208" i="570"/>
  <c r="K208" i="570" s="1"/>
  <c r="J207" i="570"/>
  <c r="K207" i="570" s="1"/>
  <c r="K206" i="570"/>
  <c r="J206" i="570"/>
  <c r="J205" i="570"/>
  <c r="K205" i="570" s="1"/>
  <c r="J204" i="570"/>
  <c r="K204" i="570" s="1"/>
  <c r="J203" i="570"/>
  <c r="K203" i="570" s="1"/>
  <c r="J202" i="570"/>
  <c r="K202" i="570" s="1"/>
  <c r="K201" i="570"/>
  <c r="J201" i="570"/>
  <c r="J200" i="570"/>
  <c r="K200" i="570" s="1"/>
  <c r="J199" i="570"/>
  <c r="K199" i="570" s="1"/>
  <c r="J198" i="570"/>
  <c r="K198" i="570" s="1"/>
  <c r="D196" i="570"/>
  <c r="D195" i="570"/>
  <c r="D194" i="570"/>
  <c r="I190" i="570"/>
  <c r="K189" i="570"/>
  <c r="J189" i="570"/>
  <c r="J188" i="570"/>
  <c r="K188" i="570" s="1"/>
  <c r="J187" i="570"/>
  <c r="K187" i="570" s="1"/>
  <c r="J186" i="570"/>
  <c r="K186" i="570" s="1"/>
  <c r="J185" i="570"/>
  <c r="K185" i="570" s="1"/>
  <c r="K184" i="570"/>
  <c r="J184" i="570"/>
  <c r="J183" i="570"/>
  <c r="K183" i="570" s="1"/>
  <c r="J182" i="570"/>
  <c r="K182" i="570" s="1"/>
  <c r="J181" i="570"/>
  <c r="K181" i="570" s="1"/>
  <c r="J180" i="570"/>
  <c r="K180" i="570" s="1"/>
  <c r="J179" i="570"/>
  <c r="K179" i="570" s="1"/>
  <c r="J178" i="570"/>
  <c r="K178" i="570" s="1"/>
  <c r="K177" i="570"/>
  <c r="J177" i="570"/>
  <c r="J176" i="570"/>
  <c r="K176" i="570" s="1"/>
  <c r="J175" i="570"/>
  <c r="K175" i="570" s="1"/>
  <c r="J174" i="570"/>
  <c r="K174" i="570" s="1"/>
  <c r="J173" i="570"/>
  <c r="K173" i="570" s="1"/>
  <c r="J172" i="570"/>
  <c r="K172" i="570" s="1"/>
  <c r="J171" i="570"/>
  <c r="K171" i="570" s="1"/>
  <c r="J170" i="570"/>
  <c r="K170" i="570" s="1"/>
  <c r="D168" i="570"/>
  <c r="D167" i="570"/>
  <c r="D166" i="570"/>
  <c r="I162" i="570"/>
  <c r="J161" i="570"/>
  <c r="K161" i="570" s="1"/>
  <c r="J160" i="570"/>
  <c r="K160" i="570" s="1"/>
  <c r="K159" i="570"/>
  <c r="J159" i="570"/>
  <c r="J158" i="570"/>
  <c r="K158" i="570" s="1"/>
  <c r="J157" i="570"/>
  <c r="K157" i="570" s="1"/>
  <c r="J156" i="570"/>
  <c r="K156" i="570" s="1"/>
  <c r="J155" i="570"/>
  <c r="K155" i="570" s="1"/>
  <c r="J154" i="570"/>
  <c r="K154" i="570" s="1"/>
  <c r="J153" i="570"/>
  <c r="K153" i="570" s="1"/>
  <c r="K152" i="570"/>
  <c r="J152" i="570"/>
  <c r="K151" i="570"/>
  <c r="J151" i="570"/>
  <c r="J150" i="570"/>
  <c r="K150" i="570" s="1"/>
  <c r="J149" i="570"/>
  <c r="K149" i="570" s="1"/>
  <c r="J148" i="570"/>
  <c r="K148" i="570" s="1"/>
  <c r="J147" i="570"/>
  <c r="K147" i="570" s="1"/>
  <c r="J146" i="570"/>
  <c r="K146" i="570" s="1"/>
  <c r="J145" i="570"/>
  <c r="K145" i="570" s="1"/>
  <c r="K144" i="570"/>
  <c r="J144" i="570"/>
  <c r="J143" i="570"/>
  <c r="K143" i="570" s="1"/>
  <c r="J142" i="570"/>
  <c r="K142" i="570" s="1"/>
  <c r="D140" i="570"/>
  <c r="D139" i="570"/>
  <c r="D138" i="570"/>
  <c r="C133" i="570"/>
  <c r="C129" i="570"/>
  <c r="G70" i="570" s="1"/>
  <c r="C62" i="570" s="1"/>
  <c r="C113" i="570"/>
  <c r="C115" i="570" s="1"/>
  <c r="C109" i="570"/>
  <c r="G72" i="570" s="1"/>
  <c r="B103" i="570"/>
  <c r="P70" i="570"/>
  <c r="C69" i="570"/>
  <c r="G67" i="570"/>
  <c r="G62" i="570"/>
  <c r="C54" i="570"/>
  <c r="B54" i="570"/>
  <c r="C53" i="570"/>
  <c r="B53" i="570"/>
  <c r="C52" i="570"/>
  <c r="B52" i="570"/>
  <c r="C51" i="570"/>
  <c r="B51" i="570"/>
  <c r="C50" i="570"/>
  <c r="B50" i="570"/>
  <c r="C49" i="570"/>
  <c r="C55" i="570" s="1"/>
  <c r="B49" i="570"/>
  <c r="O46" i="570"/>
  <c r="O45" i="570"/>
  <c r="O44" i="570"/>
  <c r="O43" i="570"/>
  <c r="O42" i="570"/>
  <c r="M41" i="570"/>
  <c r="K70" i="570" s="1"/>
  <c r="L70" i="570" s="1"/>
  <c r="C25" i="570"/>
  <c r="C24" i="570"/>
  <c r="D436" i="569"/>
  <c r="D420" i="569"/>
  <c r="L351" i="569"/>
  <c r="H350" i="569"/>
  <c r="L350" i="569" s="1"/>
  <c r="F350" i="569"/>
  <c r="J343" i="569"/>
  <c r="D330" i="569"/>
  <c r="D343" i="569" s="1"/>
  <c r="J329" i="569"/>
  <c r="L315" i="569"/>
  <c r="I302" i="569"/>
  <c r="K301" i="569"/>
  <c r="J301" i="569"/>
  <c r="J300" i="569"/>
  <c r="K300" i="569" s="1"/>
  <c r="K299" i="569"/>
  <c r="J299" i="569"/>
  <c r="J298" i="569"/>
  <c r="K298" i="569" s="1"/>
  <c r="J297" i="569"/>
  <c r="K297" i="569" s="1"/>
  <c r="J296" i="569"/>
  <c r="K296" i="569" s="1"/>
  <c r="J295" i="569"/>
  <c r="K295" i="569" s="1"/>
  <c r="J294" i="569"/>
  <c r="K294" i="569" s="1"/>
  <c r="K293" i="569"/>
  <c r="J293" i="569"/>
  <c r="J292" i="569"/>
  <c r="K292" i="569" s="1"/>
  <c r="J291" i="569"/>
  <c r="K291" i="569" s="1"/>
  <c r="J290" i="569"/>
  <c r="K290" i="569" s="1"/>
  <c r="J289" i="569"/>
  <c r="K289" i="569" s="1"/>
  <c r="J288" i="569"/>
  <c r="K288" i="569" s="1"/>
  <c r="K287" i="569"/>
  <c r="J287" i="569"/>
  <c r="J286" i="569"/>
  <c r="K286" i="569" s="1"/>
  <c r="K285" i="569"/>
  <c r="J285" i="569"/>
  <c r="J284" i="569"/>
  <c r="K284" i="569" s="1"/>
  <c r="J283" i="569"/>
  <c r="K283" i="569" s="1"/>
  <c r="J282" i="569"/>
  <c r="K282" i="569" s="1"/>
  <c r="D280" i="569"/>
  <c r="D279" i="569"/>
  <c r="D278" i="569"/>
  <c r="I274" i="569"/>
  <c r="J273" i="569"/>
  <c r="K273" i="569" s="1"/>
  <c r="J272" i="569"/>
  <c r="K272" i="569" s="1"/>
  <c r="J271" i="569"/>
  <c r="K271" i="569" s="1"/>
  <c r="J270" i="569"/>
  <c r="K270" i="569" s="1"/>
  <c r="J269" i="569"/>
  <c r="K269" i="569" s="1"/>
  <c r="K268" i="569"/>
  <c r="J268" i="569"/>
  <c r="J267" i="569"/>
  <c r="K267" i="569" s="1"/>
  <c r="J266" i="569"/>
  <c r="K266" i="569" s="1"/>
  <c r="J265" i="569"/>
  <c r="K265" i="569" s="1"/>
  <c r="J264" i="569"/>
  <c r="K264" i="569" s="1"/>
  <c r="J263" i="569"/>
  <c r="K263" i="569" s="1"/>
  <c r="K262" i="569"/>
  <c r="J262" i="569"/>
  <c r="J261" i="569"/>
  <c r="K261" i="569" s="1"/>
  <c r="K260" i="569"/>
  <c r="J260" i="569"/>
  <c r="J259" i="569"/>
  <c r="K259" i="569" s="1"/>
  <c r="J258" i="569"/>
  <c r="K258" i="569" s="1"/>
  <c r="J257" i="569"/>
  <c r="K257" i="569" s="1"/>
  <c r="J256" i="569"/>
  <c r="K256" i="569" s="1"/>
  <c r="J255" i="569"/>
  <c r="K255" i="569" s="1"/>
  <c r="J254" i="569"/>
  <c r="K254" i="569" s="1"/>
  <c r="D252" i="569"/>
  <c r="D251" i="569"/>
  <c r="D250" i="569"/>
  <c r="I246" i="569"/>
  <c r="J245" i="569"/>
  <c r="K245" i="569" s="1"/>
  <c r="J244" i="569"/>
  <c r="K244" i="569" s="1"/>
  <c r="K243" i="569"/>
  <c r="J243" i="569"/>
  <c r="J242" i="569"/>
  <c r="K242" i="569" s="1"/>
  <c r="J241" i="569"/>
  <c r="K241" i="569" s="1"/>
  <c r="J240" i="569"/>
  <c r="K240" i="569" s="1"/>
  <c r="J239" i="569"/>
  <c r="K239" i="569" s="1"/>
  <c r="J238" i="569"/>
  <c r="K238" i="569" s="1"/>
  <c r="K237" i="569"/>
  <c r="J237" i="569"/>
  <c r="J236" i="569"/>
  <c r="K236" i="569" s="1"/>
  <c r="K235" i="569"/>
  <c r="J235" i="569"/>
  <c r="J234" i="569"/>
  <c r="K234" i="569" s="1"/>
  <c r="J233" i="569"/>
  <c r="K233" i="569" s="1"/>
  <c r="J232" i="569"/>
  <c r="K232" i="569" s="1"/>
  <c r="J231" i="569"/>
  <c r="K231" i="569" s="1"/>
  <c r="J230" i="569"/>
  <c r="K230" i="569" s="1"/>
  <c r="K229" i="569"/>
  <c r="J229" i="569"/>
  <c r="J228" i="569"/>
  <c r="K228" i="569" s="1"/>
  <c r="J227" i="569"/>
  <c r="K227" i="569" s="1"/>
  <c r="J226" i="569"/>
  <c r="K226" i="569" s="1"/>
  <c r="D224" i="569"/>
  <c r="D223" i="569"/>
  <c r="D222" i="569"/>
  <c r="I218" i="569"/>
  <c r="J217" i="569"/>
  <c r="K217" i="569" s="1"/>
  <c r="K216" i="569"/>
  <c r="J216" i="569"/>
  <c r="J215" i="569"/>
  <c r="K215" i="569" s="1"/>
  <c r="J214" i="569"/>
  <c r="K214" i="569" s="1"/>
  <c r="J213" i="569"/>
  <c r="K213" i="569" s="1"/>
  <c r="J212" i="569"/>
  <c r="K212" i="569" s="1"/>
  <c r="J211" i="569"/>
  <c r="K211" i="569" s="1"/>
  <c r="K210" i="569"/>
  <c r="J210" i="569"/>
  <c r="J209" i="569"/>
  <c r="K209" i="569" s="1"/>
  <c r="K208" i="569"/>
  <c r="J208" i="569"/>
  <c r="J207" i="569"/>
  <c r="K207" i="569" s="1"/>
  <c r="J206" i="569"/>
  <c r="K206" i="569" s="1"/>
  <c r="J205" i="569"/>
  <c r="K205" i="569" s="1"/>
  <c r="K204" i="569"/>
  <c r="J204" i="569"/>
  <c r="J203" i="569"/>
  <c r="K203" i="569" s="1"/>
  <c r="K202" i="569"/>
  <c r="J202" i="569"/>
  <c r="J201" i="569"/>
  <c r="K201" i="569" s="1"/>
  <c r="J200" i="569"/>
  <c r="K200" i="569" s="1"/>
  <c r="J199" i="569"/>
  <c r="K199" i="569" s="1"/>
  <c r="K198" i="569"/>
  <c r="J198" i="569"/>
  <c r="D196" i="569"/>
  <c r="D195" i="569"/>
  <c r="D194" i="569"/>
  <c r="I190" i="569"/>
  <c r="J189" i="569"/>
  <c r="K189" i="569" s="1"/>
  <c r="J188" i="569"/>
  <c r="K188" i="569" s="1"/>
  <c r="J187" i="569"/>
  <c r="K187" i="569" s="1"/>
  <c r="J186" i="569"/>
  <c r="K186" i="569" s="1"/>
  <c r="K185" i="569"/>
  <c r="J185" i="569"/>
  <c r="J184" i="569"/>
  <c r="K184" i="569" s="1"/>
  <c r="K183" i="569"/>
  <c r="J183" i="569"/>
  <c r="J182" i="569"/>
  <c r="K182" i="569" s="1"/>
  <c r="J181" i="569"/>
  <c r="K181" i="569" s="1"/>
  <c r="J180" i="569"/>
  <c r="K180" i="569" s="1"/>
  <c r="K179" i="569"/>
  <c r="J179" i="569"/>
  <c r="J178" i="569"/>
  <c r="K178" i="569" s="1"/>
  <c r="J177" i="569"/>
  <c r="K177" i="569" s="1"/>
  <c r="J176" i="569"/>
  <c r="K176" i="569" s="1"/>
  <c r="J175" i="569"/>
  <c r="K175" i="569" s="1"/>
  <c r="J174" i="569"/>
  <c r="K174" i="569" s="1"/>
  <c r="K173" i="569"/>
  <c r="J173" i="569"/>
  <c r="J172" i="569"/>
  <c r="K172" i="569" s="1"/>
  <c r="K171" i="569"/>
  <c r="J171" i="569"/>
  <c r="J170" i="569"/>
  <c r="K170" i="569" s="1"/>
  <c r="D168" i="569"/>
  <c r="D167" i="569"/>
  <c r="D166" i="569"/>
  <c r="I162" i="569"/>
  <c r="J161" i="569"/>
  <c r="K161" i="569" s="1"/>
  <c r="K160" i="569"/>
  <c r="J160" i="569"/>
  <c r="J159" i="569"/>
  <c r="K159" i="569" s="1"/>
  <c r="J158" i="569"/>
  <c r="K158" i="569" s="1"/>
  <c r="J157" i="569"/>
  <c r="K157" i="569" s="1"/>
  <c r="J156" i="569"/>
  <c r="K156" i="569" s="1"/>
  <c r="J155" i="569"/>
  <c r="K155" i="569" s="1"/>
  <c r="K154" i="569"/>
  <c r="J154" i="569"/>
  <c r="J153" i="569"/>
  <c r="K153" i="569" s="1"/>
  <c r="K152" i="569"/>
  <c r="J152" i="569"/>
  <c r="J151" i="569"/>
  <c r="K151" i="569" s="1"/>
  <c r="J150" i="569"/>
  <c r="K150" i="569" s="1"/>
  <c r="J149" i="569"/>
  <c r="K149" i="569" s="1"/>
  <c r="J148" i="569"/>
  <c r="K148" i="569" s="1"/>
  <c r="J147" i="569"/>
  <c r="K147" i="569" s="1"/>
  <c r="J146" i="569"/>
  <c r="K146" i="569" s="1"/>
  <c r="J145" i="569"/>
  <c r="K145" i="569" s="1"/>
  <c r="J144" i="569"/>
  <c r="K144" i="569" s="1"/>
  <c r="J143" i="569"/>
  <c r="K143" i="569" s="1"/>
  <c r="J142" i="569"/>
  <c r="K142" i="569" s="1"/>
  <c r="D140" i="569"/>
  <c r="D139" i="569"/>
  <c r="D138" i="569"/>
  <c r="C133" i="569"/>
  <c r="C129" i="569"/>
  <c r="C113" i="569"/>
  <c r="C115" i="569" s="1"/>
  <c r="C109" i="569"/>
  <c r="L329" i="569" s="1"/>
  <c r="N329" i="569" s="1"/>
  <c r="B103" i="569"/>
  <c r="G72" i="569"/>
  <c r="G71" i="569"/>
  <c r="P70" i="569"/>
  <c r="G70" i="569"/>
  <c r="C69" i="569"/>
  <c r="G62" i="569"/>
  <c r="C62" i="569"/>
  <c r="C54" i="569"/>
  <c r="B54" i="569"/>
  <c r="C53" i="569"/>
  <c r="B53" i="569"/>
  <c r="C52" i="569"/>
  <c r="B52" i="569"/>
  <c r="C51" i="569"/>
  <c r="B51" i="569"/>
  <c r="C50" i="569"/>
  <c r="B50" i="569"/>
  <c r="C49" i="569"/>
  <c r="B49" i="569"/>
  <c r="O46" i="569"/>
  <c r="O45" i="569"/>
  <c r="O44" i="569"/>
  <c r="O43" i="569"/>
  <c r="O42" i="569"/>
  <c r="M41" i="569"/>
  <c r="C25" i="569"/>
  <c r="C24" i="569" s="1"/>
  <c r="D436" i="568"/>
  <c r="D420" i="568"/>
  <c r="L351" i="568"/>
  <c r="H350" i="568"/>
  <c r="F350" i="568"/>
  <c r="J343" i="568"/>
  <c r="D330" i="568"/>
  <c r="D343" i="568" s="1"/>
  <c r="J329" i="568"/>
  <c r="L315" i="568"/>
  <c r="I302" i="568"/>
  <c r="J301" i="568"/>
  <c r="K301" i="568" s="1"/>
  <c r="J300" i="568"/>
  <c r="K300" i="568" s="1"/>
  <c r="J299" i="568"/>
  <c r="K299" i="568" s="1"/>
  <c r="J298" i="568"/>
  <c r="K298" i="568" s="1"/>
  <c r="K297" i="568"/>
  <c r="J297" i="568"/>
  <c r="J296" i="568"/>
  <c r="K296" i="568" s="1"/>
  <c r="J295" i="568"/>
  <c r="K295" i="568" s="1"/>
  <c r="J294" i="568"/>
  <c r="K294" i="568" s="1"/>
  <c r="J293" i="568"/>
  <c r="K293" i="568" s="1"/>
  <c r="J292" i="568"/>
  <c r="K292" i="568" s="1"/>
  <c r="J291" i="568"/>
  <c r="K291" i="568" s="1"/>
  <c r="J290" i="568"/>
  <c r="K290" i="568" s="1"/>
  <c r="K289" i="568"/>
  <c r="J289" i="568"/>
  <c r="J288" i="568"/>
  <c r="K288" i="568" s="1"/>
  <c r="J287" i="568"/>
  <c r="K287" i="568" s="1"/>
  <c r="J286" i="568"/>
  <c r="K286" i="568" s="1"/>
  <c r="J285" i="568"/>
  <c r="K285" i="568" s="1"/>
  <c r="J284" i="568"/>
  <c r="K284" i="568" s="1"/>
  <c r="J283" i="568"/>
  <c r="K283" i="568" s="1"/>
  <c r="J282" i="568"/>
  <c r="K282" i="568" s="1"/>
  <c r="D280" i="568"/>
  <c r="D279" i="568"/>
  <c r="D278" i="568"/>
  <c r="I274" i="568"/>
  <c r="J273" i="568"/>
  <c r="K273" i="568" s="1"/>
  <c r="J272" i="568"/>
  <c r="K272" i="568" s="1"/>
  <c r="J271" i="568"/>
  <c r="K271" i="568" s="1"/>
  <c r="J270" i="568"/>
  <c r="K270" i="568" s="1"/>
  <c r="J269" i="568"/>
  <c r="K269" i="568" s="1"/>
  <c r="K268" i="568"/>
  <c r="J268" i="568"/>
  <c r="J267" i="568"/>
  <c r="K267" i="568" s="1"/>
  <c r="J266" i="568"/>
  <c r="K266" i="568" s="1"/>
  <c r="J265" i="568"/>
  <c r="K265" i="568" s="1"/>
  <c r="J264" i="568"/>
  <c r="K264" i="568" s="1"/>
  <c r="J263" i="568"/>
  <c r="K263" i="568" s="1"/>
  <c r="J262" i="568"/>
  <c r="K262" i="568" s="1"/>
  <c r="J261" i="568"/>
  <c r="K261" i="568" s="1"/>
  <c r="K260" i="568"/>
  <c r="J260" i="568"/>
  <c r="J259" i="568"/>
  <c r="K259" i="568" s="1"/>
  <c r="J258" i="568"/>
  <c r="K258" i="568" s="1"/>
  <c r="J257" i="568"/>
  <c r="K257" i="568" s="1"/>
  <c r="J256" i="568"/>
  <c r="K256" i="568" s="1"/>
  <c r="J255" i="568"/>
  <c r="K255" i="568" s="1"/>
  <c r="J254" i="568"/>
  <c r="K254" i="568" s="1"/>
  <c r="D252" i="568"/>
  <c r="D251" i="568"/>
  <c r="D250" i="568"/>
  <c r="I246" i="568"/>
  <c r="J245" i="568"/>
  <c r="K245" i="568" s="1"/>
  <c r="J244" i="568"/>
  <c r="K244" i="568" s="1"/>
  <c r="J243" i="568"/>
  <c r="K243" i="568" s="1"/>
  <c r="J242" i="568"/>
  <c r="K242" i="568" s="1"/>
  <c r="J241" i="568"/>
  <c r="K241" i="568" s="1"/>
  <c r="J240" i="568"/>
  <c r="K240" i="568" s="1"/>
  <c r="K239" i="568"/>
  <c r="J239" i="568"/>
  <c r="J238" i="568"/>
  <c r="K238" i="568" s="1"/>
  <c r="J237" i="568"/>
  <c r="K237" i="568" s="1"/>
  <c r="J236" i="568"/>
  <c r="K236" i="568" s="1"/>
  <c r="J235" i="568"/>
  <c r="K235" i="568" s="1"/>
  <c r="J234" i="568"/>
  <c r="K234" i="568" s="1"/>
  <c r="J233" i="568"/>
  <c r="K233" i="568" s="1"/>
  <c r="J232" i="568"/>
  <c r="K232" i="568" s="1"/>
  <c r="K231" i="568"/>
  <c r="J231" i="568"/>
  <c r="J230" i="568"/>
  <c r="K230" i="568" s="1"/>
  <c r="J229" i="568"/>
  <c r="K229" i="568" s="1"/>
  <c r="J228" i="568"/>
  <c r="K228" i="568" s="1"/>
  <c r="J227" i="568"/>
  <c r="K227" i="568" s="1"/>
  <c r="J226" i="568"/>
  <c r="K226" i="568" s="1"/>
  <c r="D224" i="568"/>
  <c r="D223" i="568"/>
  <c r="D222" i="568"/>
  <c r="I218" i="568"/>
  <c r="J217" i="568"/>
  <c r="K217" i="568" s="1"/>
  <c r="J216" i="568"/>
  <c r="K216" i="568" s="1"/>
  <c r="J215" i="568"/>
  <c r="K215" i="568" s="1"/>
  <c r="J214" i="568"/>
  <c r="K214" i="568" s="1"/>
  <c r="J213" i="568"/>
  <c r="K213" i="568" s="1"/>
  <c r="J212" i="568"/>
  <c r="K212" i="568" s="1"/>
  <c r="J211" i="568"/>
  <c r="K211" i="568" s="1"/>
  <c r="K210" i="568"/>
  <c r="J210" i="568"/>
  <c r="J209" i="568"/>
  <c r="K209" i="568" s="1"/>
  <c r="K208" i="568"/>
  <c r="J208" i="568"/>
  <c r="J207" i="568"/>
  <c r="K207" i="568" s="1"/>
  <c r="J206" i="568"/>
  <c r="K206" i="568" s="1"/>
  <c r="J205" i="568"/>
  <c r="K205" i="568" s="1"/>
  <c r="J204" i="568"/>
  <c r="K204" i="568" s="1"/>
  <c r="J203" i="568"/>
  <c r="K203" i="568" s="1"/>
  <c r="J202" i="568"/>
  <c r="K202" i="568" s="1"/>
  <c r="J201" i="568"/>
  <c r="K201" i="568" s="1"/>
  <c r="J200" i="568"/>
  <c r="K200" i="568" s="1"/>
  <c r="J199" i="568"/>
  <c r="K199" i="568" s="1"/>
  <c r="J198" i="568"/>
  <c r="K198" i="568" s="1"/>
  <c r="D196" i="568"/>
  <c r="D195" i="568"/>
  <c r="D194" i="568"/>
  <c r="I190" i="568"/>
  <c r="J189" i="568"/>
  <c r="K189" i="568" s="1"/>
  <c r="J188" i="568"/>
  <c r="K188" i="568" s="1"/>
  <c r="J187" i="568"/>
  <c r="K187" i="568" s="1"/>
  <c r="J186" i="568"/>
  <c r="K186" i="568" s="1"/>
  <c r="J185" i="568"/>
  <c r="K185" i="568" s="1"/>
  <c r="J184" i="568"/>
  <c r="K184" i="568" s="1"/>
  <c r="J183" i="568"/>
  <c r="K183" i="568" s="1"/>
  <c r="J182" i="568"/>
  <c r="K182" i="568" s="1"/>
  <c r="K181" i="568"/>
  <c r="J181" i="568"/>
  <c r="J180" i="568"/>
  <c r="K180" i="568" s="1"/>
  <c r="J179" i="568"/>
  <c r="K179" i="568" s="1"/>
  <c r="J178" i="568"/>
  <c r="K178" i="568" s="1"/>
  <c r="K177" i="568"/>
  <c r="J177" i="568"/>
  <c r="K176" i="568"/>
  <c r="J176" i="568"/>
  <c r="J175" i="568"/>
  <c r="K175" i="568" s="1"/>
  <c r="J174" i="568"/>
  <c r="K174" i="568" s="1"/>
  <c r="J173" i="568"/>
  <c r="K173" i="568" s="1"/>
  <c r="K172" i="568"/>
  <c r="J172" i="568"/>
  <c r="J171" i="568"/>
  <c r="K171" i="568" s="1"/>
  <c r="J170" i="568"/>
  <c r="K170" i="568" s="1"/>
  <c r="D168" i="568"/>
  <c r="D167" i="568"/>
  <c r="D166" i="568"/>
  <c r="I162" i="568"/>
  <c r="K161" i="568"/>
  <c r="J161" i="568"/>
  <c r="J160" i="568"/>
  <c r="K160" i="568" s="1"/>
  <c r="J159" i="568"/>
  <c r="K159" i="568" s="1"/>
  <c r="J158" i="568"/>
  <c r="K158" i="568" s="1"/>
  <c r="J157" i="568"/>
  <c r="K157" i="568" s="1"/>
  <c r="J156" i="568"/>
  <c r="K156" i="568" s="1"/>
  <c r="J155" i="568"/>
  <c r="K155" i="568" s="1"/>
  <c r="J154" i="568"/>
  <c r="K154" i="568" s="1"/>
  <c r="J153" i="568"/>
  <c r="K153" i="568" s="1"/>
  <c r="J152" i="568"/>
  <c r="K152" i="568" s="1"/>
  <c r="J151" i="568"/>
  <c r="K151" i="568" s="1"/>
  <c r="J150" i="568"/>
  <c r="K150" i="568" s="1"/>
  <c r="J149" i="568"/>
  <c r="K149" i="568" s="1"/>
  <c r="J148" i="568"/>
  <c r="K148" i="568" s="1"/>
  <c r="J147" i="568"/>
  <c r="K147" i="568" s="1"/>
  <c r="J146" i="568"/>
  <c r="K146" i="568" s="1"/>
  <c r="J145" i="568"/>
  <c r="K145" i="568" s="1"/>
  <c r="J144" i="568"/>
  <c r="K144" i="568" s="1"/>
  <c r="J143" i="568"/>
  <c r="K143" i="568" s="1"/>
  <c r="J142" i="568"/>
  <c r="K142" i="568" s="1"/>
  <c r="D140" i="568"/>
  <c r="D139" i="568"/>
  <c r="D138" i="568"/>
  <c r="C133" i="568"/>
  <c r="C129" i="568"/>
  <c r="G70" i="568" s="1"/>
  <c r="C62" i="568" s="1"/>
  <c r="H72" i="568" s="1"/>
  <c r="C115" i="568"/>
  <c r="C113" i="568"/>
  <c r="C109" i="568"/>
  <c r="G72" i="568" s="1"/>
  <c r="B103" i="568"/>
  <c r="G71" i="568"/>
  <c r="P70" i="568"/>
  <c r="C69" i="568"/>
  <c r="G69" i="568" s="1"/>
  <c r="G67" i="568"/>
  <c r="G62" i="568"/>
  <c r="C54" i="568"/>
  <c r="B54" i="568"/>
  <c r="C53" i="568"/>
  <c r="B53" i="568"/>
  <c r="C52" i="568"/>
  <c r="B52" i="568"/>
  <c r="C51" i="568"/>
  <c r="B51" i="568"/>
  <c r="C50" i="568"/>
  <c r="B50" i="568"/>
  <c r="C49" i="568"/>
  <c r="B49" i="568"/>
  <c r="O46" i="568"/>
  <c r="O45" i="568"/>
  <c r="O44" i="568"/>
  <c r="O43" i="568"/>
  <c r="O42" i="568"/>
  <c r="M41" i="568"/>
  <c r="G66" i="568" s="1"/>
  <c r="C25" i="568"/>
  <c r="C24" i="568" s="1"/>
  <c r="D436" i="567"/>
  <c r="D420" i="567"/>
  <c r="L351" i="567"/>
  <c r="H350" i="567"/>
  <c r="F350" i="567"/>
  <c r="J343" i="567"/>
  <c r="D330" i="567"/>
  <c r="N330" i="567" s="1"/>
  <c r="J329" i="567"/>
  <c r="L315" i="567"/>
  <c r="I302" i="567"/>
  <c r="J301" i="567"/>
  <c r="K301" i="567" s="1"/>
  <c r="J300" i="567"/>
  <c r="K300" i="567" s="1"/>
  <c r="J299" i="567"/>
  <c r="K299" i="567" s="1"/>
  <c r="J298" i="567"/>
  <c r="K298" i="567" s="1"/>
  <c r="J297" i="567"/>
  <c r="K297" i="567" s="1"/>
  <c r="J296" i="567"/>
  <c r="K296" i="567" s="1"/>
  <c r="K295" i="567"/>
  <c r="J295" i="567"/>
  <c r="J294" i="567"/>
  <c r="K294" i="567" s="1"/>
  <c r="J293" i="567"/>
  <c r="K293" i="567" s="1"/>
  <c r="J292" i="567"/>
  <c r="K292" i="567" s="1"/>
  <c r="J291" i="567"/>
  <c r="K291" i="567" s="1"/>
  <c r="J290" i="567"/>
  <c r="K290" i="567" s="1"/>
  <c r="J289" i="567"/>
  <c r="K289" i="567" s="1"/>
  <c r="J288" i="567"/>
  <c r="K288" i="567" s="1"/>
  <c r="J287" i="567"/>
  <c r="K287" i="567" s="1"/>
  <c r="J286" i="567"/>
  <c r="K286" i="567" s="1"/>
  <c r="J285" i="567"/>
  <c r="K285" i="567" s="1"/>
  <c r="J284" i="567"/>
  <c r="K284" i="567" s="1"/>
  <c r="J283" i="567"/>
  <c r="K283" i="567" s="1"/>
  <c r="J282" i="567"/>
  <c r="K282" i="567" s="1"/>
  <c r="D280" i="567"/>
  <c r="D279" i="567"/>
  <c r="D278" i="567"/>
  <c r="I274" i="567"/>
  <c r="J273" i="567"/>
  <c r="K273" i="567" s="1"/>
  <c r="J272" i="567"/>
  <c r="K272" i="567" s="1"/>
  <c r="J271" i="567"/>
  <c r="K271" i="567" s="1"/>
  <c r="J270" i="567"/>
  <c r="K270" i="567" s="1"/>
  <c r="J269" i="567"/>
  <c r="K269" i="567" s="1"/>
  <c r="J268" i="567"/>
  <c r="K268" i="567" s="1"/>
  <c r="J267" i="567"/>
  <c r="K267" i="567" s="1"/>
  <c r="J266" i="567"/>
  <c r="K266" i="567" s="1"/>
  <c r="J265" i="567"/>
  <c r="K265" i="567" s="1"/>
  <c r="J264" i="567"/>
  <c r="K264" i="567" s="1"/>
  <c r="J263" i="567"/>
  <c r="K263" i="567" s="1"/>
  <c r="J262" i="567"/>
  <c r="K262" i="567" s="1"/>
  <c r="J261" i="567"/>
  <c r="K261" i="567" s="1"/>
  <c r="J260" i="567"/>
  <c r="K260" i="567" s="1"/>
  <c r="J259" i="567"/>
  <c r="K259" i="567" s="1"/>
  <c r="J258" i="567"/>
  <c r="K258" i="567" s="1"/>
  <c r="J257" i="567"/>
  <c r="K257" i="567" s="1"/>
  <c r="J256" i="567"/>
  <c r="K256" i="567" s="1"/>
  <c r="J255" i="567"/>
  <c r="K255" i="567" s="1"/>
  <c r="J254" i="567"/>
  <c r="K254" i="567" s="1"/>
  <c r="D252" i="567"/>
  <c r="D251" i="567"/>
  <c r="D250" i="567"/>
  <c r="I246" i="567"/>
  <c r="J245" i="567"/>
  <c r="K245" i="567" s="1"/>
  <c r="J244" i="567"/>
  <c r="K244" i="567" s="1"/>
  <c r="J243" i="567"/>
  <c r="K243" i="567" s="1"/>
  <c r="J242" i="567"/>
  <c r="K242" i="567" s="1"/>
  <c r="J241" i="567"/>
  <c r="K241" i="567" s="1"/>
  <c r="J240" i="567"/>
  <c r="K240" i="567" s="1"/>
  <c r="J239" i="567"/>
  <c r="K239" i="567" s="1"/>
  <c r="J238" i="567"/>
  <c r="K238" i="567" s="1"/>
  <c r="J237" i="567"/>
  <c r="K237" i="567" s="1"/>
  <c r="J236" i="567"/>
  <c r="K236" i="567" s="1"/>
  <c r="J235" i="567"/>
  <c r="K235" i="567" s="1"/>
  <c r="J234" i="567"/>
  <c r="K234" i="567" s="1"/>
  <c r="J233" i="567"/>
  <c r="K233" i="567" s="1"/>
  <c r="J232" i="567"/>
  <c r="K232" i="567" s="1"/>
  <c r="J231" i="567"/>
  <c r="K231" i="567" s="1"/>
  <c r="J230" i="567"/>
  <c r="K230" i="567" s="1"/>
  <c r="J229" i="567"/>
  <c r="K229" i="567" s="1"/>
  <c r="J228" i="567"/>
  <c r="K228" i="567" s="1"/>
  <c r="J227" i="567"/>
  <c r="K227" i="567" s="1"/>
  <c r="J226" i="567"/>
  <c r="K226" i="567" s="1"/>
  <c r="D224" i="567"/>
  <c r="D223" i="567"/>
  <c r="D222" i="567"/>
  <c r="I218" i="567"/>
  <c r="J217" i="567"/>
  <c r="K217" i="567" s="1"/>
  <c r="J216" i="567"/>
  <c r="K216" i="567" s="1"/>
  <c r="J215" i="567"/>
  <c r="K215" i="567" s="1"/>
  <c r="J214" i="567"/>
  <c r="K214" i="567" s="1"/>
  <c r="J213" i="567"/>
  <c r="K213" i="567" s="1"/>
  <c r="J212" i="567"/>
  <c r="K212" i="567" s="1"/>
  <c r="J211" i="567"/>
  <c r="K211" i="567" s="1"/>
  <c r="J210" i="567"/>
  <c r="K210" i="567" s="1"/>
  <c r="J209" i="567"/>
  <c r="K209" i="567" s="1"/>
  <c r="J208" i="567"/>
  <c r="K208" i="567" s="1"/>
  <c r="J207" i="567"/>
  <c r="K207" i="567" s="1"/>
  <c r="J206" i="567"/>
  <c r="K206" i="567" s="1"/>
  <c r="J205" i="567"/>
  <c r="K205" i="567" s="1"/>
  <c r="J204" i="567"/>
  <c r="K204" i="567" s="1"/>
  <c r="J203" i="567"/>
  <c r="K203" i="567" s="1"/>
  <c r="J202" i="567"/>
  <c r="K202" i="567" s="1"/>
  <c r="K201" i="567"/>
  <c r="J201" i="567"/>
  <c r="J200" i="567"/>
  <c r="K200" i="567" s="1"/>
  <c r="J199" i="567"/>
  <c r="K199" i="567" s="1"/>
  <c r="J198" i="567"/>
  <c r="K198" i="567" s="1"/>
  <c r="D196" i="567"/>
  <c r="D195" i="567"/>
  <c r="D194" i="567"/>
  <c r="I190" i="567"/>
  <c r="J189" i="567"/>
  <c r="K189" i="567" s="1"/>
  <c r="J188" i="567"/>
  <c r="K188" i="567" s="1"/>
  <c r="J187" i="567"/>
  <c r="K187" i="567" s="1"/>
  <c r="J186" i="567"/>
  <c r="K186" i="567" s="1"/>
  <c r="J185" i="567"/>
  <c r="K185" i="567" s="1"/>
  <c r="J184" i="567"/>
  <c r="K184" i="567" s="1"/>
  <c r="J183" i="567"/>
  <c r="K183" i="567" s="1"/>
  <c r="J182" i="567"/>
  <c r="K182" i="567" s="1"/>
  <c r="J181" i="567"/>
  <c r="K181" i="567" s="1"/>
  <c r="K180" i="567"/>
  <c r="J180" i="567"/>
  <c r="J179" i="567"/>
  <c r="K179" i="567" s="1"/>
  <c r="J178" i="567"/>
  <c r="K178" i="567" s="1"/>
  <c r="J177" i="567"/>
  <c r="K177" i="567" s="1"/>
  <c r="J176" i="567"/>
  <c r="K176" i="567" s="1"/>
  <c r="J175" i="567"/>
  <c r="K175" i="567" s="1"/>
  <c r="J174" i="567"/>
  <c r="K174" i="567" s="1"/>
  <c r="J173" i="567"/>
  <c r="K173" i="567" s="1"/>
  <c r="J172" i="567"/>
  <c r="K172" i="567" s="1"/>
  <c r="J171" i="567"/>
  <c r="K171" i="567" s="1"/>
  <c r="J170" i="567"/>
  <c r="K170" i="567" s="1"/>
  <c r="D168" i="567"/>
  <c r="D167" i="567"/>
  <c r="D166" i="567"/>
  <c r="I162" i="567"/>
  <c r="J161" i="567"/>
  <c r="K161" i="567" s="1"/>
  <c r="J160" i="567"/>
  <c r="K160" i="567" s="1"/>
  <c r="K159" i="567"/>
  <c r="J159" i="567"/>
  <c r="J158" i="567"/>
  <c r="K158" i="567" s="1"/>
  <c r="J157" i="567"/>
  <c r="K157" i="567" s="1"/>
  <c r="J156" i="567"/>
  <c r="K156" i="567" s="1"/>
  <c r="J155" i="567"/>
  <c r="K155" i="567" s="1"/>
  <c r="J154" i="567"/>
  <c r="K154" i="567" s="1"/>
  <c r="J153" i="567"/>
  <c r="K153" i="567" s="1"/>
  <c r="J152" i="567"/>
  <c r="K152" i="567" s="1"/>
  <c r="K151" i="567"/>
  <c r="J151" i="567"/>
  <c r="J150" i="567"/>
  <c r="K150" i="567" s="1"/>
  <c r="J149" i="567"/>
  <c r="K149" i="567" s="1"/>
  <c r="J148" i="567"/>
  <c r="K148" i="567" s="1"/>
  <c r="J147" i="567"/>
  <c r="K147" i="567" s="1"/>
  <c r="J146" i="567"/>
  <c r="K146" i="567" s="1"/>
  <c r="J145" i="567"/>
  <c r="K145" i="567" s="1"/>
  <c r="J144" i="567"/>
  <c r="K144" i="567" s="1"/>
  <c r="K143" i="567"/>
  <c r="J143" i="567"/>
  <c r="J142" i="567"/>
  <c r="K142" i="567" s="1"/>
  <c r="D140" i="567"/>
  <c r="D139" i="567"/>
  <c r="D138" i="567"/>
  <c r="C133" i="567"/>
  <c r="C129" i="567"/>
  <c r="G70" i="567" s="1"/>
  <c r="C62" i="567" s="1"/>
  <c r="H70" i="567" s="1"/>
  <c r="C113" i="567"/>
  <c r="C115" i="567" s="1"/>
  <c r="C109" i="567"/>
  <c r="G67" i="567" s="1"/>
  <c r="B103" i="567"/>
  <c r="P70" i="567"/>
  <c r="C69" i="567"/>
  <c r="G68" i="567"/>
  <c r="G62" i="567"/>
  <c r="C54" i="567"/>
  <c r="B54" i="567"/>
  <c r="C53" i="567"/>
  <c r="B53" i="567"/>
  <c r="C52" i="567"/>
  <c r="B52" i="567"/>
  <c r="C51" i="567"/>
  <c r="B51" i="567"/>
  <c r="C50" i="567"/>
  <c r="B50" i="567"/>
  <c r="C49" i="567"/>
  <c r="B49" i="567"/>
  <c r="O46" i="567"/>
  <c r="O45" i="567"/>
  <c r="O44" i="567"/>
  <c r="O43" i="567"/>
  <c r="O42" i="567"/>
  <c r="M41" i="567"/>
  <c r="K70" i="567" s="1"/>
  <c r="L70" i="567" s="1"/>
  <c r="C25" i="567"/>
  <c r="C24" i="567" s="1"/>
  <c r="D436" i="566"/>
  <c r="D420" i="566"/>
  <c r="L351" i="566"/>
  <c r="H350" i="566"/>
  <c r="F350" i="566"/>
  <c r="J343" i="566"/>
  <c r="D330" i="566"/>
  <c r="J329" i="566"/>
  <c r="L315" i="566"/>
  <c r="I302" i="566"/>
  <c r="J301" i="566"/>
  <c r="K301" i="566" s="1"/>
  <c r="J300" i="566"/>
  <c r="K300" i="566" s="1"/>
  <c r="J299" i="566"/>
  <c r="K299" i="566" s="1"/>
  <c r="J298" i="566"/>
  <c r="K298" i="566" s="1"/>
  <c r="J297" i="566"/>
  <c r="K297" i="566" s="1"/>
  <c r="J296" i="566"/>
  <c r="K296" i="566" s="1"/>
  <c r="J295" i="566"/>
  <c r="K295" i="566" s="1"/>
  <c r="J294" i="566"/>
  <c r="K294" i="566" s="1"/>
  <c r="J293" i="566"/>
  <c r="K293" i="566" s="1"/>
  <c r="J292" i="566"/>
  <c r="K292" i="566" s="1"/>
  <c r="J291" i="566"/>
  <c r="K291" i="566" s="1"/>
  <c r="J290" i="566"/>
  <c r="K290" i="566" s="1"/>
  <c r="J289" i="566"/>
  <c r="K289" i="566" s="1"/>
  <c r="J288" i="566"/>
  <c r="K288" i="566" s="1"/>
  <c r="J287" i="566"/>
  <c r="K287" i="566" s="1"/>
  <c r="J286" i="566"/>
  <c r="K286" i="566" s="1"/>
  <c r="J285" i="566"/>
  <c r="K285" i="566" s="1"/>
  <c r="J284" i="566"/>
  <c r="K284" i="566" s="1"/>
  <c r="J283" i="566"/>
  <c r="K283" i="566" s="1"/>
  <c r="J282" i="566"/>
  <c r="K282" i="566" s="1"/>
  <c r="D280" i="566"/>
  <c r="D279" i="566"/>
  <c r="D278" i="566"/>
  <c r="I274" i="566"/>
  <c r="J273" i="566"/>
  <c r="K273" i="566" s="1"/>
  <c r="J272" i="566"/>
  <c r="K272" i="566" s="1"/>
  <c r="J271" i="566"/>
  <c r="K271" i="566" s="1"/>
  <c r="J270" i="566"/>
  <c r="K270" i="566" s="1"/>
  <c r="J269" i="566"/>
  <c r="K269" i="566" s="1"/>
  <c r="J268" i="566"/>
  <c r="K268" i="566" s="1"/>
  <c r="J267" i="566"/>
  <c r="K267" i="566" s="1"/>
  <c r="J266" i="566"/>
  <c r="K266" i="566" s="1"/>
  <c r="J265" i="566"/>
  <c r="K265" i="566" s="1"/>
  <c r="J264" i="566"/>
  <c r="K264" i="566" s="1"/>
  <c r="J263" i="566"/>
  <c r="K263" i="566" s="1"/>
  <c r="J262" i="566"/>
  <c r="K262" i="566" s="1"/>
  <c r="J261" i="566"/>
  <c r="K261" i="566" s="1"/>
  <c r="J260" i="566"/>
  <c r="K260" i="566" s="1"/>
  <c r="J259" i="566"/>
  <c r="K259" i="566" s="1"/>
  <c r="J258" i="566"/>
  <c r="K258" i="566" s="1"/>
  <c r="J257" i="566"/>
  <c r="K257" i="566" s="1"/>
  <c r="J256" i="566"/>
  <c r="K256" i="566" s="1"/>
  <c r="J255" i="566"/>
  <c r="K255" i="566" s="1"/>
  <c r="J254" i="566"/>
  <c r="K254" i="566" s="1"/>
  <c r="D252" i="566"/>
  <c r="D251" i="566"/>
  <c r="D250" i="566"/>
  <c r="I246" i="566"/>
  <c r="J245" i="566"/>
  <c r="K245" i="566" s="1"/>
  <c r="J244" i="566"/>
  <c r="K244" i="566" s="1"/>
  <c r="J243" i="566"/>
  <c r="K243" i="566" s="1"/>
  <c r="J242" i="566"/>
  <c r="K242" i="566" s="1"/>
  <c r="J241" i="566"/>
  <c r="K241" i="566" s="1"/>
  <c r="J240" i="566"/>
  <c r="K240" i="566" s="1"/>
  <c r="J239" i="566"/>
  <c r="K239" i="566" s="1"/>
  <c r="J238" i="566"/>
  <c r="K238" i="566" s="1"/>
  <c r="J237" i="566"/>
  <c r="K237" i="566" s="1"/>
  <c r="J236" i="566"/>
  <c r="K236" i="566" s="1"/>
  <c r="J235" i="566"/>
  <c r="K235" i="566" s="1"/>
  <c r="J234" i="566"/>
  <c r="K234" i="566" s="1"/>
  <c r="J233" i="566"/>
  <c r="K233" i="566" s="1"/>
  <c r="J232" i="566"/>
  <c r="K232" i="566" s="1"/>
  <c r="J231" i="566"/>
  <c r="K231" i="566" s="1"/>
  <c r="K230" i="566"/>
  <c r="J230" i="566"/>
  <c r="J229" i="566"/>
  <c r="K229" i="566" s="1"/>
  <c r="K228" i="566"/>
  <c r="J228" i="566"/>
  <c r="J227" i="566"/>
  <c r="K227" i="566" s="1"/>
  <c r="J226" i="566"/>
  <c r="K226" i="566" s="1"/>
  <c r="D224" i="566"/>
  <c r="D223" i="566"/>
  <c r="D222" i="566"/>
  <c r="I218" i="566"/>
  <c r="J217" i="566"/>
  <c r="K217" i="566" s="1"/>
  <c r="J216" i="566"/>
  <c r="K216" i="566" s="1"/>
  <c r="J215" i="566"/>
  <c r="K215" i="566" s="1"/>
  <c r="J214" i="566"/>
  <c r="K214" i="566" s="1"/>
  <c r="J213" i="566"/>
  <c r="K213" i="566" s="1"/>
  <c r="J212" i="566"/>
  <c r="K212" i="566" s="1"/>
  <c r="J211" i="566"/>
  <c r="K211" i="566" s="1"/>
  <c r="J210" i="566"/>
  <c r="K210" i="566" s="1"/>
  <c r="J209" i="566"/>
  <c r="K209" i="566" s="1"/>
  <c r="J208" i="566"/>
  <c r="K208" i="566" s="1"/>
  <c r="J207" i="566"/>
  <c r="K207" i="566" s="1"/>
  <c r="J206" i="566"/>
  <c r="K206" i="566" s="1"/>
  <c r="J205" i="566"/>
  <c r="K205" i="566" s="1"/>
  <c r="J204" i="566"/>
  <c r="K204" i="566" s="1"/>
  <c r="J203" i="566"/>
  <c r="K203" i="566" s="1"/>
  <c r="J202" i="566"/>
  <c r="K202" i="566" s="1"/>
  <c r="J201" i="566"/>
  <c r="K201" i="566" s="1"/>
  <c r="J200" i="566"/>
  <c r="K200" i="566" s="1"/>
  <c r="J199" i="566"/>
  <c r="K199" i="566" s="1"/>
  <c r="J198" i="566"/>
  <c r="K198" i="566" s="1"/>
  <c r="D196" i="566"/>
  <c r="D195" i="566"/>
  <c r="D194" i="566"/>
  <c r="I190" i="566"/>
  <c r="J189" i="566"/>
  <c r="K189" i="566" s="1"/>
  <c r="J188" i="566"/>
  <c r="K188" i="566" s="1"/>
  <c r="J187" i="566"/>
  <c r="K187" i="566" s="1"/>
  <c r="J186" i="566"/>
  <c r="K186" i="566" s="1"/>
  <c r="J185" i="566"/>
  <c r="K185" i="566" s="1"/>
  <c r="J184" i="566"/>
  <c r="K184" i="566" s="1"/>
  <c r="J183" i="566"/>
  <c r="K183" i="566" s="1"/>
  <c r="J182" i="566"/>
  <c r="K182" i="566" s="1"/>
  <c r="J181" i="566"/>
  <c r="K181" i="566" s="1"/>
  <c r="K180" i="566"/>
  <c r="J180" i="566"/>
  <c r="J179" i="566"/>
  <c r="K179" i="566" s="1"/>
  <c r="J178" i="566"/>
  <c r="K178" i="566" s="1"/>
  <c r="J177" i="566"/>
  <c r="K177" i="566" s="1"/>
  <c r="J176" i="566"/>
  <c r="K176" i="566" s="1"/>
  <c r="J175" i="566"/>
  <c r="K175" i="566" s="1"/>
  <c r="J174" i="566"/>
  <c r="K174" i="566" s="1"/>
  <c r="J173" i="566"/>
  <c r="K173" i="566" s="1"/>
  <c r="K172" i="566"/>
  <c r="J172" i="566"/>
  <c r="J171" i="566"/>
  <c r="K171" i="566" s="1"/>
  <c r="J170" i="566"/>
  <c r="K170" i="566" s="1"/>
  <c r="D168" i="566"/>
  <c r="D167" i="566"/>
  <c r="D166" i="566"/>
  <c r="I162" i="566"/>
  <c r="J161" i="566"/>
  <c r="K161" i="566" s="1"/>
  <c r="J160" i="566"/>
  <c r="K160" i="566" s="1"/>
  <c r="J159" i="566"/>
  <c r="K159" i="566" s="1"/>
  <c r="J158" i="566"/>
  <c r="K158" i="566" s="1"/>
  <c r="J157" i="566"/>
  <c r="K157" i="566" s="1"/>
  <c r="J156" i="566"/>
  <c r="K156" i="566" s="1"/>
  <c r="J155" i="566"/>
  <c r="K155" i="566" s="1"/>
  <c r="J154" i="566"/>
  <c r="K154" i="566" s="1"/>
  <c r="J153" i="566"/>
  <c r="K153" i="566" s="1"/>
  <c r="J152" i="566"/>
  <c r="K152" i="566" s="1"/>
  <c r="J151" i="566"/>
  <c r="K151" i="566" s="1"/>
  <c r="J150" i="566"/>
  <c r="K150" i="566" s="1"/>
  <c r="J149" i="566"/>
  <c r="K149" i="566" s="1"/>
  <c r="J148" i="566"/>
  <c r="K148" i="566" s="1"/>
  <c r="J147" i="566"/>
  <c r="K147" i="566" s="1"/>
  <c r="J146" i="566"/>
  <c r="K146" i="566" s="1"/>
  <c r="J145" i="566"/>
  <c r="K145" i="566" s="1"/>
  <c r="J144" i="566"/>
  <c r="K144" i="566" s="1"/>
  <c r="J143" i="566"/>
  <c r="K143" i="566" s="1"/>
  <c r="J142" i="566"/>
  <c r="K142" i="566" s="1"/>
  <c r="D140" i="566"/>
  <c r="D139" i="566"/>
  <c r="D138" i="566"/>
  <c r="C133" i="566"/>
  <c r="C129" i="566"/>
  <c r="G70" i="566" s="1"/>
  <c r="C62" i="566" s="1"/>
  <c r="H70" i="566" s="1"/>
  <c r="C113" i="566"/>
  <c r="C115" i="566" s="1"/>
  <c r="C109" i="566"/>
  <c r="B103" i="566"/>
  <c r="P70" i="566"/>
  <c r="C69" i="566"/>
  <c r="K67" i="566"/>
  <c r="K69" i="566" s="1"/>
  <c r="G62" i="566"/>
  <c r="C54" i="566"/>
  <c r="B54" i="566"/>
  <c r="C53" i="566"/>
  <c r="B53" i="566"/>
  <c r="C52" i="566"/>
  <c r="B52" i="566"/>
  <c r="C51" i="566"/>
  <c r="B51" i="566"/>
  <c r="C50" i="566"/>
  <c r="B50" i="566"/>
  <c r="C49" i="566"/>
  <c r="B49" i="566"/>
  <c r="O46" i="566"/>
  <c r="O45" i="566"/>
  <c r="O44" i="566"/>
  <c r="O43" i="566"/>
  <c r="O42" i="566"/>
  <c r="M41" i="566"/>
  <c r="K70" i="566" s="1"/>
  <c r="L70" i="566" s="1"/>
  <c r="C25" i="566"/>
  <c r="C24" i="566" s="1"/>
  <c r="G24" i="566" s="1"/>
  <c r="D436" i="565"/>
  <c r="D420" i="565"/>
  <c r="L351" i="565"/>
  <c r="H350" i="565"/>
  <c r="F350" i="565"/>
  <c r="J343" i="565"/>
  <c r="D343" i="565"/>
  <c r="N343" i="565" s="1"/>
  <c r="N346" i="565" s="1"/>
  <c r="F378" i="565" s="1"/>
  <c r="F379" i="565" s="1"/>
  <c r="N330" i="565"/>
  <c r="D330" i="565"/>
  <c r="J329" i="565"/>
  <c r="L315" i="565"/>
  <c r="I302" i="565"/>
  <c r="J301" i="565"/>
  <c r="K301" i="565" s="1"/>
  <c r="J300" i="565"/>
  <c r="K300" i="565" s="1"/>
  <c r="K299" i="565"/>
  <c r="J299" i="565"/>
  <c r="J298" i="565"/>
  <c r="K298" i="565" s="1"/>
  <c r="J297" i="565"/>
  <c r="K297" i="565" s="1"/>
  <c r="J296" i="565"/>
  <c r="K296" i="565" s="1"/>
  <c r="J295" i="565"/>
  <c r="K295" i="565" s="1"/>
  <c r="J294" i="565"/>
  <c r="K294" i="565" s="1"/>
  <c r="J293" i="565"/>
  <c r="K293" i="565" s="1"/>
  <c r="J292" i="565"/>
  <c r="K292" i="565" s="1"/>
  <c r="J291" i="565"/>
  <c r="K291" i="565" s="1"/>
  <c r="K290" i="565"/>
  <c r="J290" i="565"/>
  <c r="J289" i="565"/>
  <c r="K289" i="565" s="1"/>
  <c r="J288" i="565"/>
  <c r="K288" i="565" s="1"/>
  <c r="J287" i="565"/>
  <c r="K287" i="565" s="1"/>
  <c r="K286" i="565"/>
  <c r="J286" i="565"/>
  <c r="J285" i="565"/>
  <c r="K285" i="565" s="1"/>
  <c r="J284" i="565"/>
  <c r="K284" i="565" s="1"/>
  <c r="J283" i="565"/>
  <c r="K283" i="565" s="1"/>
  <c r="J282" i="565"/>
  <c r="K282" i="565" s="1"/>
  <c r="D280" i="565"/>
  <c r="D279" i="565"/>
  <c r="D278" i="565"/>
  <c r="I274" i="565"/>
  <c r="J273" i="565"/>
  <c r="K273" i="565" s="1"/>
  <c r="J272" i="565"/>
  <c r="K272" i="565" s="1"/>
  <c r="J271" i="565"/>
  <c r="K271" i="565" s="1"/>
  <c r="J270" i="565"/>
  <c r="K270" i="565" s="1"/>
  <c r="J269" i="565"/>
  <c r="K269" i="565" s="1"/>
  <c r="J268" i="565"/>
  <c r="K268" i="565" s="1"/>
  <c r="J267" i="565"/>
  <c r="K267" i="565" s="1"/>
  <c r="J266" i="565"/>
  <c r="K266" i="565" s="1"/>
  <c r="K265" i="565"/>
  <c r="J265" i="565"/>
  <c r="J264" i="565"/>
  <c r="K264" i="565" s="1"/>
  <c r="J263" i="565"/>
  <c r="K263" i="565" s="1"/>
  <c r="J262" i="565"/>
  <c r="K262" i="565" s="1"/>
  <c r="J261" i="565"/>
  <c r="K261" i="565" s="1"/>
  <c r="J260" i="565"/>
  <c r="K260" i="565" s="1"/>
  <c r="J259" i="565"/>
  <c r="K259" i="565" s="1"/>
  <c r="J258" i="565"/>
  <c r="K258" i="565" s="1"/>
  <c r="J257" i="565"/>
  <c r="K257" i="565" s="1"/>
  <c r="J256" i="565"/>
  <c r="K256" i="565" s="1"/>
  <c r="K255" i="565"/>
  <c r="J255" i="565"/>
  <c r="J254" i="565"/>
  <c r="K254" i="565" s="1"/>
  <c r="D252" i="565"/>
  <c r="D251" i="565"/>
  <c r="D250" i="565"/>
  <c r="I246" i="565"/>
  <c r="J245" i="565"/>
  <c r="K245" i="565" s="1"/>
  <c r="J244" i="565"/>
  <c r="K244" i="565" s="1"/>
  <c r="J243" i="565"/>
  <c r="K243" i="565" s="1"/>
  <c r="J242" i="565"/>
  <c r="K242" i="565" s="1"/>
  <c r="J241" i="565"/>
  <c r="K241" i="565" s="1"/>
  <c r="J240" i="565"/>
  <c r="K240" i="565" s="1"/>
  <c r="J239" i="565"/>
  <c r="K239" i="565" s="1"/>
  <c r="J238" i="565"/>
  <c r="K238" i="565" s="1"/>
  <c r="J237" i="565"/>
  <c r="K237" i="565" s="1"/>
  <c r="J236" i="565"/>
  <c r="K236" i="565" s="1"/>
  <c r="J235" i="565"/>
  <c r="K235" i="565" s="1"/>
  <c r="J234" i="565"/>
  <c r="K234" i="565" s="1"/>
  <c r="J233" i="565"/>
  <c r="K233" i="565" s="1"/>
  <c r="J232" i="565"/>
  <c r="K232" i="565" s="1"/>
  <c r="J231" i="565"/>
  <c r="K231" i="565" s="1"/>
  <c r="J230" i="565"/>
  <c r="K230" i="565" s="1"/>
  <c r="J229" i="565"/>
  <c r="K229" i="565" s="1"/>
  <c r="J228" i="565"/>
  <c r="K228" i="565" s="1"/>
  <c r="J227" i="565"/>
  <c r="K227" i="565" s="1"/>
  <c r="J226" i="565"/>
  <c r="K226" i="565" s="1"/>
  <c r="D224" i="565"/>
  <c r="D223" i="565"/>
  <c r="D222" i="565"/>
  <c r="I218" i="565"/>
  <c r="K217" i="565"/>
  <c r="J217" i="565"/>
  <c r="J216" i="565"/>
  <c r="K216" i="565" s="1"/>
  <c r="J215" i="565"/>
  <c r="K215" i="565" s="1"/>
  <c r="J214" i="565"/>
  <c r="K214" i="565" s="1"/>
  <c r="J213" i="565"/>
  <c r="K213" i="565" s="1"/>
  <c r="J212" i="565"/>
  <c r="K212" i="565" s="1"/>
  <c r="K211" i="565"/>
  <c r="J211" i="565"/>
  <c r="J210" i="565"/>
  <c r="K210" i="565" s="1"/>
  <c r="J209" i="565"/>
  <c r="K209" i="565" s="1"/>
  <c r="J208" i="565"/>
  <c r="K208" i="565" s="1"/>
  <c r="J207" i="565"/>
  <c r="K207" i="565" s="1"/>
  <c r="J206" i="565"/>
  <c r="K206" i="565" s="1"/>
  <c r="J205" i="565"/>
  <c r="K205" i="565" s="1"/>
  <c r="K204" i="565"/>
  <c r="J204" i="565"/>
  <c r="J203" i="565"/>
  <c r="K203" i="565" s="1"/>
  <c r="J202" i="565"/>
  <c r="K202" i="565" s="1"/>
  <c r="J201" i="565"/>
  <c r="K201" i="565" s="1"/>
  <c r="J200" i="565"/>
  <c r="K200" i="565" s="1"/>
  <c r="J199" i="565"/>
  <c r="K199" i="565" s="1"/>
  <c r="J198" i="565"/>
  <c r="K198" i="565" s="1"/>
  <c r="D196" i="565"/>
  <c r="D195" i="565"/>
  <c r="D194" i="565"/>
  <c r="I190" i="565"/>
  <c r="J189" i="565"/>
  <c r="K189" i="565" s="1"/>
  <c r="J188" i="565"/>
  <c r="K188" i="565" s="1"/>
  <c r="J187" i="565"/>
  <c r="K187" i="565" s="1"/>
  <c r="J186" i="565"/>
  <c r="K186" i="565" s="1"/>
  <c r="J185" i="565"/>
  <c r="K185" i="565" s="1"/>
  <c r="K184" i="565"/>
  <c r="J184" i="565"/>
  <c r="J183" i="565"/>
  <c r="K183" i="565" s="1"/>
  <c r="K182" i="565"/>
  <c r="J182" i="565"/>
  <c r="J181" i="565"/>
  <c r="K181" i="565" s="1"/>
  <c r="J180" i="565"/>
  <c r="K180" i="565" s="1"/>
  <c r="J179" i="565"/>
  <c r="K179" i="565" s="1"/>
  <c r="J178" i="565"/>
  <c r="K178" i="565" s="1"/>
  <c r="J177" i="565"/>
  <c r="K177" i="565" s="1"/>
  <c r="J176" i="565"/>
  <c r="K176" i="565" s="1"/>
  <c r="J175" i="565"/>
  <c r="K175" i="565" s="1"/>
  <c r="J174" i="565"/>
  <c r="K174" i="565" s="1"/>
  <c r="J173" i="565"/>
  <c r="K173" i="565" s="1"/>
  <c r="K172" i="565"/>
  <c r="J172" i="565"/>
  <c r="J171" i="565"/>
  <c r="K171" i="565" s="1"/>
  <c r="J170" i="565"/>
  <c r="K170" i="565" s="1"/>
  <c r="D168" i="565"/>
  <c r="D167" i="565"/>
  <c r="D166" i="565"/>
  <c r="I162" i="565"/>
  <c r="J161" i="565"/>
  <c r="K161" i="565" s="1"/>
  <c r="K160" i="565"/>
  <c r="J160" i="565"/>
  <c r="J159" i="565"/>
  <c r="K159" i="565" s="1"/>
  <c r="J158" i="565"/>
  <c r="K158" i="565" s="1"/>
  <c r="K157" i="565"/>
  <c r="J157" i="565"/>
  <c r="J156" i="565"/>
  <c r="K156" i="565" s="1"/>
  <c r="J155" i="565"/>
  <c r="K155" i="565" s="1"/>
  <c r="J154" i="565"/>
  <c r="K154" i="565" s="1"/>
  <c r="K153" i="565"/>
  <c r="J153" i="565"/>
  <c r="J152" i="565"/>
  <c r="K152" i="565" s="1"/>
  <c r="J151" i="565"/>
  <c r="K151" i="565" s="1"/>
  <c r="J150" i="565"/>
  <c r="K150" i="565" s="1"/>
  <c r="J149" i="565"/>
  <c r="K149" i="565" s="1"/>
  <c r="J148" i="565"/>
  <c r="K148" i="565" s="1"/>
  <c r="J147" i="565"/>
  <c r="K147" i="565" s="1"/>
  <c r="J146" i="565"/>
  <c r="K146" i="565" s="1"/>
  <c r="J145" i="565"/>
  <c r="K145" i="565" s="1"/>
  <c r="J144" i="565"/>
  <c r="K144" i="565" s="1"/>
  <c r="J143" i="565"/>
  <c r="K143" i="565" s="1"/>
  <c r="K142" i="565"/>
  <c r="J142" i="565"/>
  <c r="D140" i="565"/>
  <c r="D139" i="565"/>
  <c r="D138" i="565"/>
  <c r="C133" i="565"/>
  <c r="C129" i="565"/>
  <c r="C113" i="565"/>
  <c r="C115" i="565" s="1"/>
  <c r="C109" i="565"/>
  <c r="L329" i="565" s="1"/>
  <c r="B103" i="565"/>
  <c r="G71" i="565"/>
  <c r="P70" i="565"/>
  <c r="C69" i="565"/>
  <c r="G67" i="565"/>
  <c r="G62" i="565"/>
  <c r="C54" i="565"/>
  <c r="B54" i="565"/>
  <c r="C53" i="565"/>
  <c r="B53" i="565"/>
  <c r="C52" i="565"/>
  <c r="B52" i="565"/>
  <c r="C51" i="565"/>
  <c r="B51" i="565"/>
  <c r="C50" i="565"/>
  <c r="B50" i="565"/>
  <c r="C49" i="565"/>
  <c r="B49" i="565"/>
  <c r="O46" i="565"/>
  <c r="O45" i="565"/>
  <c r="O44" i="565"/>
  <c r="O43" i="565"/>
  <c r="O42" i="565"/>
  <c r="M41" i="565"/>
  <c r="C25" i="565"/>
  <c r="C24" i="565" s="1"/>
  <c r="G24" i="565" s="1"/>
  <c r="D436" i="564"/>
  <c r="D420" i="564"/>
  <c r="L351" i="564"/>
  <c r="H350" i="564"/>
  <c r="F350" i="564"/>
  <c r="J343" i="564"/>
  <c r="D330" i="564"/>
  <c r="J329" i="564"/>
  <c r="L315" i="564"/>
  <c r="I302" i="564"/>
  <c r="J301" i="564"/>
  <c r="K301" i="564" s="1"/>
  <c r="J300" i="564"/>
  <c r="K300" i="564" s="1"/>
  <c r="J299" i="564"/>
  <c r="K299" i="564" s="1"/>
  <c r="K298" i="564"/>
  <c r="J298" i="564"/>
  <c r="J297" i="564"/>
  <c r="K297" i="564" s="1"/>
  <c r="J296" i="564"/>
  <c r="K296" i="564" s="1"/>
  <c r="J295" i="564"/>
  <c r="K295" i="564" s="1"/>
  <c r="J294" i="564"/>
  <c r="K294" i="564" s="1"/>
  <c r="J293" i="564"/>
  <c r="K293" i="564" s="1"/>
  <c r="K292" i="564"/>
  <c r="J292" i="564"/>
  <c r="J291" i="564"/>
  <c r="K291" i="564" s="1"/>
  <c r="J290" i="564"/>
  <c r="K290" i="564" s="1"/>
  <c r="K289" i="564"/>
  <c r="J289" i="564"/>
  <c r="J288" i="564"/>
  <c r="K288" i="564" s="1"/>
  <c r="J287" i="564"/>
  <c r="K287" i="564" s="1"/>
  <c r="J286" i="564"/>
  <c r="K286" i="564" s="1"/>
  <c r="J285" i="564"/>
  <c r="K285" i="564" s="1"/>
  <c r="J284" i="564"/>
  <c r="K284" i="564" s="1"/>
  <c r="J283" i="564"/>
  <c r="K283" i="564" s="1"/>
  <c r="J282" i="564"/>
  <c r="K282" i="564" s="1"/>
  <c r="D280" i="564"/>
  <c r="D279" i="564"/>
  <c r="D278" i="564"/>
  <c r="I274" i="564"/>
  <c r="J273" i="564"/>
  <c r="K273" i="564" s="1"/>
  <c r="J272" i="564"/>
  <c r="K272" i="564" s="1"/>
  <c r="J271" i="564"/>
  <c r="K271" i="564" s="1"/>
  <c r="J270" i="564"/>
  <c r="K270" i="564" s="1"/>
  <c r="J269" i="564"/>
  <c r="K269" i="564" s="1"/>
  <c r="K268" i="564"/>
  <c r="J268" i="564"/>
  <c r="K267" i="564"/>
  <c r="J267" i="564"/>
  <c r="J266" i="564"/>
  <c r="K266" i="564" s="1"/>
  <c r="J265" i="564"/>
  <c r="K265" i="564" s="1"/>
  <c r="J264" i="564"/>
  <c r="K264" i="564" s="1"/>
  <c r="J263" i="564"/>
  <c r="K263" i="564" s="1"/>
  <c r="J262" i="564"/>
  <c r="K262" i="564" s="1"/>
  <c r="J261" i="564"/>
  <c r="K261" i="564" s="1"/>
  <c r="K260" i="564"/>
  <c r="J260" i="564"/>
  <c r="J259" i="564"/>
  <c r="K259" i="564" s="1"/>
  <c r="J258" i="564"/>
  <c r="K258" i="564" s="1"/>
  <c r="J257" i="564"/>
  <c r="K257" i="564" s="1"/>
  <c r="J256" i="564"/>
  <c r="K256" i="564" s="1"/>
  <c r="J255" i="564"/>
  <c r="K255" i="564" s="1"/>
  <c r="J254" i="564"/>
  <c r="K254" i="564" s="1"/>
  <c r="D252" i="564"/>
  <c r="D251" i="564"/>
  <c r="D250" i="564"/>
  <c r="I246" i="564"/>
  <c r="J245" i="564"/>
  <c r="K245" i="564" s="1"/>
  <c r="K244" i="564"/>
  <c r="J244" i="564"/>
  <c r="J243" i="564"/>
  <c r="K243" i="564" s="1"/>
  <c r="J242" i="564"/>
  <c r="K242" i="564" s="1"/>
  <c r="J241" i="564"/>
  <c r="K241" i="564" s="1"/>
  <c r="J240" i="564"/>
  <c r="K240" i="564" s="1"/>
  <c r="J239" i="564"/>
  <c r="K239" i="564" s="1"/>
  <c r="K238" i="564"/>
  <c r="J238" i="564"/>
  <c r="J237" i="564"/>
  <c r="K237" i="564" s="1"/>
  <c r="J236" i="564"/>
  <c r="K236" i="564" s="1"/>
  <c r="J235" i="564"/>
  <c r="K235" i="564" s="1"/>
  <c r="K234" i="564"/>
  <c r="J234" i="564"/>
  <c r="J233" i="564"/>
  <c r="K233" i="564" s="1"/>
  <c r="J232" i="564"/>
  <c r="K232" i="564" s="1"/>
  <c r="J231" i="564"/>
  <c r="K231" i="564" s="1"/>
  <c r="J230" i="564"/>
  <c r="K230" i="564" s="1"/>
  <c r="J229" i="564"/>
  <c r="K229" i="564" s="1"/>
  <c r="J228" i="564"/>
  <c r="K228" i="564" s="1"/>
  <c r="K227" i="564"/>
  <c r="J227" i="564"/>
  <c r="J226" i="564"/>
  <c r="K226" i="564" s="1"/>
  <c r="D224" i="564"/>
  <c r="D223" i="564"/>
  <c r="D222" i="564"/>
  <c r="I218" i="564"/>
  <c r="J217" i="564"/>
  <c r="K217" i="564" s="1"/>
  <c r="J216" i="564"/>
  <c r="K216" i="564" s="1"/>
  <c r="J215" i="564"/>
  <c r="K215" i="564" s="1"/>
  <c r="J214" i="564"/>
  <c r="K214" i="564" s="1"/>
  <c r="J213" i="564"/>
  <c r="K213" i="564" s="1"/>
  <c r="J212" i="564"/>
  <c r="K212" i="564" s="1"/>
  <c r="J211" i="564"/>
  <c r="K211" i="564" s="1"/>
  <c r="J210" i="564"/>
  <c r="K210" i="564" s="1"/>
  <c r="K209" i="564"/>
  <c r="J209" i="564"/>
  <c r="J208" i="564"/>
  <c r="K208" i="564" s="1"/>
  <c r="J207" i="564"/>
  <c r="K207" i="564" s="1"/>
  <c r="J206" i="564"/>
  <c r="K206" i="564" s="1"/>
  <c r="J205" i="564"/>
  <c r="K205" i="564" s="1"/>
  <c r="J204" i="564"/>
  <c r="K204" i="564" s="1"/>
  <c r="J203" i="564"/>
  <c r="K203" i="564" s="1"/>
  <c r="J202" i="564"/>
  <c r="K202" i="564" s="1"/>
  <c r="J201" i="564"/>
  <c r="K201" i="564" s="1"/>
  <c r="J200" i="564"/>
  <c r="K200" i="564" s="1"/>
  <c r="J199" i="564"/>
  <c r="K199" i="564" s="1"/>
  <c r="J198" i="564"/>
  <c r="K198" i="564" s="1"/>
  <c r="D196" i="564"/>
  <c r="D195" i="564"/>
  <c r="D194" i="564"/>
  <c r="I190" i="564"/>
  <c r="J189" i="564"/>
  <c r="K189" i="564" s="1"/>
  <c r="J188" i="564"/>
  <c r="K188" i="564" s="1"/>
  <c r="J187" i="564"/>
  <c r="K187" i="564" s="1"/>
  <c r="J186" i="564"/>
  <c r="K186" i="564" s="1"/>
  <c r="J185" i="564"/>
  <c r="K185" i="564" s="1"/>
  <c r="K184" i="564"/>
  <c r="J184" i="564"/>
  <c r="J183" i="564"/>
  <c r="K183" i="564" s="1"/>
  <c r="J182" i="564"/>
  <c r="K182" i="564" s="1"/>
  <c r="J181" i="564"/>
  <c r="K181" i="564" s="1"/>
  <c r="J180" i="564"/>
  <c r="K180" i="564" s="1"/>
  <c r="J179" i="564"/>
  <c r="K179" i="564" s="1"/>
  <c r="J178" i="564"/>
  <c r="K178" i="564" s="1"/>
  <c r="J177" i="564"/>
  <c r="K177" i="564" s="1"/>
  <c r="J176" i="564"/>
  <c r="K176" i="564" s="1"/>
  <c r="J175" i="564"/>
  <c r="K175" i="564" s="1"/>
  <c r="J174" i="564"/>
  <c r="K174" i="564" s="1"/>
  <c r="J173" i="564"/>
  <c r="K173" i="564" s="1"/>
  <c r="K172" i="564"/>
  <c r="J172" i="564"/>
  <c r="J171" i="564"/>
  <c r="K171" i="564" s="1"/>
  <c r="J170" i="564"/>
  <c r="K170" i="564" s="1"/>
  <c r="D168" i="564"/>
  <c r="D167" i="564"/>
  <c r="D166" i="564"/>
  <c r="I162" i="564"/>
  <c r="J161" i="564"/>
  <c r="K161" i="564" s="1"/>
  <c r="J160" i="564"/>
  <c r="K160" i="564" s="1"/>
  <c r="J159" i="564"/>
  <c r="K159" i="564" s="1"/>
  <c r="J158" i="564"/>
  <c r="K158" i="564" s="1"/>
  <c r="J157" i="564"/>
  <c r="K157" i="564" s="1"/>
  <c r="J156" i="564"/>
  <c r="K156" i="564" s="1"/>
  <c r="J155" i="564"/>
  <c r="K155" i="564" s="1"/>
  <c r="J154" i="564"/>
  <c r="K154" i="564" s="1"/>
  <c r="J153" i="564"/>
  <c r="K153" i="564" s="1"/>
  <c r="J152" i="564"/>
  <c r="K152" i="564" s="1"/>
  <c r="J151" i="564"/>
  <c r="K151" i="564" s="1"/>
  <c r="J150" i="564"/>
  <c r="K150" i="564" s="1"/>
  <c r="J149" i="564"/>
  <c r="K149" i="564" s="1"/>
  <c r="J148" i="564"/>
  <c r="K148" i="564" s="1"/>
  <c r="J147" i="564"/>
  <c r="K147" i="564" s="1"/>
  <c r="J146" i="564"/>
  <c r="K146" i="564" s="1"/>
  <c r="K145" i="564"/>
  <c r="J145" i="564"/>
  <c r="J144" i="564"/>
  <c r="K144" i="564" s="1"/>
  <c r="J143" i="564"/>
  <c r="K143" i="564" s="1"/>
  <c r="J142" i="564"/>
  <c r="K142" i="564" s="1"/>
  <c r="D140" i="564"/>
  <c r="D139" i="564"/>
  <c r="D138" i="564"/>
  <c r="C133" i="564"/>
  <c r="C129" i="564"/>
  <c r="G70" i="564" s="1"/>
  <c r="C62" i="564" s="1"/>
  <c r="C113" i="564"/>
  <c r="C115" i="564" s="1"/>
  <c r="C109" i="564"/>
  <c r="G66" i="564" s="1"/>
  <c r="B103" i="564"/>
  <c r="P70" i="564"/>
  <c r="C69" i="564"/>
  <c r="G62" i="564"/>
  <c r="C54" i="564"/>
  <c r="B54" i="564"/>
  <c r="C53" i="564"/>
  <c r="B53" i="564"/>
  <c r="C52" i="564"/>
  <c r="B52" i="564"/>
  <c r="C51" i="564"/>
  <c r="B51" i="564"/>
  <c r="C50" i="564"/>
  <c r="B50" i="564"/>
  <c r="C49" i="564"/>
  <c r="B49" i="564"/>
  <c r="O46" i="564"/>
  <c r="O45" i="564"/>
  <c r="O44" i="564"/>
  <c r="O43" i="564"/>
  <c r="O42" i="564"/>
  <c r="M41" i="564"/>
  <c r="K70" i="564" s="1"/>
  <c r="L70" i="564" s="1"/>
  <c r="C25" i="564"/>
  <c r="C24" i="564" s="1"/>
  <c r="G24" i="564" s="1"/>
  <c r="D436" i="563"/>
  <c r="D420" i="563"/>
  <c r="L351" i="563"/>
  <c r="L350" i="563"/>
  <c r="L354" i="563" s="1"/>
  <c r="H350" i="563"/>
  <c r="F350" i="563"/>
  <c r="D329" i="563"/>
  <c r="F315" i="563"/>
  <c r="L315" i="563" s="1"/>
  <c r="L314" i="563"/>
  <c r="F313" i="563"/>
  <c r="L313" i="563" s="1"/>
  <c r="I302" i="563"/>
  <c r="J301" i="563"/>
  <c r="K301" i="563" s="1"/>
  <c r="J300" i="563"/>
  <c r="K300" i="563" s="1"/>
  <c r="J299" i="563"/>
  <c r="K299" i="563" s="1"/>
  <c r="J298" i="563"/>
  <c r="K298" i="563" s="1"/>
  <c r="K297" i="563"/>
  <c r="J297" i="563"/>
  <c r="J296" i="563"/>
  <c r="K296" i="563" s="1"/>
  <c r="J295" i="563"/>
  <c r="K295" i="563" s="1"/>
  <c r="J294" i="563"/>
  <c r="K294" i="563" s="1"/>
  <c r="K293" i="563"/>
  <c r="J293" i="563"/>
  <c r="J292" i="563"/>
  <c r="K292" i="563" s="1"/>
  <c r="J291" i="563"/>
  <c r="K291" i="563" s="1"/>
  <c r="J290" i="563"/>
  <c r="K290" i="563" s="1"/>
  <c r="J289" i="563"/>
  <c r="K289" i="563" s="1"/>
  <c r="K288" i="563"/>
  <c r="J288" i="563"/>
  <c r="J287" i="563"/>
  <c r="K287" i="563" s="1"/>
  <c r="K286" i="563"/>
  <c r="J286" i="563"/>
  <c r="J285" i="563"/>
  <c r="K285" i="563" s="1"/>
  <c r="K284" i="563"/>
  <c r="J284" i="563"/>
  <c r="J283" i="563"/>
  <c r="K283" i="563" s="1"/>
  <c r="J282" i="563"/>
  <c r="K282" i="563" s="1"/>
  <c r="D280" i="563"/>
  <c r="D279" i="563"/>
  <c r="D278" i="563"/>
  <c r="I274" i="563"/>
  <c r="J273" i="563"/>
  <c r="K273" i="563" s="1"/>
  <c r="J272" i="563"/>
  <c r="K272" i="563" s="1"/>
  <c r="J271" i="563"/>
  <c r="K271" i="563" s="1"/>
  <c r="J270" i="563"/>
  <c r="K270" i="563" s="1"/>
  <c r="J269" i="563"/>
  <c r="K269" i="563" s="1"/>
  <c r="J268" i="563"/>
  <c r="K268" i="563" s="1"/>
  <c r="K267" i="563"/>
  <c r="J267" i="563"/>
  <c r="J266" i="563"/>
  <c r="K266" i="563" s="1"/>
  <c r="J265" i="563"/>
  <c r="K265" i="563" s="1"/>
  <c r="J264" i="563"/>
  <c r="K264" i="563" s="1"/>
  <c r="J263" i="563"/>
  <c r="K263" i="563" s="1"/>
  <c r="J262" i="563"/>
  <c r="K262" i="563" s="1"/>
  <c r="J261" i="563"/>
  <c r="K261" i="563" s="1"/>
  <c r="J260" i="563"/>
  <c r="K260" i="563" s="1"/>
  <c r="J259" i="563"/>
  <c r="K259" i="563" s="1"/>
  <c r="J258" i="563"/>
  <c r="K258" i="563" s="1"/>
  <c r="J257" i="563"/>
  <c r="K257" i="563" s="1"/>
  <c r="J256" i="563"/>
  <c r="K256" i="563" s="1"/>
  <c r="J255" i="563"/>
  <c r="K255" i="563" s="1"/>
  <c r="J254" i="563"/>
  <c r="K254" i="563" s="1"/>
  <c r="D252" i="563"/>
  <c r="D251" i="563"/>
  <c r="D250" i="563"/>
  <c r="I246" i="563"/>
  <c r="J245" i="563"/>
  <c r="K245" i="563" s="1"/>
  <c r="J244" i="563"/>
  <c r="K244" i="563" s="1"/>
  <c r="J243" i="563"/>
  <c r="K243" i="563" s="1"/>
  <c r="J242" i="563"/>
  <c r="K242" i="563" s="1"/>
  <c r="J241" i="563"/>
  <c r="K241" i="563" s="1"/>
  <c r="J240" i="563"/>
  <c r="K240" i="563" s="1"/>
  <c r="J239" i="563"/>
  <c r="K239" i="563" s="1"/>
  <c r="J238" i="563"/>
  <c r="K238" i="563" s="1"/>
  <c r="J237" i="563"/>
  <c r="K237" i="563" s="1"/>
  <c r="J236" i="563"/>
  <c r="K236" i="563" s="1"/>
  <c r="J235" i="563"/>
  <c r="K235" i="563" s="1"/>
  <c r="J234" i="563"/>
  <c r="K234" i="563" s="1"/>
  <c r="J233" i="563"/>
  <c r="K233" i="563" s="1"/>
  <c r="J232" i="563"/>
  <c r="K232" i="563" s="1"/>
  <c r="J231" i="563"/>
  <c r="K231" i="563" s="1"/>
  <c r="J230" i="563"/>
  <c r="K230" i="563" s="1"/>
  <c r="J229" i="563"/>
  <c r="K229" i="563" s="1"/>
  <c r="J228" i="563"/>
  <c r="K228" i="563" s="1"/>
  <c r="J227" i="563"/>
  <c r="K227" i="563" s="1"/>
  <c r="J226" i="563"/>
  <c r="K226" i="563" s="1"/>
  <c r="I218" i="563"/>
  <c r="J217" i="563"/>
  <c r="K217" i="563" s="1"/>
  <c r="J216" i="563"/>
  <c r="K216" i="563" s="1"/>
  <c r="J215" i="563"/>
  <c r="K215" i="563" s="1"/>
  <c r="J214" i="563"/>
  <c r="K214" i="563" s="1"/>
  <c r="J213" i="563"/>
  <c r="K213" i="563" s="1"/>
  <c r="J212" i="563"/>
  <c r="K212" i="563" s="1"/>
  <c r="J211" i="563"/>
  <c r="K211" i="563" s="1"/>
  <c r="J210" i="563"/>
  <c r="K210" i="563" s="1"/>
  <c r="J209" i="563"/>
  <c r="K209" i="563" s="1"/>
  <c r="J208" i="563"/>
  <c r="K208" i="563" s="1"/>
  <c r="K207" i="563"/>
  <c r="J207" i="563"/>
  <c r="J206" i="563"/>
  <c r="K206" i="563" s="1"/>
  <c r="K205" i="563"/>
  <c r="J205" i="563"/>
  <c r="J204" i="563"/>
  <c r="K204" i="563" s="1"/>
  <c r="J203" i="563"/>
  <c r="K203" i="563" s="1"/>
  <c r="J202" i="563"/>
  <c r="K202" i="563" s="1"/>
  <c r="J201" i="563"/>
  <c r="K201" i="563" s="1"/>
  <c r="J200" i="563"/>
  <c r="K200" i="563" s="1"/>
  <c r="K199" i="563"/>
  <c r="J199" i="563"/>
  <c r="J198" i="563"/>
  <c r="K198" i="563" s="1"/>
  <c r="I190" i="563"/>
  <c r="J189" i="563"/>
  <c r="K189" i="563" s="1"/>
  <c r="J188" i="563"/>
  <c r="K188" i="563" s="1"/>
  <c r="J187" i="563"/>
  <c r="K187" i="563" s="1"/>
  <c r="J186" i="563"/>
  <c r="K186" i="563" s="1"/>
  <c r="J185" i="563"/>
  <c r="K185" i="563" s="1"/>
  <c r="J184" i="563"/>
  <c r="K184" i="563" s="1"/>
  <c r="J183" i="563"/>
  <c r="K183" i="563" s="1"/>
  <c r="J182" i="563"/>
  <c r="K182" i="563" s="1"/>
  <c r="J181" i="563"/>
  <c r="K181" i="563" s="1"/>
  <c r="J180" i="563"/>
  <c r="K180" i="563" s="1"/>
  <c r="J179" i="563"/>
  <c r="K179" i="563" s="1"/>
  <c r="J178" i="563"/>
  <c r="K178" i="563" s="1"/>
  <c r="K177" i="563"/>
  <c r="J177" i="563"/>
  <c r="J176" i="563"/>
  <c r="K176" i="563" s="1"/>
  <c r="J175" i="563"/>
  <c r="K175" i="563" s="1"/>
  <c r="J174" i="563"/>
  <c r="K174" i="563" s="1"/>
  <c r="J173" i="563"/>
  <c r="K173" i="563" s="1"/>
  <c r="J172" i="563"/>
  <c r="K172" i="563" s="1"/>
  <c r="J171" i="563"/>
  <c r="K171" i="563" s="1"/>
  <c r="J170" i="563"/>
  <c r="K170" i="563" s="1"/>
  <c r="D168" i="563"/>
  <c r="D167" i="563"/>
  <c r="D166" i="563"/>
  <c r="I162" i="563"/>
  <c r="J161" i="563"/>
  <c r="K161" i="563" s="1"/>
  <c r="J160" i="563"/>
  <c r="K160" i="563" s="1"/>
  <c r="J159" i="563"/>
  <c r="K159" i="563" s="1"/>
  <c r="K158" i="563"/>
  <c r="J158" i="563"/>
  <c r="J157" i="563"/>
  <c r="K157" i="563" s="1"/>
  <c r="J156" i="563"/>
  <c r="K156" i="563" s="1"/>
  <c r="J155" i="563"/>
  <c r="K155" i="563" s="1"/>
  <c r="J154" i="563"/>
  <c r="K154" i="563" s="1"/>
  <c r="J153" i="563"/>
  <c r="K153" i="563" s="1"/>
  <c r="J152" i="563"/>
  <c r="K152" i="563" s="1"/>
  <c r="J151" i="563"/>
  <c r="K151" i="563" s="1"/>
  <c r="J150" i="563"/>
  <c r="K150" i="563" s="1"/>
  <c r="K149" i="563"/>
  <c r="J149" i="563"/>
  <c r="J148" i="563"/>
  <c r="K148" i="563" s="1"/>
  <c r="J147" i="563"/>
  <c r="K147" i="563" s="1"/>
  <c r="J146" i="563"/>
  <c r="K146" i="563" s="1"/>
  <c r="J145" i="563"/>
  <c r="K145" i="563" s="1"/>
  <c r="J144" i="563"/>
  <c r="K144" i="563" s="1"/>
  <c r="J143" i="563"/>
  <c r="K143" i="563" s="1"/>
  <c r="J142" i="563"/>
  <c r="K142" i="563" s="1"/>
  <c r="D140" i="563"/>
  <c r="D139" i="563"/>
  <c r="D138" i="563"/>
  <c r="C133" i="563"/>
  <c r="C129" i="563"/>
  <c r="G71" i="563" s="1"/>
  <c r="C114" i="563"/>
  <c r="C115" i="563" s="1"/>
  <c r="C109" i="563"/>
  <c r="G69" i="563" s="1"/>
  <c r="B103" i="563"/>
  <c r="L71" i="563"/>
  <c r="K71" i="563"/>
  <c r="L70" i="563"/>
  <c r="C70" i="563"/>
  <c r="M68" i="563"/>
  <c r="C54" i="563"/>
  <c r="B54" i="563"/>
  <c r="C53" i="563"/>
  <c r="B53" i="563"/>
  <c r="C52" i="563"/>
  <c r="B52" i="563"/>
  <c r="C51" i="563"/>
  <c r="B51" i="563"/>
  <c r="B50" i="563"/>
  <c r="C49" i="563"/>
  <c r="B49" i="563"/>
  <c r="O46" i="563"/>
  <c r="O45" i="563"/>
  <c r="O44" i="563"/>
  <c r="O43" i="563"/>
  <c r="M42" i="563"/>
  <c r="M47" i="563" s="1"/>
  <c r="M41" i="563"/>
  <c r="O41" i="563" s="1"/>
  <c r="D436" i="562"/>
  <c r="D420" i="562"/>
  <c r="L351" i="562"/>
  <c r="H350" i="562"/>
  <c r="L350" i="562" s="1"/>
  <c r="F350" i="562"/>
  <c r="D329" i="562"/>
  <c r="F315" i="562"/>
  <c r="L315" i="562" s="1"/>
  <c r="L314" i="562"/>
  <c r="F313" i="562"/>
  <c r="L313" i="562" s="1"/>
  <c r="I302" i="562"/>
  <c r="J301" i="562"/>
  <c r="K301" i="562" s="1"/>
  <c r="J300" i="562"/>
  <c r="K300" i="562" s="1"/>
  <c r="J299" i="562"/>
  <c r="K299" i="562" s="1"/>
  <c r="J298" i="562"/>
  <c r="K298" i="562" s="1"/>
  <c r="J297" i="562"/>
  <c r="K297" i="562" s="1"/>
  <c r="J296" i="562"/>
  <c r="K296" i="562" s="1"/>
  <c r="J295" i="562"/>
  <c r="K295" i="562" s="1"/>
  <c r="J294" i="562"/>
  <c r="K294" i="562" s="1"/>
  <c r="J293" i="562"/>
  <c r="K293" i="562" s="1"/>
  <c r="J292" i="562"/>
  <c r="K292" i="562" s="1"/>
  <c r="K291" i="562"/>
  <c r="J291" i="562"/>
  <c r="J290" i="562"/>
  <c r="K290" i="562" s="1"/>
  <c r="J289" i="562"/>
  <c r="K289" i="562" s="1"/>
  <c r="J288" i="562"/>
  <c r="K288" i="562" s="1"/>
  <c r="J287" i="562"/>
  <c r="K287" i="562" s="1"/>
  <c r="J286" i="562"/>
  <c r="K286" i="562" s="1"/>
  <c r="J285" i="562"/>
  <c r="K285" i="562" s="1"/>
  <c r="J284" i="562"/>
  <c r="K284" i="562" s="1"/>
  <c r="J283" i="562"/>
  <c r="K283" i="562" s="1"/>
  <c r="J282" i="562"/>
  <c r="K282" i="562" s="1"/>
  <c r="D280" i="562"/>
  <c r="D279" i="562"/>
  <c r="D278" i="562"/>
  <c r="I274" i="562"/>
  <c r="J273" i="562"/>
  <c r="K273" i="562" s="1"/>
  <c r="J272" i="562"/>
  <c r="K272" i="562" s="1"/>
  <c r="J271" i="562"/>
  <c r="K271" i="562" s="1"/>
  <c r="J270" i="562"/>
  <c r="K270" i="562" s="1"/>
  <c r="J269" i="562"/>
  <c r="K269" i="562" s="1"/>
  <c r="J268" i="562"/>
  <c r="K268" i="562" s="1"/>
  <c r="J267" i="562"/>
  <c r="K267" i="562" s="1"/>
  <c r="J266" i="562"/>
  <c r="K266" i="562" s="1"/>
  <c r="J265" i="562"/>
  <c r="K265" i="562" s="1"/>
  <c r="J264" i="562"/>
  <c r="K264" i="562" s="1"/>
  <c r="J263" i="562"/>
  <c r="K263" i="562" s="1"/>
  <c r="J262" i="562"/>
  <c r="K262" i="562" s="1"/>
  <c r="J261" i="562"/>
  <c r="K261" i="562" s="1"/>
  <c r="J260" i="562"/>
  <c r="K260" i="562" s="1"/>
  <c r="J259" i="562"/>
  <c r="K259" i="562" s="1"/>
  <c r="K258" i="562"/>
  <c r="J258" i="562"/>
  <c r="J257" i="562"/>
  <c r="K257" i="562" s="1"/>
  <c r="J256" i="562"/>
  <c r="K256" i="562" s="1"/>
  <c r="J255" i="562"/>
  <c r="K255" i="562" s="1"/>
  <c r="J254" i="562"/>
  <c r="K254" i="562" s="1"/>
  <c r="D252" i="562"/>
  <c r="D251" i="562"/>
  <c r="D250" i="562"/>
  <c r="I246" i="562"/>
  <c r="J245" i="562"/>
  <c r="K245" i="562" s="1"/>
  <c r="J244" i="562"/>
  <c r="K244" i="562" s="1"/>
  <c r="J243" i="562"/>
  <c r="K243" i="562" s="1"/>
  <c r="J242" i="562"/>
  <c r="K242" i="562" s="1"/>
  <c r="J241" i="562"/>
  <c r="K241" i="562" s="1"/>
  <c r="J240" i="562"/>
  <c r="K240" i="562" s="1"/>
  <c r="J239" i="562"/>
  <c r="K239" i="562" s="1"/>
  <c r="J238" i="562"/>
  <c r="K238" i="562" s="1"/>
  <c r="K237" i="562"/>
  <c r="J237" i="562"/>
  <c r="J236" i="562"/>
  <c r="K236" i="562" s="1"/>
  <c r="J235" i="562"/>
  <c r="K235" i="562" s="1"/>
  <c r="J234" i="562"/>
  <c r="K234" i="562" s="1"/>
  <c r="J233" i="562"/>
  <c r="K233" i="562" s="1"/>
  <c r="J232" i="562"/>
  <c r="K232" i="562" s="1"/>
  <c r="J231" i="562"/>
  <c r="K231" i="562" s="1"/>
  <c r="J230" i="562"/>
  <c r="K230" i="562" s="1"/>
  <c r="K229" i="562"/>
  <c r="J229" i="562"/>
  <c r="J228" i="562"/>
  <c r="K228" i="562" s="1"/>
  <c r="J227" i="562"/>
  <c r="K227" i="562" s="1"/>
  <c r="J226" i="562"/>
  <c r="K226" i="562" s="1"/>
  <c r="I218" i="562"/>
  <c r="J217" i="562"/>
  <c r="K217" i="562" s="1"/>
  <c r="K216" i="562"/>
  <c r="J216" i="562"/>
  <c r="K215" i="562"/>
  <c r="J215" i="562"/>
  <c r="J214" i="562"/>
  <c r="K214" i="562" s="1"/>
  <c r="J213" i="562"/>
  <c r="K213" i="562" s="1"/>
  <c r="J212" i="562"/>
  <c r="K212" i="562" s="1"/>
  <c r="J211" i="562"/>
  <c r="K211" i="562" s="1"/>
  <c r="J210" i="562"/>
  <c r="K210" i="562" s="1"/>
  <c r="J209" i="562"/>
  <c r="K209" i="562" s="1"/>
  <c r="J208" i="562"/>
  <c r="K208" i="562" s="1"/>
  <c r="K207" i="562"/>
  <c r="J207" i="562"/>
  <c r="J206" i="562"/>
  <c r="K206" i="562" s="1"/>
  <c r="J205" i="562"/>
  <c r="K205" i="562" s="1"/>
  <c r="K204" i="562"/>
  <c r="J204" i="562"/>
  <c r="J203" i="562"/>
  <c r="K203" i="562" s="1"/>
  <c r="J202" i="562"/>
  <c r="K202" i="562" s="1"/>
  <c r="K201" i="562"/>
  <c r="J201" i="562"/>
  <c r="K200" i="562"/>
  <c r="J200" i="562"/>
  <c r="J199" i="562"/>
  <c r="K199" i="562" s="1"/>
  <c r="J198" i="562"/>
  <c r="K198" i="562" s="1"/>
  <c r="I190" i="562"/>
  <c r="J189" i="562"/>
  <c r="K189" i="562" s="1"/>
  <c r="J188" i="562"/>
  <c r="K188" i="562" s="1"/>
  <c r="J187" i="562"/>
  <c r="K187" i="562" s="1"/>
  <c r="J186" i="562"/>
  <c r="K186" i="562" s="1"/>
  <c r="J185" i="562"/>
  <c r="K185" i="562" s="1"/>
  <c r="J184" i="562"/>
  <c r="K184" i="562" s="1"/>
  <c r="J183" i="562"/>
  <c r="K183" i="562" s="1"/>
  <c r="J182" i="562"/>
  <c r="K182" i="562" s="1"/>
  <c r="J181" i="562"/>
  <c r="K181" i="562" s="1"/>
  <c r="J180" i="562"/>
  <c r="K180" i="562" s="1"/>
  <c r="J179" i="562"/>
  <c r="K179" i="562" s="1"/>
  <c r="J178" i="562"/>
  <c r="K178" i="562" s="1"/>
  <c r="J177" i="562"/>
  <c r="K177" i="562" s="1"/>
  <c r="J176" i="562"/>
  <c r="K176" i="562" s="1"/>
  <c r="J175" i="562"/>
  <c r="K175" i="562" s="1"/>
  <c r="J174" i="562"/>
  <c r="K174" i="562" s="1"/>
  <c r="J173" i="562"/>
  <c r="K173" i="562" s="1"/>
  <c r="J172" i="562"/>
  <c r="K172" i="562" s="1"/>
  <c r="J171" i="562"/>
  <c r="K171" i="562" s="1"/>
  <c r="K170" i="562"/>
  <c r="J170" i="562"/>
  <c r="D168" i="562"/>
  <c r="D167" i="562"/>
  <c r="D166" i="562"/>
  <c r="I162" i="562"/>
  <c r="J161" i="562"/>
  <c r="K161" i="562" s="1"/>
  <c r="J160" i="562"/>
  <c r="K160" i="562" s="1"/>
  <c r="K159" i="562"/>
  <c r="J159" i="562"/>
  <c r="J158" i="562"/>
  <c r="K158" i="562" s="1"/>
  <c r="J157" i="562"/>
  <c r="K157" i="562" s="1"/>
  <c r="J156" i="562"/>
  <c r="K156" i="562" s="1"/>
  <c r="J155" i="562"/>
  <c r="K155" i="562" s="1"/>
  <c r="J154" i="562"/>
  <c r="K154" i="562" s="1"/>
  <c r="J153" i="562"/>
  <c r="K153" i="562" s="1"/>
  <c r="J152" i="562"/>
  <c r="K152" i="562" s="1"/>
  <c r="K151" i="562"/>
  <c r="J151" i="562"/>
  <c r="J150" i="562"/>
  <c r="K150" i="562" s="1"/>
  <c r="J149" i="562"/>
  <c r="K149" i="562" s="1"/>
  <c r="J148" i="562"/>
  <c r="K148" i="562" s="1"/>
  <c r="J147" i="562"/>
  <c r="K147" i="562" s="1"/>
  <c r="J146" i="562"/>
  <c r="K146" i="562" s="1"/>
  <c r="J145" i="562"/>
  <c r="K145" i="562" s="1"/>
  <c r="J144" i="562"/>
  <c r="K144" i="562" s="1"/>
  <c r="J143" i="562"/>
  <c r="K143" i="562" s="1"/>
  <c r="J142" i="562"/>
  <c r="K142" i="562" s="1"/>
  <c r="D140" i="562"/>
  <c r="D139" i="562"/>
  <c r="D138" i="562"/>
  <c r="C133" i="562"/>
  <c r="C129" i="562"/>
  <c r="G71" i="562" s="1"/>
  <c r="C114" i="562"/>
  <c r="C115" i="562" s="1"/>
  <c r="C109" i="562"/>
  <c r="B103" i="562"/>
  <c r="L71" i="562"/>
  <c r="K71" i="562"/>
  <c r="L70" i="562"/>
  <c r="C70" i="562"/>
  <c r="M68" i="562"/>
  <c r="C54" i="562"/>
  <c r="B54" i="562"/>
  <c r="C53" i="562"/>
  <c r="B53" i="562"/>
  <c r="C52" i="562"/>
  <c r="B52" i="562"/>
  <c r="C51" i="562"/>
  <c r="B51" i="562"/>
  <c r="B50" i="562"/>
  <c r="C49" i="562"/>
  <c r="B49" i="562"/>
  <c r="M47" i="562"/>
  <c r="O46" i="562"/>
  <c r="O45" i="562"/>
  <c r="O44" i="562"/>
  <c r="O43" i="562"/>
  <c r="M42" i="562"/>
  <c r="N42" i="562" s="1"/>
  <c r="C25" i="562" s="1"/>
  <c r="C24" i="562" s="1"/>
  <c r="M41" i="562"/>
  <c r="O41" i="562" s="1"/>
  <c r="D436" i="561"/>
  <c r="D420" i="561"/>
  <c r="L351" i="561"/>
  <c r="H350" i="561"/>
  <c r="F350" i="561"/>
  <c r="D329" i="561"/>
  <c r="N329" i="561" s="1"/>
  <c r="N339" i="561" s="1"/>
  <c r="F387" i="561" s="1"/>
  <c r="F388" i="561" s="1"/>
  <c r="F316" i="561"/>
  <c r="L316" i="561" s="1"/>
  <c r="F315" i="561"/>
  <c r="L315" i="561" s="1"/>
  <c r="L314" i="561"/>
  <c r="F313" i="561"/>
  <c r="L313" i="561" s="1"/>
  <c r="F312" i="561"/>
  <c r="L312" i="561" s="1"/>
  <c r="I302" i="561"/>
  <c r="J301" i="561"/>
  <c r="K301" i="561" s="1"/>
  <c r="J300" i="561"/>
  <c r="K300" i="561" s="1"/>
  <c r="J299" i="561"/>
  <c r="K299" i="561" s="1"/>
  <c r="J298" i="561"/>
  <c r="K298" i="561" s="1"/>
  <c r="J297" i="561"/>
  <c r="K297" i="561" s="1"/>
  <c r="J296" i="561"/>
  <c r="K296" i="561" s="1"/>
  <c r="J295" i="561"/>
  <c r="K295" i="561" s="1"/>
  <c r="J294" i="561"/>
  <c r="K294" i="561" s="1"/>
  <c r="J293" i="561"/>
  <c r="K293" i="561" s="1"/>
  <c r="J292" i="561"/>
  <c r="K292" i="561" s="1"/>
  <c r="J291" i="561"/>
  <c r="K291" i="561" s="1"/>
  <c r="K290" i="561"/>
  <c r="J290" i="561"/>
  <c r="J289" i="561"/>
  <c r="K289" i="561" s="1"/>
  <c r="J288" i="561"/>
  <c r="K288" i="561" s="1"/>
  <c r="J287" i="561"/>
  <c r="K287" i="561" s="1"/>
  <c r="J286" i="561"/>
  <c r="K286" i="561" s="1"/>
  <c r="J285" i="561"/>
  <c r="K285" i="561" s="1"/>
  <c r="J284" i="561"/>
  <c r="K284" i="561" s="1"/>
  <c r="J283" i="561"/>
  <c r="K283" i="561" s="1"/>
  <c r="J282" i="561"/>
  <c r="K282" i="561" s="1"/>
  <c r="D280" i="561"/>
  <c r="D279" i="561"/>
  <c r="D278" i="561"/>
  <c r="I274" i="561"/>
  <c r="J273" i="561"/>
  <c r="K273" i="561" s="1"/>
  <c r="K272" i="561"/>
  <c r="J272" i="561"/>
  <c r="J271" i="561"/>
  <c r="K271" i="561" s="1"/>
  <c r="J270" i="561"/>
  <c r="K270" i="561" s="1"/>
  <c r="J269" i="561"/>
  <c r="K269" i="561" s="1"/>
  <c r="K268" i="561"/>
  <c r="J268" i="561"/>
  <c r="J267" i="561"/>
  <c r="K267" i="561" s="1"/>
  <c r="J266" i="561"/>
  <c r="K266" i="561" s="1"/>
  <c r="J265" i="561"/>
  <c r="K265" i="561" s="1"/>
  <c r="J264" i="561"/>
  <c r="K264" i="561" s="1"/>
  <c r="J263" i="561"/>
  <c r="K263" i="561" s="1"/>
  <c r="J262" i="561"/>
  <c r="K262" i="561" s="1"/>
  <c r="J261" i="561"/>
  <c r="K261" i="561" s="1"/>
  <c r="J260" i="561"/>
  <c r="K260" i="561" s="1"/>
  <c r="J259" i="561"/>
  <c r="K259" i="561" s="1"/>
  <c r="J258" i="561"/>
  <c r="K258" i="561" s="1"/>
  <c r="J257" i="561"/>
  <c r="K257" i="561" s="1"/>
  <c r="K256" i="561"/>
  <c r="J256" i="561"/>
  <c r="J255" i="561"/>
  <c r="K255" i="561" s="1"/>
  <c r="J254" i="561"/>
  <c r="K254" i="561" s="1"/>
  <c r="D252" i="561"/>
  <c r="D251" i="561"/>
  <c r="D250" i="561"/>
  <c r="I246" i="561"/>
  <c r="J245" i="561"/>
  <c r="K245" i="561" s="1"/>
  <c r="J244" i="561"/>
  <c r="K244" i="561" s="1"/>
  <c r="J243" i="561"/>
  <c r="K243" i="561" s="1"/>
  <c r="J242" i="561"/>
  <c r="K242" i="561" s="1"/>
  <c r="J241" i="561"/>
  <c r="K241" i="561" s="1"/>
  <c r="J240" i="561"/>
  <c r="K240" i="561" s="1"/>
  <c r="J239" i="561"/>
  <c r="K239" i="561" s="1"/>
  <c r="J238" i="561"/>
  <c r="K238" i="561" s="1"/>
  <c r="J237" i="561"/>
  <c r="K237" i="561" s="1"/>
  <c r="K236" i="561"/>
  <c r="J236" i="561"/>
  <c r="J235" i="561"/>
  <c r="K235" i="561" s="1"/>
  <c r="J234" i="561"/>
  <c r="K234" i="561" s="1"/>
  <c r="J233" i="561"/>
  <c r="K233" i="561" s="1"/>
  <c r="J232" i="561"/>
  <c r="K232" i="561" s="1"/>
  <c r="K231" i="561"/>
  <c r="J231" i="561"/>
  <c r="J230" i="561"/>
  <c r="K230" i="561" s="1"/>
  <c r="J229" i="561"/>
  <c r="K229" i="561" s="1"/>
  <c r="J228" i="561"/>
  <c r="K228" i="561" s="1"/>
  <c r="J227" i="561"/>
  <c r="K227" i="561" s="1"/>
  <c r="K226" i="561"/>
  <c r="J226" i="561"/>
  <c r="I218" i="561"/>
  <c r="J217" i="561"/>
  <c r="K217" i="561" s="1"/>
  <c r="J216" i="561"/>
  <c r="K216" i="561" s="1"/>
  <c r="J215" i="561"/>
  <c r="K215" i="561" s="1"/>
  <c r="J214" i="561"/>
  <c r="K214" i="561" s="1"/>
  <c r="J213" i="561"/>
  <c r="K213" i="561" s="1"/>
  <c r="J212" i="561"/>
  <c r="K212" i="561" s="1"/>
  <c r="J211" i="561"/>
  <c r="K211" i="561" s="1"/>
  <c r="J210" i="561"/>
  <c r="K210" i="561" s="1"/>
  <c r="J209" i="561"/>
  <c r="K209" i="561" s="1"/>
  <c r="J208" i="561"/>
  <c r="K208" i="561" s="1"/>
  <c r="J207" i="561"/>
  <c r="K207" i="561" s="1"/>
  <c r="J206" i="561"/>
  <c r="K206" i="561" s="1"/>
  <c r="J205" i="561"/>
  <c r="K205" i="561" s="1"/>
  <c r="J204" i="561"/>
  <c r="K204" i="561" s="1"/>
  <c r="K203" i="561"/>
  <c r="J203" i="561"/>
  <c r="J202" i="561"/>
  <c r="K202" i="561" s="1"/>
  <c r="K201" i="561"/>
  <c r="J201" i="561"/>
  <c r="J200" i="561"/>
  <c r="K200" i="561" s="1"/>
  <c r="J199" i="561"/>
  <c r="K199" i="561" s="1"/>
  <c r="J198" i="561"/>
  <c r="K198" i="561" s="1"/>
  <c r="I190" i="561"/>
  <c r="J189" i="561"/>
  <c r="K189" i="561" s="1"/>
  <c r="J188" i="561"/>
  <c r="K188" i="561" s="1"/>
  <c r="J187" i="561"/>
  <c r="K187" i="561" s="1"/>
  <c r="K186" i="561"/>
  <c r="J186" i="561"/>
  <c r="J185" i="561"/>
  <c r="K185" i="561" s="1"/>
  <c r="J184" i="561"/>
  <c r="K184" i="561" s="1"/>
  <c r="J183" i="561"/>
  <c r="K183" i="561" s="1"/>
  <c r="J182" i="561"/>
  <c r="K182" i="561" s="1"/>
  <c r="K181" i="561"/>
  <c r="J181" i="561"/>
  <c r="J180" i="561"/>
  <c r="K180" i="561" s="1"/>
  <c r="J179" i="561"/>
  <c r="K179" i="561" s="1"/>
  <c r="K178" i="561"/>
  <c r="J178" i="561"/>
  <c r="J177" i="561"/>
  <c r="K177" i="561" s="1"/>
  <c r="J176" i="561"/>
  <c r="K176" i="561" s="1"/>
  <c r="J175" i="561"/>
  <c r="K175" i="561" s="1"/>
  <c r="J174" i="561"/>
  <c r="K174" i="561" s="1"/>
  <c r="J173" i="561"/>
  <c r="K173" i="561" s="1"/>
  <c r="J172" i="561"/>
  <c r="K172" i="561" s="1"/>
  <c r="J171" i="561"/>
  <c r="K171" i="561" s="1"/>
  <c r="J170" i="561"/>
  <c r="K170" i="561" s="1"/>
  <c r="D168" i="561"/>
  <c r="D167" i="561"/>
  <c r="D166" i="561"/>
  <c r="I162" i="561"/>
  <c r="J161" i="561"/>
  <c r="K161" i="561" s="1"/>
  <c r="J160" i="561"/>
  <c r="K160" i="561" s="1"/>
  <c r="J159" i="561"/>
  <c r="K159" i="561" s="1"/>
  <c r="J158" i="561"/>
  <c r="K158" i="561" s="1"/>
  <c r="J157" i="561"/>
  <c r="K157" i="561" s="1"/>
  <c r="J156" i="561"/>
  <c r="K156" i="561" s="1"/>
  <c r="J155" i="561"/>
  <c r="K155" i="561" s="1"/>
  <c r="J154" i="561"/>
  <c r="K154" i="561" s="1"/>
  <c r="J153" i="561"/>
  <c r="K153" i="561" s="1"/>
  <c r="J152" i="561"/>
  <c r="K152" i="561" s="1"/>
  <c r="J151" i="561"/>
  <c r="K151" i="561" s="1"/>
  <c r="J150" i="561"/>
  <c r="K150" i="561" s="1"/>
  <c r="J149" i="561"/>
  <c r="K149" i="561" s="1"/>
  <c r="J148" i="561"/>
  <c r="K148" i="561" s="1"/>
  <c r="K147" i="561"/>
  <c r="J147" i="561"/>
  <c r="J146" i="561"/>
  <c r="K146" i="561" s="1"/>
  <c r="J145" i="561"/>
  <c r="K145" i="561" s="1"/>
  <c r="J144" i="561"/>
  <c r="K144" i="561" s="1"/>
  <c r="J143" i="561"/>
  <c r="K143" i="561" s="1"/>
  <c r="J142" i="561"/>
  <c r="K142" i="561" s="1"/>
  <c r="D140" i="561"/>
  <c r="D139" i="561"/>
  <c r="D138" i="561"/>
  <c r="C133" i="561"/>
  <c r="C129" i="561"/>
  <c r="C114" i="561"/>
  <c r="C115" i="561" s="1"/>
  <c r="C109" i="561"/>
  <c r="B103" i="561"/>
  <c r="H100" i="561"/>
  <c r="C62" i="561"/>
  <c r="C103" i="561" s="1"/>
  <c r="C54" i="561"/>
  <c r="B54" i="561"/>
  <c r="C53" i="561"/>
  <c r="B53" i="561"/>
  <c r="C52" i="561"/>
  <c r="B52" i="561"/>
  <c r="C51" i="561"/>
  <c r="B51" i="561"/>
  <c r="C50" i="561"/>
  <c r="B50" i="561"/>
  <c r="C49" i="561"/>
  <c r="B49" i="561"/>
  <c r="M47" i="561"/>
  <c r="O46" i="561"/>
  <c r="O45" i="561"/>
  <c r="O44" i="561"/>
  <c r="O43" i="561"/>
  <c r="O42" i="561"/>
  <c r="M41" i="561"/>
  <c r="O41" i="561" s="1"/>
  <c r="C25" i="561"/>
  <c r="C24" i="561" s="1"/>
  <c r="D436" i="560"/>
  <c r="D420" i="560"/>
  <c r="L351" i="560"/>
  <c r="H350" i="560"/>
  <c r="L350" i="560" s="1"/>
  <c r="L354" i="560" s="1"/>
  <c r="F350" i="560"/>
  <c r="J343" i="560"/>
  <c r="D330" i="560"/>
  <c r="D343" i="560" s="1"/>
  <c r="J329" i="560"/>
  <c r="L315" i="560"/>
  <c r="I302" i="560"/>
  <c r="J301" i="560"/>
  <c r="K301" i="560" s="1"/>
  <c r="J300" i="560"/>
  <c r="K300" i="560" s="1"/>
  <c r="J299" i="560"/>
  <c r="K299" i="560" s="1"/>
  <c r="J298" i="560"/>
  <c r="K298" i="560" s="1"/>
  <c r="J297" i="560"/>
  <c r="K297" i="560" s="1"/>
  <c r="J296" i="560"/>
  <c r="K296" i="560" s="1"/>
  <c r="J295" i="560"/>
  <c r="K295" i="560" s="1"/>
  <c r="J294" i="560"/>
  <c r="K294" i="560" s="1"/>
  <c r="J293" i="560"/>
  <c r="K293" i="560" s="1"/>
  <c r="J292" i="560"/>
  <c r="K292" i="560" s="1"/>
  <c r="J291" i="560"/>
  <c r="K291" i="560" s="1"/>
  <c r="J290" i="560"/>
  <c r="K290" i="560" s="1"/>
  <c r="J289" i="560"/>
  <c r="K289" i="560" s="1"/>
  <c r="J288" i="560"/>
  <c r="K288" i="560" s="1"/>
  <c r="J287" i="560"/>
  <c r="K287" i="560" s="1"/>
  <c r="J286" i="560"/>
  <c r="K286" i="560" s="1"/>
  <c r="J285" i="560"/>
  <c r="K285" i="560" s="1"/>
  <c r="J284" i="560"/>
  <c r="K284" i="560" s="1"/>
  <c r="J283" i="560"/>
  <c r="K283" i="560" s="1"/>
  <c r="J282" i="560"/>
  <c r="K282" i="560" s="1"/>
  <c r="D280" i="560"/>
  <c r="D279" i="560"/>
  <c r="D278" i="560"/>
  <c r="I274" i="560"/>
  <c r="J273" i="560"/>
  <c r="K273" i="560" s="1"/>
  <c r="J272" i="560"/>
  <c r="K272" i="560" s="1"/>
  <c r="J271" i="560"/>
  <c r="K271" i="560" s="1"/>
  <c r="J270" i="560"/>
  <c r="K270" i="560" s="1"/>
  <c r="J269" i="560"/>
  <c r="K269" i="560" s="1"/>
  <c r="J268" i="560"/>
  <c r="K268" i="560" s="1"/>
  <c r="J267" i="560"/>
  <c r="K267" i="560" s="1"/>
  <c r="J266" i="560"/>
  <c r="K266" i="560" s="1"/>
  <c r="J265" i="560"/>
  <c r="K265" i="560" s="1"/>
  <c r="J264" i="560"/>
  <c r="K264" i="560" s="1"/>
  <c r="J263" i="560"/>
  <c r="K263" i="560" s="1"/>
  <c r="J262" i="560"/>
  <c r="K262" i="560" s="1"/>
  <c r="J261" i="560"/>
  <c r="K261" i="560" s="1"/>
  <c r="J260" i="560"/>
  <c r="K260" i="560" s="1"/>
  <c r="J259" i="560"/>
  <c r="K259" i="560" s="1"/>
  <c r="J258" i="560"/>
  <c r="K258" i="560" s="1"/>
  <c r="J257" i="560"/>
  <c r="K257" i="560" s="1"/>
  <c r="J256" i="560"/>
  <c r="K256" i="560" s="1"/>
  <c r="J255" i="560"/>
  <c r="K255" i="560" s="1"/>
  <c r="J254" i="560"/>
  <c r="K254" i="560" s="1"/>
  <c r="D252" i="560"/>
  <c r="D251" i="560"/>
  <c r="D250" i="560"/>
  <c r="I246" i="560"/>
  <c r="J245" i="560"/>
  <c r="K245" i="560" s="1"/>
  <c r="J244" i="560"/>
  <c r="K244" i="560" s="1"/>
  <c r="J243" i="560"/>
  <c r="K243" i="560" s="1"/>
  <c r="J242" i="560"/>
  <c r="K242" i="560" s="1"/>
  <c r="J241" i="560"/>
  <c r="K241" i="560" s="1"/>
  <c r="J240" i="560"/>
  <c r="K240" i="560" s="1"/>
  <c r="J239" i="560"/>
  <c r="K239" i="560" s="1"/>
  <c r="J238" i="560"/>
  <c r="K238" i="560" s="1"/>
  <c r="J237" i="560"/>
  <c r="K237" i="560" s="1"/>
  <c r="J236" i="560"/>
  <c r="K236" i="560" s="1"/>
  <c r="J235" i="560"/>
  <c r="K235" i="560" s="1"/>
  <c r="J234" i="560"/>
  <c r="K234" i="560" s="1"/>
  <c r="J233" i="560"/>
  <c r="K233" i="560" s="1"/>
  <c r="J232" i="560"/>
  <c r="K232" i="560" s="1"/>
  <c r="J231" i="560"/>
  <c r="K231" i="560" s="1"/>
  <c r="J230" i="560"/>
  <c r="K230" i="560" s="1"/>
  <c r="J229" i="560"/>
  <c r="K229" i="560" s="1"/>
  <c r="J228" i="560"/>
  <c r="K228" i="560" s="1"/>
  <c r="J227" i="560"/>
  <c r="K227" i="560" s="1"/>
  <c r="J226" i="560"/>
  <c r="K226" i="560" s="1"/>
  <c r="D224" i="560"/>
  <c r="D223" i="560"/>
  <c r="D222" i="560"/>
  <c r="I218" i="560"/>
  <c r="J217" i="560"/>
  <c r="K217" i="560" s="1"/>
  <c r="J216" i="560"/>
  <c r="K216" i="560" s="1"/>
  <c r="J215" i="560"/>
  <c r="K215" i="560" s="1"/>
  <c r="J214" i="560"/>
  <c r="K214" i="560" s="1"/>
  <c r="J213" i="560"/>
  <c r="K213" i="560" s="1"/>
  <c r="J212" i="560"/>
  <c r="K212" i="560" s="1"/>
  <c r="J211" i="560"/>
  <c r="K211" i="560" s="1"/>
  <c r="J210" i="560"/>
  <c r="K210" i="560" s="1"/>
  <c r="J209" i="560"/>
  <c r="K209" i="560" s="1"/>
  <c r="J208" i="560"/>
  <c r="K208" i="560" s="1"/>
  <c r="J207" i="560"/>
  <c r="K207" i="560" s="1"/>
  <c r="J206" i="560"/>
  <c r="K206" i="560" s="1"/>
  <c r="J205" i="560"/>
  <c r="K205" i="560" s="1"/>
  <c r="J204" i="560"/>
  <c r="K204" i="560" s="1"/>
  <c r="J203" i="560"/>
  <c r="K203" i="560" s="1"/>
  <c r="J202" i="560"/>
  <c r="K202" i="560" s="1"/>
  <c r="J201" i="560"/>
  <c r="K201" i="560" s="1"/>
  <c r="J200" i="560"/>
  <c r="K200" i="560" s="1"/>
  <c r="J199" i="560"/>
  <c r="K199" i="560" s="1"/>
  <c r="J198" i="560"/>
  <c r="K198" i="560" s="1"/>
  <c r="D196" i="560"/>
  <c r="D195" i="560"/>
  <c r="D194" i="560"/>
  <c r="I190" i="560"/>
  <c r="J189" i="560"/>
  <c r="K189" i="560" s="1"/>
  <c r="J188" i="560"/>
  <c r="K188" i="560" s="1"/>
  <c r="J187" i="560"/>
  <c r="K187" i="560" s="1"/>
  <c r="J186" i="560"/>
  <c r="K186" i="560" s="1"/>
  <c r="J185" i="560"/>
  <c r="K185" i="560" s="1"/>
  <c r="J184" i="560"/>
  <c r="K184" i="560" s="1"/>
  <c r="J183" i="560"/>
  <c r="K183" i="560" s="1"/>
  <c r="J182" i="560"/>
  <c r="K182" i="560" s="1"/>
  <c r="J181" i="560"/>
  <c r="K181" i="560" s="1"/>
  <c r="J180" i="560"/>
  <c r="K180" i="560" s="1"/>
  <c r="J179" i="560"/>
  <c r="K179" i="560" s="1"/>
  <c r="J178" i="560"/>
  <c r="K178" i="560" s="1"/>
  <c r="J177" i="560"/>
  <c r="K177" i="560" s="1"/>
  <c r="J176" i="560"/>
  <c r="K176" i="560" s="1"/>
  <c r="J175" i="560"/>
  <c r="K175" i="560" s="1"/>
  <c r="J174" i="560"/>
  <c r="K174" i="560" s="1"/>
  <c r="J173" i="560"/>
  <c r="K173" i="560" s="1"/>
  <c r="J172" i="560"/>
  <c r="K172" i="560" s="1"/>
  <c r="J171" i="560"/>
  <c r="K171" i="560" s="1"/>
  <c r="J170" i="560"/>
  <c r="K170" i="560" s="1"/>
  <c r="D168" i="560"/>
  <c r="D167" i="560"/>
  <c r="D166" i="560"/>
  <c r="I162" i="560"/>
  <c r="J161" i="560"/>
  <c r="K161" i="560" s="1"/>
  <c r="J160" i="560"/>
  <c r="K160" i="560" s="1"/>
  <c r="J159" i="560"/>
  <c r="K159" i="560" s="1"/>
  <c r="J158" i="560"/>
  <c r="K158" i="560" s="1"/>
  <c r="J157" i="560"/>
  <c r="K157" i="560" s="1"/>
  <c r="J156" i="560"/>
  <c r="K156" i="560" s="1"/>
  <c r="J155" i="560"/>
  <c r="K155" i="560" s="1"/>
  <c r="J154" i="560"/>
  <c r="K154" i="560" s="1"/>
  <c r="J153" i="560"/>
  <c r="K153" i="560" s="1"/>
  <c r="J152" i="560"/>
  <c r="K152" i="560" s="1"/>
  <c r="J151" i="560"/>
  <c r="K151" i="560" s="1"/>
  <c r="J150" i="560"/>
  <c r="K150" i="560" s="1"/>
  <c r="J149" i="560"/>
  <c r="K149" i="560" s="1"/>
  <c r="J148" i="560"/>
  <c r="K148" i="560" s="1"/>
  <c r="J147" i="560"/>
  <c r="K147" i="560" s="1"/>
  <c r="J146" i="560"/>
  <c r="K146" i="560" s="1"/>
  <c r="J145" i="560"/>
  <c r="K145" i="560" s="1"/>
  <c r="J144" i="560"/>
  <c r="K144" i="560" s="1"/>
  <c r="J143" i="560"/>
  <c r="K143" i="560" s="1"/>
  <c r="J142" i="560"/>
  <c r="K142" i="560" s="1"/>
  <c r="D140" i="560"/>
  <c r="D139" i="560"/>
  <c r="D138" i="560"/>
  <c r="C133" i="560"/>
  <c r="C129" i="560"/>
  <c r="C113" i="560"/>
  <c r="C115" i="560" s="1"/>
  <c r="C109" i="560"/>
  <c r="G72" i="560" s="1"/>
  <c r="B103" i="560"/>
  <c r="P70" i="560"/>
  <c r="G70" i="560"/>
  <c r="C62" i="560" s="1"/>
  <c r="C69" i="560"/>
  <c r="G62" i="560"/>
  <c r="C54" i="560"/>
  <c r="B54" i="560"/>
  <c r="C53" i="560"/>
  <c r="B53" i="560"/>
  <c r="C52" i="560"/>
  <c r="B52" i="560"/>
  <c r="C51" i="560"/>
  <c r="B51" i="560"/>
  <c r="C50" i="560"/>
  <c r="B50" i="560"/>
  <c r="C49" i="560"/>
  <c r="B49" i="560"/>
  <c r="O46" i="560"/>
  <c r="O45" i="560"/>
  <c r="O44" i="560"/>
  <c r="O43" i="560"/>
  <c r="O42" i="560"/>
  <c r="M41" i="560"/>
  <c r="K67" i="560" s="1"/>
  <c r="K69" i="560" s="1"/>
  <c r="C25" i="560"/>
  <c r="C24" i="560"/>
  <c r="D436" i="559"/>
  <c r="D420" i="559"/>
  <c r="L351" i="559"/>
  <c r="H350" i="559"/>
  <c r="F350" i="559"/>
  <c r="J343" i="559"/>
  <c r="D330" i="559"/>
  <c r="D343" i="559" s="1"/>
  <c r="J329" i="559"/>
  <c r="L315" i="559"/>
  <c r="I302" i="559"/>
  <c r="J301" i="559"/>
  <c r="K301" i="559" s="1"/>
  <c r="J300" i="559"/>
  <c r="K300" i="559" s="1"/>
  <c r="J299" i="559"/>
  <c r="K299" i="559" s="1"/>
  <c r="J298" i="559"/>
  <c r="K298" i="559" s="1"/>
  <c r="J297" i="559"/>
  <c r="K297" i="559" s="1"/>
  <c r="J296" i="559"/>
  <c r="K296" i="559" s="1"/>
  <c r="J295" i="559"/>
  <c r="K295" i="559" s="1"/>
  <c r="J294" i="559"/>
  <c r="K294" i="559" s="1"/>
  <c r="J293" i="559"/>
  <c r="K293" i="559" s="1"/>
  <c r="J292" i="559"/>
  <c r="K292" i="559" s="1"/>
  <c r="J291" i="559"/>
  <c r="K291" i="559" s="1"/>
  <c r="J290" i="559"/>
  <c r="K290" i="559" s="1"/>
  <c r="J289" i="559"/>
  <c r="K289" i="559" s="1"/>
  <c r="J288" i="559"/>
  <c r="K288" i="559" s="1"/>
  <c r="J287" i="559"/>
  <c r="K287" i="559" s="1"/>
  <c r="J286" i="559"/>
  <c r="K286" i="559" s="1"/>
  <c r="J285" i="559"/>
  <c r="K285" i="559" s="1"/>
  <c r="J284" i="559"/>
  <c r="K284" i="559" s="1"/>
  <c r="J283" i="559"/>
  <c r="K283" i="559" s="1"/>
  <c r="J282" i="559"/>
  <c r="K282" i="559" s="1"/>
  <c r="D280" i="559"/>
  <c r="D279" i="559"/>
  <c r="D278" i="559"/>
  <c r="I274" i="559"/>
  <c r="J273" i="559"/>
  <c r="K273" i="559" s="1"/>
  <c r="J272" i="559"/>
  <c r="K272" i="559" s="1"/>
  <c r="J271" i="559"/>
  <c r="K271" i="559" s="1"/>
  <c r="K270" i="559"/>
  <c r="J270" i="559"/>
  <c r="J269" i="559"/>
  <c r="K269" i="559" s="1"/>
  <c r="J268" i="559"/>
  <c r="K268" i="559" s="1"/>
  <c r="J267" i="559"/>
  <c r="K267" i="559" s="1"/>
  <c r="J266" i="559"/>
  <c r="K266" i="559" s="1"/>
  <c r="J265" i="559"/>
  <c r="K265" i="559" s="1"/>
  <c r="J264" i="559"/>
  <c r="K264" i="559" s="1"/>
  <c r="J263" i="559"/>
  <c r="K263" i="559" s="1"/>
  <c r="K262" i="559"/>
  <c r="J262" i="559"/>
  <c r="J261" i="559"/>
  <c r="K261" i="559" s="1"/>
  <c r="J260" i="559"/>
  <c r="K260" i="559" s="1"/>
  <c r="J259" i="559"/>
  <c r="K259" i="559" s="1"/>
  <c r="J258" i="559"/>
  <c r="K258" i="559" s="1"/>
  <c r="K257" i="559"/>
  <c r="J257" i="559"/>
  <c r="J256" i="559"/>
  <c r="K256" i="559" s="1"/>
  <c r="J255" i="559"/>
  <c r="K255" i="559" s="1"/>
  <c r="K254" i="559"/>
  <c r="J254" i="559"/>
  <c r="D252" i="559"/>
  <c r="D251" i="559"/>
  <c r="D250" i="559"/>
  <c r="I246" i="559"/>
  <c r="J245" i="559"/>
  <c r="K245" i="559" s="1"/>
  <c r="J244" i="559"/>
  <c r="K244" i="559" s="1"/>
  <c r="J243" i="559"/>
  <c r="K243" i="559" s="1"/>
  <c r="J242" i="559"/>
  <c r="K242" i="559" s="1"/>
  <c r="J241" i="559"/>
  <c r="K241" i="559" s="1"/>
  <c r="J240" i="559"/>
  <c r="K240" i="559" s="1"/>
  <c r="J239" i="559"/>
  <c r="K239" i="559" s="1"/>
  <c r="J238" i="559"/>
  <c r="K238" i="559" s="1"/>
  <c r="J237" i="559"/>
  <c r="K237" i="559" s="1"/>
  <c r="J236" i="559"/>
  <c r="K236" i="559" s="1"/>
  <c r="J235" i="559"/>
  <c r="K235" i="559" s="1"/>
  <c r="J234" i="559"/>
  <c r="K234" i="559" s="1"/>
  <c r="J233" i="559"/>
  <c r="K233" i="559" s="1"/>
  <c r="J232" i="559"/>
  <c r="K232" i="559" s="1"/>
  <c r="J231" i="559"/>
  <c r="K231" i="559" s="1"/>
  <c r="J230" i="559"/>
  <c r="K230" i="559" s="1"/>
  <c r="J229" i="559"/>
  <c r="K229" i="559" s="1"/>
  <c r="J228" i="559"/>
  <c r="K228" i="559" s="1"/>
  <c r="J227" i="559"/>
  <c r="K227" i="559" s="1"/>
  <c r="J226" i="559"/>
  <c r="K226" i="559" s="1"/>
  <c r="D224" i="559"/>
  <c r="D223" i="559"/>
  <c r="D222" i="559"/>
  <c r="I218" i="559"/>
  <c r="J217" i="559"/>
  <c r="K217" i="559" s="1"/>
  <c r="K216" i="559"/>
  <c r="J216" i="559"/>
  <c r="J215" i="559"/>
  <c r="K215" i="559" s="1"/>
  <c r="J214" i="559"/>
  <c r="K214" i="559" s="1"/>
  <c r="J213" i="559"/>
  <c r="K213" i="559" s="1"/>
  <c r="J212" i="559"/>
  <c r="K212" i="559" s="1"/>
  <c r="J211" i="559"/>
  <c r="K211" i="559" s="1"/>
  <c r="J210" i="559"/>
  <c r="K210" i="559" s="1"/>
  <c r="J209" i="559"/>
  <c r="K209" i="559" s="1"/>
  <c r="J208" i="559"/>
  <c r="K208" i="559" s="1"/>
  <c r="J207" i="559"/>
  <c r="K207" i="559" s="1"/>
  <c r="J206" i="559"/>
  <c r="K206" i="559" s="1"/>
  <c r="J205" i="559"/>
  <c r="K205" i="559" s="1"/>
  <c r="J204" i="559"/>
  <c r="K204" i="559" s="1"/>
  <c r="J203" i="559"/>
  <c r="K203" i="559" s="1"/>
  <c r="J202" i="559"/>
  <c r="K202" i="559" s="1"/>
  <c r="J201" i="559"/>
  <c r="K201" i="559" s="1"/>
  <c r="K200" i="559"/>
  <c r="J200" i="559"/>
  <c r="J199" i="559"/>
  <c r="K199" i="559" s="1"/>
  <c r="J198" i="559"/>
  <c r="K198" i="559" s="1"/>
  <c r="D196" i="559"/>
  <c r="D195" i="559"/>
  <c r="D194" i="559"/>
  <c r="I190" i="559"/>
  <c r="J189" i="559"/>
  <c r="K189" i="559" s="1"/>
  <c r="J188" i="559"/>
  <c r="K188" i="559" s="1"/>
  <c r="J187" i="559"/>
  <c r="K187" i="559" s="1"/>
  <c r="J186" i="559"/>
  <c r="K186" i="559" s="1"/>
  <c r="J185" i="559"/>
  <c r="K185" i="559" s="1"/>
  <c r="J184" i="559"/>
  <c r="K184" i="559" s="1"/>
  <c r="J183" i="559"/>
  <c r="K183" i="559" s="1"/>
  <c r="J182" i="559"/>
  <c r="K182" i="559" s="1"/>
  <c r="J181" i="559"/>
  <c r="K181" i="559" s="1"/>
  <c r="J180" i="559"/>
  <c r="K180" i="559" s="1"/>
  <c r="K179" i="559"/>
  <c r="J179" i="559"/>
  <c r="J178" i="559"/>
  <c r="K178" i="559" s="1"/>
  <c r="J177" i="559"/>
  <c r="K177" i="559" s="1"/>
  <c r="J176" i="559"/>
  <c r="K176" i="559" s="1"/>
  <c r="J175" i="559"/>
  <c r="K175" i="559" s="1"/>
  <c r="J174" i="559"/>
  <c r="K174" i="559" s="1"/>
  <c r="J173" i="559"/>
  <c r="K173" i="559" s="1"/>
  <c r="J172" i="559"/>
  <c r="K172" i="559" s="1"/>
  <c r="J171" i="559"/>
  <c r="K171" i="559" s="1"/>
  <c r="J170" i="559"/>
  <c r="K170" i="559" s="1"/>
  <c r="D168" i="559"/>
  <c r="D167" i="559"/>
  <c r="D166" i="559"/>
  <c r="I162" i="559"/>
  <c r="J161" i="559"/>
  <c r="K161" i="559" s="1"/>
  <c r="J160" i="559"/>
  <c r="K160" i="559" s="1"/>
  <c r="J159" i="559"/>
  <c r="K159" i="559" s="1"/>
  <c r="J158" i="559"/>
  <c r="K158" i="559" s="1"/>
  <c r="J157" i="559"/>
  <c r="K157" i="559" s="1"/>
  <c r="J156" i="559"/>
  <c r="K156" i="559" s="1"/>
  <c r="J155" i="559"/>
  <c r="K155" i="559" s="1"/>
  <c r="J154" i="559"/>
  <c r="K154" i="559" s="1"/>
  <c r="J153" i="559"/>
  <c r="K153" i="559" s="1"/>
  <c r="J152" i="559"/>
  <c r="K152" i="559" s="1"/>
  <c r="J151" i="559"/>
  <c r="K151" i="559" s="1"/>
  <c r="J150" i="559"/>
  <c r="K150" i="559" s="1"/>
  <c r="J149" i="559"/>
  <c r="K149" i="559" s="1"/>
  <c r="J148" i="559"/>
  <c r="K148" i="559" s="1"/>
  <c r="J147" i="559"/>
  <c r="K147" i="559" s="1"/>
  <c r="J146" i="559"/>
  <c r="K146" i="559" s="1"/>
  <c r="J145" i="559"/>
  <c r="K145" i="559" s="1"/>
  <c r="J144" i="559"/>
  <c r="K144" i="559" s="1"/>
  <c r="J143" i="559"/>
  <c r="K143" i="559" s="1"/>
  <c r="J142" i="559"/>
  <c r="K142" i="559" s="1"/>
  <c r="D140" i="559"/>
  <c r="D139" i="559"/>
  <c r="D138" i="559"/>
  <c r="C133" i="559"/>
  <c r="C129" i="559"/>
  <c r="G70" i="559" s="1"/>
  <c r="C62" i="559" s="1"/>
  <c r="C113" i="559"/>
  <c r="C115" i="559" s="1"/>
  <c r="C109" i="559"/>
  <c r="L329" i="559" s="1"/>
  <c r="N329" i="559" s="1"/>
  <c r="B103" i="559"/>
  <c r="P70" i="559"/>
  <c r="C69" i="559"/>
  <c r="G62" i="559"/>
  <c r="C54" i="559"/>
  <c r="B54" i="559"/>
  <c r="C53" i="559"/>
  <c r="B53" i="559"/>
  <c r="C52" i="559"/>
  <c r="B52" i="559"/>
  <c r="C51" i="559"/>
  <c r="B51" i="559"/>
  <c r="C50" i="559"/>
  <c r="B50" i="559"/>
  <c r="C49" i="559"/>
  <c r="B49" i="559"/>
  <c r="O46" i="559"/>
  <c r="O45" i="559"/>
  <c r="O44" i="559"/>
  <c r="O43" i="559"/>
  <c r="O42" i="559"/>
  <c r="M41" i="559"/>
  <c r="C25" i="559"/>
  <c r="C24" i="559"/>
  <c r="G24" i="559" s="1"/>
  <c r="D436" i="558"/>
  <c r="D420" i="558"/>
  <c r="L351" i="558"/>
  <c r="H350" i="558"/>
  <c r="F350" i="558"/>
  <c r="D329" i="558"/>
  <c r="F315" i="558"/>
  <c r="L315" i="558" s="1"/>
  <c r="L314" i="558"/>
  <c r="F313" i="558"/>
  <c r="L313" i="558" s="1"/>
  <c r="I302" i="558"/>
  <c r="J301" i="558"/>
  <c r="K301" i="558" s="1"/>
  <c r="J300" i="558"/>
  <c r="K300" i="558" s="1"/>
  <c r="J299" i="558"/>
  <c r="K299" i="558" s="1"/>
  <c r="J298" i="558"/>
  <c r="K298" i="558" s="1"/>
  <c r="J297" i="558"/>
  <c r="K297" i="558" s="1"/>
  <c r="J296" i="558"/>
  <c r="K296" i="558" s="1"/>
  <c r="J295" i="558"/>
  <c r="K295" i="558" s="1"/>
  <c r="J294" i="558"/>
  <c r="K294" i="558" s="1"/>
  <c r="K293" i="558"/>
  <c r="J293" i="558"/>
  <c r="J292" i="558"/>
  <c r="K292" i="558" s="1"/>
  <c r="J291" i="558"/>
  <c r="K291" i="558" s="1"/>
  <c r="J290" i="558"/>
  <c r="K290" i="558" s="1"/>
  <c r="J289" i="558"/>
  <c r="K289" i="558" s="1"/>
  <c r="J288" i="558"/>
  <c r="K288" i="558" s="1"/>
  <c r="J287" i="558"/>
  <c r="K287" i="558" s="1"/>
  <c r="J286" i="558"/>
  <c r="K286" i="558" s="1"/>
  <c r="J285" i="558"/>
  <c r="K285" i="558" s="1"/>
  <c r="J284" i="558"/>
  <c r="K284" i="558" s="1"/>
  <c r="J283" i="558"/>
  <c r="K283" i="558" s="1"/>
  <c r="J282" i="558"/>
  <c r="K282" i="558" s="1"/>
  <c r="D280" i="558"/>
  <c r="D279" i="558"/>
  <c r="D278" i="558"/>
  <c r="I274" i="558"/>
  <c r="J273" i="558"/>
  <c r="K273" i="558" s="1"/>
  <c r="J272" i="558"/>
  <c r="K272" i="558" s="1"/>
  <c r="J271" i="558"/>
  <c r="K271" i="558" s="1"/>
  <c r="J270" i="558"/>
  <c r="K270" i="558" s="1"/>
  <c r="K269" i="558"/>
  <c r="J269" i="558"/>
  <c r="J268" i="558"/>
  <c r="K268" i="558" s="1"/>
  <c r="J267" i="558"/>
  <c r="K267" i="558" s="1"/>
  <c r="J266" i="558"/>
  <c r="K266" i="558" s="1"/>
  <c r="J265" i="558"/>
  <c r="K265" i="558" s="1"/>
  <c r="J264" i="558"/>
  <c r="K264" i="558" s="1"/>
  <c r="J263" i="558"/>
  <c r="K263" i="558" s="1"/>
  <c r="J262" i="558"/>
  <c r="K262" i="558" s="1"/>
  <c r="J261" i="558"/>
  <c r="K261" i="558" s="1"/>
  <c r="K260" i="558"/>
  <c r="J260" i="558"/>
  <c r="J259" i="558"/>
  <c r="K259" i="558" s="1"/>
  <c r="J258" i="558"/>
  <c r="K258" i="558" s="1"/>
  <c r="J257" i="558"/>
  <c r="K257" i="558" s="1"/>
  <c r="J256" i="558"/>
  <c r="K256" i="558" s="1"/>
  <c r="J255" i="558"/>
  <c r="K255" i="558" s="1"/>
  <c r="J254" i="558"/>
  <c r="K254" i="558" s="1"/>
  <c r="D252" i="558"/>
  <c r="D251" i="558"/>
  <c r="D250" i="558"/>
  <c r="I246" i="558"/>
  <c r="J245" i="558"/>
  <c r="K245" i="558" s="1"/>
  <c r="J244" i="558"/>
  <c r="K244" i="558" s="1"/>
  <c r="J243" i="558"/>
  <c r="K243" i="558" s="1"/>
  <c r="J242" i="558"/>
  <c r="K242" i="558" s="1"/>
  <c r="J241" i="558"/>
  <c r="K241" i="558" s="1"/>
  <c r="J240" i="558"/>
  <c r="K240" i="558" s="1"/>
  <c r="J239" i="558"/>
  <c r="K239" i="558" s="1"/>
  <c r="J238" i="558"/>
  <c r="K238" i="558" s="1"/>
  <c r="J237" i="558"/>
  <c r="K237" i="558" s="1"/>
  <c r="K236" i="558"/>
  <c r="J236" i="558"/>
  <c r="J235" i="558"/>
  <c r="K235" i="558" s="1"/>
  <c r="K234" i="558"/>
  <c r="J234" i="558"/>
  <c r="J233" i="558"/>
  <c r="K233" i="558" s="1"/>
  <c r="J232" i="558"/>
  <c r="K232" i="558" s="1"/>
  <c r="J231" i="558"/>
  <c r="K231" i="558" s="1"/>
  <c r="J230" i="558"/>
  <c r="K230" i="558" s="1"/>
  <c r="J229" i="558"/>
  <c r="K229" i="558" s="1"/>
  <c r="J228" i="558"/>
  <c r="K228" i="558" s="1"/>
  <c r="J227" i="558"/>
  <c r="K227" i="558" s="1"/>
  <c r="J226" i="558"/>
  <c r="K226" i="558" s="1"/>
  <c r="I218" i="558"/>
  <c r="J217" i="558"/>
  <c r="K217" i="558" s="1"/>
  <c r="J216" i="558"/>
  <c r="K216" i="558" s="1"/>
  <c r="J215" i="558"/>
  <c r="K215" i="558" s="1"/>
  <c r="J214" i="558"/>
  <c r="K214" i="558" s="1"/>
  <c r="J213" i="558"/>
  <c r="K213" i="558" s="1"/>
  <c r="J212" i="558"/>
  <c r="K212" i="558" s="1"/>
  <c r="J211" i="558"/>
  <c r="K211" i="558" s="1"/>
  <c r="J210" i="558"/>
  <c r="K210" i="558" s="1"/>
  <c r="J209" i="558"/>
  <c r="K209" i="558" s="1"/>
  <c r="J208" i="558"/>
  <c r="K208" i="558" s="1"/>
  <c r="J207" i="558"/>
  <c r="K207" i="558" s="1"/>
  <c r="J206" i="558"/>
  <c r="K206" i="558" s="1"/>
  <c r="J205" i="558"/>
  <c r="K205" i="558" s="1"/>
  <c r="J204" i="558"/>
  <c r="K204" i="558" s="1"/>
  <c r="J203" i="558"/>
  <c r="K203" i="558" s="1"/>
  <c r="J202" i="558"/>
  <c r="K202" i="558" s="1"/>
  <c r="J201" i="558"/>
  <c r="K201" i="558" s="1"/>
  <c r="J200" i="558"/>
  <c r="K200" i="558" s="1"/>
  <c r="J199" i="558"/>
  <c r="K199" i="558" s="1"/>
  <c r="J198" i="558"/>
  <c r="K198" i="558" s="1"/>
  <c r="I190" i="558"/>
  <c r="J189" i="558"/>
  <c r="K189" i="558" s="1"/>
  <c r="J188" i="558"/>
  <c r="K188" i="558" s="1"/>
  <c r="J187" i="558"/>
  <c r="K187" i="558" s="1"/>
  <c r="J186" i="558"/>
  <c r="K186" i="558" s="1"/>
  <c r="J185" i="558"/>
  <c r="K185" i="558" s="1"/>
  <c r="J184" i="558"/>
  <c r="K184" i="558" s="1"/>
  <c r="K183" i="558"/>
  <c r="J183" i="558"/>
  <c r="J182" i="558"/>
  <c r="K182" i="558" s="1"/>
  <c r="J181" i="558"/>
  <c r="K181" i="558" s="1"/>
  <c r="J180" i="558"/>
  <c r="K180" i="558" s="1"/>
  <c r="J179" i="558"/>
  <c r="K179" i="558" s="1"/>
  <c r="J178" i="558"/>
  <c r="K178" i="558" s="1"/>
  <c r="J177" i="558"/>
  <c r="K177" i="558" s="1"/>
  <c r="J176" i="558"/>
  <c r="K176" i="558" s="1"/>
  <c r="J175" i="558"/>
  <c r="K175" i="558" s="1"/>
  <c r="K174" i="558"/>
  <c r="J174" i="558"/>
  <c r="J173" i="558"/>
  <c r="K173" i="558" s="1"/>
  <c r="J172" i="558"/>
  <c r="K172" i="558" s="1"/>
  <c r="J171" i="558"/>
  <c r="K171" i="558" s="1"/>
  <c r="J170" i="558"/>
  <c r="K170" i="558" s="1"/>
  <c r="D168" i="558"/>
  <c r="D167" i="558"/>
  <c r="D166" i="558"/>
  <c r="I162" i="558"/>
  <c r="J161" i="558"/>
  <c r="K161" i="558" s="1"/>
  <c r="J160" i="558"/>
  <c r="K160" i="558" s="1"/>
  <c r="J159" i="558"/>
  <c r="K159" i="558" s="1"/>
  <c r="J158" i="558"/>
  <c r="K158" i="558" s="1"/>
  <c r="J157" i="558"/>
  <c r="K157" i="558" s="1"/>
  <c r="J156" i="558"/>
  <c r="K156" i="558" s="1"/>
  <c r="J155" i="558"/>
  <c r="K155" i="558" s="1"/>
  <c r="J154" i="558"/>
  <c r="K154" i="558" s="1"/>
  <c r="K153" i="558"/>
  <c r="J153" i="558"/>
  <c r="J152" i="558"/>
  <c r="K152" i="558" s="1"/>
  <c r="J151" i="558"/>
  <c r="K151" i="558" s="1"/>
  <c r="J150" i="558"/>
  <c r="K150" i="558" s="1"/>
  <c r="J149" i="558"/>
  <c r="K149" i="558" s="1"/>
  <c r="J148" i="558"/>
  <c r="K148" i="558" s="1"/>
  <c r="J147" i="558"/>
  <c r="K147" i="558" s="1"/>
  <c r="K146" i="558"/>
  <c r="J146" i="558"/>
  <c r="J145" i="558"/>
  <c r="K145" i="558" s="1"/>
  <c r="J144" i="558"/>
  <c r="K144" i="558" s="1"/>
  <c r="J143" i="558"/>
  <c r="K143" i="558" s="1"/>
  <c r="K142" i="558"/>
  <c r="J142" i="558"/>
  <c r="D140" i="558"/>
  <c r="D139" i="558"/>
  <c r="D138" i="558"/>
  <c r="C133" i="558"/>
  <c r="C129" i="558"/>
  <c r="C114" i="558"/>
  <c r="C115" i="558" s="1"/>
  <c r="C109" i="558"/>
  <c r="G70" i="558" s="1"/>
  <c r="B103" i="558"/>
  <c r="L71" i="558"/>
  <c r="K71" i="558"/>
  <c r="G71" i="558"/>
  <c r="L70" i="558"/>
  <c r="C70" i="558"/>
  <c r="M68" i="558"/>
  <c r="C54" i="558"/>
  <c r="B54" i="558"/>
  <c r="C53" i="558"/>
  <c r="B53" i="558"/>
  <c r="C52" i="558"/>
  <c r="B52" i="558"/>
  <c r="C51" i="558"/>
  <c r="B51" i="558"/>
  <c r="B50" i="558"/>
  <c r="C49" i="558"/>
  <c r="B49" i="558"/>
  <c r="O46" i="558"/>
  <c r="O45" i="558"/>
  <c r="O44" i="558"/>
  <c r="O43" i="558"/>
  <c r="M42" i="558"/>
  <c r="M47" i="558" s="1"/>
  <c r="M41" i="558"/>
  <c r="O41" i="558" s="1"/>
  <c r="D436" i="557"/>
  <c r="D420" i="557"/>
  <c r="L351" i="557"/>
  <c r="H350" i="557"/>
  <c r="F350" i="557"/>
  <c r="L350" i="557" s="1"/>
  <c r="L354" i="557" s="1"/>
  <c r="D343" i="557"/>
  <c r="N343" i="557" s="1"/>
  <c r="N346" i="557" s="1"/>
  <c r="F378" i="557" s="1"/>
  <c r="F379" i="557" s="1"/>
  <c r="D329" i="557"/>
  <c r="N329" i="557" s="1"/>
  <c r="N339" i="557" s="1"/>
  <c r="F387" i="557" s="1"/>
  <c r="F388" i="557" s="1"/>
  <c r="F315" i="557"/>
  <c r="L315" i="557" s="1"/>
  <c r="L314" i="557"/>
  <c r="F313" i="557"/>
  <c r="L313" i="557" s="1"/>
  <c r="I302" i="557"/>
  <c r="J301" i="557"/>
  <c r="K301" i="557" s="1"/>
  <c r="J300" i="557"/>
  <c r="K300" i="557" s="1"/>
  <c r="J299" i="557"/>
  <c r="K299" i="557" s="1"/>
  <c r="J298" i="557"/>
  <c r="K298" i="557" s="1"/>
  <c r="J297" i="557"/>
  <c r="K297" i="557" s="1"/>
  <c r="J296" i="557"/>
  <c r="K296" i="557" s="1"/>
  <c r="J295" i="557"/>
  <c r="K295" i="557" s="1"/>
  <c r="J294" i="557"/>
  <c r="K294" i="557" s="1"/>
  <c r="J293" i="557"/>
  <c r="K293" i="557" s="1"/>
  <c r="J292" i="557"/>
  <c r="K292" i="557" s="1"/>
  <c r="J291" i="557"/>
  <c r="K291" i="557" s="1"/>
  <c r="J290" i="557"/>
  <c r="K290" i="557" s="1"/>
  <c r="J289" i="557"/>
  <c r="K289" i="557" s="1"/>
  <c r="J288" i="557"/>
  <c r="K288" i="557" s="1"/>
  <c r="J287" i="557"/>
  <c r="K287" i="557" s="1"/>
  <c r="J286" i="557"/>
  <c r="K286" i="557" s="1"/>
  <c r="J285" i="557"/>
  <c r="K285" i="557" s="1"/>
  <c r="J284" i="557"/>
  <c r="K284" i="557" s="1"/>
  <c r="J283" i="557"/>
  <c r="K283" i="557" s="1"/>
  <c r="J282" i="557"/>
  <c r="K282" i="557" s="1"/>
  <c r="D280" i="557"/>
  <c r="D279" i="557"/>
  <c r="D278" i="557"/>
  <c r="I274" i="557"/>
  <c r="J273" i="557"/>
  <c r="K273" i="557" s="1"/>
  <c r="J272" i="557"/>
  <c r="K272" i="557" s="1"/>
  <c r="J271" i="557"/>
  <c r="K271" i="557" s="1"/>
  <c r="J270" i="557"/>
  <c r="K270" i="557" s="1"/>
  <c r="J269" i="557"/>
  <c r="K269" i="557" s="1"/>
  <c r="J268" i="557"/>
  <c r="K268" i="557" s="1"/>
  <c r="J267" i="557"/>
  <c r="K267" i="557" s="1"/>
  <c r="J266" i="557"/>
  <c r="K266" i="557" s="1"/>
  <c r="J265" i="557"/>
  <c r="K265" i="557" s="1"/>
  <c r="J264" i="557"/>
  <c r="K264" i="557" s="1"/>
  <c r="J263" i="557"/>
  <c r="K263" i="557" s="1"/>
  <c r="J262" i="557"/>
  <c r="K262" i="557" s="1"/>
  <c r="J261" i="557"/>
  <c r="K261" i="557" s="1"/>
  <c r="J260" i="557"/>
  <c r="K260" i="557" s="1"/>
  <c r="J259" i="557"/>
  <c r="K259" i="557" s="1"/>
  <c r="J258" i="557"/>
  <c r="K258" i="557" s="1"/>
  <c r="J257" i="557"/>
  <c r="K257" i="557" s="1"/>
  <c r="J256" i="557"/>
  <c r="K256" i="557" s="1"/>
  <c r="J255" i="557"/>
  <c r="K255" i="557" s="1"/>
  <c r="J254" i="557"/>
  <c r="K254" i="557" s="1"/>
  <c r="D252" i="557"/>
  <c r="D251" i="557"/>
  <c r="D250" i="557"/>
  <c r="I246" i="557"/>
  <c r="J245" i="557"/>
  <c r="K245" i="557" s="1"/>
  <c r="J244" i="557"/>
  <c r="K244" i="557" s="1"/>
  <c r="J243" i="557"/>
  <c r="K243" i="557" s="1"/>
  <c r="K242" i="557"/>
  <c r="J242" i="557"/>
  <c r="J241" i="557"/>
  <c r="K241" i="557" s="1"/>
  <c r="J240" i="557"/>
  <c r="K240" i="557" s="1"/>
  <c r="J239" i="557"/>
  <c r="K239" i="557" s="1"/>
  <c r="J238" i="557"/>
  <c r="K238" i="557" s="1"/>
  <c r="J237" i="557"/>
  <c r="K237" i="557" s="1"/>
  <c r="J236" i="557"/>
  <c r="K236" i="557" s="1"/>
  <c r="J235" i="557"/>
  <c r="K235" i="557" s="1"/>
  <c r="J234" i="557"/>
  <c r="K234" i="557" s="1"/>
  <c r="J233" i="557"/>
  <c r="K233" i="557" s="1"/>
  <c r="J232" i="557"/>
  <c r="K232" i="557" s="1"/>
  <c r="J231" i="557"/>
  <c r="K231" i="557" s="1"/>
  <c r="J230" i="557"/>
  <c r="K230" i="557" s="1"/>
  <c r="J229" i="557"/>
  <c r="K229" i="557" s="1"/>
  <c r="J228" i="557"/>
  <c r="K228" i="557" s="1"/>
  <c r="J227" i="557"/>
  <c r="K227" i="557" s="1"/>
  <c r="J226" i="557"/>
  <c r="K226" i="557" s="1"/>
  <c r="I218" i="557"/>
  <c r="J217" i="557"/>
  <c r="K217" i="557" s="1"/>
  <c r="J216" i="557"/>
  <c r="K216" i="557" s="1"/>
  <c r="J215" i="557"/>
  <c r="K215" i="557" s="1"/>
  <c r="J214" i="557"/>
  <c r="K214" i="557" s="1"/>
  <c r="J213" i="557"/>
  <c r="K213" i="557" s="1"/>
  <c r="J212" i="557"/>
  <c r="K212" i="557" s="1"/>
  <c r="J211" i="557"/>
  <c r="K211" i="557" s="1"/>
  <c r="J210" i="557"/>
  <c r="K210" i="557" s="1"/>
  <c r="J209" i="557"/>
  <c r="K209" i="557" s="1"/>
  <c r="J208" i="557"/>
  <c r="K208" i="557" s="1"/>
  <c r="J207" i="557"/>
  <c r="K207" i="557" s="1"/>
  <c r="J206" i="557"/>
  <c r="K206" i="557" s="1"/>
  <c r="J205" i="557"/>
  <c r="K205" i="557" s="1"/>
  <c r="J204" i="557"/>
  <c r="K204" i="557" s="1"/>
  <c r="J203" i="557"/>
  <c r="K203" i="557" s="1"/>
  <c r="J202" i="557"/>
  <c r="K202" i="557" s="1"/>
  <c r="J201" i="557"/>
  <c r="K201" i="557" s="1"/>
  <c r="J200" i="557"/>
  <c r="K200" i="557" s="1"/>
  <c r="J199" i="557"/>
  <c r="K199" i="557" s="1"/>
  <c r="J198" i="557"/>
  <c r="K198" i="557" s="1"/>
  <c r="I190" i="557"/>
  <c r="J189" i="557"/>
  <c r="K189" i="557" s="1"/>
  <c r="J188" i="557"/>
  <c r="K188" i="557" s="1"/>
  <c r="J187" i="557"/>
  <c r="K187" i="557" s="1"/>
  <c r="J186" i="557"/>
  <c r="K186" i="557" s="1"/>
  <c r="J185" i="557"/>
  <c r="K185" i="557" s="1"/>
  <c r="J184" i="557"/>
  <c r="K184" i="557" s="1"/>
  <c r="J183" i="557"/>
  <c r="K183" i="557" s="1"/>
  <c r="J182" i="557"/>
  <c r="K182" i="557" s="1"/>
  <c r="K181" i="557"/>
  <c r="J181" i="557"/>
  <c r="J180" i="557"/>
  <c r="K180" i="557" s="1"/>
  <c r="J179" i="557"/>
  <c r="K179" i="557" s="1"/>
  <c r="J178" i="557"/>
  <c r="K178" i="557" s="1"/>
  <c r="J177" i="557"/>
  <c r="K177" i="557" s="1"/>
  <c r="J176" i="557"/>
  <c r="K176" i="557" s="1"/>
  <c r="J175" i="557"/>
  <c r="K175" i="557" s="1"/>
  <c r="J174" i="557"/>
  <c r="K174" i="557" s="1"/>
  <c r="K173" i="557"/>
  <c r="J173" i="557"/>
  <c r="J172" i="557"/>
  <c r="K172" i="557" s="1"/>
  <c r="J171" i="557"/>
  <c r="K171" i="557" s="1"/>
  <c r="J170" i="557"/>
  <c r="K170" i="557" s="1"/>
  <c r="D168" i="557"/>
  <c r="D167" i="557"/>
  <c r="D166" i="557"/>
  <c r="I162" i="557"/>
  <c r="J161" i="557"/>
  <c r="K161" i="557" s="1"/>
  <c r="J160" i="557"/>
  <c r="K160" i="557" s="1"/>
  <c r="J159" i="557"/>
  <c r="K159" i="557" s="1"/>
  <c r="J158" i="557"/>
  <c r="K158" i="557" s="1"/>
  <c r="J157" i="557"/>
  <c r="K157" i="557" s="1"/>
  <c r="J156" i="557"/>
  <c r="K156" i="557" s="1"/>
  <c r="J155" i="557"/>
  <c r="K155" i="557" s="1"/>
  <c r="J154" i="557"/>
  <c r="K154" i="557" s="1"/>
  <c r="J153" i="557"/>
  <c r="K153" i="557" s="1"/>
  <c r="J152" i="557"/>
  <c r="K152" i="557" s="1"/>
  <c r="J151" i="557"/>
  <c r="K151" i="557" s="1"/>
  <c r="J150" i="557"/>
  <c r="K150" i="557" s="1"/>
  <c r="J149" i="557"/>
  <c r="K149" i="557" s="1"/>
  <c r="J148" i="557"/>
  <c r="K148" i="557" s="1"/>
  <c r="J147" i="557"/>
  <c r="K147" i="557" s="1"/>
  <c r="J146" i="557"/>
  <c r="K146" i="557" s="1"/>
  <c r="J145" i="557"/>
  <c r="K145" i="557" s="1"/>
  <c r="J144" i="557"/>
  <c r="K144" i="557" s="1"/>
  <c r="J143" i="557"/>
  <c r="K143" i="557" s="1"/>
  <c r="J142" i="557"/>
  <c r="K142" i="557" s="1"/>
  <c r="D140" i="557"/>
  <c r="D139" i="557"/>
  <c r="D138" i="557"/>
  <c r="C133" i="557"/>
  <c r="C129" i="557"/>
  <c r="G71" i="557" s="1"/>
  <c r="C114" i="557"/>
  <c r="C115" i="557" s="1"/>
  <c r="C109" i="557"/>
  <c r="B103" i="557"/>
  <c r="L71" i="557"/>
  <c r="K71" i="557"/>
  <c r="L70" i="557"/>
  <c r="C70" i="557"/>
  <c r="M68" i="557"/>
  <c r="C54" i="557"/>
  <c r="B54" i="557"/>
  <c r="C53" i="557"/>
  <c r="B53" i="557"/>
  <c r="C52" i="557"/>
  <c r="B52" i="557"/>
  <c r="C51" i="557"/>
  <c r="B51" i="557"/>
  <c r="B50" i="557"/>
  <c r="C49" i="557"/>
  <c r="B49" i="557"/>
  <c r="O46" i="557"/>
  <c r="O45" i="557"/>
  <c r="O44" i="557"/>
  <c r="O43" i="557"/>
  <c r="M42" i="557"/>
  <c r="N42" i="557" s="1"/>
  <c r="O42" i="557" s="1"/>
  <c r="M41" i="557"/>
  <c r="O41" i="557" s="1"/>
  <c r="D436" i="556"/>
  <c r="D420" i="556"/>
  <c r="L351" i="556"/>
  <c r="H350" i="556"/>
  <c r="F350" i="556"/>
  <c r="D343" i="556"/>
  <c r="N343" i="556" s="1"/>
  <c r="N346" i="556" s="1"/>
  <c r="F378" i="556" s="1"/>
  <c r="F379" i="556" s="1"/>
  <c r="N329" i="556"/>
  <c r="N339" i="556" s="1"/>
  <c r="F387" i="556" s="1"/>
  <c r="F388" i="556" s="1"/>
  <c r="D329" i="556"/>
  <c r="F316" i="556"/>
  <c r="L315" i="556"/>
  <c r="F315" i="556"/>
  <c r="L314" i="556"/>
  <c r="F313" i="556"/>
  <c r="L313" i="556" s="1"/>
  <c r="F312" i="556"/>
  <c r="L312" i="556" s="1"/>
  <c r="I302" i="556"/>
  <c r="J301" i="556"/>
  <c r="K301" i="556" s="1"/>
  <c r="J300" i="556"/>
  <c r="K300" i="556" s="1"/>
  <c r="J299" i="556"/>
  <c r="K299" i="556" s="1"/>
  <c r="J298" i="556"/>
  <c r="K298" i="556" s="1"/>
  <c r="K297" i="556"/>
  <c r="J297" i="556"/>
  <c r="J296" i="556"/>
  <c r="K296" i="556" s="1"/>
  <c r="J295" i="556"/>
  <c r="K295" i="556" s="1"/>
  <c r="J294" i="556"/>
  <c r="K294" i="556" s="1"/>
  <c r="J293" i="556"/>
  <c r="K293" i="556" s="1"/>
  <c r="J292" i="556"/>
  <c r="K292" i="556" s="1"/>
  <c r="J291" i="556"/>
  <c r="K291" i="556" s="1"/>
  <c r="J290" i="556"/>
  <c r="K290" i="556" s="1"/>
  <c r="J289" i="556"/>
  <c r="K289" i="556" s="1"/>
  <c r="J288" i="556"/>
  <c r="K288" i="556" s="1"/>
  <c r="J287" i="556"/>
  <c r="K287" i="556" s="1"/>
  <c r="J286" i="556"/>
  <c r="K286" i="556" s="1"/>
  <c r="J285" i="556"/>
  <c r="K285" i="556" s="1"/>
  <c r="J284" i="556"/>
  <c r="K284" i="556" s="1"/>
  <c r="J283" i="556"/>
  <c r="K283" i="556" s="1"/>
  <c r="J282" i="556"/>
  <c r="K282" i="556" s="1"/>
  <c r="D280" i="556"/>
  <c r="D279" i="556"/>
  <c r="D278" i="556"/>
  <c r="I274" i="556"/>
  <c r="J273" i="556"/>
  <c r="K273" i="556" s="1"/>
  <c r="J272" i="556"/>
  <c r="K272" i="556" s="1"/>
  <c r="J271" i="556"/>
  <c r="K271" i="556" s="1"/>
  <c r="K270" i="556"/>
  <c r="J270" i="556"/>
  <c r="J269" i="556"/>
  <c r="K269" i="556" s="1"/>
  <c r="K268" i="556"/>
  <c r="J268" i="556"/>
  <c r="J267" i="556"/>
  <c r="K267" i="556" s="1"/>
  <c r="J266" i="556"/>
  <c r="K266" i="556" s="1"/>
  <c r="J265" i="556"/>
  <c r="K265" i="556" s="1"/>
  <c r="J264" i="556"/>
  <c r="K264" i="556" s="1"/>
  <c r="J263" i="556"/>
  <c r="K263" i="556" s="1"/>
  <c r="J262" i="556"/>
  <c r="K262" i="556" s="1"/>
  <c r="J261" i="556"/>
  <c r="K261" i="556" s="1"/>
  <c r="J260" i="556"/>
  <c r="K260" i="556" s="1"/>
  <c r="J259" i="556"/>
  <c r="K259" i="556" s="1"/>
  <c r="J258" i="556"/>
  <c r="K258" i="556" s="1"/>
  <c r="J257" i="556"/>
  <c r="K257" i="556" s="1"/>
  <c r="J256" i="556"/>
  <c r="K256" i="556" s="1"/>
  <c r="J255" i="556"/>
  <c r="K255" i="556" s="1"/>
  <c r="J254" i="556"/>
  <c r="K254" i="556" s="1"/>
  <c r="D252" i="556"/>
  <c r="D251" i="556"/>
  <c r="D250" i="556"/>
  <c r="I246" i="556"/>
  <c r="J245" i="556"/>
  <c r="K245" i="556" s="1"/>
  <c r="J244" i="556"/>
  <c r="K244" i="556" s="1"/>
  <c r="J243" i="556"/>
  <c r="K243" i="556" s="1"/>
  <c r="J242" i="556"/>
  <c r="K242" i="556" s="1"/>
  <c r="J241" i="556"/>
  <c r="K241" i="556" s="1"/>
  <c r="J240" i="556"/>
  <c r="K240" i="556" s="1"/>
  <c r="J239" i="556"/>
  <c r="K239" i="556" s="1"/>
  <c r="J238" i="556"/>
  <c r="K238" i="556" s="1"/>
  <c r="J237" i="556"/>
  <c r="K237" i="556" s="1"/>
  <c r="J236" i="556"/>
  <c r="K236" i="556" s="1"/>
  <c r="J235" i="556"/>
  <c r="K235" i="556" s="1"/>
  <c r="J234" i="556"/>
  <c r="K234" i="556" s="1"/>
  <c r="J233" i="556"/>
  <c r="K233" i="556" s="1"/>
  <c r="K232" i="556"/>
  <c r="J232" i="556"/>
  <c r="J231" i="556"/>
  <c r="K231" i="556" s="1"/>
  <c r="J230" i="556"/>
  <c r="K230" i="556" s="1"/>
  <c r="J229" i="556"/>
  <c r="K229" i="556" s="1"/>
  <c r="J228" i="556"/>
  <c r="K228" i="556" s="1"/>
  <c r="J227" i="556"/>
  <c r="K227" i="556" s="1"/>
  <c r="J226" i="556"/>
  <c r="K226" i="556" s="1"/>
  <c r="I218" i="556"/>
  <c r="J217" i="556"/>
  <c r="K217" i="556" s="1"/>
  <c r="J216" i="556"/>
  <c r="K216" i="556" s="1"/>
  <c r="J215" i="556"/>
  <c r="K215" i="556" s="1"/>
  <c r="J214" i="556"/>
  <c r="K214" i="556" s="1"/>
  <c r="J213" i="556"/>
  <c r="K213" i="556" s="1"/>
  <c r="J212" i="556"/>
  <c r="K212" i="556" s="1"/>
  <c r="J211" i="556"/>
  <c r="K211" i="556" s="1"/>
  <c r="J210" i="556"/>
  <c r="K210" i="556" s="1"/>
  <c r="J209" i="556"/>
  <c r="K209" i="556" s="1"/>
  <c r="J208" i="556"/>
  <c r="K208" i="556" s="1"/>
  <c r="J207" i="556"/>
  <c r="K207" i="556" s="1"/>
  <c r="J206" i="556"/>
  <c r="K206" i="556" s="1"/>
  <c r="J205" i="556"/>
  <c r="K205" i="556" s="1"/>
  <c r="J204" i="556"/>
  <c r="K204" i="556" s="1"/>
  <c r="J203" i="556"/>
  <c r="K203" i="556" s="1"/>
  <c r="J202" i="556"/>
  <c r="K202" i="556" s="1"/>
  <c r="J201" i="556"/>
  <c r="K201" i="556" s="1"/>
  <c r="J200" i="556"/>
  <c r="K200" i="556" s="1"/>
  <c r="J199" i="556"/>
  <c r="K199" i="556" s="1"/>
  <c r="J198" i="556"/>
  <c r="K198" i="556" s="1"/>
  <c r="I190" i="556"/>
  <c r="J189" i="556"/>
  <c r="K189" i="556" s="1"/>
  <c r="J188" i="556"/>
  <c r="K188" i="556" s="1"/>
  <c r="J187" i="556"/>
  <c r="K187" i="556" s="1"/>
  <c r="J186" i="556"/>
  <c r="K186" i="556" s="1"/>
  <c r="J185" i="556"/>
  <c r="K185" i="556" s="1"/>
  <c r="J184" i="556"/>
  <c r="K184" i="556" s="1"/>
  <c r="J183" i="556"/>
  <c r="K183" i="556" s="1"/>
  <c r="J182" i="556"/>
  <c r="K182" i="556" s="1"/>
  <c r="J181" i="556"/>
  <c r="K181" i="556" s="1"/>
  <c r="J180" i="556"/>
  <c r="K180" i="556" s="1"/>
  <c r="J179" i="556"/>
  <c r="K179" i="556" s="1"/>
  <c r="J178" i="556"/>
  <c r="K178" i="556" s="1"/>
  <c r="J177" i="556"/>
  <c r="K177" i="556" s="1"/>
  <c r="J176" i="556"/>
  <c r="K176" i="556" s="1"/>
  <c r="J175" i="556"/>
  <c r="K175" i="556" s="1"/>
  <c r="J174" i="556"/>
  <c r="K174" i="556" s="1"/>
  <c r="J173" i="556"/>
  <c r="K173" i="556" s="1"/>
  <c r="J172" i="556"/>
  <c r="K172" i="556" s="1"/>
  <c r="J171" i="556"/>
  <c r="K171" i="556" s="1"/>
  <c r="K170" i="556"/>
  <c r="J170" i="556"/>
  <c r="D168" i="556"/>
  <c r="D167" i="556"/>
  <c r="D166" i="556"/>
  <c r="I162" i="556"/>
  <c r="J161" i="556"/>
  <c r="K161" i="556" s="1"/>
  <c r="J160" i="556"/>
  <c r="K160" i="556" s="1"/>
  <c r="J159" i="556"/>
  <c r="K159" i="556" s="1"/>
  <c r="J158" i="556"/>
  <c r="K158" i="556" s="1"/>
  <c r="J157" i="556"/>
  <c r="K157" i="556" s="1"/>
  <c r="J156" i="556"/>
  <c r="K156" i="556" s="1"/>
  <c r="J155" i="556"/>
  <c r="K155" i="556" s="1"/>
  <c r="J154" i="556"/>
  <c r="K154" i="556" s="1"/>
  <c r="J153" i="556"/>
  <c r="K153" i="556" s="1"/>
  <c r="J152" i="556"/>
  <c r="K152" i="556" s="1"/>
  <c r="J151" i="556"/>
  <c r="K151" i="556" s="1"/>
  <c r="J150" i="556"/>
  <c r="K150" i="556" s="1"/>
  <c r="J149" i="556"/>
  <c r="K149" i="556" s="1"/>
  <c r="J148" i="556"/>
  <c r="K148" i="556" s="1"/>
  <c r="J147" i="556"/>
  <c r="K147" i="556" s="1"/>
  <c r="J146" i="556"/>
  <c r="K146" i="556" s="1"/>
  <c r="J145" i="556"/>
  <c r="K145" i="556" s="1"/>
  <c r="J144" i="556"/>
  <c r="K144" i="556" s="1"/>
  <c r="J143" i="556"/>
  <c r="K143" i="556" s="1"/>
  <c r="J142" i="556"/>
  <c r="K142" i="556" s="1"/>
  <c r="D140" i="556"/>
  <c r="D139" i="556"/>
  <c r="D138" i="556"/>
  <c r="C133" i="556"/>
  <c r="C129" i="556"/>
  <c r="C114" i="556"/>
  <c r="C115" i="556" s="1"/>
  <c r="C109" i="556"/>
  <c r="B103" i="556"/>
  <c r="H100" i="556"/>
  <c r="C62" i="556"/>
  <c r="C103" i="556" s="1"/>
  <c r="F358" i="556" s="1"/>
  <c r="C54" i="556"/>
  <c r="B54" i="556"/>
  <c r="C53" i="556"/>
  <c r="B53" i="556"/>
  <c r="C52" i="556"/>
  <c r="B52" i="556"/>
  <c r="C51" i="556"/>
  <c r="B51" i="556"/>
  <c r="C50" i="556"/>
  <c r="B50" i="556"/>
  <c r="C49" i="556"/>
  <c r="C55" i="556" s="1"/>
  <c r="F359" i="556" s="1"/>
  <c r="B49" i="556"/>
  <c r="M47" i="556"/>
  <c r="O46" i="556"/>
  <c r="O45" i="556"/>
  <c r="O44" i="556"/>
  <c r="O43" i="556"/>
  <c r="O42" i="556"/>
  <c r="M41" i="556"/>
  <c r="O41" i="556" s="1"/>
  <c r="C25" i="556"/>
  <c r="C24" i="556"/>
  <c r="K218" i="570" l="1"/>
  <c r="J219" i="570" s="1"/>
  <c r="K218" i="568"/>
  <c r="J219" i="568" s="1"/>
  <c r="N42" i="558"/>
  <c r="C50" i="558" s="1"/>
  <c r="L350" i="561"/>
  <c r="L354" i="561" s="1"/>
  <c r="D343" i="567"/>
  <c r="N343" i="567" s="1"/>
  <c r="N346" i="567" s="1"/>
  <c r="F378" i="567" s="1"/>
  <c r="F379" i="567" s="1"/>
  <c r="L350" i="568"/>
  <c r="L354" i="568" s="1"/>
  <c r="K302" i="569"/>
  <c r="J303" i="569" s="1"/>
  <c r="N330" i="559"/>
  <c r="N339" i="559" s="1"/>
  <c r="F387" i="559" s="1"/>
  <c r="F388" i="559" s="1"/>
  <c r="K246" i="568"/>
  <c r="J247" i="568" s="1"/>
  <c r="G67" i="559"/>
  <c r="C55" i="568"/>
  <c r="K67" i="570"/>
  <c r="K69" i="570" s="1"/>
  <c r="G72" i="565"/>
  <c r="H72" i="569"/>
  <c r="K162" i="570"/>
  <c r="J163" i="570" s="1"/>
  <c r="D53" i="568"/>
  <c r="K190" i="569"/>
  <c r="J191" i="569" s="1"/>
  <c r="N343" i="569"/>
  <c r="N346" i="569" s="1"/>
  <c r="F378" i="569" s="1"/>
  <c r="F379" i="569" s="1"/>
  <c r="L350" i="559"/>
  <c r="L354" i="559" s="1"/>
  <c r="L350" i="564"/>
  <c r="L354" i="564" s="1"/>
  <c r="N329" i="565"/>
  <c r="G66" i="569"/>
  <c r="G67" i="569"/>
  <c r="L350" i="570"/>
  <c r="L354" i="570" s="1"/>
  <c r="G66" i="559"/>
  <c r="G71" i="559"/>
  <c r="O42" i="562"/>
  <c r="G72" i="567"/>
  <c r="G69" i="569"/>
  <c r="H69" i="569" s="1"/>
  <c r="F316" i="569" s="1"/>
  <c r="L354" i="569"/>
  <c r="G69" i="559"/>
  <c r="G69" i="566"/>
  <c r="G69" i="558"/>
  <c r="G72" i="559"/>
  <c r="C55" i="565"/>
  <c r="D54" i="565" s="1"/>
  <c r="N42" i="563"/>
  <c r="C50" i="563" s="1"/>
  <c r="C55" i="563" s="1"/>
  <c r="C50" i="557"/>
  <c r="L350" i="565"/>
  <c r="L354" i="565" s="1"/>
  <c r="C55" i="569"/>
  <c r="D51" i="569" s="1"/>
  <c r="D53" i="570"/>
  <c r="K302" i="570"/>
  <c r="J303" i="570" s="1"/>
  <c r="D51" i="570"/>
  <c r="D50" i="570"/>
  <c r="F359" i="570"/>
  <c r="C56" i="570"/>
  <c r="C57" i="570" s="1"/>
  <c r="F360" i="570" s="1"/>
  <c r="D52" i="570"/>
  <c r="D54" i="570"/>
  <c r="K190" i="570"/>
  <c r="J191" i="570" s="1"/>
  <c r="F364" i="570" s="1"/>
  <c r="H72" i="570"/>
  <c r="H67" i="570"/>
  <c r="C103" i="570"/>
  <c r="H70" i="570"/>
  <c r="K246" i="570"/>
  <c r="J247" i="570" s="1"/>
  <c r="K274" i="570"/>
  <c r="J275" i="570" s="1"/>
  <c r="G68" i="570"/>
  <c r="H68" i="570" s="1"/>
  <c r="L329" i="570"/>
  <c r="N329" i="570" s="1"/>
  <c r="N339" i="570" s="1"/>
  <c r="F387" i="570" s="1"/>
  <c r="F388" i="570" s="1"/>
  <c r="G66" i="570"/>
  <c r="H66" i="570" s="1"/>
  <c r="G69" i="570"/>
  <c r="H69" i="570" s="1"/>
  <c r="F316" i="570" s="1"/>
  <c r="G71" i="570"/>
  <c r="H71" i="570" s="1"/>
  <c r="N330" i="570"/>
  <c r="D49" i="570"/>
  <c r="D54" i="569"/>
  <c r="D50" i="569"/>
  <c r="F359" i="569"/>
  <c r="D53" i="569"/>
  <c r="K218" i="569"/>
  <c r="J219" i="569" s="1"/>
  <c r="K246" i="569"/>
  <c r="J247" i="569" s="1"/>
  <c r="K162" i="569"/>
  <c r="J163" i="569" s="1"/>
  <c r="K274" i="569"/>
  <c r="J275" i="569" s="1"/>
  <c r="C103" i="569"/>
  <c r="D52" i="569"/>
  <c r="K67" i="569"/>
  <c r="K69" i="569" s="1"/>
  <c r="H70" i="569"/>
  <c r="G68" i="569"/>
  <c r="H68" i="569" s="1"/>
  <c r="K70" i="569"/>
  <c r="L70" i="569" s="1"/>
  <c r="N330" i="569"/>
  <c r="N339" i="569" s="1"/>
  <c r="F387" i="569" s="1"/>
  <c r="F388" i="569" s="1"/>
  <c r="H66" i="569"/>
  <c r="H71" i="569"/>
  <c r="H67" i="569"/>
  <c r="K274" i="568"/>
  <c r="J275" i="568" s="1"/>
  <c r="K190" i="568"/>
  <c r="J191" i="568" s="1"/>
  <c r="D51" i="568"/>
  <c r="K162" i="568"/>
  <c r="J163" i="568" s="1"/>
  <c r="N343" i="568"/>
  <c r="N346" i="568" s="1"/>
  <c r="F378" i="568" s="1"/>
  <c r="F379" i="568" s="1"/>
  <c r="D49" i="568"/>
  <c r="D54" i="568"/>
  <c r="D50" i="568"/>
  <c r="F359" i="568"/>
  <c r="C56" i="568"/>
  <c r="C57" i="568" s="1"/>
  <c r="F360" i="568" s="1"/>
  <c r="K302" i="568"/>
  <c r="J303" i="568" s="1"/>
  <c r="D52" i="568"/>
  <c r="K67" i="568"/>
  <c r="K69" i="568" s="1"/>
  <c r="H70" i="568"/>
  <c r="G68" i="568"/>
  <c r="K70" i="568"/>
  <c r="L70" i="568" s="1"/>
  <c r="L329" i="568"/>
  <c r="N329" i="568" s="1"/>
  <c r="H68" i="568"/>
  <c r="N330" i="568"/>
  <c r="C103" i="568"/>
  <c r="H66" i="568"/>
  <c r="H69" i="568"/>
  <c r="F316" i="568" s="1"/>
  <c r="H71" i="568"/>
  <c r="H67" i="568"/>
  <c r="G70" i="562"/>
  <c r="G66" i="558"/>
  <c r="G72" i="566"/>
  <c r="H72" i="566" s="1"/>
  <c r="G68" i="566"/>
  <c r="G66" i="566"/>
  <c r="H66" i="566" s="1"/>
  <c r="G71" i="566"/>
  <c r="H71" i="566" s="1"/>
  <c r="M47" i="557"/>
  <c r="G67" i="558"/>
  <c r="C55" i="560"/>
  <c r="D52" i="560" s="1"/>
  <c r="K190" i="565"/>
  <c r="J191" i="565" s="1"/>
  <c r="K246" i="566"/>
  <c r="J247" i="566" s="1"/>
  <c r="K274" i="556"/>
  <c r="J275" i="556" s="1"/>
  <c r="G68" i="558"/>
  <c r="C62" i="558" s="1"/>
  <c r="C103" i="558" s="1"/>
  <c r="L329" i="566"/>
  <c r="N329" i="566" s="1"/>
  <c r="D52" i="556"/>
  <c r="K302" i="556"/>
  <c r="J303" i="556" s="1"/>
  <c r="F318" i="561"/>
  <c r="L318" i="561" s="1"/>
  <c r="C104" i="561"/>
  <c r="F370" i="561" s="1"/>
  <c r="F317" i="561"/>
  <c r="L317" i="561" s="1"/>
  <c r="K246" i="563"/>
  <c r="J247" i="563" s="1"/>
  <c r="G69" i="565"/>
  <c r="G70" i="565"/>
  <c r="C62" i="565" s="1"/>
  <c r="L329" i="564"/>
  <c r="G69" i="564"/>
  <c r="G72" i="564"/>
  <c r="H72" i="564" s="1"/>
  <c r="G68" i="564"/>
  <c r="H68" i="564" s="1"/>
  <c r="G71" i="564"/>
  <c r="G67" i="564"/>
  <c r="H67" i="564" s="1"/>
  <c r="L350" i="556"/>
  <c r="L354" i="556" s="1"/>
  <c r="K246" i="558"/>
  <c r="J247" i="558" s="1"/>
  <c r="L350" i="558"/>
  <c r="L354" i="558" s="1"/>
  <c r="K246" i="559"/>
  <c r="J247" i="559" s="1"/>
  <c r="K246" i="565"/>
  <c r="J247" i="565" s="1"/>
  <c r="K162" i="560"/>
  <c r="J163" i="560" s="1"/>
  <c r="K190" i="560"/>
  <c r="J191" i="560" s="1"/>
  <c r="C50" i="562"/>
  <c r="C55" i="562" s="1"/>
  <c r="L350" i="566"/>
  <c r="L354" i="566" s="1"/>
  <c r="K67" i="564"/>
  <c r="K69" i="564" s="1"/>
  <c r="N339" i="565"/>
  <c r="F387" i="565" s="1"/>
  <c r="F388" i="565" s="1"/>
  <c r="K67" i="567"/>
  <c r="K69" i="567" s="1"/>
  <c r="K190" i="558"/>
  <c r="J191" i="558" s="1"/>
  <c r="C55" i="559"/>
  <c r="F359" i="559" s="1"/>
  <c r="G68" i="560"/>
  <c r="K162" i="563"/>
  <c r="J163" i="563" s="1"/>
  <c r="K190" i="563"/>
  <c r="J191" i="563" s="1"/>
  <c r="L354" i="562"/>
  <c r="N329" i="564"/>
  <c r="K162" i="566"/>
  <c r="J163" i="566" s="1"/>
  <c r="F364" i="566" s="1"/>
  <c r="L350" i="567"/>
  <c r="L354" i="567" s="1"/>
  <c r="N343" i="559"/>
  <c r="N346" i="559" s="1"/>
  <c r="F378" i="559" s="1"/>
  <c r="F379" i="559" s="1"/>
  <c r="D53" i="560"/>
  <c r="K70" i="560"/>
  <c r="L70" i="560" s="1"/>
  <c r="L329" i="560"/>
  <c r="N329" i="560" s="1"/>
  <c r="D343" i="561"/>
  <c r="N343" i="561" s="1"/>
  <c r="N346" i="561" s="1"/>
  <c r="F378" i="561" s="1"/>
  <c r="F379" i="561" s="1"/>
  <c r="N343" i="560"/>
  <c r="N346" i="560" s="1"/>
  <c r="F378" i="560" s="1"/>
  <c r="F379" i="560" s="1"/>
  <c r="K190" i="562"/>
  <c r="J191" i="562" s="1"/>
  <c r="K274" i="562"/>
  <c r="J275" i="562" s="1"/>
  <c r="K274" i="567"/>
  <c r="J275" i="567" s="1"/>
  <c r="K190" i="561"/>
  <c r="J191" i="561" s="1"/>
  <c r="K246" i="564"/>
  <c r="J247" i="564" s="1"/>
  <c r="K302" i="561"/>
  <c r="J303" i="561" s="1"/>
  <c r="F380" i="561"/>
  <c r="F389" i="561" s="1"/>
  <c r="F390" i="561" s="1"/>
  <c r="F371" i="561"/>
  <c r="F358" i="561"/>
  <c r="K218" i="561"/>
  <c r="J219" i="561" s="1"/>
  <c r="K162" i="561"/>
  <c r="J163" i="561" s="1"/>
  <c r="K246" i="561"/>
  <c r="J247" i="561" s="1"/>
  <c r="K162" i="562"/>
  <c r="J163" i="562" s="1"/>
  <c r="K246" i="562"/>
  <c r="J247" i="562" s="1"/>
  <c r="C25" i="563"/>
  <c r="C24" i="563" s="1"/>
  <c r="K302" i="563"/>
  <c r="J303" i="563" s="1"/>
  <c r="H71" i="564"/>
  <c r="H69" i="564"/>
  <c r="H66" i="564"/>
  <c r="C103" i="564"/>
  <c r="H70" i="564"/>
  <c r="K274" i="566"/>
  <c r="J275" i="566" s="1"/>
  <c r="D343" i="564"/>
  <c r="N343" i="564" s="1"/>
  <c r="N346" i="564" s="1"/>
  <c r="F378" i="564" s="1"/>
  <c r="F379" i="564" s="1"/>
  <c r="N330" i="564"/>
  <c r="N339" i="564" s="1"/>
  <c r="F387" i="564" s="1"/>
  <c r="F388" i="564" s="1"/>
  <c r="H71" i="565"/>
  <c r="H69" i="565"/>
  <c r="C103" i="565"/>
  <c r="K274" i="565"/>
  <c r="J275" i="565" s="1"/>
  <c r="C55" i="561"/>
  <c r="N329" i="563"/>
  <c r="N339" i="563" s="1"/>
  <c r="F387" i="563" s="1"/>
  <c r="F388" i="563" s="1"/>
  <c r="D343" i="563"/>
  <c r="N343" i="563" s="1"/>
  <c r="N346" i="563" s="1"/>
  <c r="F378" i="563" s="1"/>
  <c r="F379" i="563" s="1"/>
  <c r="D49" i="565"/>
  <c r="G66" i="562"/>
  <c r="G69" i="562"/>
  <c r="G70" i="563"/>
  <c r="G67" i="563"/>
  <c r="G66" i="563"/>
  <c r="G68" i="563"/>
  <c r="C62" i="563" s="1"/>
  <c r="K274" i="561"/>
  <c r="J275" i="561" s="1"/>
  <c r="G67" i="562"/>
  <c r="K218" i="564"/>
  <c r="J219" i="564" s="1"/>
  <c r="K302" i="564"/>
  <c r="J303" i="564" s="1"/>
  <c r="H70" i="565"/>
  <c r="K218" i="562"/>
  <c r="J219" i="562" s="1"/>
  <c r="K162" i="565"/>
  <c r="J163" i="565" s="1"/>
  <c r="D343" i="566"/>
  <c r="N343" i="566" s="1"/>
  <c r="N346" i="566" s="1"/>
  <c r="F378" i="566" s="1"/>
  <c r="F379" i="566" s="1"/>
  <c r="N330" i="566"/>
  <c r="N339" i="566" s="1"/>
  <c r="F387" i="566" s="1"/>
  <c r="F388" i="566" s="1"/>
  <c r="D52" i="565"/>
  <c r="K302" i="562"/>
  <c r="J303" i="562" s="1"/>
  <c r="K70" i="565"/>
  <c r="L70" i="565" s="1"/>
  <c r="K67" i="565"/>
  <c r="K69" i="565" s="1"/>
  <c r="K218" i="563"/>
  <c r="J219" i="563" s="1"/>
  <c r="D343" i="562"/>
  <c r="N343" i="562" s="1"/>
  <c r="N346" i="562" s="1"/>
  <c r="F378" i="562" s="1"/>
  <c r="F379" i="562" s="1"/>
  <c r="N329" i="562"/>
  <c r="N339" i="562" s="1"/>
  <c r="F387" i="562" s="1"/>
  <c r="F388" i="562" s="1"/>
  <c r="D53" i="565"/>
  <c r="D50" i="565"/>
  <c r="F359" i="565"/>
  <c r="C56" i="565"/>
  <c r="C57" i="565" s="1"/>
  <c r="F360" i="565" s="1"/>
  <c r="G68" i="562"/>
  <c r="C62" i="562" s="1"/>
  <c r="D51" i="565"/>
  <c r="K190" i="564"/>
  <c r="J191" i="564" s="1"/>
  <c r="G66" i="565"/>
  <c r="H66" i="565" s="1"/>
  <c r="K302" i="565"/>
  <c r="J303" i="565" s="1"/>
  <c r="K302" i="566"/>
  <c r="J303" i="566" s="1"/>
  <c r="K218" i="567"/>
  <c r="J219" i="567" s="1"/>
  <c r="K246" i="567"/>
  <c r="J247" i="567" s="1"/>
  <c r="K274" i="563"/>
  <c r="J275" i="563" s="1"/>
  <c r="K162" i="567"/>
  <c r="J163" i="567" s="1"/>
  <c r="F320" i="561"/>
  <c r="L320" i="561" s="1"/>
  <c r="C55" i="564"/>
  <c r="D54" i="564" s="1"/>
  <c r="C55" i="567"/>
  <c r="D49" i="567" s="1"/>
  <c r="K162" i="564"/>
  <c r="J163" i="564" s="1"/>
  <c r="K274" i="564"/>
  <c r="J275" i="564" s="1"/>
  <c r="K190" i="566"/>
  <c r="J191" i="566" s="1"/>
  <c r="G68" i="565"/>
  <c r="H68" i="565" s="1"/>
  <c r="K218" i="565"/>
  <c r="J219" i="565" s="1"/>
  <c r="K302" i="567"/>
  <c r="J303" i="567" s="1"/>
  <c r="C55" i="566"/>
  <c r="D49" i="566" s="1"/>
  <c r="C103" i="566"/>
  <c r="H68" i="566"/>
  <c r="H67" i="566"/>
  <c r="H69" i="566"/>
  <c r="F316" i="566" s="1"/>
  <c r="G71" i="567"/>
  <c r="H71" i="567" s="1"/>
  <c r="G69" i="567"/>
  <c r="H69" i="567" s="1"/>
  <c r="F316" i="567" s="1"/>
  <c r="G66" i="567"/>
  <c r="H66" i="567" s="1"/>
  <c r="L329" i="567"/>
  <c r="N329" i="567" s="1"/>
  <c r="N339" i="567" s="1"/>
  <c r="F387" i="567" s="1"/>
  <c r="F388" i="567" s="1"/>
  <c r="K218" i="566"/>
  <c r="J219" i="566" s="1"/>
  <c r="H72" i="567"/>
  <c r="H67" i="567"/>
  <c r="C103" i="567"/>
  <c r="H68" i="567"/>
  <c r="K190" i="567"/>
  <c r="J191" i="567" s="1"/>
  <c r="G67" i="566"/>
  <c r="K246" i="560"/>
  <c r="J247" i="560" s="1"/>
  <c r="K274" i="560"/>
  <c r="J275" i="560" s="1"/>
  <c r="K302" i="560"/>
  <c r="J303" i="560" s="1"/>
  <c r="K218" i="560"/>
  <c r="J219" i="560" s="1"/>
  <c r="D49" i="560"/>
  <c r="D51" i="560"/>
  <c r="F359" i="560"/>
  <c r="C56" i="560"/>
  <c r="C57" i="560" s="1"/>
  <c r="F360" i="560" s="1"/>
  <c r="D54" i="560"/>
  <c r="H72" i="560"/>
  <c r="H68" i="560"/>
  <c r="H70" i="560"/>
  <c r="G66" i="560"/>
  <c r="H66" i="560" s="1"/>
  <c r="G69" i="560"/>
  <c r="H69" i="560" s="1"/>
  <c r="F316" i="560" s="1"/>
  <c r="G71" i="560"/>
  <c r="H71" i="560" s="1"/>
  <c r="N330" i="560"/>
  <c r="N339" i="560" s="1"/>
  <c r="F387" i="560" s="1"/>
  <c r="F388" i="560" s="1"/>
  <c r="D50" i="560"/>
  <c r="C103" i="560"/>
  <c r="G67" i="560"/>
  <c r="H67" i="560"/>
  <c r="D52" i="559"/>
  <c r="D53" i="559"/>
  <c r="D51" i="559"/>
  <c r="D50" i="559"/>
  <c r="D54" i="559"/>
  <c r="K162" i="559"/>
  <c r="J163" i="559" s="1"/>
  <c r="K274" i="559"/>
  <c r="J275" i="559" s="1"/>
  <c r="H71" i="559"/>
  <c r="H69" i="559"/>
  <c r="H66" i="559"/>
  <c r="H70" i="559"/>
  <c r="H72" i="559"/>
  <c r="H67" i="559"/>
  <c r="C103" i="559"/>
  <c r="K190" i="559"/>
  <c r="J191" i="559" s="1"/>
  <c r="K302" i="559"/>
  <c r="J303" i="559" s="1"/>
  <c r="K218" i="559"/>
  <c r="J219" i="559" s="1"/>
  <c r="K67" i="559"/>
  <c r="K69" i="559" s="1"/>
  <c r="D49" i="559"/>
  <c r="C56" i="559"/>
  <c r="C57" i="559" s="1"/>
  <c r="F360" i="559" s="1"/>
  <c r="G68" i="559"/>
  <c r="H68" i="559" s="1"/>
  <c r="K70" i="559"/>
  <c r="L70" i="559" s="1"/>
  <c r="F358" i="558"/>
  <c r="F371" i="558"/>
  <c r="F380" i="558"/>
  <c r="F389" i="558" s="1"/>
  <c r="K162" i="556"/>
  <c r="J163" i="556" s="1"/>
  <c r="K190" i="556"/>
  <c r="J191" i="556" s="1"/>
  <c r="G69" i="557"/>
  <c r="G70" i="557"/>
  <c r="G67" i="557"/>
  <c r="G68" i="557"/>
  <c r="C62" i="557" s="1"/>
  <c r="D53" i="556"/>
  <c r="K246" i="556"/>
  <c r="J247" i="556" s="1"/>
  <c r="K162" i="557"/>
  <c r="J163" i="557" s="1"/>
  <c r="K274" i="557"/>
  <c r="J275" i="557" s="1"/>
  <c r="D53" i="557"/>
  <c r="D50" i="556"/>
  <c r="D54" i="556"/>
  <c r="C55" i="557"/>
  <c r="D54" i="557" s="1"/>
  <c r="K246" i="557"/>
  <c r="J247" i="557" s="1"/>
  <c r="D49" i="558"/>
  <c r="C55" i="558"/>
  <c r="D50" i="558" s="1"/>
  <c r="K218" i="556"/>
  <c r="J219" i="556" s="1"/>
  <c r="D51" i="557"/>
  <c r="G66" i="557"/>
  <c r="K190" i="557"/>
  <c r="J191" i="557" s="1"/>
  <c r="F371" i="556"/>
  <c r="F320" i="556"/>
  <c r="L320" i="556" s="1"/>
  <c r="L316" i="556"/>
  <c r="D49" i="556"/>
  <c r="C56" i="556"/>
  <c r="C57" i="556" s="1"/>
  <c r="F360" i="556" s="1"/>
  <c r="D51" i="556"/>
  <c r="F318" i="556"/>
  <c r="L318" i="556" s="1"/>
  <c r="C104" i="556"/>
  <c r="F370" i="556" s="1"/>
  <c r="F317" i="556"/>
  <c r="F380" i="556"/>
  <c r="F389" i="556" s="1"/>
  <c r="F390" i="556" s="1"/>
  <c r="K218" i="557"/>
  <c r="J219" i="557" s="1"/>
  <c r="H71" i="558"/>
  <c r="H69" i="558"/>
  <c r="F316" i="558" s="1"/>
  <c r="H66" i="558"/>
  <c r="H67" i="558"/>
  <c r="H70" i="558"/>
  <c r="H68" i="558"/>
  <c r="C25" i="558"/>
  <c r="C24" i="558" s="1"/>
  <c r="K218" i="558"/>
  <c r="J219" i="558" s="1"/>
  <c r="C25" i="557"/>
  <c r="C24" i="557" s="1"/>
  <c r="K274" i="558"/>
  <c r="J275" i="558" s="1"/>
  <c r="K302" i="558"/>
  <c r="J303" i="558" s="1"/>
  <c r="D343" i="558"/>
  <c r="N343" i="558" s="1"/>
  <c r="N346" i="558" s="1"/>
  <c r="F378" i="558" s="1"/>
  <c r="F379" i="558" s="1"/>
  <c r="N329" i="558"/>
  <c r="N339" i="558" s="1"/>
  <c r="F387" i="558" s="1"/>
  <c r="F388" i="558" s="1"/>
  <c r="K302" i="557"/>
  <c r="J303" i="557" s="1"/>
  <c r="O42" i="558"/>
  <c r="D53" i="558"/>
  <c r="K162" i="558"/>
  <c r="J163" i="558" s="1"/>
  <c r="F372" i="561" l="1"/>
  <c r="C56" i="569"/>
  <c r="C57" i="569" s="1"/>
  <c r="F360" i="569" s="1"/>
  <c r="F365" i="570"/>
  <c r="D400" i="570" s="1"/>
  <c r="D49" i="569"/>
  <c r="F364" i="569"/>
  <c r="F365" i="569" s="1"/>
  <c r="D400" i="569" s="1"/>
  <c r="F381" i="558"/>
  <c r="F364" i="565"/>
  <c r="O42" i="563"/>
  <c r="F364" i="568"/>
  <c r="F365" i="568" s="1"/>
  <c r="D400" i="568" s="1"/>
  <c r="F312" i="570"/>
  <c r="L312" i="570" s="1"/>
  <c r="F314" i="570"/>
  <c r="L314" i="570" s="1"/>
  <c r="F313" i="570"/>
  <c r="L313" i="570" s="1"/>
  <c r="H100" i="570"/>
  <c r="L316" i="570"/>
  <c r="F320" i="570"/>
  <c r="L320" i="570" s="1"/>
  <c r="F358" i="570"/>
  <c r="F380" i="570"/>
  <c r="F371" i="570"/>
  <c r="L316" i="569"/>
  <c r="F320" i="569"/>
  <c r="L320" i="569" s="1"/>
  <c r="F314" i="569"/>
  <c r="L314" i="569" s="1"/>
  <c r="F312" i="569"/>
  <c r="L312" i="569" s="1"/>
  <c r="F313" i="569"/>
  <c r="L313" i="569" s="1"/>
  <c r="H100" i="569"/>
  <c r="F358" i="569"/>
  <c r="F371" i="569"/>
  <c r="F380" i="569"/>
  <c r="F358" i="568"/>
  <c r="F371" i="568"/>
  <c r="F380" i="568"/>
  <c r="F389" i="568" s="1"/>
  <c r="N339" i="568"/>
  <c r="F387" i="568" s="1"/>
  <c r="F388" i="568" s="1"/>
  <c r="L316" i="568"/>
  <c r="F320" i="568"/>
  <c r="L320" i="568" s="1"/>
  <c r="F312" i="568"/>
  <c r="L312" i="568" s="1"/>
  <c r="F314" i="568"/>
  <c r="L314" i="568" s="1"/>
  <c r="F313" i="568"/>
  <c r="L313" i="568" s="1"/>
  <c r="H100" i="568"/>
  <c r="F359" i="562"/>
  <c r="D51" i="562"/>
  <c r="D53" i="562"/>
  <c r="D50" i="562"/>
  <c r="F364" i="562" s="1"/>
  <c r="D49" i="562"/>
  <c r="D52" i="562"/>
  <c r="C56" i="562"/>
  <c r="C57" i="562" s="1"/>
  <c r="F360" i="562" s="1"/>
  <c r="D54" i="562"/>
  <c r="L325" i="561"/>
  <c r="F395" i="561" s="1"/>
  <c r="F396" i="561" s="1"/>
  <c r="D52" i="557"/>
  <c r="D50" i="557"/>
  <c r="D54" i="566"/>
  <c r="H67" i="565"/>
  <c r="F312" i="565" s="1"/>
  <c r="L312" i="565" s="1"/>
  <c r="H72" i="565"/>
  <c r="F372" i="556"/>
  <c r="F364" i="564"/>
  <c r="C105" i="561"/>
  <c r="F364" i="560"/>
  <c r="F365" i="560" s="1"/>
  <c r="D400" i="560" s="1"/>
  <c r="F319" i="561"/>
  <c r="L319" i="561" s="1"/>
  <c r="D53" i="564"/>
  <c r="D54" i="567"/>
  <c r="L316" i="567"/>
  <c r="F320" i="567"/>
  <c r="L320" i="567" s="1"/>
  <c r="F313" i="565"/>
  <c r="L313" i="565" s="1"/>
  <c r="D51" i="561"/>
  <c r="F359" i="561"/>
  <c r="D53" i="561"/>
  <c r="C56" i="561"/>
  <c r="C57" i="561" s="1"/>
  <c r="F360" i="561" s="1"/>
  <c r="D54" i="561"/>
  <c r="F358" i="564"/>
  <c r="F371" i="564"/>
  <c r="F380" i="564"/>
  <c r="F389" i="564" s="1"/>
  <c r="F390" i="564" s="1"/>
  <c r="F358" i="567"/>
  <c r="F380" i="567"/>
  <c r="F371" i="567"/>
  <c r="D52" i="566"/>
  <c r="F359" i="566"/>
  <c r="C56" i="566"/>
  <c r="C57" i="566" s="1"/>
  <c r="F360" i="566" s="1"/>
  <c r="D50" i="566"/>
  <c r="D53" i="566"/>
  <c r="D51" i="563"/>
  <c r="F359" i="563"/>
  <c r="C56" i="563"/>
  <c r="C57" i="563" s="1"/>
  <c r="F360" i="563" s="1"/>
  <c r="D54" i="563"/>
  <c r="D49" i="563"/>
  <c r="D52" i="563"/>
  <c r="D50" i="567"/>
  <c r="D51" i="564"/>
  <c r="F312" i="564"/>
  <c r="L312" i="564" s="1"/>
  <c r="F314" i="564"/>
  <c r="L314" i="564" s="1"/>
  <c r="H100" i="564"/>
  <c r="F313" i="564"/>
  <c r="L313" i="564" s="1"/>
  <c r="D52" i="561"/>
  <c r="F314" i="566"/>
  <c r="L314" i="566" s="1"/>
  <c r="F312" i="566"/>
  <c r="L312" i="566" s="1"/>
  <c r="H100" i="566"/>
  <c r="F313" i="566"/>
  <c r="L313" i="566" s="1"/>
  <c r="H66" i="563"/>
  <c r="H69" i="563"/>
  <c r="F316" i="563" s="1"/>
  <c r="H68" i="563"/>
  <c r="H71" i="563"/>
  <c r="C103" i="563"/>
  <c r="H67" i="563"/>
  <c r="H70" i="563"/>
  <c r="F381" i="564"/>
  <c r="F316" i="564"/>
  <c r="F381" i="561"/>
  <c r="D50" i="561"/>
  <c r="F359" i="567"/>
  <c r="C56" i="567"/>
  <c r="C57" i="567" s="1"/>
  <c r="F360" i="567" s="1"/>
  <c r="D51" i="567"/>
  <c r="D52" i="567"/>
  <c r="D51" i="566"/>
  <c r="F380" i="566"/>
  <c r="F389" i="566" s="1"/>
  <c r="F390" i="566" s="1"/>
  <c r="F358" i="566"/>
  <c r="F371" i="566"/>
  <c r="L316" i="566"/>
  <c r="F320" i="566"/>
  <c r="L320" i="566" s="1"/>
  <c r="F380" i="565"/>
  <c r="F371" i="565"/>
  <c r="F358" i="565"/>
  <c r="D50" i="563"/>
  <c r="H69" i="562"/>
  <c r="F316" i="562" s="1"/>
  <c r="C103" i="562"/>
  <c r="H70" i="562"/>
  <c r="H67" i="562"/>
  <c r="H68" i="562"/>
  <c r="H66" i="562"/>
  <c r="H71" i="562"/>
  <c r="D49" i="564"/>
  <c r="D50" i="564"/>
  <c r="D52" i="564"/>
  <c r="C56" i="564"/>
  <c r="C57" i="564" s="1"/>
  <c r="F360" i="564" s="1"/>
  <c r="F359" i="564"/>
  <c r="D53" i="567"/>
  <c r="F365" i="565"/>
  <c r="D400" i="565" s="1"/>
  <c r="F314" i="567"/>
  <c r="L314" i="567" s="1"/>
  <c r="F313" i="567"/>
  <c r="L313" i="567" s="1"/>
  <c r="F312" i="567"/>
  <c r="L312" i="567" s="1"/>
  <c r="H100" i="567"/>
  <c r="F364" i="567"/>
  <c r="F316" i="565"/>
  <c r="D53" i="563"/>
  <c r="D49" i="561"/>
  <c r="F364" i="561" s="1"/>
  <c r="L316" i="560"/>
  <c r="F320" i="560"/>
  <c r="L320" i="560" s="1"/>
  <c r="F314" i="560"/>
  <c r="L314" i="560" s="1"/>
  <c r="F312" i="560"/>
  <c r="L312" i="560" s="1"/>
  <c r="F313" i="560"/>
  <c r="L313" i="560" s="1"/>
  <c r="H100" i="560"/>
  <c r="F358" i="560"/>
  <c r="F371" i="560"/>
  <c r="F380" i="560"/>
  <c r="F312" i="559"/>
  <c r="L312" i="559" s="1"/>
  <c r="F313" i="559"/>
  <c r="L313" i="559" s="1"/>
  <c r="F314" i="559"/>
  <c r="L314" i="559" s="1"/>
  <c r="H100" i="559"/>
  <c r="F371" i="559"/>
  <c r="F358" i="559"/>
  <c r="F380" i="559"/>
  <c r="F364" i="559"/>
  <c r="F365" i="559" s="1"/>
  <c r="D400" i="559" s="1"/>
  <c r="F316" i="559"/>
  <c r="C103" i="557"/>
  <c r="H70" i="557"/>
  <c r="H67" i="557"/>
  <c r="H68" i="557"/>
  <c r="H66" i="557"/>
  <c r="H71" i="557"/>
  <c r="H69" i="557"/>
  <c r="F316" i="557" s="1"/>
  <c r="F391" i="556"/>
  <c r="D403" i="556" s="1"/>
  <c r="F373" i="556"/>
  <c r="D401" i="556" s="1"/>
  <c r="F364" i="556"/>
  <c r="F365" i="556" s="1"/>
  <c r="D400" i="556" s="1"/>
  <c r="F390" i="558"/>
  <c r="D51" i="558"/>
  <c r="F359" i="558"/>
  <c r="C56" i="558"/>
  <c r="C57" i="558" s="1"/>
  <c r="F360" i="558" s="1"/>
  <c r="D54" i="558"/>
  <c r="D52" i="558"/>
  <c r="L317" i="556"/>
  <c r="F319" i="556"/>
  <c r="L319" i="556" s="1"/>
  <c r="F312" i="558"/>
  <c r="L312" i="558" s="1"/>
  <c r="H100" i="558"/>
  <c r="C105" i="556"/>
  <c r="F364" i="558"/>
  <c r="F320" i="558"/>
  <c r="L320" i="558" s="1"/>
  <c r="L316" i="558"/>
  <c r="F359" i="557"/>
  <c r="D49" i="557"/>
  <c r="F364" i="557" s="1"/>
  <c r="C56" i="557"/>
  <c r="C57" i="557" s="1"/>
  <c r="F360" i="557" s="1"/>
  <c r="F381" i="556"/>
  <c r="F382" i="556" s="1"/>
  <c r="D402" i="556" s="1"/>
  <c r="F365" i="566" l="1"/>
  <c r="D400" i="566" s="1"/>
  <c r="F381" i="568"/>
  <c r="F382" i="568" s="1"/>
  <c r="D402" i="568" s="1"/>
  <c r="F364" i="563"/>
  <c r="F365" i="563" s="1"/>
  <c r="D400" i="563" s="1"/>
  <c r="F314" i="565"/>
  <c r="L314" i="565" s="1"/>
  <c r="F390" i="568"/>
  <c r="F391" i="568" s="1"/>
  <c r="D403" i="568" s="1"/>
  <c r="F317" i="570"/>
  <c r="C104" i="570"/>
  <c r="F318" i="570"/>
  <c r="L318" i="570" s="1"/>
  <c r="F389" i="570"/>
  <c r="F390" i="570" s="1"/>
  <c r="F391" i="570" s="1"/>
  <c r="D403" i="570" s="1"/>
  <c r="F381" i="570"/>
  <c r="F382" i="570" s="1"/>
  <c r="D402" i="570" s="1"/>
  <c r="F317" i="569"/>
  <c r="C104" i="569"/>
  <c r="F318" i="569"/>
  <c r="L318" i="569" s="1"/>
  <c r="F389" i="569"/>
  <c r="F390" i="569" s="1"/>
  <c r="F391" i="569" s="1"/>
  <c r="D403" i="569" s="1"/>
  <c r="F381" i="569"/>
  <c r="F382" i="569" s="1"/>
  <c r="D402" i="569" s="1"/>
  <c r="F317" i="568"/>
  <c r="C104" i="568"/>
  <c r="F318" i="568"/>
  <c r="L318" i="568" s="1"/>
  <c r="F365" i="561"/>
  <c r="D400" i="561" s="1"/>
  <c r="D405" i="561" s="1"/>
  <c r="E400" i="561" s="1"/>
  <c r="E405" i="561" s="1"/>
  <c r="H100" i="565"/>
  <c r="C104" i="565" s="1"/>
  <c r="F365" i="562"/>
  <c r="D400" i="562" s="1"/>
  <c r="F365" i="564"/>
  <c r="D400" i="564" s="1"/>
  <c r="F381" i="566"/>
  <c r="F382" i="566" s="1"/>
  <c r="D402" i="566" s="1"/>
  <c r="F365" i="567"/>
  <c r="D400" i="567" s="1"/>
  <c r="L325" i="556"/>
  <c r="F395" i="556" s="1"/>
  <c r="F396" i="556" s="1"/>
  <c r="F397" i="556" s="1"/>
  <c r="D404" i="556" s="1"/>
  <c r="L316" i="564"/>
  <c r="F320" i="564"/>
  <c r="L320" i="564" s="1"/>
  <c r="F320" i="562"/>
  <c r="L320" i="562" s="1"/>
  <c r="L316" i="562"/>
  <c r="L316" i="563"/>
  <c r="F320" i="563"/>
  <c r="L320" i="563" s="1"/>
  <c r="F312" i="563"/>
  <c r="L312" i="563" s="1"/>
  <c r="H100" i="563"/>
  <c r="H100" i="562"/>
  <c r="F312" i="562"/>
  <c r="L312" i="562" s="1"/>
  <c r="F317" i="566"/>
  <c r="F318" i="566"/>
  <c r="L318" i="566" s="1"/>
  <c r="C104" i="566"/>
  <c r="F389" i="567"/>
  <c r="F390" i="567" s="1"/>
  <c r="F391" i="567" s="1"/>
  <c r="D403" i="567" s="1"/>
  <c r="F381" i="567"/>
  <c r="F391" i="561"/>
  <c r="D403" i="561" s="1"/>
  <c r="F382" i="561"/>
  <c r="D402" i="561" s="1"/>
  <c r="F397" i="561"/>
  <c r="D404" i="561" s="1"/>
  <c r="F373" i="561"/>
  <c r="D401" i="561" s="1"/>
  <c r="F317" i="567"/>
  <c r="C104" i="567"/>
  <c r="F318" i="567"/>
  <c r="L318" i="567" s="1"/>
  <c r="F380" i="562"/>
  <c r="F358" i="562"/>
  <c r="F371" i="562"/>
  <c r="F318" i="564"/>
  <c r="L318" i="564" s="1"/>
  <c r="F317" i="564"/>
  <c r="C104" i="564"/>
  <c r="F391" i="566"/>
  <c r="D403" i="566" s="1"/>
  <c r="L316" i="565"/>
  <c r="F320" i="565"/>
  <c r="L320" i="565" s="1"/>
  <c r="F382" i="567"/>
  <c r="D402" i="567" s="1"/>
  <c r="F371" i="563"/>
  <c r="F380" i="563"/>
  <c r="F358" i="563"/>
  <c r="F391" i="564"/>
  <c r="D403" i="564" s="1"/>
  <c r="F382" i="564"/>
  <c r="D402" i="564" s="1"/>
  <c r="F389" i="565"/>
  <c r="F390" i="565" s="1"/>
  <c r="F391" i="565" s="1"/>
  <c r="D403" i="565" s="1"/>
  <c r="F381" i="565"/>
  <c r="F382" i="565" s="1"/>
  <c r="D402" i="565" s="1"/>
  <c r="F389" i="560"/>
  <c r="F390" i="560" s="1"/>
  <c r="F391" i="560" s="1"/>
  <c r="D403" i="560" s="1"/>
  <c r="F381" i="560"/>
  <c r="F382" i="560" s="1"/>
  <c r="D402" i="560" s="1"/>
  <c r="F317" i="560"/>
  <c r="C104" i="560"/>
  <c r="F318" i="560"/>
  <c r="L318" i="560" s="1"/>
  <c r="F389" i="559"/>
  <c r="F390" i="559" s="1"/>
  <c r="F391" i="559" s="1"/>
  <c r="D403" i="559" s="1"/>
  <c r="F381" i="559"/>
  <c r="F382" i="559" s="1"/>
  <c r="D402" i="559" s="1"/>
  <c r="C104" i="559"/>
  <c r="F318" i="559"/>
  <c r="L318" i="559" s="1"/>
  <c r="F317" i="559"/>
  <c r="L316" i="559"/>
  <c r="F320" i="559"/>
  <c r="L320" i="559" s="1"/>
  <c r="F365" i="558"/>
  <c r="D400" i="558" s="1"/>
  <c r="L316" i="557"/>
  <c r="F320" i="557"/>
  <c r="L320" i="557" s="1"/>
  <c r="F318" i="558"/>
  <c r="L318" i="558" s="1"/>
  <c r="C104" i="558"/>
  <c r="F317" i="558"/>
  <c r="F312" i="557"/>
  <c r="L312" i="557" s="1"/>
  <c r="H100" i="557"/>
  <c r="D405" i="556"/>
  <c r="E402" i="556" s="1"/>
  <c r="E403" i="556"/>
  <c r="F380" i="557"/>
  <c r="F371" i="557"/>
  <c r="F358" i="557"/>
  <c r="F365" i="557"/>
  <c r="D400" i="557" s="1"/>
  <c r="F391" i="558"/>
  <c r="D403" i="558" s="1"/>
  <c r="F382" i="558"/>
  <c r="D402" i="558" s="1"/>
  <c r="F318" i="565" l="1"/>
  <c r="L318" i="565" s="1"/>
  <c r="F317" i="565"/>
  <c r="F370" i="570"/>
  <c r="F372" i="570" s="1"/>
  <c r="F373" i="570" s="1"/>
  <c r="D401" i="570" s="1"/>
  <c r="C105" i="570"/>
  <c r="F319" i="570"/>
  <c r="L319" i="570" s="1"/>
  <c r="L317" i="570"/>
  <c r="L325" i="570" s="1"/>
  <c r="F395" i="570" s="1"/>
  <c r="F396" i="570" s="1"/>
  <c r="F397" i="570" s="1"/>
  <c r="D404" i="570" s="1"/>
  <c r="F319" i="569"/>
  <c r="L319" i="569" s="1"/>
  <c r="L317" i="569"/>
  <c r="F370" i="569"/>
  <c r="F372" i="569" s="1"/>
  <c r="F373" i="569" s="1"/>
  <c r="D401" i="569" s="1"/>
  <c r="C105" i="569"/>
  <c r="F370" i="568"/>
  <c r="F372" i="568" s="1"/>
  <c r="F373" i="568" s="1"/>
  <c r="D401" i="568" s="1"/>
  <c r="C105" i="568"/>
  <c r="F319" i="568"/>
  <c r="L319" i="568" s="1"/>
  <c r="L317" i="568"/>
  <c r="E404" i="561"/>
  <c r="E402" i="561"/>
  <c r="E403" i="561"/>
  <c r="F389" i="563"/>
  <c r="F390" i="563" s="1"/>
  <c r="F391" i="563" s="1"/>
  <c r="D403" i="563" s="1"/>
  <c r="F381" i="563"/>
  <c r="F382" i="563" s="1"/>
  <c r="D402" i="563" s="1"/>
  <c r="F370" i="566"/>
  <c r="F372" i="566" s="1"/>
  <c r="F373" i="566" s="1"/>
  <c r="D401" i="566" s="1"/>
  <c r="C105" i="566"/>
  <c r="F370" i="564"/>
  <c r="F372" i="564" s="1"/>
  <c r="F373" i="564" s="1"/>
  <c r="D401" i="564" s="1"/>
  <c r="C105" i="564"/>
  <c r="E401" i="561"/>
  <c r="L317" i="566"/>
  <c r="F319" i="566"/>
  <c r="L319" i="566" s="1"/>
  <c r="L317" i="564"/>
  <c r="F319" i="564"/>
  <c r="L319" i="564" s="1"/>
  <c r="F389" i="562"/>
  <c r="F390" i="562" s="1"/>
  <c r="F391" i="562" s="1"/>
  <c r="D403" i="562" s="1"/>
  <c r="F381" i="562"/>
  <c r="F382" i="562" s="1"/>
  <c r="D402" i="562" s="1"/>
  <c r="C104" i="562"/>
  <c r="F318" i="562"/>
  <c r="L318" i="562" s="1"/>
  <c r="F317" i="562"/>
  <c r="F318" i="563"/>
  <c r="L318" i="563" s="1"/>
  <c r="F317" i="563"/>
  <c r="C104" i="563"/>
  <c r="E423" i="561"/>
  <c r="D409" i="561"/>
  <c r="D411" i="561" s="1"/>
  <c r="E418" i="561"/>
  <c r="E419" i="561"/>
  <c r="E417" i="561"/>
  <c r="E420" i="561" s="1"/>
  <c r="F319" i="565"/>
  <c r="L319" i="565" s="1"/>
  <c r="L317" i="565"/>
  <c r="F370" i="567"/>
  <c r="F372" i="567" s="1"/>
  <c r="F373" i="567" s="1"/>
  <c r="D401" i="567" s="1"/>
  <c r="C105" i="567"/>
  <c r="F370" i="565"/>
  <c r="F372" i="565" s="1"/>
  <c r="F373" i="565" s="1"/>
  <c r="D401" i="565" s="1"/>
  <c r="C105" i="565"/>
  <c r="F319" i="567"/>
  <c r="L319" i="567" s="1"/>
  <c r="L317" i="567"/>
  <c r="L325" i="567" s="1"/>
  <c r="F395" i="567" s="1"/>
  <c r="F396" i="567" s="1"/>
  <c r="F397" i="567" s="1"/>
  <c r="D404" i="567" s="1"/>
  <c r="F370" i="560"/>
  <c r="F372" i="560" s="1"/>
  <c r="F373" i="560" s="1"/>
  <c r="D401" i="560" s="1"/>
  <c r="C105" i="560"/>
  <c r="F319" i="560"/>
  <c r="L319" i="560" s="1"/>
  <c r="L317" i="560"/>
  <c r="L325" i="560" s="1"/>
  <c r="F395" i="560" s="1"/>
  <c r="F396" i="560" s="1"/>
  <c r="F397" i="560" s="1"/>
  <c r="D404" i="560" s="1"/>
  <c r="F319" i="559"/>
  <c r="L319" i="559" s="1"/>
  <c r="L317" i="559"/>
  <c r="F370" i="559"/>
  <c r="F372" i="559" s="1"/>
  <c r="F373" i="559" s="1"/>
  <c r="D401" i="559" s="1"/>
  <c r="C105" i="559"/>
  <c r="E401" i="556"/>
  <c r="E400" i="556"/>
  <c r="E405" i="556" s="1"/>
  <c r="F319" i="558"/>
  <c r="L319" i="558" s="1"/>
  <c r="L317" i="558"/>
  <c r="L325" i="558" s="1"/>
  <c r="F395" i="558" s="1"/>
  <c r="F396" i="558" s="1"/>
  <c r="F397" i="558" s="1"/>
  <c r="D404" i="558" s="1"/>
  <c r="F370" i="558"/>
  <c r="F372" i="558" s="1"/>
  <c r="F373" i="558" s="1"/>
  <c r="D401" i="558" s="1"/>
  <c r="C105" i="558"/>
  <c r="E418" i="556"/>
  <c r="E417" i="556"/>
  <c r="E420" i="556" s="1"/>
  <c r="D409" i="556"/>
  <c r="D411" i="556" s="1"/>
  <c r="E423" i="556"/>
  <c r="E419" i="556"/>
  <c r="F389" i="557"/>
  <c r="F390" i="557" s="1"/>
  <c r="F391" i="557" s="1"/>
  <c r="D403" i="557" s="1"/>
  <c r="F381" i="557"/>
  <c r="F382" i="557" s="1"/>
  <c r="D402" i="557" s="1"/>
  <c r="F317" i="557"/>
  <c r="C104" i="557"/>
  <c r="F318" i="557"/>
  <c r="L318" i="557" s="1"/>
  <c r="E404" i="556"/>
  <c r="L325" i="568" l="1"/>
  <c r="F395" i="568" s="1"/>
  <c r="F396" i="568" s="1"/>
  <c r="F397" i="568" s="1"/>
  <c r="D404" i="568" s="1"/>
  <c r="D405" i="570"/>
  <c r="L325" i="569"/>
  <c r="F395" i="569" s="1"/>
  <c r="F396" i="569" s="1"/>
  <c r="F397" i="569" s="1"/>
  <c r="D404" i="569" s="1"/>
  <c r="D405" i="568"/>
  <c r="L325" i="565"/>
  <c r="F395" i="565" s="1"/>
  <c r="F396" i="565" s="1"/>
  <c r="F397" i="565" s="1"/>
  <c r="D404" i="565" s="1"/>
  <c r="L325" i="559"/>
  <c r="F395" i="559" s="1"/>
  <c r="F396" i="559" s="1"/>
  <c r="F397" i="559" s="1"/>
  <c r="D404" i="559" s="1"/>
  <c r="D405" i="559" s="1"/>
  <c r="E404" i="559" s="1"/>
  <c r="D414" i="561"/>
  <c r="D426" i="561" s="1"/>
  <c r="L325" i="566"/>
  <c r="F395" i="566" s="1"/>
  <c r="F396" i="566" s="1"/>
  <c r="F397" i="566" s="1"/>
  <c r="D404" i="566" s="1"/>
  <c r="D405" i="565"/>
  <c r="E401" i="565" s="1"/>
  <c r="L317" i="562"/>
  <c r="F319" i="562"/>
  <c r="L319" i="562" s="1"/>
  <c r="L325" i="564"/>
  <c r="F395" i="564" s="1"/>
  <c r="F396" i="564" s="1"/>
  <c r="F397" i="564" s="1"/>
  <c r="D404" i="564" s="1"/>
  <c r="D405" i="564" s="1"/>
  <c r="E401" i="564" s="1"/>
  <c r="F370" i="562"/>
  <c r="F372" i="562" s="1"/>
  <c r="F373" i="562" s="1"/>
  <c r="D401" i="562" s="1"/>
  <c r="C105" i="562"/>
  <c r="D405" i="566"/>
  <c r="D405" i="567"/>
  <c r="F370" i="563"/>
  <c r="F372" i="563" s="1"/>
  <c r="F373" i="563" s="1"/>
  <c r="D401" i="563" s="1"/>
  <c r="C105" i="563"/>
  <c r="F319" i="563"/>
  <c r="L319" i="563" s="1"/>
  <c r="L317" i="563"/>
  <c r="D405" i="560"/>
  <c r="E404" i="560" s="1"/>
  <c r="L317" i="557"/>
  <c r="F319" i="557"/>
  <c r="L319" i="557" s="1"/>
  <c r="F370" i="557"/>
  <c r="F372" i="557" s="1"/>
  <c r="F373" i="557" s="1"/>
  <c r="D401" i="557" s="1"/>
  <c r="C105" i="557"/>
  <c r="D414" i="556"/>
  <c r="D426" i="556" s="1"/>
  <c r="D405" i="558"/>
  <c r="E401" i="558" s="1"/>
  <c r="E404" i="565" l="1"/>
  <c r="L325" i="563"/>
  <c r="F395" i="563" s="1"/>
  <c r="F396" i="563" s="1"/>
  <c r="F397" i="563" s="1"/>
  <c r="D404" i="563" s="1"/>
  <c r="E419" i="570"/>
  <c r="E418" i="570"/>
  <c r="E417" i="570"/>
  <c r="E420" i="570" s="1"/>
  <c r="E423" i="570"/>
  <c r="D409" i="570"/>
  <c r="D411" i="570" s="1"/>
  <c r="E400" i="570"/>
  <c r="E403" i="570"/>
  <c r="E402" i="570"/>
  <c r="E401" i="570"/>
  <c r="E404" i="570"/>
  <c r="D405" i="569"/>
  <c r="E404" i="569" s="1"/>
  <c r="E419" i="568"/>
  <c r="E418" i="568"/>
  <c r="E417" i="568"/>
  <c r="E420" i="568" s="1"/>
  <c r="E423" i="568"/>
  <c r="D409" i="568"/>
  <c r="D411" i="568" s="1"/>
  <c r="E400" i="568"/>
  <c r="E402" i="568"/>
  <c r="E403" i="568"/>
  <c r="E404" i="568"/>
  <c r="E401" i="568"/>
  <c r="D429" i="561"/>
  <c r="D432" i="561" s="1"/>
  <c r="D438" i="561" s="1"/>
  <c r="D440" i="561" s="1"/>
  <c r="E419" i="566"/>
  <c r="E418" i="566"/>
  <c r="D409" i="566"/>
  <c r="D411" i="566" s="1"/>
  <c r="E423" i="566"/>
  <c r="E417" i="566"/>
  <c r="E400" i="566"/>
  <c r="E403" i="566"/>
  <c r="E402" i="566"/>
  <c r="D405" i="563"/>
  <c r="E401" i="563" s="1"/>
  <c r="E417" i="567"/>
  <c r="E423" i="567"/>
  <c r="D409" i="567"/>
  <c r="D411" i="567" s="1"/>
  <c r="E419" i="567"/>
  <c r="E418" i="567"/>
  <c r="E400" i="567"/>
  <c r="E403" i="567"/>
  <c r="E402" i="567"/>
  <c r="L325" i="562"/>
  <c r="F395" i="562" s="1"/>
  <c r="F396" i="562" s="1"/>
  <c r="F397" i="562" s="1"/>
  <c r="D404" i="562" s="1"/>
  <c r="E404" i="562" s="1"/>
  <c r="E401" i="567"/>
  <c r="E423" i="565"/>
  <c r="D409" i="565"/>
  <c r="D411" i="565" s="1"/>
  <c r="E419" i="565"/>
  <c r="E418" i="565"/>
  <c r="E417" i="565"/>
  <c r="E420" i="565" s="1"/>
  <c r="E400" i="565"/>
  <c r="E402" i="565"/>
  <c r="E403" i="565"/>
  <c r="E404" i="566"/>
  <c r="D405" i="562"/>
  <c r="E423" i="564"/>
  <c r="D409" i="564"/>
  <c r="D411" i="564" s="1"/>
  <c r="E419" i="564"/>
  <c r="E418" i="564"/>
  <c r="E417" i="564"/>
  <c r="E400" i="564"/>
  <c r="E403" i="564"/>
  <c r="E402" i="564"/>
  <c r="E404" i="567"/>
  <c r="E404" i="564"/>
  <c r="E401" i="566"/>
  <c r="E401" i="560"/>
  <c r="D409" i="560"/>
  <c r="D411" i="560" s="1"/>
  <c r="E419" i="560"/>
  <c r="E418" i="560"/>
  <c r="E417" i="560"/>
  <c r="E423" i="560"/>
  <c r="E400" i="560"/>
  <c r="E402" i="560"/>
  <c r="E403" i="560"/>
  <c r="E419" i="559"/>
  <c r="E418" i="559"/>
  <c r="E417" i="559"/>
  <c r="E423" i="559"/>
  <c r="D409" i="559"/>
  <c r="D411" i="559" s="1"/>
  <c r="E400" i="559"/>
  <c r="E402" i="559"/>
  <c r="E403" i="559"/>
  <c r="E401" i="559"/>
  <c r="D429" i="556"/>
  <c r="D432" i="556" s="1"/>
  <c r="D438" i="556" s="1"/>
  <c r="D440" i="556" s="1"/>
  <c r="D405" i="557"/>
  <c r="E401" i="557" s="1"/>
  <c r="L325" i="557"/>
  <c r="F395" i="557" s="1"/>
  <c r="F396" i="557" s="1"/>
  <c r="F397" i="557" s="1"/>
  <c r="D404" i="557" s="1"/>
  <c r="E419" i="558"/>
  <c r="E418" i="558"/>
  <c r="D409" i="558"/>
  <c r="D411" i="558" s="1"/>
  <c r="E423" i="558"/>
  <c r="E417" i="558"/>
  <c r="E420" i="558" s="1"/>
  <c r="E400" i="558"/>
  <c r="E405" i="558" s="1"/>
  <c r="E402" i="558"/>
  <c r="E403" i="558"/>
  <c r="E404" i="558"/>
  <c r="E420" i="567" l="1"/>
  <c r="E405" i="570"/>
  <c r="D414" i="570"/>
  <c r="D426" i="570"/>
  <c r="E419" i="569"/>
  <c r="E418" i="569"/>
  <c r="E417" i="569"/>
  <c r="E420" i="569" s="1"/>
  <c r="E423" i="569"/>
  <c r="D409" i="569"/>
  <c r="D411" i="569" s="1"/>
  <c r="E400" i="569"/>
  <c r="E403" i="569"/>
  <c r="E402" i="569"/>
  <c r="E401" i="569"/>
  <c r="D414" i="568"/>
  <c r="D426" i="568" s="1"/>
  <c r="E405" i="568"/>
  <c r="D414" i="566"/>
  <c r="D426" i="566" s="1"/>
  <c r="E405" i="564"/>
  <c r="D414" i="567"/>
  <c r="D426" i="567"/>
  <c r="E420" i="566"/>
  <c r="E420" i="564"/>
  <c r="D414" i="564"/>
  <c r="D426" i="564" s="1"/>
  <c r="E405" i="565"/>
  <c r="E418" i="563"/>
  <c r="E423" i="563"/>
  <c r="D409" i="563"/>
  <c r="D411" i="563" s="1"/>
  <c r="E419" i="563"/>
  <c r="E417" i="563"/>
  <c r="E420" i="563" s="1"/>
  <c r="E400" i="563"/>
  <c r="E405" i="563" s="1"/>
  <c r="E402" i="563"/>
  <c r="E403" i="563"/>
  <c r="E405" i="567"/>
  <c r="E404" i="563"/>
  <c r="E417" i="562"/>
  <c r="E420" i="562" s="1"/>
  <c r="E419" i="562"/>
  <c r="E418" i="562"/>
  <c r="E423" i="562"/>
  <c r="D409" i="562"/>
  <c r="D411" i="562" s="1"/>
  <c r="E400" i="562"/>
  <c r="E405" i="562" s="1"/>
  <c r="E402" i="562"/>
  <c r="E403" i="562"/>
  <c r="E401" i="562"/>
  <c r="D414" i="565"/>
  <c r="D426" i="565" s="1"/>
  <c r="E405" i="566"/>
  <c r="E420" i="560"/>
  <c r="E405" i="560"/>
  <c r="D414" i="560"/>
  <c r="D426" i="560"/>
  <c r="E405" i="559"/>
  <c r="D414" i="559"/>
  <c r="D426" i="559" s="1"/>
  <c r="E420" i="559"/>
  <c r="D414" i="558"/>
  <c r="D426" i="558"/>
  <c r="E404" i="557"/>
  <c r="E417" i="557"/>
  <c r="E420" i="557" s="1"/>
  <c r="E423" i="557"/>
  <c r="E418" i="557"/>
  <c r="D409" i="557"/>
  <c r="D411" i="557" s="1"/>
  <c r="E419" i="557"/>
  <c r="E400" i="557"/>
  <c r="E405" i="557" s="1"/>
  <c r="E402" i="557"/>
  <c r="E403" i="557"/>
  <c r="D429" i="570" l="1"/>
  <c r="D432" i="570" s="1"/>
  <c r="D438" i="570" s="1"/>
  <c r="D440" i="570" s="1"/>
  <c r="D414" i="569"/>
  <c r="D426" i="569" s="1"/>
  <c r="E405" i="569"/>
  <c r="D429" i="568"/>
  <c r="D432" i="568" s="1"/>
  <c r="D438" i="568" s="1"/>
  <c r="D440" i="568" s="1"/>
  <c r="D429" i="566"/>
  <c r="D432" i="566" s="1"/>
  <c r="D438" i="566" s="1"/>
  <c r="D440" i="566" s="1"/>
  <c r="D429" i="564"/>
  <c r="D432" i="564"/>
  <c r="D438" i="564" s="1"/>
  <c r="D440" i="564" s="1"/>
  <c r="D429" i="565"/>
  <c r="D432" i="565" s="1"/>
  <c r="D438" i="565" s="1"/>
  <c r="D440" i="565" s="1"/>
  <c r="D414" i="563"/>
  <c r="D426" i="563"/>
  <c r="D429" i="567"/>
  <c r="D432" i="567" s="1"/>
  <c r="D438" i="567" s="1"/>
  <c r="D440" i="567" s="1"/>
  <c r="D414" i="562"/>
  <c r="D426" i="562" s="1"/>
  <c r="D429" i="560"/>
  <c r="D432" i="560" s="1"/>
  <c r="D438" i="560" s="1"/>
  <c r="D440" i="560" s="1"/>
  <c r="D429" i="559"/>
  <c r="D432" i="559" s="1"/>
  <c r="D438" i="559" s="1"/>
  <c r="D440" i="559" s="1"/>
  <c r="D414" i="557"/>
  <c r="D426" i="557" s="1"/>
  <c r="D429" i="558"/>
  <c r="D432" i="558"/>
  <c r="D438" i="558" s="1"/>
  <c r="D440" i="558" s="1"/>
  <c r="D429" i="569" l="1"/>
  <c r="D432" i="569" s="1"/>
  <c r="D438" i="569" s="1"/>
  <c r="D440" i="569" s="1"/>
  <c r="D429" i="563"/>
  <c r="D432" i="563" s="1"/>
  <c r="D438" i="563" s="1"/>
  <c r="D440" i="563" s="1"/>
  <c r="D429" i="562"/>
  <c r="D432" i="562" s="1"/>
  <c r="D438" i="562" s="1"/>
  <c r="D440" i="562" s="1"/>
  <c r="D429" i="557"/>
  <c r="D432" i="557" s="1"/>
  <c r="D438" i="557" s="1"/>
  <c r="D440" i="557" s="1"/>
  <c r="D436" i="554" l="1"/>
  <c r="D420" i="554"/>
  <c r="L351" i="554"/>
  <c r="H350" i="554"/>
  <c r="F350" i="554"/>
  <c r="J343" i="554"/>
  <c r="D330" i="554"/>
  <c r="D343" i="554" s="1"/>
  <c r="J329" i="554"/>
  <c r="L315" i="554"/>
  <c r="I302" i="554"/>
  <c r="J301" i="554"/>
  <c r="K301" i="554" s="1"/>
  <c r="J300" i="554"/>
  <c r="K300" i="554" s="1"/>
  <c r="J299" i="554"/>
  <c r="K299" i="554" s="1"/>
  <c r="J298" i="554"/>
  <c r="K298" i="554" s="1"/>
  <c r="J297" i="554"/>
  <c r="K297" i="554" s="1"/>
  <c r="J296" i="554"/>
  <c r="K296" i="554" s="1"/>
  <c r="J295" i="554"/>
  <c r="K295" i="554" s="1"/>
  <c r="K294" i="554"/>
  <c r="J294" i="554"/>
  <c r="J293" i="554"/>
  <c r="K293" i="554" s="1"/>
  <c r="J292" i="554"/>
  <c r="K292" i="554" s="1"/>
  <c r="J291" i="554"/>
  <c r="K291" i="554" s="1"/>
  <c r="J290" i="554"/>
  <c r="K290" i="554" s="1"/>
  <c r="J289" i="554"/>
  <c r="K289" i="554" s="1"/>
  <c r="J288" i="554"/>
  <c r="K288" i="554" s="1"/>
  <c r="J287" i="554"/>
  <c r="K287" i="554" s="1"/>
  <c r="J286" i="554"/>
  <c r="K286" i="554" s="1"/>
  <c r="J285" i="554"/>
  <c r="K285" i="554" s="1"/>
  <c r="J284" i="554"/>
  <c r="K284" i="554" s="1"/>
  <c r="J283" i="554"/>
  <c r="K283" i="554" s="1"/>
  <c r="J282" i="554"/>
  <c r="K282" i="554" s="1"/>
  <c r="D280" i="554"/>
  <c r="D279" i="554"/>
  <c r="D278" i="554"/>
  <c r="I274" i="554"/>
  <c r="J273" i="554"/>
  <c r="K273" i="554" s="1"/>
  <c r="J272" i="554"/>
  <c r="K272" i="554" s="1"/>
  <c r="J271" i="554"/>
  <c r="K271" i="554" s="1"/>
  <c r="J270" i="554"/>
  <c r="K270" i="554" s="1"/>
  <c r="J269" i="554"/>
  <c r="K269" i="554" s="1"/>
  <c r="J268" i="554"/>
  <c r="K268" i="554" s="1"/>
  <c r="J267" i="554"/>
  <c r="K267" i="554" s="1"/>
  <c r="J266" i="554"/>
  <c r="K266" i="554" s="1"/>
  <c r="J265" i="554"/>
  <c r="K265" i="554" s="1"/>
  <c r="J264" i="554"/>
  <c r="K264" i="554" s="1"/>
  <c r="J263" i="554"/>
  <c r="K263" i="554" s="1"/>
  <c r="J262" i="554"/>
  <c r="K262" i="554" s="1"/>
  <c r="J261" i="554"/>
  <c r="K261" i="554" s="1"/>
  <c r="J260" i="554"/>
  <c r="K260" i="554" s="1"/>
  <c r="J259" i="554"/>
  <c r="K259" i="554" s="1"/>
  <c r="J258" i="554"/>
  <c r="K258" i="554" s="1"/>
  <c r="J257" i="554"/>
  <c r="K257" i="554" s="1"/>
  <c r="J256" i="554"/>
  <c r="K256" i="554" s="1"/>
  <c r="J255" i="554"/>
  <c r="K255" i="554" s="1"/>
  <c r="J254" i="554"/>
  <c r="K254" i="554" s="1"/>
  <c r="D252" i="554"/>
  <c r="D251" i="554"/>
  <c r="D250" i="554"/>
  <c r="I246" i="554"/>
  <c r="J245" i="554"/>
  <c r="K245" i="554" s="1"/>
  <c r="J244" i="554"/>
  <c r="K244" i="554" s="1"/>
  <c r="J243" i="554"/>
  <c r="K243" i="554" s="1"/>
  <c r="J242" i="554"/>
  <c r="K242" i="554" s="1"/>
  <c r="J241" i="554"/>
  <c r="K241" i="554" s="1"/>
  <c r="J240" i="554"/>
  <c r="K240" i="554" s="1"/>
  <c r="J239" i="554"/>
  <c r="K239" i="554" s="1"/>
  <c r="J238" i="554"/>
  <c r="K238" i="554" s="1"/>
  <c r="J237" i="554"/>
  <c r="K237" i="554" s="1"/>
  <c r="J236" i="554"/>
  <c r="K236" i="554" s="1"/>
  <c r="J235" i="554"/>
  <c r="K235" i="554" s="1"/>
  <c r="J234" i="554"/>
  <c r="K234" i="554" s="1"/>
  <c r="J233" i="554"/>
  <c r="K233" i="554" s="1"/>
  <c r="J232" i="554"/>
  <c r="K232" i="554" s="1"/>
  <c r="K231" i="554"/>
  <c r="J231" i="554"/>
  <c r="J230" i="554"/>
  <c r="K230" i="554" s="1"/>
  <c r="J229" i="554"/>
  <c r="K229" i="554" s="1"/>
  <c r="J228" i="554"/>
  <c r="K228" i="554" s="1"/>
  <c r="J227" i="554"/>
  <c r="K227" i="554" s="1"/>
  <c r="J226" i="554"/>
  <c r="K226" i="554" s="1"/>
  <c r="D224" i="554"/>
  <c r="D223" i="554"/>
  <c r="D222" i="554"/>
  <c r="I218" i="554"/>
  <c r="J217" i="554"/>
  <c r="K217" i="554" s="1"/>
  <c r="J216" i="554"/>
  <c r="K216" i="554" s="1"/>
  <c r="J215" i="554"/>
  <c r="K215" i="554" s="1"/>
  <c r="J214" i="554"/>
  <c r="K214" i="554" s="1"/>
  <c r="J213" i="554"/>
  <c r="K213" i="554" s="1"/>
  <c r="J212" i="554"/>
  <c r="K212" i="554" s="1"/>
  <c r="J211" i="554"/>
  <c r="K211" i="554" s="1"/>
  <c r="J210" i="554"/>
  <c r="K210" i="554" s="1"/>
  <c r="J209" i="554"/>
  <c r="K209" i="554" s="1"/>
  <c r="J208" i="554"/>
  <c r="K208" i="554" s="1"/>
  <c r="J207" i="554"/>
  <c r="K207" i="554" s="1"/>
  <c r="J206" i="554"/>
  <c r="K206" i="554" s="1"/>
  <c r="J205" i="554"/>
  <c r="K205" i="554" s="1"/>
  <c r="J204" i="554"/>
  <c r="K204" i="554" s="1"/>
  <c r="J203" i="554"/>
  <c r="K203" i="554" s="1"/>
  <c r="J202" i="554"/>
  <c r="K202" i="554" s="1"/>
  <c r="J201" i="554"/>
  <c r="K201" i="554" s="1"/>
  <c r="J200" i="554"/>
  <c r="K200" i="554" s="1"/>
  <c r="J199" i="554"/>
  <c r="K199" i="554" s="1"/>
  <c r="K198" i="554"/>
  <c r="J198" i="554"/>
  <c r="D196" i="554"/>
  <c r="D195" i="554"/>
  <c r="D194" i="554"/>
  <c r="I190" i="554"/>
  <c r="J189" i="554"/>
  <c r="K189" i="554" s="1"/>
  <c r="J188" i="554"/>
  <c r="K188" i="554" s="1"/>
  <c r="J187" i="554"/>
  <c r="K187" i="554" s="1"/>
  <c r="J186" i="554"/>
  <c r="K186" i="554" s="1"/>
  <c r="J185" i="554"/>
  <c r="K185" i="554" s="1"/>
  <c r="J184" i="554"/>
  <c r="K184" i="554" s="1"/>
  <c r="J183" i="554"/>
  <c r="K183" i="554" s="1"/>
  <c r="J182" i="554"/>
  <c r="K182" i="554" s="1"/>
  <c r="J181" i="554"/>
  <c r="K181" i="554" s="1"/>
  <c r="J180" i="554"/>
  <c r="K180" i="554" s="1"/>
  <c r="J179" i="554"/>
  <c r="K179" i="554" s="1"/>
  <c r="J178" i="554"/>
  <c r="K178" i="554" s="1"/>
  <c r="J177" i="554"/>
  <c r="K177" i="554" s="1"/>
  <c r="J176" i="554"/>
  <c r="K176" i="554" s="1"/>
  <c r="J175" i="554"/>
  <c r="K175" i="554" s="1"/>
  <c r="J174" i="554"/>
  <c r="K174" i="554" s="1"/>
  <c r="J173" i="554"/>
  <c r="K173" i="554" s="1"/>
  <c r="J172" i="554"/>
  <c r="K172" i="554" s="1"/>
  <c r="J171" i="554"/>
  <c r="K171" i="554" s="1"/>
  <c r="J170" i="554"/>
  <c r="K170" i="554" s="1"/>
  <c r="D168" i="554"/>
  <c r="D167" i="554"/>
  <c r="D166" i="554"/>
  <c r="I162" i="554"/>
  <c r="J161" i="554"/>
  <c r="K161" i="554" s="1"/>
  <c r="J160" i="554"/>
  <c r="K160" i="554" s="1"/>
  <c r="J159" i="554"/>
  <c r="K159" i="554" s="1"/>
  <c r="J158" i="554"/>
  <c r="K158" i="554" s="1"/>
  <c r="J157" i="554"/>
  <c r="K157" i="554" s="1"/>
  <c r="J156" i="554"/>
  <c r="K156" i="554" s="1"/>
  <c r="J155" i="554"/>
  <c r="K155" i="554" s="1"/>
  <c r="J154" i="554"/>
  <c r="K154" i="554" s="1"/>
  <c r="J153" i="554"/>
  <c r="K153" i="554" s="1"/>
  <c r="J152" i="554"/>
  <c r="K152" i="554" s="1"/>
  <c r="J151" i="554"/>
  <c r="K151" i="554" s="1"/>
  <c r="J150" i="554"/>
  <c r="K150" i="554" s="1"/>
  <c r="J149" i="554"/>
  <c r="K149" i="554" s="1"/>
  <c r="J148" i="554"/>
  <c r="K148" i="554" s="1"/>
  <c r="J147" i="554"/>
  <c r="K147" i="554" s="1"/>
  <c r="J146" i="554"/>
  <c r="K146" i="554" s="1"/>
  <c r="J145" i="554"/>
  <c r="K145" i="554" s="1"/>
  <c r="J144" i="554"/>
  <c r="K144" i="554" s="1"/>
  <c r="J143" i="554"/>
  <c r="K143" i="554" s="1"/>
  <c r="J142" i="554"/>
  <c r="K142" i="554" s="1"/>
  <c r="D140" i="554"/>
  <c r="D139" i="554"/>
  <c r="D138" i="554"/>
  <c r="C133" i="554"/>
  <c r="C129" i="554"/>
  <c r="C113" i="554"/>
  <c r="C115" i="554" s="1"/>
  <c r="C109" i="554"/>
  <c r="L329" i="554" s="1"/>
  <c r="B103" i="554"/>
  <c r="G71" i="554"/>
  <c r="P70" i="554"/>
  <c r="G70" i="554"/>
  <c r="C62" i="554" s="1"/>
  <c r="C103" i="554" s="1"/>
  <c r="G69" i="554"/>
  <c r="C69" i="554"/>
  <c r="G62" i="554"/>
  <c r="C54" i="554"/>
  <c r="B54" i="554"/>
  <c r="C53" i="554"/>
  <c r="B53" i="554"/>
  <c r="C52" i="554"/>
  <c r="B52" i="554"/>
  <c r="C51" i="554"/>
  <c r="B51" i="554"/>
  <c r="C50" i="554"/>
  <c r="B50" i="554"/>
  <c r="C49" i="554"/>
  <c r="B49" i="554"/>
  <c r="O46" i="554"/>
  <c r="O45" i="554"/>
  <c r="O44" i="554"/>
  <c r="O43" i="554"/>
  <c r="O42" i="554"/>
  <c r="M41" i="554"/>
  <c r="K70" i="554" s="1"/>
  <c r="L70" i="554" s="1"/>
  <c r="C25" i="554"/>
  <c r="C24" i="554" s="1"/>
  <c r="G24" i="554" s="1"/>
  <c r="N330" i="554" l="1"/>
  <c r="N329" i="554"/>
  <c r="N339" i="554" s="1"/>
  <c r="F387" i="554" s="1"/>
  <c r="F388" i="554" s="1"/>
  <c r="N343" i="554"/>
  <c r="N346" i="554" s="1"/>
  <c r="F378" i="554" s="1"/>
  <c r="F379" i="554" s="1"/>
  <c r="C55" i="554"/>
  <c r="L350" i="554"/>
  <c r="L354" i="554" s="1"/>
  <c r="K218" i="554"/>
  <c r="J219" i="554" s="1"/>
  <c r="H69" i="554"/>
  <c r="H71" i="554"/>
  <c r="G66" i="554"/>
  <c r="H66" i="554" s="1"/>
  <c r="D54" i="554"/>
  <c r="F380" i="554"/>
  <c r="F389" i="554" s="1"/>
  <c r="F358" i="554"/>
  <c r="F371" i="554"/>
  <c r="K162" i="554"/>
  <c r="J163" i="554" s="1"/>
  <c r="K274" i="554"/>
  <c r="J275" i="554" s="1"/>
  <c r="D53" i="554"/>
  <c r="D50" i="554"/>
  <c r="F359" i="554"/>
  <c r="C56" i="554"/>
  <c r="C57" i="554" s="1"/>
  <c r="F360" i="554" s="1"/>
  <c r="D51" i="554"/>
  <c r="D52" i="554"/>
  <c r="K190" i="554"/>
  <c r="J191" i="554" s="1"/>
  <c r="K302" i="554"/>
  <c r="J303" i="554" s="1"/>
  <c r="K246" i="554"/>
  <c r="J247" i="554" s="1"/>
  <c r="D49" i="554"/>
  <c r="K67" i="554"/>
  <c r="K69" i="554" s="1"/>
  <c r="H70" i="554"/>
  <c r="G67" i="554"/>
  <c r="G72" i="554"/>
  <c r="H72" i="554" s="1"/>
  <c r="H67" i="554"/>
  <c r="G68" i="554"/>
  <c r="H68" i="554" s="1"/>
  <c r="F390" i="554" l="1"/>
  <c r="F313" i="554"/>
  <c r="L313" i="554" s="1"/>
  <c r="F364" i="554"/>
  <c r="F365" i="554" s="1"/>
  <c r="D400" i="554" s="1"/>
  <c r="F381" i="554"/>
  <c r="F316" i="554"/>
  <c r="F320" i="554" s="1"/>
  <c r="L320" i="554" s="1"/>
  <c r="H100" i="554"/>
  <c r="F317" i="554" s="1"/>
  <c r="F314" i="554"/>
  <c r="L314" i="554" s="1"/>
  <c r="F382" i="554"/>
  <c r="D402" i="554" s="1"/>
  <c r="F391" i="554"/>
  <c r="D403" i="554" s="1"/>
  <c r="F312" i="554"/>
  <c r="L312" i="554" s="1"/>
  <c r="L316" i="554" l="1"/>
  <c r="F318" i="554"/>
  <c r="L318" i="554" s="1"/>
  <c r="C104" i="554"/>
  <c r="F370" i="554" s="1"/>
  <c r="F372" i="554" s="1"/>
  <c r="F373" i="554" s="1"/>
  <c r="D401" i="554" s="1"/>
  <c r="F319" i="554"/>
  <c r="L319" i="554" s="1"/>
  <c r="L317" i="554"/>
  <c r="L325" i="554" l="1"/>
  <c r="F395" i="554" s="1"/>
  <c r="F396" i="554" s="1"/>
  <c r="F397" i="554" s="1"/>
  <c r="D404" i="554" s="1"/>
  <c r="D405" i="554" s="1"/>
  <c r="E401" i="554" s="1"/>
  <c r="C105" i="554"/>
  <c r="E423" i="554" l="1"/>
  <c r="D409" i="554"/>
  <c r="D411" i="554" s="1"/>
  <c r="E419" i="554"/>
  <c r="E418" i="554"/>
  <c r="E417" i="554"/>
  <c r="E400" i="554"/>
  <c r="E403" i="554"/>
  <c r="E402" i="554"/>
  <c r="E404" i="554"/>
  <c r="E405" i="554" l="1"/>
  <c r="E420" i="554"/>
  <c r="D414" i="554"/>
  <c r="D426" i="554" s="1"/>
  <c r="D429" i="554" l="1"/>
  <c r="D432" i="554" s="1"/>
  <c r="D438" i="554" s="1"/>
  <c r="D440" i="554" s="1"/>
  <c r="D436" i="487" l="1"/>
  <c r="D420" i="487"/>
  <c r="L351" i="487"/>
  <c r="H350" i="487"/>
  <c r="F350" i="487"/>
  <c r="J343" i="487"/>
  <c r="D330" i="487"/>
  <c r="D343" i="487" s="1"/>
  <c r="J329" i="487"/>
  <c r="L315" i="487"/>
  <c r="I302" i="487"/>
  <c r="J301" i="487"/>
  <c r="K301" i="487" s="1"/>
  <c r="J300" i="487"/>
  <c r="K300" i="487" s="1"/>
  <c r="J299" i="487"/>
  <c r="K299" i="487" s="1"/>
  <c r="J298" i="487"/>
  <c r="K298" i="487" s="1"/>
  <c r="J297" i="487"/>
  <c r="K297" i="487" s="1"/>
  <c r="J296" i="487"/>
  <c r="K296" i="487" s="1"/>
  <c r="J295" i="487"/>
  <c r="K295" i="487" s="1"/>
  <c r="J294" i="487"/>
  <c r="K294" i="487" s="1"/>
  <c r="J293" i="487"/>
  <c r="K293" i="487" s="1"/>
  <c r="J292" i="487"/>
  <c r="K292" i="487" s="1"/>
  <c r="J291" i="487"/>
  <c r="K291" i="487" s="1"/>
  <c r="J290" i="487"/>
  <c r="K290" i="487" s="1"/>
  <c r="J289" i="487"/>
  <c r="K289" i="487" s="1"/>
  <c r="J288" i="487"/>
  <c r="K288" i="487" s="1"/>
  <c r="J287" i="487"/>
  <c r="K287" i="487" s="1"/>
  <c r="J286" i="487"/>
  <c r="K286" i="487" s="1"/>
  <c r="J285" i="487"/>
  <c r="K285" i="487" s="1"/>
  <c r="J284" i="487"/>
  <c r="K284" i="487" s="1"/>
  <c r="J283" i="487"/>
  <c r="K283" i="487" s="1"/>
  <c r="J282" i="487"/>
  <c r="K282" i="487" s="1"/>
  <c r="D280" i="487"/>
  <c r="D279" i="487"/>
  <c r="D278" i="487"/>
  <c r="I274" i="487"/>
  <c r="J273" i="487"/>
  <c r="K273" i="487" s="1"/>
  <c r="J272" i="487"/>
  <c r="K272" i="487" s="1"/>
  <c r="J271" i="487"/>
  <c r="K271" i="487" s="1"/>
  <c r="J270" i="487"/>
  <c r="K270" i="487" s="1"/>
  <c r="J269" i="487"/>
  <c r="K269" i="487" s="1"/>
  <c r="J268" i="487"/>
  <c r="K268" i="487" s="1"/>
  <c r="J267" i="487"/>
  <c r="K267" i="487" s="1"/>
  <c r="J266" i="487"/>
  <c r="K266" i="487" s="1"/>
  <c r="J265" i="487"/>
  <c r="K265" i="487" s="1"/>
  <c r="J264" i="487"/>
  <c r="K264" i="487" s="1"/>
  <c r="J263" i="487"/>
  <c r="K263" i="487" s="1"/>
  <c r="J262" i="487"/>
  <c r="K262" i="487" s="1"/>
  <c r="J261" i="487"/>
  <c r="K261" i="487" s="1"/>
  <c r="J260" i="487"/>
  <c r="K260" i="487" s="1"/>
  <c r="J259" i="487"/>
  <c r="K259" i="487" s="1"/>
  <c r="J258" i="487"/>
  <c r="K258" i="487" s="1"/>
  <c r="J257" i="487"/>
  <c r="K257" i="487" s="1"/>
  <c r="J256" i="487"/>
  <c r="K256" i="487" s="1"/>
  <c r="J255" i="487"/>
  <c r="K255" i="487" s="1"/>
  <c r="J254" i="487"/>
  <c r="K254" i="487" s="1"/>
  <c r="D252" i="487"/>
  <c r="D251" i="487"/>
  <c r="D250" i="487"/>
  <c r="I246" i="487"/>
  <c r="J245" i="487"/>
  <c r="K245" i="487" s="1"/>
  <c r="J244" i="487"/>
  <c r="K244" i="487" s="1"/>
  <c r="J243" i="487"/>
  <c r="K243" i="487" s="1"/>
  <c r="J242" i="487"/>
  <c r="K242" i="487" s="1"/>
  <c r="J241" i="487"/>
  <c r="K241" i="487" s="1"/>
  <c r="J240" i="487"/>
  <c r="K240" i="487" s="1"/>
  <c r="J239" i="487"/>
  <c r="K239" i="487" s="1"/>
  <c r="J238" i="487"/>
  <c r="K238" i="487" s="1"/>
  <c r="J237" i="487"/>
  <c r="K237" i="487" s="1"/>
  <c r="J236" i="487"/>
  <c r="K236" i="487" s="1"/>
  <c r="J235" i="487"/>
  <c r="K235" i="487" s="1"/>
  <c r="J234" i="487"/>
  <c r="K234" i="487" s="1"/>
  <c r="J233" i="487"/>
  <c r="K233" i="487" s="1"/>
  <c r="J232" i="487"/>
  <c r="K232" i="487" s="1"/>
  <c r="J231" i="487"/>
  <c r="K231" i="487" s="1"/>
  <c r="J230" i="487"/>
  <c r="K230" i="487" s="1"/>
  <c r="J229" i="487"/>
  <c r="K229" i="487" s="1"/>
  <c r="J228" i="487"/>
  <c r="K228" i="487" s="1"/>
  <c r="J227" i="487"/>
  <c r="K227" i="487" s="1"/>
  <c r="J226" i="487"/>
  <c r="K226" i="487" s="1"/>
  <c r="D224" i="487"/>
  <c r="D223" i="487"/>
  <c r="D222" i="487"/>
  <c r="I218" i="487"/>
  <c r="J217" i="487"/>
  <c r="K217" i="487" s="1"/>
  <c r="J216" i="487"/>
  <c r="K216" i="487" s="1"/>
  <c r="J215" i="487"/>
  <c r="K215" i="487" s="1"/>
  <c r="J214" i="487"/>
  <c r="K214" i="487" s="1"/>
  <c r="J213" i="487"/>
  <c r="K213" i="487" s="1"/>
  <c r="J212" i="487"/>
  <c r="K212" i="487" s="1"/>
  <c r="J211" i="487"/>
  <c r="K211" i="487" s="1"/>
  <c r="J210" i="487"/>
  <c r="K210" i="487" s="1"/>
  <c r="J209" i="487"/>
  <c r="K209" i="487" s="1"/>
  <c r="J208" i="487"/>
  <c r="K208" i="487" s="1"/>
  <c r="J207" i="487"/>
  <c r="K207" i="487" s="1"/>
  <c r="J206" i="487"/>
  <c r="K206" i="487" s="1"/>
  <c r="J205" i="487"/>
  <c r="K205" i="487" s="1"/>
  <c r="J204" i="487"/>
  <c r="K204" i="487" s="1"/>
  <c r="J203" i="487"/>
  <c r="K203" i="487" s="1"/>
  <c r="J202" i="487"/>
  <c r="K202" i="487" s="1"/>
  <c r="J201" i="487"/>
  <c r="K201" i="487" s="1"/>
  <c r="J200" i="487"/>
  <c r="K200" i="487" s="1"/>
  <c r="J199" i="487"/>
  <c r="K199" i="487" s="1"/>
  <c r="J198" i="487"/>
  <c r="K198" i="487" s="1"/>
  <c r="D196" i="487"/>
  <c r="D195" i="487"/>
  <c r="D194" i="487"/>
  <c r="I190" i="487"/>
  <c r="J189" i="487"/>
  <c r="K189" i="487" s="1"/>
  <c r="J188" i="487"/>
  <c r="K188" i="487" s="1"/>
  <c r="J187" i="487"/>
  <c r="K187" i="487" s="1"/>
  <c r="J186" i="487"/>
  <c r="K186" i="487" s="1"/>
  <c r="J185" i="487"/>
  <c r="K185" i="487" s="1"/>
  <c r="J184" i="487"/>
  <c r="K184" i="487" s="1"/>
  <c r="J183" i="487"/>
  <c r="K183" i="487" s="1"/>
  <c r="J182" i="487"/>
  <c r="K182" i="487" s="1"/>
  <c r="J181" i="487"/>
  <c r="K181" i="487" s="1"/>
  <c r="J180" i="487"/>
  <c r="K180" i="487" s="1"/>
  <c r="J179" i="487"/>
  <c r="K179" i="487" s="1"/>
  <c r="J178" i="487"/>
  <c r="K178" i="487" s="1"/>
  <c r="J177" i="487"/>
  <c r="K177" i="487" s="1"/>
  <c r="J176" i="487"/>
  <c r="K176" i="487" s="1"/>
  <c r="J175" i="487"/>
  <c r="K175" i="487" s="1"/>
  <c r="J174" i="487"/>
  <c r="K174" i="487" s="1"/>
  <c r="J173" i="487"/>
  <c r="K173" i="487" s="1"/>
  <c r="J172" i="487"/>
  <c r="K172" i="487" s="1"/>
  <c r="J171" i="487"/>
  <c r="K171" i="487" s="1"/>
  <c r="J170" i="487"/>
  <c r="K170" i="487" s="1"/>
  <c r="D168" i="487"/>
  <c r="D167" i="487"/>
  <c r="D166" i="487"/>
  <c r="I162" i="487"/>
  <c r="J161" i="487"/>
  <c r="K161" i="487" s="1"/>
  <c r="J160" i="487"/>
  <c r="K160" i="487" s="1"/>
  <c r="J159" i="487"/>
  <c r="K159" i="487" s="1"/>
  <c r="J158" i="487"/>
  <c r="K158" i="487" s="1"/>
  <c r="J157" i="487"/>
  <c r="K157" i="487" s="1"/>
  <c r="J156" i="487"/>
  <c r="K156" i="487" s="1"/>
  <c r="J155" i="487"/>
  <c r="K155" i="487" s="1"/>
  <c r="J154" i="487"/>
  <c r="K154" i="487" s="1"/>
  <c r="J153" i="487"/>
  <c r="K153" i="487" s="1"/>
  <c r="J152" i="487"/>
  <c r="K152" i="487" s="1"/>
  <c r="J151" i="487"/>
  <c r="K151" i="487" s="1"/>
  <c r="J150" i="487"/>
  <c r="K150" i="487" s="1"/>
  <c r="J149" i="487"/>
  <c r="K149" i="487" s="1"/>
  <c r="J148" i="487"/>
  <c r="K148" i="487" s="1"/>
  <c r="J147" i="487"/>
  <c r="K147" i="487" s="1"/>
  <c r="J146" i="487"/>
  <c r="K146" i="487" s="1"/>
  <c r="J145" i="487"/>
  <c r="K145" i="487" s="1"/>
  <c r="J144" i="487"/>
  <c r="K144" i="487" s="1"/>
  <c r="J143" i="487"/>
  <c r="K143" i="487" s="1"/>
  <c r="J142" i="487"/>
  <c r="K142" i="487" s="1"/>
  <c r="D140" i="487"/>
  <c r="D139" i="487"/>
  <c r="D138" i="487"/>
  <c r="C133" i="487"/>
  <c r="C129" i="487"/>
  <c r="G70" i="487" s="1"/>
  <c r="C62" i="487" s="1"/>
  <c r="C113" i="487"/>
  <c r="C115" i="487" s="1"/>
  <c r="C109" i="487"/>
  <c r="G72" i="487" s="1"/>
  <c r="B103" i="487"/>
  <c r="P70" i="487"/>
  <c r="C69" i="487"/>
  <c r="G62" i="487"/>
  <c r="C54" i="487"/>
  <c r="B54" i="487"/>
  <c r="C53" i="487"/>
  <c r="B53" i="487"/>
  <c r="C52" i="487"/>
  <c r="B52" i="487"/>
  <c r="C51" i="487"/>
  <c r="B51" i="487"/>
  <c r="C50" i="487"/>
  <c r="B50" i="487"/>
  <c r="C49" i="487"/>
  <c r="B49" i="487"/>
  <c r="O46" i="487"/>
  <c r="O45" i="487"/>
  <c r="O44" i="487"/>
  <c r="O43" i="487"/>
  <c r="O42" i="487"/>
  <c r="M41" i="487"/>
  <c r="K70" i="487" s="1"/>
  <c r="L70" i="487" s="1"/>
  <c r="C25" i="487"/>
  <c r="C24" i="487" s="1"/>
  <c r="G24" i="487" s="1"/>
  <c r="H72" i="487" l="1"/>
  <c r="L350" i="487"/>
  <c r="L354" i="487" s="1"/>
  <c r="N330" i="487"/>
  <c r="C55" i="487"/>
  <c r="D54" i="487" s="1"/>
  <c r="K274" i="487"/>
  <c r="J275" i="487" s="1"/>
  <c r="N343" i="487"/>
  <c r="N346" i="487" s="1"/>
  <c r="F378" i="487" s="1"/>
  <c r="F379" i="487" s="1"/>
  <c r="K190" i="487"/>
  <c r="J191" i="487" s="1"/>
  <c r="K246" i="487"/>
  <c r="J247" i="487" s="1"/>
  <c r="K162" i="487"/>
  <c r="J163" i="487" s="1"/>
  <c r="K218" i="487"/>
  <c r="J219" i="487" s="1"/>
  <c r="K302" i="487"/>
  <c r="J303" i="487" s="1"/>
  <c r="C103" i="487"/>
  <c r="H70" i="487"/>
  <c r="K67" i="487"/>
  <c r="K69" i="487" s="1"/>
  <c r="G68" i="487"/>
  <c r="H68" i="487" s="1"/>
  <c r="L329" i="487"/>
  <c r="N329" i="487" s="1"/>
  <c r="G66" i="487"/>
  <c r="H66" i="487" s="1"/>
  <c r="G69" i="487"/>
  <c r="H69" i="487" s="1"/>
  <c r="G71" i="487"/>
  <c r="H71" i="487" s="1"/>
  <c r="G67" i="487"/>
  <c r="H67" i="487" s="1"/>
  <c r="F364" i="487" l="1"/>
  <c r="N339" i="487"/>
  <c r="F387" i="487" s="1"/>
  <c r="F388" i="487" s="1"/>
  <c r="D50" i="487"/>
  <c r="C56" i="487"/>
  <c r="C57" i="487" s="1"/>
  <c r="F360" i="487" s="1"/>
  <c r="D53" i="487"/>
  <c r="F359" i="487"/>
  <c r="D49" i="487"/>
  <c r="D52" i="487"/>
  <c r="D51" i="487"/>
  <c r="F316" i="487"/>
  <c r="F320" i="487" s="1"/>
  <c r="L320" i="487" s="1"/>
  <c r="F312" i="487"/>
  <c r="L312" i="487" s="1"/>
  <c r="F314" i="487"/>
  <c r="L314" i="487" s="1"/>
  <c r="F313" i="487"/>
  <c r="L313" i="487" s="1"/>
  <c r="H100" i="487"/>
  <c r="F371" i="487"/>
  <c r="F380" i="487"/>
  <c r="F358" i="487"/>
  <c r="F365" i="487" l="1"/>
  <c r="D400" i="487" s="1"/>
  <c r="L316" i="487"/>
  <c r="F389" i="487"/>
  <c r="F390" i="487" s="1"/>
  <c r="F391" i="487" s="1"/>
  <c r="D403" i="487" s="1"/>
  <c r="F381" i="487"/>
  <c r="F382" i="487" s="1"/>
  <c r="D402" i="487" s="1"/>
  <c r="C104" i="487"/>
  <c r="F318" i="487"/>
  <c r="L318" i="487" s="1"/>
  <c r="F317" i="487"/>
  <c r="F319" i="487" l="1"/>
  <c r="L319" i="487" s="1"/>
  <c r="L317" i="487"/>
  <c r="F370" i="487"/>
  <c r="F372" i="487" s="1"/>
  <c r="F373" i="487" s="1"/>
  <c r="D401" i="487" s="1"/>
  <c r="C105" i="487"/>
  <c r="L325" i="487" l="1"/>
  <c r="F395" i="487" s="1"/>
  <c r="F396" i="487" s="1"/>
  <c r="F397" i="487" s="1"/>
  <c r="D404" i="487" s="1"/>
  <c r="D405" i="487" l="1"/>
  <c r="E404" i="487" s="1"/>
  <c r="E419" i="487" l="1"/>
  <c r="E418" i="487"/>
  <c r="E417" i="487"/>
  <c r="E423" i="487"/>
  <c r="D409" i="487"/>
  <c r="D411" i="487" s="1"/>
  <c r="E400" i="487"/>
  <c r="E402" i="487"/>
  <c r="E403" i="487"/>
  <c r="E401" i="487"/>
  <c r="E405" i="487" l="1"/>
  <c r="D414" i="487"/>
  <c r="D426" i="487" s="1"/>
  <c r="E420" i="487"/>
  <c r="D429" i="487" l="1"/>
  <c r="D432" i="487" s="1"/>
  <c r="D438" i="487" s="1"/>
  <c r="D440" i="487" s="1"/>
</calcChain>
</file>

<file path=xl/sharedStrings.xml><?xml version="1.0" encoding="utf-8"?>
<sst xmlns="http://schemas.openxmlformats.org/spreadsheetml/2006/main" count="7394" uniqueCount="316">
  <si>
    <t>CODE:</t>
  </si>
  <si>
    <t>ELABORATED:</t>
  </si>
  <si>
    <t>PRODUCT QUOTATION SHEET</t>
  </si>
  <si>
    <t>REVISED:</t>
  </si>
  <si>
    <t>REV. DATE:</t>
  </si>
  <si>
    <t>REV. No.</t>
  </si>
  <si>
    <t>Index!A1</t>
  </si>
  <si>
    <t>Formula</t>
  </si>
  <si>
    <t>-</t>
  </si>
  <si>
    <t>Secado</t>
  </si>
  <si>
    <t>Employees</t>
  </si>
  <si>
    <t>Productivity / person</t>
  </si>
  <si>
    <t>Tiempo Disponible (seg)</t>
  </si>
  <si>
    <t>Charolas por carro</t>
  </si>
  <si>
    <t>Observaciones</t>
  </si>
  <si>
    <t>Total</t>
  </si>
  <si>
    <t>Código</t>
  </si>
  <si>
    <t>Cantidad</t>
  </si>
  <si>
    <t>Mandil plastico</t>
  </si>
  <si>
    <t>Guantes de nitrilo</t>
  </si>
  <si>
    <t>Botas de hule</t>
  </si>
  <si>
    <t>Guantes de malla metalica</t>
  </si>
  <si>
    <t>Guantes de carnaza</t>
  </si>
  <si>
    <t>Bata</t>
  </si>
  <si>
    <t>Cofia</t>
  </si>
  <si>
    <t>Playera y pantalon Azul (Hombres)</t>
  </si>
  <si>
    <t>Equipo</t>
  </si>
  <si>
    <t># de equipos</t>
  </si>
  <si>
    <t>Marca</t>
  </si>
  <si>
    <t>Operación</t>
  </si>
  <si>
    <t>Elaboró:</t>
  </si>
  <si>
    <t>No</t>
  </si>
  <si>
    <t>Total de piezas</t>
  </si>
  <si>
    <t>Faja de seguridad</t>
  </si>
  <si>
    <t>Peso total del paquete</t>
  </si>
  <si>
    <t>Peso total de la pieza</t>
  </si>
  <si>
    <t>Peso por pieza</t>
  </si>
  <si>
    <t>Piezas por paquete</t>
  </si>
  <si>
    <t>Costo total del producto por paquete</t>
  </si>
  <si>
    <t>Variables</t>
  </si>
  <si>
    <t>Pesos por Kg</t>
  </si>
  <si>
    <t>Costo diario por persona</t>
  </si>
  <si>
    <t>Costo por pieza</t>
  </si>
  <si>
    <t>Costo de la mano de obra por paquete</t>
  </si>
  <si>
    <t>Consumo de gas por hora</t>
  </si>
  <si>
    <t>Costo del gas</t>
  </si>
  <si>
    <t>Piezas procesadas por lote</t>
  </si>
  <si>
    <t xml:space="preserve">Costo por pieza </t>
  </si>
  <si>
    <t>Costo de la electricidad</t>
  </si>
  <si>
    <t>Consumo de Kw / hr</t>
  </si>
  <si>
    <t>Costo del gas por lote</t>
  </si>
  <si>
    <t>Costo de la electricidad por lote</t>
  </si>
  <si>
    <t>Costo del gas por paquete</t>
  </si>
  <si>
    <t>Costo de la electricidad por paquete</t>
  </si>
  <si>
    <t>Costo de los uniformes y EPP</t>
  </si>
  <si>
    <t>Cost</t>
  </si>
  <si>
    <t>%</t>
  </si>
  <si>
    <t>Gas</t>
  </si>
  <si>
    <t>Utilidad estimada</t>
  </si>
  <si>
    <t>Costo del producto + utilidad</t>
  </si>
  <si>
    <t>Irradiacion</t>
  </si>
  <si>
    <t>Empaques</t>
  </si>
  <si>
    <t>Mano de obra de empaques</t>
  </si>
  <si>
    <t>Comisión de vendedores</t>
  </si>
  <si>
    <t>Fletes</t>
  </si>
  <si>
    <t>Transporte</t>
  </si>
  <si>
    <t>Precio de referencia del cliente</t>
  </si>
  <si>
    <t>1. Información del producto</t>
  </si>
  <si>
    <t>Nombre del producto</t>
  </si>
  <si>
    <t>No. Parte</t>
  </si>
  <si>
    <t>Informacion adicional</t>
  </si>
  <si>
    <t>Fecha de arranque</t>
  </si>
  <si>
    <t>Fecha de entrega</t>
  </si>
  <si>
    <t>Cliente</t>
  </si>
  <si>
    <t>Tipo de evento</t>
  </si>
  <si>
    <t>Longitud del producto</t>
  </si>
  <si>
    <t>Peso del paquete</t>
  </si>
  <si>
    <t>Empaque</t>
  </si>
  <si>
    <t>Items por case</t>
  </si>
  <si>
    <t>Volumen estimado al mes</t>
  </si>
  <si>
    <t>2. Resumen del proceso</t>
  </si>
  <si>
    <t>Descripción</t>
  </si>
  <si>
    <t>Metodo de procesamiento</t>
  </si>
  <si>
    <t>Herramental</t>
  </si>
  <si>
    <t>% Rend.</t>
  </si>
  <si>
    <t>Información de pesos</t>
  </si>
  <si>
    <t>3. Información del proceso a detalle</t>
  </si>
  <si>
    <t>Etapa para balancear el resto del proceso</t>
  </si>
  <si>
    <t>Capacidad (Piezas / turno)</t>
  </si>
  <si>
    <t>Etapas de procesamiento</t>
  </si>
  <si>
    <t>Tiempo ciclo</t>
  </si>
  <si>
    <t>Unidad / ciclo</t>
  </si>
  <si>
    <t># de equipos requeridos</t>
  </si>
  <si>
    <t># de salidas de los herramentales</t>
  </si>
  <si>
    <t>Capacidad (piezas / persona)</t>
  </si>
  <si>
    <t>Personal requerido</t>
  </si>
  <si>
    <t>Temperatura (°C)</t>
  </si>
  <si>
    <t>Pasos de conversion de MP a PT</t>
  </si>
  <si>
    <t>Tamaño o Longitud</t>
  </si>
  <si>
    <t>Grosor del producto</t>
  </si>
  <si>
    <t>Piezas por contenedor primario</t>
  </si>
  <si>
    <t>Piezas por contenedor secundario</t>
  </si>
  <si>
    <t>Productividad del personal</t>
  </si>
  <si>
    <t>Información para calculo de capacidades</t>
  </si>
  <si>
    <t>Componente 1</t>
  </si>
  <si>
    <t>Componente 2</t>
  </si>
  <si>
    <t>Componente 3</t>
  </si>
  <si>
    <t>Componente 4</t>
  </si>
  <si>
    <t>Componente 5</t>
  </si>
  <si>
    <t>Descripcion</t>
  </si>
  <si>
    <t>Ingredientes</t>
  </si>
  <si>
    <t>Proveedores principales</t>
  </si>
  <si>
    <t>Costo unitario</t>
  </si>
  <si>
    <t>% de la formula</t>
  </si>
  <si>
    <t>Kg. De la formula</t>
  </si>
  <si>
    <t>Costo del ingrediente</t>
  </si>
  <si>
    <t>Costo / kg</t>
  </si>
  <si>
    <t>5. Equipamiento e insumos utilizados.</t>
  </si>
  <si>
    <t>Uniformes y Equipo de Protección Personal</t>
  </si>
  <si>
    <t>Consumo KW/H</t>
  </si>
  <si>
    <t>Tiempo de uso en horas</t>
  </si>
  <si>
    <t>KW consumidos</t>
  </si>
  <si>
    <t>6. Analisis de costos preliminares</t>
  </si>
  <si>
    <t>Unidad de medida</t>
  </si>
  <si>
    <t>Costo del producto por Kg</t>
  </si>
  <si>
    <t>Pesos por paquete</t>
  </si>
  <si>
    <t>Costo de la mano de obra</t>
  </si>
  <si>
    <t>Costo del producto</t>
  </si>
  <si>
    <t>Pesos</t>
  </si>
  <si>
    <t>Piezas por persona</t>
  </si>
  <si>
    <t>Pesos por pieza</t>
  </si>
  <si>
    <t>Pesos por metro cubico</t>
  </si>
  <si>
    <t>Metros cubicos por hora</t>
  </si>
  <si>
    <t>Pesos por lote</t>
  </si>
  <si>
    <t>Piezas</t>
  </si>
  <si>
    <t>Pesos por KW/H</t>
  </si>
  <si>
    <t>KW totales</t>
  </si>
  <si>
    <t>Costo de uniformes y EPP</t>
  </si>
  <si>
    <t>Costo</t>
  </si>
  <si>
    <t>Resumen de costos</t>
  </si>
  <si>
    <t>Producto</t>
  </si>
  <si>
    <t>Mano de obra</t>
  </si>
  <si>
    <t>Electricidad</t>
  </si>
  <si>
    <t>Uniformes y EPP</t>
  </si>
  <si>
    <t>Costo total del producto</t>
  </si>
  <si>
    <t>Costo del empaque</t>
  </si>
  <si>
    <t>Costo total del empaque</t>
  </si>
  <si>
    <t>Comisiones de ventas</t>
  </si>
  <si>
    <t>Precio objetivo</t>
  </si>
  <si>
    <t>% de margen estimado para el cliente</t>
  </si>
  <si>
    <t>% de logro de la meta</t>
  </si>
  <si>
    <t>Costo total</t>
  </si>
  <si>
    <t>Piezas producidas por turno</t>
  </si>
  <si>
    <t xml:space="preserve">Personas </t>
  </si>
  <si>
    <t>Consumo M3/H</t>
  </si>
  <si>
    <t>M3 consumidos</t>
  </si>
  <si>
    <t>Items por inner Pack</t>
  </si>
  <si>
    <t>Periodo de reposicion en meses</t>
  </si>
  <si>
    <t>Utensilios de trabajo</t>
  </si>
  <si>
    <t>Charolas</t>
  </si>
  <si>
    <t>Carros</t>
  </si>
  <si>
    <t>Maquinaria y equipo electrico</t>
  </si>
  <si>
    <t>Equipo de gas</t>
  </si>
  <si>
    <t>Costo total del producto en pesos</t>
  </si>
  <si>
    <t>Costo total del producto en Dolares</t>
  </si>
  <si>
    <t>Tipo de cambio</t>
  </si>
  <si>
    <t>Componente 6</t>
  </si>
  <si>
    <t>Piezas por carro</t>
  </si>
  <si>
    <t>4. Formulas e ingredientes requeridos</t>
  </si>
  <si>
    <t>Suplementos para Mascotas Muñoz Magaña S.A. de C.V.</t>
  </si>
  <si>
    <t>Desarrollo de Nuevos Productos</t>
  </si>
  <si>
    <t>Metodologia IDREAM para NP</t>
  </si>
  <si>
    <t>Listado de productos</t>
  </si>
  <si>
    <r>
      <rPr>
        <b/>
        <sz val="12"/>
        <color theme="1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 xml:space="preserve">roduct </t>
    </r>
    <r>
      <rPr>
        <b/>
        <sz val="12"/>
        <color theme="1"/>
        <rFont val="Calibri"/>
        <family val="2"/>
        <scheme val="minor"/>
      </rPr>
      <t>Q</t>
    </r>
    <r>
      <rPr>
        <sz val="12"/>
        <color theme="1"/>
        <rFont val="Calibri"/>
        <family val="2"/>
        <scheme val="minor"/>
      </rPr>
      <t xml:space="preserve">uotation </t>
    </r>
    <r>
      <rPr>
        <b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heet</t>
    </r>
  </si>
  <si>
    <t>Link</t>
  </si>
  <si>
    <t>Ҽ</t>
  </si>
  <si>
    <t>Sabor, color y caracteristicas principales</t>
  </si>
  <si>
    <t>Información para Horneado</t>
  </si>
  <si>
    <t>Primer horneado</t>
  </si>
  <si>
    <t>Piezas por charola primer horneado</t>
  </si>
  <si>
    <t>Segundo horneado</t>
  </si>
  <si>
    <t>7. Analisis de los productos de la competencia</t>
  </si>
  <si>
    <t xml:space="preserve">Hipervinculo </t>
  </si>
  <si>
    <t>Precio de referencia</t>
  </si>
  <si>
    <t>Angel Rosales / Sergio Zermeño</t>
  </si>
  <si>
    <t>Afectación en la capacidad por agotamiento</t>
  </si>
  <si>
    <t>Numero de revisión</t>
  </si>
  <si>
    <t>Otros datos de proceso</t>
  </si>
  <si>
    <t>Descuentos de la tienda</t>
  </si>
  <si>
    <t>% Retail Price</t>
  </si>
  <si>
    <t>Peso individual humedo</t>
  </si>
  <si>
    <t>Peso individual seco</t>
  </si>
  <si>
    <t>Peso inicial acumulado en la etapa (Kg)</t>
  </si>
  <si>
    <t>Peso final acumulado en la etapa (Kg)</t>
  </si>
  <si>
    <t>% Rendimiento por etapa</t>
  </si>
  <si>
    <t>Proyecto</t>
  </si>
  <si>
    <t xml:space="preserve">Tiras para armar extruidas por corte </t>
  </si>
  <si>
    <t>Descuentos y deducciones en tienda</t>
  </si>
  <si>
    <t>Costos indirectos</t>
  </si>
  <si>
    <t>Rev. N</t>
  </si>
  <si>
    <t>Recibo y almacen de materia prima</t>
  </si>
  <si>
    <t>seg / carro</t>
  </si>
  <si>
    <t>seg / charola</t>
  </si>
  <si>
    <t>N/A</t>
  </si>
  <si>
    <t>NA</t>
  </si>
  <si>
    <t>seg / pza</t>
  </si>
  <si>
    <t>$</t>
  </si>
  <si>
    <t>Alcohol</t>
  </si>
  <si>
    <t>Horas / Lote</t>
  </si>
  <si>
    <t>Corte en sierra cinta</t>
  </si>
  <si>
    <t>D</t>
  </si>
  <si>
    <t>E</t>
  </si>
  <si>
    <t>F</t>
  </si>
  <si>
    <t>Patinado para suministro a secado</t>
  </si>
  <si>
    <t>Secador</t>
  </si>
  <si>
    <t>Cost total</t>
  </si>
  <si>
    <t>Desecante</t>
  </si>
  <si>
    <t>SI</t>
  </si>
  <si>
    <t>Traquea de Res</t>
  </si>
  <si>
    <t>Natural, Red-Brown</t>
  </si>
  <si>
    <t>Proceso Partes Naturales</t>
  </si>
  <si>
    <t>C</t>
  </si>
  <si>
    <t>Traquea</t>
  </si>
  <si>
    <t>Descongelado</t>
  </si>
  <si>
    <t>seg / 150 kg</t>
  </si>
  <si>
    <t>Colocacion de tubo</t>
  </si>
  <si>
    <t>Acomodo en charolas</t>
  </si>
  <si>
    <t>80 - 85°C</t>
  </si>
  <si>
    <t>Retirado de tubos</t>
  </si>
  <si>
    <t>seg / pieza</t>
  </si>
  <si>
    <t xml:space="preserve">Kg. Por lote </t>
  </si>
  <si>
    <t>Largo de traquea en mm</t>
  </si>
  <si>
    <t>Stick por tira</t>
  </si>
  <si>
    <t>Sabor Humo</t>
  </si>
  <si>
    <t>4-6 pulgadas</t>
  </si>
  <si>
    <t>1 pieza</t>
  </si>
  <si>
    <t>6 pulgadas</t>
  </si>
  <si>
    <t>6"</t>
  </si>
  <si>
    <t>Traquea 6"</t>
  </si>
  <si>
    <t>2-4"</t>
  </si>
  <si>
    <t>Traquea 3"</t>
  </si>
  <si>
    <t>Trachea</t>
  </si>
  <si>
    <t>Nota: El rendimiento mantiene en 33% si se utilizan las colillas, caso contrario seria el 28%</t>
  </si>
  <si>
    <t>Nota: La proporcion de las colillas representa el 20%</t>
  </si>
  <si>
    <t>Target</t>
  </si>
  <si>
    <t>PL Program Comprehensive New Project</t>
  </si>
  <si>
    <t>3ct Cow Ear (coated/non coated)</t>
  </si>
  <si>
    <t>Turkey Tendons (stick, shaped, twists)</t>
  </si>
  <si>
    <t>Trachea Rings 4oz</t>
  </si>
  <si>
    <t>Trachea Rings 6oz</t>
  </si>
  <si>
    <t>Trachea Multipack</t>
  </si>
  <si>
    <t>NO</t>
  </si>
  <si>
    <t>Oreja de res natural</t>
  </si>
  <si>
    <t>Natural, Natural</t>
  </si>
  <si>
    <t>6-7"</t>
  </si>
  <si>
    <t>Oreja de Res</t>
  </si>
  <si>
    <t>Manual</t>
  </si>
  <si>
    <t>Oreja Res</t>
  </si>
  <si>
    <t>min: 0.095</t>
  </si>
  <si>
    <t>max: 0.240</t>
  </si>
  <si>
    <t>Carnico</t>
  </si>
  <si>
    <t>Kg. por cuero</t>
  </si>
  <si>
    <t>Largo de stick en mm</t>
  </si>
  <si>
    <t>Hidrolizado de Bully</t>
  </si>
  <si>
    <t>Higado Molido</t>
  </si>
  <si>
    <t>Cutter</t>
  </si>
  <si>
    <t>Hipervinculo</t>
  </si>
  <si>
    <t>Oreja de res con basteo</t>
  </si>
  <si>
    <t>Chicken, Yellow</t>
  </si>
  <si>
    <t>Basteo Chicken</t>
  </si>
  <si>
    <t>Linea de Basteo</t>
  </si>
  <si>
    <t>Basteo linea automatica</t>
  </si>
  <si>
    <t>Pesaje y preparación de ingredientes</t>
  </si>
  <si>
    <t>102.8 Kg / batch</t>
  </si>
  <si>
    <t>Vaciado de Oreja</t>
  </si>
  <si>
    <t>seg / big bag</t>
  </si>
  <si>
    <t>Oreja</t>
  </si>
  <si>
    <t>seg / canastilla</t>
  </si>
  <si>
    <t>Acomodo de charolas</t>
  </si>
  <si>
    <t>Patinado para suministro  a secado</t>
  </si>
  <si>
    <t>80 - 85</t>
  </si>
  <si>
    <t>Agua</t>
  </si>
  <si>
    <t>Inamalt 110 (Maltodextrina)</t>
  </si>
  <si>
    <t>DRY-TECH-T8L-BEEF</t>
  </si>
  <si>
    <t>Caramelo</t>
  </si>
  <si>
    <t>Fusion Yellow</t>
  </si>
  <si>
    <t>Carmin</t>
  </si>
  <si>
    <t>Beef, Brown Reddish</t>
  </si>
  <si>
    <t>Basteo Beef</t>
  </si>
  <si>
    <t>Goma Xantana</t>
  </si>
  <si>
    <t>Anato</t>
  </si>
  <si>
    <t>Printed SURP</t>
  </si>
  <si>
    <t>39000 - 52000</t>
  </si>
  <si>
    <t>19500 - 26000</t>
  </si>
  <si>
    <t>Bag &amp; Header</t>
  </si>
  <si>
    <t>TRG2027-6-2-1-1</t>
  </si>
  <si>
    <t>TRG2027-6-2-2-1</t>
  </si>
  <si>
    <t>TRG2027-6-2-3-1</t>
  </si>
  <si>
    <t>TRG2027-6-2-4-1</t>
  </si>
  <si>
    <t>TRG2027-6-2-5-1</t>
  </si>
  <si>
    <t>TRG2027-6-2-6-1</t>
  </si>
  <si>
    <t>TRG2027-6-2-6a-1</t>
  </si>
  <si>
    <t>TRG2027-6-2-6b-1</t>
  </si>
  <si>
    <t>TRG2027-6-2-7-1</t>
  </si>
  <si>
    <t>TRG2027-6-2-8-1</t>
  </si>
  <si>
    <t>TRG2027-6-2-9-1</t>
  </si>
  <si>
    <t>TRG2027-6-2-10-1</t>
  </si>
  <si>
    <t>TRG2027-6-2-11-1</t>
  </si>
  <si>
    <t>TRG2027-6-2-12-1</t>
  </si>
  <si>
    <t>TRG2027-6-2-12a-1</t>
  </si>
  <si>
    <t>Printed SURP w/shrink inside</t>
  </si>
  <si>
    <t>Bag &amp; Header (Shrink)</t>
  </si>
  <si>
    <t>6a</t>
  </si>
  <si>
    <t>6b</t>
  </si>
  <si>
    <t>12a</t>
  </si>
  <si>
    <t xml:space="preserve">Oreja de res con basteo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</si>
</sst>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\ &quot;in.&quot;"/>
    <numFmt numFmtId="165" formatCode="0.0"/>
    <numFmt numFmtId="166" formatCode="dd/mm/yy;@"/>
    <numFmt numFmtId="167" formatCode="0.000"/>
    <numFmt numFmtId="168" formatCode="0.0000"/>
    <numFmt numFmtId="169" formatCode="0.000%"/>
    <numFmt numFmtId="170" formatCode="0.000\ &quot;kg.&quot;"/>
    <numFmt numFmtId="171" formatCode="#,##0.000"/>
    <numFmt numFmtId="172" formatCode="0.0%"/>
    <numFmt numFmtId="173" formatCode="#,##0_ ;\-#,##0\ "/>
    <numFmt numFmtId="174" formatCode="_-&quot;$&quot;* #,##0.000_-;\-&quot;$&quot;* #,##0.000_-;_-&quot;$&quot;* &quot;-&quot;??_-;_-@_-"/>
    <numFmt numFmtId="175" formatCode="_-&quot;$&quot;* #,##0.00000_-;\-&quot;$&quot;* #,##0.00000_-;_-&quot;$&quot;* &quot;-&quot;??_-;_-@_-"/>
    <numFmt numFmtId="176" formatCode="0.00000"/>
    <numFmt numFmtId="177" formatCode="0.000000"/>
    <numFmt numFmtId="178" formatCode="0.00000000"/>
    <numFmt numFmtId="179" formatCode="0.0000%"/>
  </numFmts>
  <fonts count="5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"/>
      <name val="Arial"/>
      <family val="2"/>
    </font>
    <font>
      <b/>
      <sz val="20"/>
      <color theme="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1"/>
      <name val="Times New Roman"/>
      <family val="1"/>
    </font>
    <font>
      <b/>
      <sz val="14"/>
      <color theme="0"/>
      <name val="Arial"/>
      <family val="2"/>
    </font>
    <font>
      <b/>
      <sz val="12"/>
      <color indexed="12"/>
      <name val="Arial"/>
      <family val="2"/>
    </font>
    <font>
      <b/>
      <sz val="12"/>
      <name val="Arial"/>
      <family val="2"/>
    </font>
    <font>
      <b/>
      <sz val="12"/>
      <color rgb="FF002060"/>
      <name val="Arial"/>
      <family val="2"/>
    </font>
    <font>
      <sz val="12"/>
      <color theme="1"/>
      <name val="Arial"/>
      <family val="2"/>
    </font>
    <font>
      <b/>
      <sz val="11"/>
      <name val="Calibri"/>
      <family val="2"/>
      <scheme val="minor"/>
    </font>
    <font>
      <b/>
      <sz val="11"/>
      <color theme="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sz val="11"/>
      <color rgb="FF000000"/>
      <name val="Arial"/>
      <family val="2"/>
    </font>
    <font>
      <b/>
      <sz val="11"/>
      <color theme="1"/>
      <name val="Arial"/>
      <family val="2"/>
    </font>
    <font>
      <b/>
      <sz val="9"/>
      <name val="Arial"/>
      <family val="2"/>
    </font>
    <font>
      <b/>
      <sz val="12"/>
      <color theme="1"/>
      <name val="Arial"/>
      <family val="2"/>
    </font>
    <font>
      <sz val="11"/>
      <color rgb="FF000000"/>
      <name val="Arial"/>
      <family val="2"/>
    </font>
    <font>
      <b/>
      <sz val="11"/>
      <color rgb="FF0000CC"/>
      <name val="Calibri"/>
      <family val="2"/>
      <scheme val="minor"/>
    </font>
    <font>
      <sz val="11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0099"/>
      <name val="Calibri"/>
      <family val="2"/>
    </font>
    <font>
      <u/>
      <sz val="12"/>
      <color theme="10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rgb="FFFF0000"/>
      <name val="Calibri"/>
      <family val="2"/>
      <scheme val="minor"/>
    </font>
    <font>
      <u/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25500"/>
        <bgColor indexed="64"/>
      </patternFill>
    </fill>
    <fill>
      <patternFill patternType="solid">
        <fgColor rgb="FF5A9FD8"/>
        <bgColor indexed="64"/>
      </patternFill>
    </fill>
    <fill>
      <patternFill patternType="solid">
        <fgColor rgb="FFFFE07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</fills>
  <borders count="3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92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8" fillId="0" borderId="0"/>
    <xf numFmtId="0" fontId="11" fillId="0" borderId="0"/>
    <xf numFmtId="0" fontId="2" fillId="0" borderId="0"/>
    <xf numFmtId="9" fontId="8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38" fillId="11" borderId="0" applyNumberFormat="0" applyBorder="0" applyAlignment="0" applyProtection="0"/>
    <xf numFmtId="0" fontId="38" fillId="12" borderId="0" applyNumberFormat="0" applyBorder="0" applyAlignment="0" applyProtection="0"/>
    <xf numFmtId="0" fontId="38" fillId="13" borderId="0" applyNumberFormat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6" borderId="0" applyNumberFormat="0" applyBorder="0" applyAlignment="0" applyProtection="0"/>
    <xf numFmtId="0" fontId="38" fillId="17" borderId="0" applyNumberFormat="0" applyBorder="0" applyAlignment="0" applyProtection="0"/>
    <xf numFmtId="0" fontId="38" fillId="18" borderId="0" applyNumberFormat="0" applyBorder="0" applyAlignment="0" applyProtection="0"/>
    <xf numFmtId="0" fontId="38" fillId="19" borderId="0" applyNumberFormat="0" applyBorder="0" applyAlignment="0" applyProtection="0"/>
    <xf numFmtId="0" fontId="38" fillId="14" borderId="0" applyNumberFormat="0" applyBorder="0" applyAlignment="0" applyProtection="0"/>
    <xf numFmtId="0" fontId="38" fillId="17" borderId="0" applyNumberFormat="0" applyBorder="0" applyAlignment="0" applyProtection="0"/>
    <xf numFmtId="0" fontId="38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8" borderId="0" applyNumberFormat="0" applyBorder="0" applyAlignment="0" applyProtection="0"/>
    <xf numFmtId="0" fontId="40" fillId="12" borderId="0" applyNumberFormat="0" applyBorder="0" applyAlignment="0" applyProtection="0"/>
    <xf numFmtId="0" fontId="41" fillId="29" borderId="17" applyNumberFormat="0" applyAlignment="0" applyProtection="0"/>
    <xf numFmtId="0" fontId="42" fillId="30" borderId="18" applyNumberFormat="0" applyAlignment="0" applyProtection="0"/>
    <xf numFmtId="44" fontId="8" fillId="0" borderId="0" applyFont="0" applyFill="0" applyBorder="0" applyAlignment="0" applyProtection="0"/>
    <xf numFmtId="0" fontId="43" fillId="0" borderId="0" applyNumberFormat="0" applyFill="0" applyBorder="0" applyAlignment="0" applyProtection="0"/>
    <xf numFmtId="0" fontId="44" fillId="13" borderId="0" applyNumberFormat="0" applyBorder="0" applyAlignment="0" applyProtection="0"/>
    <xf numFmtId="0" fontId="45" fillId="0" borderId="19" applyNumberFormat="0" applyFill="0" applyAlignment="0" applyProtection="0"/>
    <xf numFmtId="0" fontId="46" fillId="0" borderId="20" applyNumberFormat="0" applyFill="0" applyAlignment="0" applyProtection="0"/>
    <xf numFmtId="0" fontId="47" fillId="0" borderId="21" applyNumberFormat="0" applyFill="0" applyAlignment="0" applyProtection="0"/>
    <xf numFmtId="0" fontId="47" fillId="0" borderId="0" applyNumberFormat="0" applyFill="0" applyBorder="0" applyAlignment="0" applyProtection="0"/>
    <xf numFmtId="0" fontId="48" fillId="16" borderId="17" applyNumberFormat="0" applyAlignment="0" applyProtection="0"/>
    <xf numFmtId="0" fontId="49" fillId="0" borderId="22" applyNumberFormat="0" applyFill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8" fillId="0" borderId="0"/>
    <xf numFmtId="0" fontId="38" fillId="31" borderId="23" applyNumberFormat="0" applyFont="0" applyAlignment="0" applyProtection="0"/>
    <xf numFmtId="0" fontId="50" fillId="29" borderId="24" applyNumberFormat="0" applyAlignment="0" applyProtection="0"/>
    <xf numFmtId="9" fontId="8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298">
    <xf numFmtId="0" fontId="0" fillId="0" borderId="0" xfId="0"/>
    <xf numFmtId="0" fontId="26" fillId="8" borderId="0" xfId="0" applyFont="1" applyFill="1" applyAlignment="1">
      <alignment horizontal="left"/>
    </xf>
    <xf numFmtId="3" fontId="16" fillId="8" borderId="0" xfId="2" applyNumberFormat="1" applyFont="1" applyFill="1" applyBorder="1" applyAlignment="1">
      <alignment vertical="center"/>
    </xf>
    <xf numFmtId="0" fontId="16" fillId="8" borderId="0" xfId="0" applyFont="1" applyFill="1" applyAlignment="1">
      <alignment vertical="center"/>
    </xf>
    <xf numFmtId="0" fontId="10" fillId="8" borderId="0" xfId="0" applyFont="1" applyFill="1"/>
    <xf numFmtId="0" fontId="0" fillId="8" borderId="0" xfId="0" applyFill="1"/>
    <xf numFmtId="0" fontId="24" fillId="8" borderId="8" xfId="0" applyFont="1" applyFill="1" applyBorder="1"/>
    <xf numFmtId="0" fontId="24" fillId="8" borderId="0" xfId="0" applyFont="1" applyFill="1"/>
    <xf numFmtId="0" fontId="16" fillId="8" borderId="0" xfId="0" applyFont="1" applyFill="1"/>
    <xf numFmtId="0" fontId="19" fillId="8" borderId="0" xfId="4" applyFont="1" applyFill="1" applyAlignment="1">
      <alignment horizontal="center" vertical="center" wrapText="1"/>
    </xf>
    <xf numFmtId="169" fontId="14" fillId="8" borderId="0" xfId="7" applyNumberFormat="1" applyFont="1" applyFill="1" applyBorder="1" applyAlignment="1">
      <alignment horizontal="center" vertical="center" wrapText="1"/>
    </xf>
    <xf numFmtId="167" fontId="14" fillId="8" borderId="0" xfId="4" applyNumberFormat="1" applyFont="1" applyFill="1" applyAlignment="1" applyProtection="1">
      <alignment horizontal="center" vertical="center" wrapText="1"/>
      <protection locked="0"/>
    </xf>
    <xf numFmtId="0" fontId="25" fillId="8" borderId="0" xfId="4" applyFont="1" applyFill="1" applyAlignment="1">
      <alignment horizontal="center" vertical="center" wrapText="1"/>
    </xf>
    <xf numFmtId="0" fontId="9" fillId="8" borderId="0" xfId="0" applyFont="1" applyFill="1" applyAlignment="1">
      <alignment vertical="center"/>
    </xf>
    <xf numFmtId="0" fontId="9" fillId="8" borderId="0" xfId="0" applyFont="1" applyFill="1" applyAlignment="1">
      <alignment horizontal="center" vertical="center"/>
    </xf>
    <xf numFmtId="1" fontId="9" fillId="8" borderId="0" xfId="0" applyNumberFormat="1" applyFont="1" applyFill="1"/>
    <xf numFmtId="0" fontId="9" fillId="8" borderId="0" xfId="0" applyFont="1" applyFill="1"/>
    <xf numFmtId="1" fontId="21" fillId="8" borderId="0" xfId="0" applyNumberFormat="1" applyFont="1" applyFill="1" applyAlignment="1">
      <alignment horizontal="center" vertical="center"/>
    </xf>
    <xf numFmtId="0" fontId="5" fillId="8" borderId="0" xfId="3" applyFill="1"/>
    <xf numFmtId="0" fontId="10" fillId="8" borderId="0" xfId="0" applyFont="1" applyFill="1" applyAlignment="1">
      <alignment vertical="top"/>
    </xf>
    <xf numFmtId="0" fontId="15" fillId="8" borderId="0" xfId="5" applyFont="1" applyFill="1" applyAlignment="1">
      <alignment vertical="center"/>
    </xf>
    <xf numFmtId="0" fontId="16" fillId="8" borderId="0" xfId="0" applyFont="1" applyFill="1" applyAlignment="1">
      <alignment horizontal="center"/>
    </xf>
    <xf numFmtId="0" fontId="15" fillId="8" borderId="0" xfId="5" applyFont="1" applyFill="1" applyAlignment="1">
      <alignment horizontal="center" vertical="center"/>
    </xf>
    <xf numFmtId="167" fontId="16" fillId="8" borderId="0" xfId="0" applyNumberFormat="1" applyFont="1" applyFill="1" applyAlignment="1">
      <alignment horizontal="center"/>
    </xf>
    <xf numFmtId="0" fontId="16" fillId="8" borderId="0" xfId="5" applyFont="1" applyFill="1" applyAlignment="1">
      <alignment horizontal="center" vertical="center" wrapText="1"/>
    </xf>
    <xf numFmtId="0" fontId="13" fillId="8" borderId="0" xfId="5" applyFont="1" applyFill="1" applyAlignment="1">
      <alignment horizontal="center" vertical="center"/>
    </xf>
    <xf numFmtId="164" fontId="8" fillId="8" borderId="3" xfId="4" applyNumberFormat="1" applyFill="1" applyBorder="1" applyAlignment="1">
      <alignment horizontal="right" vertical="center"/>
    </xf>
    <xf numFmtId="0" fontId="6" fillId="8" borderId="1" xfId="0" applyFont="1" applyFill="1" applyBorder="1"/>
    <xf numFmtId="0" fontId="16" fillId="8" borderId="0" xfId="0" applyFont="1" applyFill="1" applyAlignment="1">
      <alignment horizontal="center" vertical="center"/>
    </xf>
    <xf numFmtId="44" fontId="26" fillId="6" borderId="0" xfId="1" applyFont="1" applyFill="1" applyAlignment="1">
      <alignment horizontal="center"/>
    </xf>
    <xf numFmtId="44" fontId="26" fillId="8" borderId="0" xfId="1" applyFont="1" applyFill="1" applyAlignment="1">
      <alignment horizontal="center"/>
    </xf>
    <xf numFmtId="9" fontId="26" fillId="8" borderId="0" xfId="0" applyNumberFormat="1" applyFont="1" applyFill="1" applyAlignment="1">
      <alignment horizontal="center"/>
    </xf>
    <xf numFmtId="1" fontId="21" fillId="6" borderId="0" xfId="0" applyNumberFormat="1" applyFont="1" applyFill="1" applyAlignment="1">
      <alignment horizontal="center" vertical="center"/>
    </xf>
    <xf numFmtId="0" fontId="24" fillId="8" borderId="0" xfId="0" applyFont="1" applyFill="1" applyAlignment="1">
      <alignment horizontal="left" vertical="center"/>
    </xf>
    <xf numFmtId="44" fontId="23" fillId="8" borderId="0" xfId="1" applyFont="1" applyFill="1" applyBorder="1" applyAlignment="1">
      <alignment horizontal="center" vertical="center"/>
    </xf>
    <xf numFmtId="172" fontId="23" fillId="8" borderId="0" xfId="2" applyNumberFormat="1" applyFont="1" applyFill="1" applyBorder="1" applyAlignment="1">
      <alignment horizontal="center" vertical="center"/>
    </xf>
    <xf numFmtId="44" fontId="26" fillId="9" borderId="0" xfId="1" applyFont="1" applyFill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28" fillId="0" borderId="0" xfId="0" applyFont="1"/>
    <xf numFmtId="0" fontId="4" fillId="0" borderId="0" xfId="0" applyFont="1" applyAlignment="1">
      <alignment horizontal="left" wrapText="1" indent="10"/>
    </xf>
    <xf numFmtId="0" fontId="4" fillId="10" borderId="9" xfId="0" applyFont="1" applyFill="1" applyBorder="1" applyAlignment="1">
      <alignment horizontal="center" vertical="center"/>
    </xf>
    <xf numFmtId="0" fontId="30" fillId="0" borderId="0" xfId="0" applyFont="1"/>
    <xf numFmtId="0" fontId="0" fillId="0" borderId="0" xfId="0" applyAlignment="1">
      <alignment vertical="center"/>
    </xf>
    <xf numFmtId="0" fontId="4" fillId="10" borderId="11" xfId="0" applyFont="1" applyFill="1" applyBorder="1" applyAlignment="1">
      <alignment vertical="center" wrapText="1"/>
    </xf>
    <xf numFmtId="0" fontId="4" fillId="10" borderId="10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33" fillId="8" borderId="0" xfId="3" applyFont="1" applyFill="1" applyAlignment="1">
      <alignment vertical="center"/>
    </xf>
    <xf numFmtId="0" fontId="34" fillId="6" borderId="0" xfId="0" applyFont="1" applyFill="1" applyAlignment="1">
      <alignment vertical="center"/>
    </xf>
    <xf numFmtId="44" fontId="10" fillId="8" borderId="0" xfId="1" applyFont="1" applyFill="1"/>
    <xf numFmtId="44" fontId="16" fillId="8" borderId="0" xfId="0" applyNumberFormat="1" applyFont="1" applyFill="1"/>
    <xf numFmtId="3" fontId="16" fillId="8" borderId="0" xfId="5" applyNumberFormat="1" applyFont="1" applyFill="1" applyAlignment="1">
      <alignment horizontal="center" vertical="center" wrapText="1"/>
    </xf>
    <xf numFmtId="3" fontId="16" fillId="8" borderId="0" xfId="5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21" fillId="8" borderId="0" xfId="5" applyFont="1" applyFill="1" applyAlignment="1">
      <alignment horizontal="center" vertical="center" wrapText="1"/>
    </xf>
    <xf numFmtId="0" fontId="26" fillId="8" borderId="0" xfId="5" applyFont="1" applyFill="1" applyAlignment="1">
      <alignment horizontal="center" vertical="center"/>
    </xf>
    <xf numFmtId="0" fontId="24" fillId="8" borderId="0" xfId="0" applyFont="1" applyFill="1" applyAlignment="1">
      <alignment vertical="center"/>
    </xf>
    <xf numFmtId="0" fontId="0" fillId="0" borderId="15" xfId="0" applyBorder="1" applyAlignment="1">
      <alignment wrapText="1"/>
    </xf>
    <xf numFmtId="0" fontId="0" fillId="0" borderId="16" xfId="0" applyBorder="1" applyAlignment="1">
      <alignment wrapText="1"/>
    </xf>
    <xf numFmtId="0" fontId="36" fillId="10" borderId="15" xfId="0" applyFont="1" applyFill="1" applyBorder="1"/>
    <xf numFmtId="0" fontId="36" fillId="10" borderId="16" xfId="0" applyFont="1" applyFill="1" applyBorder="1"/>
    <xf numFmtId="0" fontId="34" fillId="8" borderId="0" xfId="0" applyFont="1" applyFill="1" applyAlignment="1">
      <alignment horizontal="center"/>
    </xf>
    <xf numFmtId="0" fontId="37" fillId="8" borderId="0" xfId="0" applyFont="1" applyFill="1" applyAlignment="1">
      <alignment horizontal="center"/>
    </xf>
    <xf numFmtId="0" fontId="10" fillId="8" borderId="0" xfId="0" applyFont="1" applyFill="1" applyAlignment="1">
      <alignment vertical="center" wrapText="1"/>
    </xf>
    <xf numFmtId="0" fontId="0" fillId="8" borderId="0" xfId="0" applyFill="1" applyAlignment="1">
      <alignment vertical="center" wrapText="1"/>
    </xf>
    <xf numFmtId="0" fontId="0" fillId="8" borderId="0" xfId="0" applyFill="1" applyAlignment="1">
      <alignment vertical="top"/>
    </xf>
    <xf numFmtId="0" fontId="22" fillId="2" borderId="25" xfId="0" applyFont="1" applyFill="1" applyBorder="1" applyAlignment="1">
      <alignment horizontal="center" vertical="center" wrapText="1"/>
    </xf>
    <xf numFmtId="0" fontId="22" fillId="7" borderId="25" xfId="4" applyFont="1" applyFill="1" applyBorder="1" applyAlignment="1">
      <alignment horizontal="center" vertical="center" wrapText="1"/>
    </xf>
    <xf numFmtId="0" fontId="18" fillId="2" borderId="25" xfId="0" applyFont="1" applyFill="1" applyBorder="1" applyAlignment="1">
      <alignment horizontal="center" vertical="center" wrapText="1"/>
    </xf>
    <xf numFmtId="0" fontId="53" fillId="0" borderId="0" xfId="0" applyFont="1"/>
    <xf numFmtId="0" fontId="5" fillId="0" borderId="26" xfId="3" applyFill="1" applyBorder="1"/>
    <xf numFmtId="0" fontId="0" fillId="0" borderId="27" xfId="0" applyBorder="1" applyAlignment="1">
      <alignment horizontal="center" vertical="center"/>
    </xf>
    <xf numFmtId="0" fontId="32" fillId="8" borderId="28" xfId="0" applyFont="1" applyFill="1" applyBorder="1" applyAlignment="1">
      <alignment horizontal="center" vertical="center"/>
    </xf>
    <xf numFmtId="167" fontId="21" fillId="8" borderId="0" xfId="0" applyNumberFormat="1" applyFont="1" applyFill="1" applyAlignment="1">
      <alignment horizontal="center" vertical="center"/>
    </xf>
    <xf numFmtId="0" fontId="54" fillId="0" borderId="26" xfId="3" applyFont="1" applyFill="1" applyBorder="1"/>
    <xf numFmtId="0" fontId="55" fillId="0" borderId="0" xfId="0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56" fillId="0" borderId="0" xfId="0" applyFont="1" applyAlignment="1">
      <alignment horizontal="center"/>
    </xf>
    <xf numFmtId="0" fontId="54" fillId="0" borderId="26" xfId="3" applyFont="1" applyFill="1" applyBorder="1" applyAlignment="1">
      <alignment horizontal="left" wrapText="1"/>
    </xf>
    <xf numFmtId="0" fontId="54" fillId="0" borderId="26" xfId="3" applyFont="1" applyFill="1" applyBorder="1" applyAlignment="1">
      <alignment wrapText="1"/>
    </xf>
    <xf numFmtId="0" fontId="17" fillId="0" borderId="0" xfId="0" applyFont="1" applyAlignment="1">
      <alignment horizontal="center" vertical="center"/>
    </xf>
    <xf numFmtId="0" fontId="9" fillId="8" borderId="30" xfId="0" applyFont="1" applyFill="1" applyBorder="1"/>
    <xf numFmtId="0" fontId="22" fillId="7" borderId="29" xfId="4" applyFont="1" applyFill="1" applyBorder="1" applyAlignment="1">
      <alignment horizontal="center" vertical="center" wrapText="1"/>
    </xf>
    <xf numFmtId="169" fontId="19" fillId="8" borderId="30" xfId="7" applyNumberFormat="1" applyFont="1" applyFill="1" applyBorder="1" applyAlignment="1">
      <alignment horizontal="center" vertical="center" wrapText="1"/>
    </xf>
    <xf numFmtId="167" fontId="19" fillId="8" borderId="30" xfId="4" applyNumberFormat="1" applyFont="1" applyFill="1" applyBorder="1" applyAlignment="1" applyProtection="1">
      <alignment horizontal="center" vertical="center" wrapText="1"/>
      <protection locked="0"/>
    </xf>
    <xf numFmtId="44" fontId="19" fillId="8" borderId="30" xfId="1" applyFont="1" applyFill="1" applyBorder="1" applyAlignment="1">
      <alignment horizontal="center" vertical="center" wrapText="1"/>
    </xf>
    <xf numFmtId="44" fontId="26" fillId="8" borderId="30" xfId="1" applyFont="1" applyFill="1" applyBorder="1" applyAlignment="1">
      <alignment vertical="center"/>
    </xf>
    <xf numFmtId="0" fontId="9" fillId="8" borderId="32" xfId="0" applyFont="1" applyFill="1" applyBorder="1"/>
    <xf numFmtId="0" fontId="8" fillId="8" borderId="33" xfId="0" applyFont="1" applyFill="1" applyBorder="1" applyAlignment="1">
      <alignment horizontal="right" vertical="center"/>
    </xf>
    <xf numFmtId="0" fontId="8" fillId="8" borderId="33" xfId="0" applyFont="1" applyFill="1" applyBorder="1" applyAlignment="1">
      <alignment horizontal="right" vertical="center" wrapText="1"/>
    </xf>
    <xf numFmtId="0" fontId="12" fillId="3" borderId="34" xfId="5" applyFont="1" applyFill="1" applyBorder="1" applyAlignment="1">
      <alignment vertical="center"/>
    </xf>
    <xf numFmtId="0" fontId="12" fillId="3" borderId="35" xfId="5" applyFont="1" applyFill="1" applyBorder="1" applyAlignment="1">
      <alignment vertical="center"/>
    </xf>
    <xf numFmtId="0" fontId="12" fillId="3" borderId="33" xfId="5" applyFont="1" applyFill="1" applyBorder="1" applyAlignment="1">
      <alignment vertical="center"/>
    </xf>
    <xf numFmtId="0" fontId="17" fillId="4" borderId="32" xfId="0" applyFont="1" applyFill="1" applyBorder="1" applyAlignment="1">
      <alignment horizontal="left" vertical="center"/>
    </xf>
    <xf numFmtId="0" fontId="16" fillId="8" borderId="35" xfId="0" applyFont="1" applyFill="1" applyBorder="1" applyAlignment="1">
      <alignment horizontal="center"/>
    </xf>
    <xf numFmtId="0" fontId="3" fillId="2" borderId="32" xfId="0" applyFont="1" applyFill="1" applyBorder="1" applyAlignment="1">
      <alignment horizontal="left" vertical="center"/>
    </xf>
    <xf numFmtId="0" fontId="20" fillId="8" borderId="32" xfId="0" applyFont="1" applyFill="1" applyBorder="1" applyAlignment="1">
      <alignment horizontal="center" vertical="center"/>
    </xf>
    <xf numFmtId="168" fontId="20" fillId="8" borderId="32" xfId="0" applyNumberFormat="1" applyFont="1" applyFill="1" applyBorder="1" applyAlignment="1">
      <alignment horizontal="center" vertical="center"/>
    </xf>
    <xf numFmtId="167" fontId="20" fillId="8" borderId="32" xfId="0" applyNumberFormat="1" applyFont="1" applyFill="1" applyBorder="1" applyAlignment="1">
      <alignment horizontal="center" vertical="center"/>
    </xf>
    <xf numFmtId="9" fontId="20" fillId="8" borderId="32" xfId="0" applyNumberFormat="1" applyFont="1" applyFill="1" applyBorder="1" applyAlignment="1">
      <alignment horizontal="center" vertical="center"/>
    </xf>
    <xf numFmtId="9" fontId="20" fillId="0" borderId="32" xfId="0" applyNumberFormat="1" applyFont="1" applyBorder="1" applyAlignment="1">
      <alignment horizontal="center" vertical="center"/>
    </xf>
    <xf numFmtId="176" fontId="20" fillId="8" borderId="32" xfId="0" applyNumberFormat="1" applyFont="1" applyFill="1" applyBorder="1" applyAlignment="1">
      <alignment horizontal="center" vertical="center"/>
    </xf>
    <xf numFmtId="0" fontId="19" fillId="0" borderId="34" xfId="6" applyFont="1" applyBorder="1" applyAlignment="1">
      <alignment vertical="center"/>
    </xf>
    <xf numFmtId="167" fontId="9" fillId="0" borderId="32" xfId="0" applyNumberFormat="1" applyFont="1" applyBorder="1" applyAlignment="1">
      <alignment horizontal="center" vertical="center"/>
    </xf>
    <xf numFmtId="9" fontId="9" fillId="8" borderId="32" xfId="2" applyFont="1" applyFill="1" applyBorder="1" applyAlignment="1">
      <alignment horizontal="center" vertical="center"/>
    </xf>
    <xf numFmtId="0" fontId="19" fillId="4" borderId="34" xfId="6" applyFont="1" applyFill="1" applyBorder="1" applyAlignment="1">
      <alignment vertical="center"/>
    </xf>
    <xf numFmtId="167" fontId="9" fillId="8" borderId="32" xfId="0" applyNumberFormat="1" applyFont="1" applyFill="1" applyBorder="1" applyAlignment="1">
      <alignment horizontal="center" vertical="center"/>
    </xf>
    <xf numFmtId="0" fontId="9" fillId="8" borderId="32" xfId="0" applyFont="1" applyFill="1" applyBorder="1" applyAlignment="1">
      <alignment horizontal="center" vertical="center"/>
    </xf>
    <xf numFmtId="0" fontId="22" fillId="2" borderId="34" xfId="0" applyFont="1" applyFill="1" applyBorder="1" applyAlignment="1">
      <alignment vertical="center"/>
    </xf>
    <xf numFmtId="0" fontId="22" fillId="2" borderId="32" xfId="0" applyFont="1" applyFill="1" applyBorder="1" applyAlignment="1">
      <alignment horizontal="center" vertical="center" wrapText="1"/>
    </xf>
    <xf numFmtId="0" fontId="19" fillId="5" borderId="34" xfId="6" applyFont="1" applyFill="1" applyBorder="1" applyAlignment="1">
      <alignment vertical="center"/>
    </xf>
    <xf numFmtId="0" fontId="8" fillId="8" borderId="32" xfId="0" applyFont="1" applyFill="1" applyBorder="1" applyAlignment="1">
      <alignment horizontal="center" vertical="center"/>
    </xf>
    <xf numFmtId="0" fontId="8" fillId="8" borderId="32" xfId="0" applyFont="1" applyFill="1" applyBorder="1" applyAlignment="1">
      <alignment horizontal="center" vertical="center" wrapText="1"/>
    </xf>
    <xf numFmtId="3" fontId="8" fillId="8" borderId="32" xfId="0" applyNumberFormat="1" applyFont="1" applyFill="1" applyBorder="1" applyAlignment="1">
      <alignment horizontal="center" vertical="center"/>
    </xf>
    <xf numFmtId="1" fontId="8" fillId="8" borderId="32" xfId="0" applyNumberFormat="1" applyFont="1" applyFill="1" applyBorder="1" applyAlignment="1">
      <alignment horizontal="center" vertical="center"/>
    </xf>
    <xf numFmtId="167" fontId="8" fillId="8" borderId="32" xfId="0" applyNumberFormat="1" applyFont="1" applyFill="1" applyBorder="1" applyAlignment="1">
      <alignment horizontal="center" vertical="center"/>
    </xf>
    <xf numFmtId="9" fontId="8" fillId="8" borderId="32" xfId="0" applyNumberFormat="1" applyFont="1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top"/>
    </xf>
    <xf numFmtId="168" fontId="8" fillId="8" borderId="32" xfId="0" applyNumberFormat="1" applyFont="1" applyFill="1" applyBorder="1" applyAlignment="1">
      <alignment horizontal="center" vertical="center"/>
    </xf>
    <xf numFmtId="9" fontId="8" fillId="8" borderId="32" xfId="2" applyFont="1" applyFill="1" applyBorder="1" applyAlignment="1">
      <alignment horizontal="center" vertical="center"/>
    </xf>
    <xf numFmtId="3" fontId="9" fillId="8" borderId="32" xfId="0" applyNumberFormat="1" applyFont="1" applyFill="1" applyBorder="1" applyAlignment="1">
      <alignment horizontal="center" vertical="center"/>
    </xf>
    <xf numFmtId="165" fontId="9" fillId="8" borderId="32" xfId="0" applyNumberFormat="1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center"/>
    </xf>
    <xf numFmtId="44" fontId="10" fillId="8" borderId="32" xfId="1" applyFont="1" applyFill="1" applyBorder="1" applyAlignment="1">
      <alignment horizontal="center"/>
    </xf>
    <xf numFmtId="169" fontId="29" fillId="8" borderId="32" xfId="7" applyNumberFormat="1" applyFont="1" applyFill="1" applyBorder="1" applyAlignment="1">
      <alignment horizontal="center" vertical="center" wrapText="1"/>
    </xf>
    <xf numFmtId="170" fontId="29" fillId="8" borderId="32" xfId="4" applyNumberFormat="1" applyFont="1" applyFill="1" applyBorder="1" applyAlignment="1">
      <alignment horizontal="center" vertical="center" wrapText="1"/>
    </xf>
    <xf numFmtId="44" fontId="29" fillId="8" borderId="32" xfId="4" applyNumberFormat="1" applyFont="1" applyFill="1" applyBorder="1" applyAlignment="1">
      <alignment horizontal="center" vertical="center" wrapText="1"/>
    </xf>
    <xf numFmtId="44" fontId="27" fillId="8" borderId="32" xfId="1" applyFont="1" applyFill="1" applyBorder="1" applyAlignment="1">
      <alignment horizontal="center" vertical="center"/>
    </xf>
    <xf numFmtId="169" fontId="19" fillId="8" borderId="32" xfId="7" applyNumberFormat="1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vertical="center" wrapText="1"/>
    </xf>
    <xf numFmtId="0" fontId="14" fillId="4" borderId="35" xfId="0" applyFont="1" applyFill="1" applyBorder="1" applyAlignment="1">
      <alignment vertical="center" wrapText="1"/>
    </xf>
    <xf numFmtId="0" fontId="14" fillId="4" borderId="35" xfId="0" applyFont="1" applyFill="1" applyBorder="1" applyAlignment="1">
      <alignment vertical="center"/>
    </xf>
    <xf numFmtId="0" fontId="14" fillId="4" borderId="32" xfId="0" applyFont="1" applyFill="1" applyBorder="1" applyAlignment="1">
      <alignment horizontal="center" vertical="center"/>
    </xf>
    <xf numFmtId="0" fontId="26" fillId="8" borderId="34" xfId="0" applyFont="1" applyFill="1" applyBorder="1"/>
    <xf numFmtId="0" fontId="26" fillId="8" borderId="35" xfId="0" applyFont="1" applyFill="1" applyBorder="1"/>
    <xf numFmtId="0" fontId="16" fillId="8" borderId="35" xfId="0" applyFont="1" applyFill="1" applyBorder="1"/>
    <xf numFmtId="0" fontId="16" fillId="8" borderId="34" xfId="0" applyFont="1" applyFill="1" applyBorder="1" applyAlignment="1">
      <alignment horizontal="center" vertical="center"/>
    </xf>
    <xf numFmtId="0" fontId="16" fillId="8" borderId="33" xfId="0" applyFont="1" applyFill="1" applyBorder="1" applyAlignment="1">
      <alignment horizontal="center" vertical="center"/>
    </xf>
    <xf numFmtId="0" fontId="16" fillId="8" borderId="35" xfId="0" applyFont="1" applyFill="1" applyBorder="1" applyAlignment="1">
      <alignment horizontal="center" vertical="center"/>
    </xf>
    <xf numFmtId="0" fontId="22" fillId="7" borderId="32" xfId="4" applyFont="1" applyFill="1" applyBorder="1" applyAlignment="1">
      <alignment horizontal="center" vertical="center" wrapText="1"/>
    </xf>
    <xf numFmtId="172" fontId="27" fillId="8" borderId="32" xfId="2" applyNumberFormat="1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left" vertical="center"/>
    </xf>
    <xf numFmtId="0" fontId="10" fillId="8" borderId="33" xfId="0" applyFont="1" applyFill="1" applyBorder="1" applyAlignment="1">
      <alignment horizontal="left" vertical="center"/>
    </xf>
    <xf numFmtId="44" fontId="23" fillId="8" borderId="32" xfId="1" applyFont="1" applyFill="1" applyBorder="1" applyAlignment="1">
      <alignment horizontal="center" vertical="center"/>
    </xf>
    <xf numFmtId="172" fontId="23" fillId="8" borderId="32" xfId="2" applyNumberFormat="1" applyFont="1" applyFill="1" applyBorder="1" applyAlignment="1">
      <alignment horizontal="center" vertical="center"/>
    </xf>
    <xf numFmtId="9" fontId="23" fillId="8" borderId="32" xfId="4" applyNumberFormat="1" applyFont="1" applyFill="1" applyBorder="1" applyAlignment="1">
      <alignment horizontal="center" vertical="center"/>
    </xf>
    <xf numFmtId="0" fontId="23" fillId="8" borderId="32" xfId="4" applyFont="1" applyFill="1" applyBorder="1" applyAlignment="1">
      <alignment vertical="center"/>
    </xf>
    <xf numFmtId="44" fontId="23" fillId="8" borderId="32" xfId="1" applyFont="1" applyFill="1" applyBorder="1" applyAlignment="1">
      <alignment vertical="center"/>
    </xf>
    <xf numFmtId="0" fontId="5" fillId="8" borderId="32" xfId="3" applyFill="1" applyBorder="1" applyAlignment="1">
      <alignment horizontal="center" wrapText="1"/>
    </xf>
    <xf numFmtId="44" fontId="34" fillId="8" borderId="32" xfId="1" applyFont="1" applyFill="1" applyBorder="1" applyAlignment="1">
      <alignment horizontal="center"/>
    </xf>
    <xf numFmtId="0" fontId="10" fillId="8" borderId="32" xfId="0" applyFont="1" applyFill="1" applyBorder="1" applyAlignment="1">
      <alignment horizontal="center" vertical="center" wrapText="1"/>
    </xf>
    <xf numFmtId="44" fontId="27" fillId="6" borderId="32" xfId="1" applyFont="1" applyFill="1" applyBorder="1" applyAlignment="1">
      <alignment horizontal="center" vertical="center"/>
    </xf>
    <xf numFmtId="0" fontId="10" fillId="6" borderId="0" xfId="0" applyFont="1" applyFill="1"/>
    <xf numFmtId="0" fontId="18" fillId="2" borderId="36" xfId="0" applyFont="1" applyFill="1" applyBorder="1" applyAlignment="1">
      <alignment horizontal="center" vertical="center" wrapText="1"/>
    </xf>
    <xf numFmtId="0" fontId="22" fillId="2" borderId="36" xfId="0" applyFont="1" applyFill="1" applyBorder="1" applyAlignment="1">
      <alignment horizontal="center" vertical="center" wrapText="1"/>
    </xf>
    <xf numFmtId="0" fontId="22" fillId="7" borderId="37" xfId="4" applyFont="1" applyFill="1" applyBorder="1" applyAlignment="1">
      <alignment horizontal="center" vertical="center" wrapText="1"/>
    </xf>
    <xf numFmtId="0" fontId="22" fillId="7" borderId="36" xfId="4" applyFont="1" applyFill="1" applyBorder="1" applyAlignment="1">
      <alignment horizontal="center" vertical="center" wrapText="1"/>
    </xf>
    <xf numFmtId="0" fontId="57" fillId="8" borderId="32" xfId="0" applyFont="1" applyFill="1" applyBorder="1" applyAlignment="1">
      <alignment horizontal="center" vertical="center" wrapText="1"/>
    </xf>
    <xf numFmtId="168" fontId="20" fillId="6" borderId="32" xfId="0" applyNumberFormat="1" applyFont="1" applyFill="1" applyBorder="1" applyAlignment="1">
      <alignment horizontal="center" vertical="center"/>
    </xf>
    <xf numFmtId="177" fontId="20" fillId="8" borderId="32" xfId="0" applyNumberFormat="1" applyFont="1" applyFill="1" applyBorder="1" applyAlignment="1">
      <alignment horizontal="center" vertical="center"/>
    </xf>
    <xf numFmtId="172" fontId="20" fillId="8" borderId="32" xfId="0" applyNumberFormat="1" applyFont="1" applyFill="1" applyBorder="1" applyAlignment="1">
      <alignment horizontal="center" vertical="center"/>
    </xf>
    <xf numFmtId="178" fontId="20" fillId="8" borderId="32" xfId="0" applyNumberFormat="1" applyFont="1" applyFill="1" applyBorder="1" applyAlignment="1">
      <alignment horizontal="center" vertical="center"/>
    </xf>
    <xf numFmtId="2" fontId="21" fillId="8" borderId="0" xfId="0" applyNumberFormat="1" applyFont="1" applyFill="1" applyAlignment="1">
      <alignment horizontal="center" vertical="center"/>
    </xf>
    <xf numFmtId="165" fontId="8" fillId="8" borderId="32" xfId="0" applyNumberFormat="1" applyFont="1" applyFill="1" applyBorder="1" applyAlignment="1">
      <alignment horizontal="center" vertical="center"/>
    </xf>
    <xf numFmtId="1" fontId="9" fillId="8" borderId="32" xfId="0" applyNumberFormat="1" applyFont="1" applyFill="1" applyBorder="1" applyAlignment="1">
      <alignment horizontal="center" vertical="center"/>
    </xf>
    <xf numFmtId="1" fontId="8" fillId="0" borderId="32" xfId="0" applyNumberFormat="1" applyFont="1" applyBorder="1" applyAlignment="1">
      <alignment horizontal="center" vertical="center"/>
    </xf>
    <xf numFmtId="179" fontId="29" fillId="8" borderId="32" xfId="7" applyNumberFormat="1" applyFont="1" applyFill="1" applyBorder="1" applyAlignment="1">
      <alignment horizontal="center" vertical="center" wrapText="1"/>
    </xf>
    <xf numFmtId="44" fontId="34" fillId="8" borderId="34" xfId="1" applyFont="1" applyFill="1" applyBorder="1" applyAlignment="1">
      <alignment horizontal="center"/>
    </xf>
    <xf numFmtId="44" fontId="34" fillId="8" borderId="35" xfId="1" applyFont="1" applyFill="1" applyBorder="1" applyAlignment="1">
      <alignment horizontal="center"/>
    </xf>
    <xf numFmtId="44" fontId="34" fillId="8" borderId="33" xfId="1" applyFont="1" applyFill="1" applyBorder="1" applyAlignment="1">
      <alignment horizontal="center"/>
    </xf>
    <xf numFmtId="0" fontId="10" fillId="8" borderId="34" xfId="0" applyFont="1" applyFill="1" applyBorder="1" applyAlignment="1">
      <alignment horizontal="center" vertical="center" wrapText="1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3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/>
    </xf>
    <xf numFmtId="0" fontId="10" fillId="8" borderId="14" xfId="0" applyFont="1" applyFill="1" applyBorder="1" applyAlignment="1">
      <alignment horizontal="center"/>
    </xf>
    <xf numFmtId="0" fontId="10" fillId="8" borderId="13" xfId="0" applyFont="1" applyFill="1" applyBorder="1" applyAlignment="1">
      <alignment horizontal="center"/>
    </xf>
    <xf numFmtId="0" fontId="10" fillId="8" borderId="37" xfId="0" applyFont="1" applyFill="1" applyBorder="1" applyAlignment="1">
      <alignment horizontal="center"/>
    </xf>
    <xf numFmtId="0" fontId="10" fillId="8" borderId="30" xfId="0" applyFont="1" applyFill="1" applyBorder="1" applyAlignment="1">
      <alignment horizontal="center"/>
    </xf>
    <xf numFmtId="0" fontId="10" fillId="8" borderId="38" xfId="0" applyFont="1" applyFill="1" applyBorder="1" applyAlignment="1">
      <alignment horizontal="center"/>
    </xf>
    <xf numFmtId="0" fontId="10" fillId="8" borderId="2" xfId="0" applyFont="1" applyFill="1" applyBorder="1" applyAlignment="1">
      <alignment horizontal="center"/>
    </xf>
    <xf numFmtId="0" fontId="10" fillId="8" borderId="0" xfId="0" applyFont="1" applyFill="1" applyAlignment="1">
      <alignment horizontal="center"/>
    </xf>
    <xf numFmtId="0" fontId="10" fillId="8" borderId="6" xfId="0" applyFont="1" applyFill="1" applyBorder="1" applyAlignment="1">
      <alignment horizontal="center"/>
    </xf>
    <xf numFmtId="0" fontId="10" fillId="8" borderId="4" xfId="0" applyFont="1" applyFill="1" applyBorder="1" applyAlignment="1">
      <alignment horizontal="center"/>
    </xf>
    <xf numFmtId="0" fontId="10" fillId="8" borderId="5" xfId="0" applyFont="1" applyFill="1" applyBorder="1" applyAlignment="1">
      <alignment horizontal="center"/>
    </xf>
    <xf numFmtId="0" fontId="10" fillId="8" borderId="7" xfId="0" applyFont="1" applyFill="1" applyBorder="1" applyAlignment="1">
      <alignment horizontal="center"/>
    </xf>
    <xf numFmtId="0" fontId="5" fillId="8" borderId="34" xfId="3" applyFill="1" applyBorder="1" applyAlignment="1">
      <alignment horizontal="center" vertical="center" wrapText="1"/>
    </xf>
    <xf numFmtId="0" fontId="5" fillId="8" borderId="35" xfId="3" applyFill="1" applyBorder="1" applyAlignment="1">
      <alignment horizontal="center" vertical="center" wrapText="1"/>
    </xf>
    <xf numFmtId="0" fontId="5" fillId="8" borderId="33" xfId="3" applyFill="1" applyBorder="1" applyAlignment="1">
      <alignment horizontal="center" vertical="center" wrapText="1"/>
    </xf>
    <xf numFmtId="0" fontId="22" fillId="7" borderId="37" xfId="4" applyFont="1" applyFill="1" applyBorder="1" applyAlignment="1">
      <alignment horizontal="left" vertical="center" wrapText="1"/>
    </xf>
    <xf numFmtId="0" fontId="22" fillId="7" borderId="38" xfId="4" applyFont="1" applyFill="1" applyBorder="1" applyAlignment="1">
      <alignment horizontal="left" vertical="center" wrapText="1"/>
    </xf>
    <xf numFmtId="0" fontId="10" fillId="8" borderId="32" xfId="0" applyFont="1" applyFill="1" applyBorder="1" applyAlignment="1">
      <alignment horizontal="left" vertical="center"/>
    </xf>
    <xf numFmtId="0" fontId="24" fillId="8" borderId="32" xfId="0" applyFont="1" applyFill="1" applyBorder="1" applyAlignment="1">
      <alignment horizontal="left" vertical="center"/>
    </xf>
    <xf numFmtId="175" fontId="16" fillId="8" borderId="32" xfId="1" applyNumberFormat="1" applyFont="1" applyFill="1" applyBorder="1" applyAlignment="1">
      <alignment horizontal="center" vertical="center"/>
    </xf>
    <xf numFmtId="0" fontId="16" fillId="8" borderId="34" xfId="0" applyFont="1" applyFill="1" applyBorder="1" applyAlignment="1">
      <alignment horizontal="center" vertical="center"/>
    </xf>
    <xf numFmtId="0" fontId="16" fillId="8" borderId="35" xfId="0" applyFont="1" applyFill="1" applyBorder="1" applyAlignment="1">
      <alignment horizontal="center" vertical="center"/>
    </xf>
    <xf numFmtId="0" fontId="16" fillId="8" borderId="33" xfId="0" applyFont="1" applyFill="1" applyBorder="1" applyAlignment="1">
      <alignment horizontal="center" vertical="center"/>
    </xf>
    <xf numFmtId="0" fontId="18" fillId="2" borderId="34" xfId="0" applyFont="1" applyFill="1" applyBorder="1" applyAlignment="1">
      <alignment horizontal="left" vertical="center"/>
    </xf>
    <xf numFmtId="0" fontId="18" fillId="2" borderId="33" xfId="0" applyFont="1" applyFill="1" applyBorder="1" applyAlignment="1">
      <alignment horizontal="left" vertical="center"/>
    </xf>
    <xf numFmtId="0" fontId="14" fillId="4" borderId="32" xfId="0" applyFont="1" applyFill="1" applyBorder="1" applyAlignment="1">
      <alignment horizontal="center" vertical="center"/>
    </xf>
    <xf numFmtId="44" fontId="16" fillId="8" borderId="32" xfId="1" applyFont="1" applyFill="1" applyBorder="1" applyAlignment="1">
      <alignment horizontal="center" vertical="center"/>
    </xf>
    <xf numFmtId="3" fontId="16" fillId="8" borderId="32" xfId="2" applyNumberFormat="1" applyFont="1" applyFill="1" applyBorder="1" applyAlignment="1">
      <alignment horizontal="center" vertical="center"/>
    </xf>
    <xf numFmtId="171" fontId="16" fillId="8" borderId="32" xfId="2" applyNumberFormat="1" applyFont="1" applyFill="1" applyBorder="1" applyAlignment="1">
      <alignment horizontal="center" vertical="center"/>
    </xf>
    <xf numFmtId="174" fontId="16" fillId="8" borderId="32" xfId="1" applyNumberFormat="1" applyFont="1" applyFill="1" applyBorder="1" applyAlignment="1">
      <alignment horizontal="center" vertical="center"/>
    </xf>
    <xf numFmtId="44" fontId="26" fillId="8" borderId="30" xfId="1" applyFont="1" applyFill="1" applyBorder="1" applyAlignment="1">
      <alignment horizontal="center" vertical="center"/>
    </xf>
    <xf numFmtId="3" fontId="16" fillId="8" borderId="34" xfId="2" applyNumberFormat="1" applyFont="1" applyFill="1" applyBorder="1" applyAlignment="1">
      <alignment horizontal="center" vertical="center"/>
    </xf>
    <xf numFmtId="3" fontId="16" fillId="8" borderId="33" xfId="2" applyNumberFormat="1" applyFont="1" applyFill="1" applyBorder="1" applyAlignment="1">
      <alignment horizontal="center" vertical="center"/>
    </xf>
    <xf numFmtId="44" fontId="16" fillId="8" borderId="34" xfId="1" applyFont="1" applyFill="1" applyBorder="1" applyAlignment="1">
      <alignment horizontal="center" vertical="center"/>
    </xf>
    <xf numFmtId="44" fontId="16" fillId="8" borderId="33" xfId="1" applyFont="1" applyFill="1" applyBorder="1" applyAlignment="1">
      <alignment horizontal="center" vertical="center"/>
    </xf>
    <xf numFmtId="173" fontId="26" fillId="8" borderId="30" xfId="1" applyNumberFormat="1" applyFont="1" applyFill="1" applyBorder="1" applyAlignment="1">
      <alignment horizontal="center" vertical="center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/>
    </xf>
    <xf numFmtId="0" fontId="14" fillId="4" borderId="33" xfId="0" applyFont="1" applyFill="1" applyBorder="1" applyAlignment="1">
      <alignment horizontal="center" vertical="center"/>
    </xf>
    <xf numFmtId="44" fontId="14" fillId="4" borderId="32" xfId="1" applyFont="1" applyFill="1" applyBorder="1" applyAlignment="1">
      <alignment horizontal="center" vertical="center"/>
    </xf>
    <xf numFmtId="0" fontId="26" fillId="8" borderId="32" xfId="0" applyFont="1" applyFill="1" applyBorder="1" applyAlignment="1">
      <alignment horizontal="left"/>
    </xf>
    <xf numFmtId="0" fontId="16" fillId="8" borderId="34" xfId="0" applyFont="1" applyFill="1" applyBorder="1" applyAlignment="1">
      <alignment horizontal="center"/>
    </xf>
    <xf numFmtId="0" fontId="16" fillId="8" borderId="35" xfId="0" applyFont="1" applyFill="1" applyBorder="1" applyAlignment="1">
      <alignment horizontal="center"/>
    </xf>
    <xf numFmtId="0" fontId="14" fillId="4" borderId="37" xfId="0" applyFont="1" applyFill="1" applyBorder="1" applyAlignment="1">
      <alignment horizontal="left" vertical="center" wrapText="1"/>
    </xf>
    <xf numFmtId="0" fontId="14" fillId="4" borderId="38" xfId="0" applyFont="1" applyFill="1" applyBorder="1" applyAlignment="1">
      <alignment horizontal="left" vertical="center" wrapText="1"/>
    </xf>
    <xf numFmtId="0" fontId="14" fillId="4" borderId="35" xfId="0" applyFont="1" applyFill="1" applyBorder="1" applyAlignment="1">
      <alignment horizontal="center" vertical="center"/>
    </xf>
    <xf numFmtId="0" fontId="27" fillId="8" borderId="32" xfId="4" applyFont="1" applyFill="1" applyBorder="1" applyAlignment="1">
      <alignment horizontal="center" vertical="center"/>
    </xf>
    <xf numFmtId="44" fontId="35" fillId="6" borderId="0" xfId="1" applyFont="1" applyFill="1" applyAlignment="1">
      <alignment horizontal="center" vertical="center"/>
    </xf>
    <xf numFmtId="0" fontId="22" fillId="7" borderId="37" xfId="4" applyFont="1" applyFill="1" applyBorder="1" applyAlignment="1">
      <alignment horizontal="center" vertical="center" wrapText="1"/>
    </xf>
    <xf numFmtId="0" fontId="22" fillId="7" borderId="30" xfId="4" applyFont="1" applyFill="1" applyBorder="1" applyAlignment="1">
      <alignment horizontal="center" vertical="center" wrapText="1"/>
    </xf>
    <xf numFmtId="0" fontId="22" fillId="7" borderId="38" xfId="4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left" vertical="center"/>
    </xf>
    <xf numFmtId="166" fontId="26" fillId="8" borderId="34" xfId="5" applyNumberFormat="1" applyFont="1" applyFill="1" applyBorder="1" applyAlignment="1">
      <alignment horizontal="center" vertical="center"/>
    </xf>
    <xf numFmtId="166" fontId="26" fillId="8" borderId="35" xfId="5" applyNumberFormat="1" applyFont="1" applyFill="1" applyBorder="1" applyAlignment="1">
      <alignment horizontal="center" vertical="center"/>
    </xf>
    <xf numFmtId="166" fontId="26" fillId="8" borderId="33" xfId="5" applyNumberFormat="1" applyFont="1" applyFill="1" applyBorder="1" applyAlignment="1">
      <alignment horizontal="center" vertical="center"/>
    </xf>
    <xf numFmtId="0" fontId="17" fillId="4" borderId="34" xfId="0" applyFont="1" applyFill="1" applyBorder="1" applyAlignment="1">
      <alignment horizontal="left" vertical="center"/>
    </xf>
    <xf numFmtId="0" fontId="17" fillId="4" borderId="35" xfId="0" applyFont="1" applyFill="1" applyBorder="1" applyAlignment="1">
      <alignment horizontal="left" vertical="center"/>
    </xf>
    <xf numFmtId="0" fontId="10" fillId="8" borderId="32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33" xfId="0" applyFont="1" applyFill="1" applyBorder="1" applyAlignment="1">
      <alignment horizontal="center" vertical="center"/>
    </xf>
    <xf numFmtId="0" fontId="19" fillId="5" borderId="34" xfId="6" applyFont="1" applyFill="1" applyBorder="1" applyAlignment="1">
      <alignment horizontal="left" vertical="center"/>
    </xf>
    <xf numFmtId="0" fontId="19" fillId="5" borderId="35" xfId="6" applyFont="1" applyFill="1" applyBorder="1" applyAlignment="1">
      <alignment horizontal="left" vertical="center"/>
    </xf>
    <xf numFmtId="0" fontId="19" fillId="5" borderId="33" xfId="6" applyFont="1" applyFill="1" applyBorder="1" applyAlignment="1">
      <alignment horizontal="left" vertical="center"/>
    </xf>
    <xf numFmtId="0" fontId="20" fillId="8" borderId="34" xfId="0" applyFont="1" applyFill="1" applyBorder="1" applyAlignment="1">
      <alignment horizontal="center" vertical="center"/>
    </xf>
    <xf numFmtId="0" fontId="20" fillId="8" borderId="35" xfId="0" applyFont="1" applyFill="1" applyBorder="1" applyAlignment="1">
      <alignment horizontal="center" vertical="center"/>
    </xf>
    <xf numFmtId="0" fontId="20" fillId="8" borderId="33" xfId="0" applyFont="1" applyFill="1" applyBorder="1" applyAlignment="1">
      <alignment horizontal="center" vertical="center"/>
    </xf>
    <xf numFmtId="0" fontId="20" fillId="8" borderId="32" xfId="0" applyFont="1" applyFill="1" applyBorder="1" applyAlignment="1">
      <alignment horizontal="center" vertical="center"/>
    </xf>
    <xf numFmtId="3" fontId="26" fillId="8" borderId="34" xfId="5" applyNumberFormat="1" applyFont="1" applyFill="1" applyBorder="1" applyAlignment="1">
      <alignment horizontal="center" vertical="center"/>
    </xf>
    <xf numFmtId="3" fontId="26" fillId="8" borderId="35" xfId="5" applyNumberFormat="1" applyFont="1" applyFill="1" applyBorder="1" applyAlignment="1">
      <alignment horizontal="center" vertical="center"/>
    </xf>
    <xf numFmtId="3" fontId="26" fillId="8" borderId="33" xfId="5" applyNumberFormat="1" applyFont="1" applyFill="1" applyBorder="1" applyAlignment="1">
      <alignment horizontal="center" vertical="center"/>
    </xf>
    <xf numFmtId="0" fontId="3" fillId="2" borderId="34" xfId="0" applyFont="1" applyFill="1" applyBorder="1" applyAlignment="1">
      <alignment horizontal="left" vertical="center"/>
    </xf>
    <xf numFmtId="0" fontId="3" fillId="2" borderId="35" xfId="0" applyFont="1" applyFill="1" applyBorder="1" applyAlignment="1">
      <alignment horizontal="left" vertical="center"/>
    </xf>
    <xf numFmtId="0" fontId="18" fillId="2" borderId="2" xfId="0" applyFont="1" applyFill="1" applyBorder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21" fillId="8" borderId="34" xfId="5" applyFont="1" applyFill="1" applyBorder="1" applyAlignment="1">
      <alignment horizontal="center" vertical="center" wrapText="1"/>
    </xf>
    <xf numFmtId="0" fontId="21" fillId="8" borderId="35" xfId="5" applyFont="1" applyFill="1" applyBorder="1" applyAlignment="1">
      <alignment horizontal="center" vertical="center" wrapText="1"/>
    </xf>
    <xf numFmtId="0" fontId="21" fillId="8" borderId="33" xfId="5" applyFont="1" applyFill="1" applyBorder="1" applyAlignment="1">
      <alignment horizontal="center" vertical="center" wrapText="1"/>
    </xf>
    <xf numFmtId="0" fontId="15" fillId="8" borderId="37" xfId="5" applyFont="1" applyFill="1" applyBorder="1" applyAlignment="1">
      <alignment horizontal="center" vertical="center"/>
    </xf>
    <xf numFmtId="0" fontId="15" fillId="8" borderId="30" xfId="5" applyFont="1" applyFill="1" applyBorder="1" applyAlignment="1">
      <alignment horizontal="center" vertical="center"/>
    </xf>
    <xf numFmtId="0" fontId="15" fillId="8" borderId="38" xfId="5" applyFont="1" applyFill="1" applyBorder="1" applyAlignment="1">
      <alignment horizontal="center" vertical="center"/>
    </xf>
    <xf numFmtId="0" fontId="15" fillId="8" borderId="2" xfId="5" applyFont="1" applyFill="1" applyBorder="1" applyAlignment="1">
      <alignment horizontal="center" vertical="center"/>
    </xf>
    <xf numFmtId="0" fontId="15" fillId="8" borderId="0" xfId="5" applyFont="1" applyFill="1" applyAlignment="1">
      <alignment horizontal="center" vertical="center"/>
    </xf>
    <xf numFmtId="0" fontId="15" fillId="8" borderId="6" xfId="5" applyFont="1" applyFill="1" applyBorder="1" applyAlignment="1">
      <alignment horizontal="center" vertical="center"/>
    </xf>
    <xf numFmtId="0" fontId="15" fillId="8" borderId="4" xfId="5" applyFont="1" applyFill="1" applyBorder="1" applyAlignment="1">
      <alignment horizontal="center" vertical="center"/>
    </xf>
    <xf numFmtId="0" fontId="15" fillId="8" borderId="5" xfId="5" applyFont="1" applyFill="1" applyBorder="1" applyAlignment="1">
      <alignment horizontal="center" vertical="center"/>
    </xf>
    <xf numFmtId="0" fontId="15" fillId="8" borderId="7" xfId="5" applyFont="1" applyFill="1" applyBorder="1" applyAlignment="1">
      <alignment horizontal="center" vertical="center"/>
    </xf>
    <xf numFmtId="166" fontId="16" fillId="8" borderId="37" xfId="5" applyNumberFormat="1" applyFont="1" applyFill="1" applyBorder="1" applyAlignment="1">
      <alignment horizontal="center" vertical="center" wrapText="1"/>
    </xf>
    <xf numFmtId="166" fontId="16" fillId="8" borderId="30" xfId="5" applyNumberFormat="1" applyFont="1" applyFill="1" applyBorder="1" applyAlignment="1">
      <alignment horizontal="center" vertical="center" wrapText="1"/>
    </xf>
    <xf numFmtId="166" fontId="16" fillId="8" borderId="38" xfId="5" applyNumberFormat="1" applyFont="1" applyFill="1" applyBorder="1" applyAlignment="1">
      <alignment horizontal="center" vertical="center" wrapText="1"/>
    </xf>
    <xf numFmtId="166" fontId="16" fillId="8" borderId="34" xfId="5" applyNumberFormat="1" applyFont="1" applyFill="1" applyBorder="1" applyAlignment="1">
      <alignment horizontal="center" vertical="center"/>
    </xf>
    <xf numFmtId="166" fontId="16" fillId="8" borderId="35" xfId="5" applyNumberFormat="1" applyFont="1" applyFill="1" applyBorder="1" applyAlignment="1">
      <alignment horizontal="center" vertical="center"/>
    </xf>
    <xf numFmtId="166" fontId="16" fillId="8" borderId="33" xfId="5" applyNumberFormat="1" applyFont="1" applyFill="1" applyBorder="1" applyAlignment="1">
      <alignment horizontal="center" vertical="center"/>
    </xf>
    <xf numFmtId="1" fontId="16" fillId="8" borderId="34" xfId="5" applyNumberFormat="1" applyFont="1" applyFill="1" applyBorder="1" applyAlignment="1">
      <alignment horizontal="center" vertical="center"/>
    </xf>
    <xf numFmtId="1" fontId="16" fillId="8" borderId="35" xfId="5" applyNumberFormat="1" applyFont="1" applyFill="1" applyBorder="1" applyAlignment="1">
      <alignment horizontal="center" vertical="center"/>
    </xf>
    <xf numFmtId="1" fontId="16" fillId="8" borderId="33" xfId="5" applyNumberFormat="1" applyFont="1" applyFill="1" applyBorder="1" applyAlignment="1">
      <alignment horizontal="center" vertical="center"/>
    </xf>
    <xf numFmtId="168" fontId="16" fillId="8" borderId="34" xfId="5" applyNumberFormat="1" applyFont="1" applyFill="1" applyBorder="1" applyAlignment="1">
      <alignment horizontal="center" vertical="center"/>
    </xf>
    <xf numFmtId="168" fontId="16" fillId="8" borderId="35" xfId="5" applyNumberFormat="1" applyFont="1" applyFill="1" applyBorder="1" applyAlignment="1">
      <alignment horizontal="center" vertical="center"/>
    </xf>
    <xf numFmtId="168" fontId="16" fillId="8" borderId="33" xfId="5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16" fillId="8" borderId="33" xfId="0" applyFont="1" applyFill="1" applyBorder="1" applyAlignment="1">
      <alignment horizontal="center"/>
    </xf>
    <xf numFmtId="0" fontId="26" fillId="8" borderId="34" xfId="5" applyFont="1" applyFill="1" applyBorder="1" applyAlignment="1">
      <alignment horizontal="center" vertical="center"/>
    </xf>
    <xf numFmtId="0" fontId="26" fillId="8" borderId="35" xfId="5" applyFont="1" applyFill="1" applyBorder="1" applyAlignment="1">
      <alignment horizontal="center" vertical="center"/>
    </xf>
    <xf numFmtId="0" fontId="26" fillId="8" borderId="33" xfId="5" applyFont="1" applyFill="1" applyBorder="1" applyAlignment="1">
      <alignment horizontal="center" vertical="center"/>
    </xf>
    <xf numFmtId="3" fontId="16" fillId="8" borderId="34" xfId="5" applyNumberFormat="1" applyFont="1" applyFill="1" applyBorder="1" applyAlignment="1">
      <alignment horizontal="center" vertical="center" wrapText="1"/>
    </xf>
    <xf numFmtId="3" fontId="16" fillId="8" borderId="35" xfId="5" applyNumberFormat="1" applyFont="1" applyFill="1" applyBorder="1" applyAlignment="1">
      <alignment horizontal="center" vertical="center"/>
    </xf>
    <xf numFmtId="3" fontId="16" fillId="8" borderId="33" xfId="5" applyNumberFormat="1" applyFont="1" applyFill="1" applyBorder="1" applyAlignment="1">
      <alignment horizontal="center" vertical="center"/>
    </xf>
    <xf numFmtId="0" fontId="10" fillId="8" borderId="25" xfId="0" applyFont="1" applyFill="1" applyBorder="1" applyAlignment="1">
      <alignment horizontal="center"/>
    </xf>
    <xf numFmtId="0" fontId="10" fillId="8" borderId="29" xfId="0" applyFont="1" applyFill="1" applyBorder="1" applyAlignment="1">
      <alignment horizontal="center"/>
    </xf>
    <xf numFmtId="0" fontId="10" fillId="8" borderId="31" xfId="0" applyFont="1" applyFill="1" applyBorder="1" applyAlignment="1">
      <alignment horizontal="center"/>
    </xf>
    <xf numFmtId="0" fontId="22" fillId="7" borderId="29" xfId="4" applyFont="1" applyFill="1" applyBorder="1" applyAlignment="1">
      <alignment horizontal="left" vertical="center" wrapText="1"/>
    </xf>
    <xf numFmtId="0" fontId="22" fillId="7" borderId="31" xfId="4" applyFont="1" applyFill="1" applyBorder="1" applyAlignment="1">
      <alignment horizontal="left" vertical="center" wrapText="1"/>
    </xf>
    <xf numFmtId="0" fontId="14" fillId="4" borderId="29" xfId="0" applyFont="1" applyFill="1" applyBorder="1" applyAlignment="1">
      <alignment horizontal="left" vertical="center" wrapText="1"/>
    </xf>
    <xf numFmtId="0" fontId="14" fillId="4" borderId="31" xfId="0" applyFont="1" applyFill="1" applyBorder="1" applyAlignment="1">
      <alignment horizontal="left" vertical="center" wrapText="1"/>
    </xf>
    <xf numFmtId="0" fontId="22" fillId="7" borderId="29" xfId="4" applyFont="1" applyFill="1" applyBorder="1" applyAlignment="1">
      <alignment horizontal="center" vertical="center" wrapText="1"/>
    </xf>
    <xf numFmtId="0" fontId="22" fillId="7" borderId="31" xfId="4" applyFont="1" applyFill="1" applyBorder="1" applyAlignment="1">
      <alignment horizontal="center" vertical="center" wrapText="1"/>
    </xf>
    <xf numFmtId="0" fontId="15" fillId="8" borderId="29" xfId="5" applyFont="1" applyFill="1" applyBorder="1" applyAlignment="1">
      <alignment horizontal="center" vertical="center"/>
    </xf>
    <xf numFmtId="0" fontId="15" fillId="8" borderId="31" xfId="5" applyFont="1" applyFill="1" applyBorder="1" applyAlignment="1">
      <alignment horizontal="center" vertical="center"/>
    </xf>
    <xf numFmtId="166" fontId="16" fillId="8" borderId="29" xfId="5" applyNumberFormat="1" applyFont="1" applyFill="1" applyBorder="1" applyAlignment="1">
      <alignment horizontal="center" vertical="center" wrapText="1"/>
    </xf>
    <xf numFmtId="166" fontId="16" fillId="8" borderId="31" xfId="5" applyNumberFormat="1" applyFont="1" applyFill="1" applyBorder="1" applyAlignment="1">
      <alignment horizontal="center" vertical="center" wrapText="1"/>
    </xf>
  </cellXfs>
  <cellStyles count="92">
    <cellStyle name="20% - Accent1" xfId="29" xr:uid="{6B64D2CC-6F0D-41D1-9B5B-BEF128CC6C8C}"/>
    <cellStyle name="20% - Accent2" xfId="30" xr:uid="{F778E05B-C4C8-4E81-92F8-7A4EB13A5042}"/>
    <cellStyle name="20% - Accent3" xfId="31" xr:uid="{9777421D-144D-4FA2-BAF0-8EE7D75C8493}"/>
    <cellStyle name="20% - Accent4" xfId="32" xr:uid="{84430A54-7C26-4F58-8E7D-5AAAADC724AA}"/>
    <cellStyle name="20% - Accent5" xfId="33" xr:uid="{9C4D005B-B949-432B-8BDE-0D17B59C1B6B}"/>
    <cellStyle name="20% - Accent6" xfId="34" xr:uid="{7470708A-7FFE-4ED1-A6EC-BBBD52E21327}"/>
    <cellStyle name="40% - Accent1" xfId="35" xr:uid="{084D726A-27E1-4AF7-807E-AC456FF49768}"/>
    <cellStyle name="40% - Accent2" xfId="36" xr:uid="{A3B2431C-0249-4141-A050-171D24720D82}"/>
    <cellStyle name="40% - Accent3" xfId="37" xr:uid="{5545C506-E695-4544-AD7E-FBEBCE796CD9}"/>
    <cellStyle name="40% - Accent4" xfId="38" xr:uid="{E129B2B8-8D49-4F35-BA84-784E73A0F799}"/>
    <cellStyle name="40% - Accent5" xfId="39" xr:uid="{24732D04-6486-4F67-9E3F-DD03823675A6}"/>
    <cellStyle name="40% - Accent6" xfId="40" xr:uid="{A07577DA-A28B-4729-8C36-0238BE2A49CC}"/>
    <cellStyle name="60% - Accent1" xfId="41" xr:uid="{59E14FD2-5E1E-406F-957F-BF33BC1CECC4}"/>
    <cellStyle name="60% - Accent2" xfId="42" xr:uid="{F7FE477D-B4F5-4BC7-9397-D41449EEFF2B}"/>
    <cellStyle name="60% - Accent3" xfId="43" xr:uid="{A34AC1C1-0CF7-46BD-98EE-9B6595060C8B}"/>
    <cellStyle name="60% - Accent4" xfId="44" xr:uid="{FD7A8CAE-1A4E-424C-9D89-2D5657B58839}"/>
    <cellStyle name="60% - Accent5" xfId="45" xr:uid="{01AD7690-E405-44AD-81BD-5846EC8B4A57}"/>
    <cellStyle name="60% - Accent6" xfId="46" xr:uid="{8DCE7321-97D0-4FCF-9F15-5CF271E3EDED}"/>
    <cellStyle name="Accent1" xfId="47" xr:uid="{A85F44F8-11DB-4564-B3FD-231F3D8CB803}"/>
    <cellStyle name="Accent2" xfId="48" xr:uid="{0617DAEB-FFD4-4C30-B6F5-C67E5BD57699}"/>
    <cellStyle name="Accent3" xfId="49" xr:uid="{1F014B01-A75A-45C1-B329-F07466AB09C0}"/>
    <cellStyle name="Accent4" xfId="50" xr:uid="{C7021E20-324B-409A-B9B8-FE5CDB9BFB50}"/>
    <cellStyle name="Accent5" xfId="51" xr:uid="{A0D63F4B-2016-4954-8E0D-F6A8B82CBE0A}"/>
    <cellStyle name="Accent6" xfId="52" xr:uid="{1D3D84C9-953E-4E0F-8C8D-335FAEBDEEA5}"/>
    <cellStyle name="Bad" xfId="53" xr:uid="{D5AADD4B-C2D3-46BF-9AF1-DE1B6FD8BC7E}"/>
    <cellStyle name="Calculation" xfId="54" xr:uid="{558C155C-5793-4D4E-B1B7-268E5344F90F}"/>
    <cellStyle name="Check Cell" xfId="55" xr:uid="{503D750B-D1EA-4233-8009-9D16A4528445}"/>
    <cellStyle name="Currency 2" xfId="56" xr:uid="{520EE8E3-B82C-4652-BA83-37450DF9E584}"/>
    <cellStyle name="Explanatory Text" xfId="57" xr:uid="{E7071BEC-C129-4A20-A522-C49ED0A3A879}"/>
    <cellStyle name="Good" xfId="58" xr:uid="{4F60F27A-AE43-46C6-B581-CD204AB129E4}"/>
    <cellStyle name="Heading 1" xfId="59" xr:uid="{DB133A1B-6BB8-4E1B-8BB0-1881670384C3}"/>
    <cellStyle name="Heading 2" xfId="60" xr:uid="{06AE57B3-510B-4686-A84F-044818CBAE85}"/>
    <cellStyle name="Heading 3" xfId="61" xr:uid="{0488B743-8726-461A-BDF2-6219F1B77ABB}"/>
    <cellStyle name="Heading 4" xfId="62" xr:uid="{22377EFE-7988-44E3-A23C-D78EDCFD2F41}"/>
    <cellStyle name="Hipervínculo" xfId="3" builtinId="8"/>
    <cellStyle name="Input" xfId="63" xr:uid="{4D220228-F36B-402D-A427-35D56AD80524}"/>
    <cellStyle name="Linked Cell" xfId="64" xr:uid="{A9D95644-B1C8-484C-A4E2-97B481A5FCF9}"/>
    <cellStyle name="Millares 2" xfId="65" xr:uid="{53BD523F-51FC-46C3-8722-FC1E689C38EB}"/>
    <cellStyle name="Moneda" xfId="1" builtinId="4"/>
    <cellStyle name="Moneda 10" xfId="91" xr:uid="{80588EFE-2FD2-4A13-9CD9-149D78D57902}"/>
    <cellStyle name="Moneda 12" xfId="90" xr:uid="{5177C544-5A43-4CF7-A32B-BDABD661510E}"/>
    <cellStyle name="Moneda 2" xfId="8" xr:uid="{00000000-0005-0000-0000-000002000000}"/>
    <cellStyle name="Moneda 2 2" xfId="11" xr:uid="{00000000-0005-0000-0000-000003000000}"/>
    <cellStyle name="Moneda 2 2 2" xfId="26" xr:uid="{7DBC0475-9D4B-4077-A396-DFE1A2F84D05}"/>
    <cellStyle name="Moneda 2 2 2 4" xfId="89" xr:uid="{3A3742B0-FE04-4CF9-815F-A1157590F7B0}"/>
    <cellStyle name="Moneda 2 2 3" xfId="86" xr:uid="{8ABCFC64-C725-4276-B1FE-3E3CB1F5453A}"/>
    <cellStyle name="Moneda 2 2 4" xfId="19" xr:uid="{14D7A119-D56D-4993-9CA4-AF11468BEB71}"/>
    <cellStyle name="Moneda 2 3" xfId="23" xr:uid="{B61753A4-0CB1-481C-9D51-E4A45E8AFAF5}"/>
    <cellStyle name="Moneda 2 4" xfId="66" xr:uid="{2694F069-8DD0-43FE-8699-484214639DBB}"/>
    <cellStyle name="Moneda 2 5" xfId="83" xr:uid="{673AB237-EEF9-46D4-838A-DCC14641B314}"/>
    <cellStyle name="Moneda 2 6" xfId="16" xr:uid="{6A6550BC-332B-4692-A988-1B4C6C6956B5}"/>
    <cellStyle name="Moneda 3" xfId="9" xr:uid="{00000000-0005-0000-0000-000004000000}"/>
    <cellStyle name="Moneda 3 2" xfId="12" xr:uid="{00000000-0005-0000-0000-000005000000}"/>
    <cellStyle name="Moneda 3 2 2" xfId="27" xr:uid="{04B21D9E-2675-4D36-BEE8-65FB9F5D3F44}"/>
    <cellStyle name="Moneda 3 2 3" xfId="87" xr:uid="{854BEC2B-95B5-4363-93A4-1BEBEF03CDF7}"/>
    <cellStyle name="Moneda 3 2 4" xfId="20" xr:uid="{92402842-F04A-4493-B87F-917D06E63483}"/>
    <cellStyle name="Moneda 3 3" xfId="24" xr:uid="{E9C42048-6BAD-4819-A062-612FC026DBBB}"/>
    <cellStyle name="Moneda 3 4" xfId="84" xr:uid="{AB6225FB-4910-4356-886C-5C7007040F4A}"/>
    <cellStyle name="Moneda 3 5" xfId="17" xr:uid="{A6A6A1BF-0D21-4A83-94BF-89F18B18F92F}"/>
    <cellStyle name="Moneda 4" xfId="10" xr:uid="{00000000-0005-0000-0000-000006000000}"/>
    <cellStyle name="Moneda 4 2" xfId="25" xr:uid="{825CCC86-1ED7-4435-88D6-42BA9F5BE03B}"/>
    <cellStyle name="Moneda 4 3" xfId="85" xr:uid="{112452A6-2B39-4DB1-8CC1-C7089E3EB9FB}"/>
    <cellStyle name="Moneda 4 4" xfId="18" xr:uid="{D9636DC0-1CF7-43C7-B521-360E19C95AAB}"/>
    <cellStyle name="Moneda 5" xfId="13" xr:uid="{00000000-0005-0000-0000-000007000000}"/>
    <cellStyle name="Moneda 5 2" xfId="14" xr:uid="{00000000-0005-0000-0000-000008000000}"/>
    <cellStyle name="Moneda 5 2 2" xfId="28" xr:uid="{6385996F-E6D1-40C1-9745-AD09701A2567}"/>
    <cellStyle name="Moneda 5 3" xfId="21" xr:uid="{80839065-ADBB-427C-8EA5-CC8FBFFC30FF}"/>
    <cellStyle name="Moneda 6" xfId="22" xr:uid="{D88A8612-EFDF-4EDD-8F1D-097309ABAB9D}"/>
    <cellStyle name="Moneda 7" xfId="82" xr:uid="{70147324-06D6-4B51-9949-2521DF4FE8D6}"/>
    <cellStyle name="Moneda 8" xfId="15" xr:uid="{F54458BB-3C91-43B3-8B1D-419C43D3B6F9}"/>
    <cellStyle name="Moneda 9" xfId="88" xr:uid="{7F9A30A2-F3A4-4D11-AE6A-D481A079D48D}"/>
    <cellStyle name="Normal" xfId="0" builtinId="0"/>
    <cellStyle name="Normal 2" xfId="4" xr:uid="{00000000-0005-0000-0000-00000A000000}"/>
    <cellStyle name="Normal 2 2" xfId="67" xr:uid="{896FF73E-3E1F-4C17-92F6-604B863B2B7C}"/>
    <cellStyle name="Normal 2 2 2" xfId="68" xr:uid="{94A895C4-EB5F-4D30-8F85-3584D6CDA59C}"/>
    <cellStyle name="Normal 2 3" xfId="69" xr:uid="{17571B36-B467-45CB-A4DF-EEFCE562F5DE}"/>
    <cellStyle name="Normal 2 4" xfId="70" xr:uid="{AD697787-F543-46E6-9B8B-1B47C0E570FA}"/>
    <cellStyle name="Normal 3" xfId="71" xr:uid="{9B3F5CDD-3FF3-44DA-AF77-EB28C8CD1BE4}"/>
    <cellStyle name="Normal 3 2" xfId="72" xr:uid="{50E1656A-D967-4C5E-B1DC-2893CD27CFF0}"/>
    <cellStyle name="Normal 4" xfId="73" xr:uid="{284F0767-E9C3-429F-AAFC-05D48EEFE49F}"/>
    <cellStyle name="Normal 5" xfId="74" xr:uid="{E3787A5F-E271-4976-97FF-A5C31F4F199A}"/>
    <cellStyle name="Normal 5 2" xfId="75" xr:uid="{FEAE2C68-B907-4C9C-B454-18F14759E4C9}"/>
    <cellStyle name="Normal 6" xfId="6" xr:uid="{00000000-0005-0000-0000-00000B000000}"/>
    <cellStyle name="Normal_Costos Agapito" xfId="5" xr:uid="{00000000-0005-0000-0000-00000C000000}"/>
    <cellStyle name="Note" xfId="76" xr:uid="{80526FDB-7A4F-486F-93D9-945C420DBF6F}"/>
    <cellStyle name="Output" xfId="77" xr:uid="{9965093F-2B19-46CA-95C5-815833DF0715}"/>
    <cellStyle name="Porcentaje" xfId="2" builtinId="5"/>
    <cellStyle name="Porcentaje 2" xfId="78" xr:uid="{D90ADE38-D51C-4594-A094-4359F9B2652F}"/>
    <cellStyle name="Porcentaje 3" xfId="7" xr:uid="{00000000-0005-0000-0000-00000E000000}"/>
    <cellStyle name="Porcentaje 4" xfId="79" xr:uid="{38E1A014-FDD2-45AE-B0BE-8E39EDE2C8FC}"/>
    <cellStyle name="Title" xfId="80" xr:uid="{FA77CCF7-4A88-4769-BF1C-976C07EAAA77}"/>
    <cellStyle name="Warning Text" xfId="81" xr:uid="{98D9E3BC-C7A8-4090-8845-E2AEFE384557}"/>
  </cellStyles>
  <dxfs count="51"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00FF00"/>
      <color rgb="FFFFFF99"/>
      <color rgb="FFD25528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1</xdr:rowOff>
    </xdr:from>
    <xdr:ext cx="1282939" cy="636984"/>
    <xdr:pic>
      <xdr:nvPicPr>
        <xdr:cNvPr id="2" name="Picture 1">
          <a:extLst>
            <a:ext uri="{FF2B5EF4-FFF2-40B4-BE49-F238E27FC236}">
              <a16:creationId xmlns:a16="http://schemas.microsoft.com/office/drawing/2014/main" id="{D074F05F-78F3-40C3-A0EF-7F7EA18F1E76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90501"/>
          <a:ext cx="1282939" cy="63698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411C1A98-5F3F-4208-97E5-B9555A3B6E1F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537278DC-8F6A-46B5-9909-B197B5AC82BF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5A4247E4-6454-4606-86BB-6C739B93F5B5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02B38B49-25EE-49A0-9F22-CA298CC178DC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D80B8FED-4F96-4D6C-826B-B88A743E99C6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8476C6D0-2494-4BCC-BED2-CC72A8F54682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AD9C0AC8-656F-421D-BF55-ED6AF2F97AAD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A5BCCB9D-2FFB-4817-AA24-8707C4739EE9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4856F2B6-5E4F-4396-B3FA-4A18C2A17119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4D295AFC-A70A-40D9-8059-D26A91C8C4AE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A30251A7-B571-48FE-BE73-9D2A6908A879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81247E9F-9B2F-4388-9935-7587E4A2C108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E838BDBE-D9DF-4E85-8C0C-0FD38B34FFE3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904875</xdr:colOff>
      <xdr:row>18</xdr:row>
      <xdr:rowOff>535781</xdr:rowOff>
    </xdr:from>
    <xdr:to>
      <xdr:col>12</xdr:col>
      <xdr:colOff>64875</xdr:colOff>
      <xdr:row>29</xdr:row>
      <xdr:rowOff>214312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8128C35B-83FB-4CE6-AAD2-456FF1860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173075" y="4936331"/>
          <a:ext cx="2417550" cy="36218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2CC8CA71-2553-4EA9-996E-D690D75248E5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0201E45B-851D-4A35-80B9-FC9B9C192E06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1D84C4AE-6857-4BA0-A99B-263602581A9E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8363B10B-6438-4D3F-B514-D677A3473EB5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1891EBDB-0F26-493E-A351-0E6F2841DB3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EA8E694F-FBC6-49C6-A409-165D69003FCC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5697CA5E-A703-4878-B8A4-57FA00E9B2E0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0522D374-4C28-4B0D-BF8B-97A7D2104D5C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F2763889-B8B9-4DE6-A9F8-39DA4215848E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94F457BC-5617-4A46-A0FB-C91F15EE300B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8A8474B1-2D93-41FD-9BD0-89ABAEF4BABD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62C54BEE-CB23-406C-AB78-5EFAED0A238A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F715CB2F-2FB3-4A1E-A689-8EC9C537A7E6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1000127</xdr:colOff>
      <xdr:row>18</xdr:row>
      <xdr:rowOff>738188</xdr:rowOff>
    </xdr:from>
    <xdr:to>
      <xdr:col>11</xdr:col>
      <xdr:colOff>927088</xdr:colOff>
      <xdr:row>28</xdr:row>
      <xdr:rowOff>171449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2BA9FD2F-3773-41FA-B15B-DFF5DC57E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7" y="5138738"/>
          <a:ext cx="2098661" cy="312896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4C25250B-D872-439B-A049-84563A6141AC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D761655A-E212-49D0-9E09-7C2EF7ED4862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9EFBA258-C78A-415D-8780-8FCFFB4B48C3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500CC717-12B7-4FA4-A5FF-697AFD406A81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DDF384BE-6D33-422D-85F4-ED9DC7658B5C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73FE4253-8E99-478C-86D3-D66C9938FFAC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8A33C20D-0DCE-4F95-9E10-106276CC6042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CCFBE1EE-0C77-4F27-B999-3936924A90D1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35060692-C62E-4D8C-8198-AFDD7EE7ADF4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F837C654-F9F7-4D33-95DC-1F9244A0979F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6A9697A3-F723-4664-9334-B0E1CC9D13B6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0FF455D6-8FDC-40C9-92BF-DEB20C2DDDF2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813395FD-2F35-4963-81F9-6F75FF97623C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654843</xdr:colOff>
      <xdr:row>18</xdr:row>
      <xdr:rowOff>585199</xdr:rowOff>
    </xdr:from>
    <xdr:to>
      <xdr:col>11</xdr:col>
      <xdr:colOff>678656</xdr:colOff>
      <xdr:row>28</xdr:row>
      <xdr:rowOff>161927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76C5C903-1BDC-4B34-8060-1E595EF63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23043" y="4985749"/>
          <a:ext cx="2195513" cy="327242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B8FC8397-B894-46DC-A0C1-9B085EA19A92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2A349C50-7CD8-4C00-969F-8ECE656D38B5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29DEBA03-AE45-456E-BDA7-591414682466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E7578093-827A-42DA-A2BC-47850E772224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A6CFDC1C-0560-4880-A791-EC6A64DF4D18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E22E0B48-079D-44C3-8C29-93AD8C7E2513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CC6C32C0-4FC8-425C-ABA3-9AC8C4CDD9A8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68F45262-C9B8-4AED-9D0E-68BA208E1566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D460EEBF-6E57-4B9A-BA49-390C09E05B4C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934AC870-237E-4990-BBEF-3C0C91CE4CEE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2FCCC96B-F3D7-4CD2-B54F-2DDA7F3B5248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3BE5B0E5-B44C-4B56-84A6-8F77CC9289B1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6CBC9896-603F-4172-8EDE-6410F81C2F60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B5829C4B-ABCE-4C16-AF24-1E7603D91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E2FBA5FB-86F7-4A96-8911-8E3B0B3CAD5D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2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6CE823B1-20A2-4991-960F-504E8C5CE879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2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72285244-AFD2-47D2-8DE5-2F154176CB54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2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FD3D4394-4E63-4D95-828C-AE7AC3E1EFC5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2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129D0CBF-FA18-41D9-9DBD-0AA0C1F5EFDD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2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3D6DE2F2-C14D-46C0-B085-A23AC1D91FDF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2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C2734BBA-D29A-4A1D-9FCC-E4DA6AE2BD1D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2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E3A47B56-9A5A-4113-AD0D-88756338ED60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2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0DB8FFAF-534B-4386-8F2C-B7CA8078F592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2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3EDE9086-A68A-45EC-A09F-9FEF006B6A3C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2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59AC5C2B-32C6-4226-80FA-93D121B4CC9A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2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DFD66FB9-C0A4-48A0-8DA8-BD7A9EBEC6B4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2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7000CED2-545C-4BDB-957B-8C72E720788D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702468</xdr:colOff>
      <xdr:row>18</xdr:row>
      <xdr:rowOff>928689</xdr:rowOff>
    </xdr:from>
    <xdr:to>
      <xdr:col>12</xdr:col>
      <xdr:colOff>404812</xdr:colOff>
      <xdr:row>28</xdr:row>
      <xdr:rowOff>166689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B49F099D-380A-4869-9610-8770477B6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0668" y="5329239"/>
          <a:ext cx="2959894" cy="2933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9AF76152-8C51-4329-81E6-3408836C4C14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2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B55566BB-6EE1-453A-AA68-0729EA0B94C0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2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A8645F2D-1C8F-415B-83D2-6E68B5CF044D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2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A31692AE-5324-4B6F-A859-7F21E13EF897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2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0401E6B2-FF68-4E22-ACD8-4D6F6921B82B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2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0A669E67-7837-4700-8F29-401C441482E2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2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42D7748A-A197-4EDA-A9C7-D1F32346FCB3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2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B8FDAD86-7A2A-4D43-A6C7-664AFB64749F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2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58DDE594-7DCE-4606-A648-48C6D0950975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2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EE579540-0514-4555-B380-D22C3FBEE90F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2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C2AFD3D4-3A91-4E39-ABB7-A763D49FADED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2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DD627270-9285-4B31-9955-88B3247953C5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2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84401B3F-CBAA-420C-8955-77F7377DDC40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702468</xdr:colOff>
      <xdr:row>18</xdr:row>
      <xdr:rowOff>928689</xdr:rowOff>
    </xdr:from>
    <xdr:to>
      <xdr:col>12</xdr:col>
      <xdr:colOff>404812</xdr:colOff>
      <xdr:row>28</xdr:row>
      <xdr:rowOff>166689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8118E8F5-4C46-492F-9725-C39528E62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0668" y="5329239"/>
          <a:ext cx="2959894" cy="2933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FF4FB1BB-78D5-4AAC-AD59-BBA2EB80E131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450C33B6-14DB-48CB-A0B3-170911667094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C64CB607-8B21-4F4E-AB78-3A551D9ACCEA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BA5EAC2C-F3DD-4B94-A77B-6A5678068DF8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84229534-02D5-4BC0-8B21-81B9A109CCA4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40B5FC38-50DC-4D61-A571-5AC2F292B3DF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3C84B83E-9C30-46A6-A432-82AE4A91D715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6D81C50E-6BD1-49E4-A10F-2F1BCB376B52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46EB68CA-B0EC-451A-A609-4852F246DD72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C9988E44-639C-4D6F-94BA-2BBD5F4CC708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7EEAB6DD-E014-4FA8-B04A-84FEC419C2A7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4EB5A51A-5944-44FE-9842-0C456DF11A3A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4D125461-B931-4A56-A77D-EFFCA0C73355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8185462B-4EE7-4440-919B-69075495D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0D44871B-FE4F-4895-9560-C5937ECD4D3E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D478727F-62D0-4683-B325-6F23A3A718B7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D0EAE1F4-1A95-450B-8628-3B1ADC453690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5ACE7DB3-0C4B-4CF9-81EC-25F49CE3A3AB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2AE56B60-B11A-4210-888D-FF21C0F18790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C4320D86-1688-40F2-B12A-5582CD7A5FBA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D603CDEE-E6E7-4264-9C4A-28A86E21C1A8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A0C67B84-BA3D-482C-8D25-BC7A3F6E496D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19A652C2-917A-4BFD-B9C5-311CF0A10377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0D39563D-1DB7-4794-8E17-034C2304295D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C89A881F-4D05-4713-930C-E88FD6255A7A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E8252584-8C0B-4DB9-A95E-CC0863BB1116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4BFE0F49-1468-49CC-940E-C88B4B8A22F3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F8910E77-87EC-42BF-9ABE-2EE1DFE61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F2F9AE58-87C9-4BCB-A7EF-5F733390EF88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3284E6A4-BEC9-4DFF-A923-FAE9E6C1BFED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945E7604-6F28-4119-AB95-84914C26C03E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DFA681BF-0098-40E3-86DE-70F185E6CA20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236AD925-ED94-4F7F-A3F0-92D279DB994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CD86E86D-64D0-4FAC-9235-A7F44A192B02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79FAEF0A-9559-4273-B263-9C263474977F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F3B2E35A-B942-42B3-9DA1-828A505D9A5D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DD280635-6C24-4CBC-8227-52F448EDE94F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7DD33CD0-CA05-483A-8C3D-99E1CC31A8E6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B9D290E3-4A35-4A5B-8BDC-689785825150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3CBBD043-17BA-4CC1-B2C5-E2AA77C855C5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33B22E55-4E1B-4F11-9E9B-59CC40C00ABA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A7C56BA7-B97E-42C6-ACE4-0B7EB6096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2376A3AC-9086-4746-B0AC-5A9DE13C8608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2B8EA3C4-4E7A-4780-BF2A-ED43EE277CF5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EB4597C1-0048-45B5-845A-26705448E4E2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6A576762-0A27-44B6-BFCC-F1DD3DEACECF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4D143D29-C1B0-422D-A81B-C1B07E70622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FADCF225-3BC5-4262-9C5F-7DE2DE488FA5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25EB1793-ED7E-45E7-A6B6-C03EFB6168A0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9984554C-778E-4730-BF94-0392C4057A64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8F6E7A5E-1FE5-4984-A4B4-5FB155AF625B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D31A1363-5E93-4B97-84AE-D4B5E47AC664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04EF9144-886F-46C7-9430-B1C7E3E0A37E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04EFE469-CC7A-49AD-B435-AA1F54C1757E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D4E91A6C-027E-4206-8AE3-02A652559C10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904875</xdr:colOff>
      <xdr:row>18</xdr:row>
      <xdr:rowOff>535781</xdr:rowOff>
    </xdr:from>
    <xdr:to>
      <xdr:col>12</xdr:col>
      <xdr:colOff>64875</xdr:colOff>
      <xdr:row>29</xdr:row>
      <xdr:rowOff>214312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755323A4-60EC-41ED-9B9F-59798A4DE5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173075" y="4936331"/>
          <a:ext cx="2417550" cy="362188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686B772D-5271-451F-AFFE-CD42A83AC2E7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8048F11B-C345-4FB8-B1AB-85F83827B22B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3DF0F458-9F5D-4548-88F3-F8829D81F678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815A10FD-98F0-43B3-A4D2-DF61B829E81F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ECEDEE5C-F834-444E-9CB7-CCBC4B9D8E27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FFA0606A-A4D5-46E5-A876-4A3C850393F2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C1CA0D44-869A-4A9E-BE6D-4E90EFFE721C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D1D3F73D-2840-4B08-B469-5D181E059B8E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CB4BECEF-AFEA-425D-B5A9-C0B00F5E30DA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3DA29082-875B-4506-ACAC-295C96D35E1A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E7E8831C-56CF-4FC5-9BC6-6DB567BEEA80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A307E0A8-16ED-48CD-82FB-734B121623D8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65DB4909-A73E-4494-9F0C-1EB9F92FD529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1000127</xdr:colOff>
      <xdr:row>18</xdr:row>
      <xdr:rowOff>738188</xdr:rowOff>
    </xdr:from>
    <xdr:to>
      <xdr:col>11</xdr:col>
      <xdr:colOff>927088</xdr:colOff>
      <xdr:row>28</xdr:row>
      <xdr:rowOff>171449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1E998E8A-0924-4EF9-9153-E03C4FAED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7" y="5138738"/>
          <a:ext cx="2098661" cy="3128961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7A7EC225-0312-4DFE-A844-F40F9093EB23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69E5C752-BE52-4305-A24E-91D2FCE25150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F8EED68A-4B25-402F-A495-EE96497E9750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F47BD659-9F25-4967-A4FD-C1E37DC9443C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FD4427CC-7C7F-4FDC-A0F6-A5DC4D77BCCA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77529B1A-56D5-471B-B927-E0B7CE0936C3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DA253D57-E912-4018-BC41-EC2FC231177E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42942956-449F-43A8-B619-61FE46E131F1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00AAD860-07F2-4796-B621-64027EAFC8A3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A8F6E630-DF33-400D-BA22-275978C43B86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D08D7CBD-6977-4B6A-8377-4608310B1DB2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D771D8BE-2914-46EC-A381-73304BE6D5D6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F17B110E-768F-441E-ABB9-5FB4B2746401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654843</xdr:colOff>
      <xdr:row>18</xdr:row>
      <xdr:rowOff>585199</xdr:rowOff>
    </xdr:from>
    <xdr:to>
      <xdr:col>11</xdr:col>
      <xdr:colOff>678656</xdr:colOff>
      <xdr:row>28</xdr:row>
      <xdr:rowOff>161927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429E4EA9-1F7A-4AE5-A649-948D1BC1E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23043" y="4985749"/>
          <a:ext cx="2195513" cy="327242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98A20AF7-0C42-4071-B45A-E395704C4314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49674E52-8B01-4960-9EE2-217962FE68B3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DA78B36C-3A9E-405A-8986-CC80A6970666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17F18189-D5CD-4DDF-A64A-FFF8A270006A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1FE1A22E-1D19-447B-A940-FBCE4F7BAED1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89EBAB31-E727-40C5-B262-EB67384C63C1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4B4E33D4-C8FC-4B2F-873F-1219978D7EAE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C6807438-DBD4-4DE6-8C67-81BE6E15A49F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50C26228-31C2-45B4-872D-528B4427C9B0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B45DC7B4-A40C-402B-9452-7D55F2B70190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CC15D413-0846-4544-8F23-B01925039776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C5423763-023E-4A04-9655-F96C7E7F1D87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34DE1A75-CE51-441E-9250-AA2CE39B4EE0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ABDA5E89-62D9-4264-A5BF-91E216F0C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76B1299E-4A0E-4EF3-8D4E-D19AB166E10C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2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D29C2B43-B2C1-438A-BE5A-6647AF4CE5BA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2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59A41969-D4DE-42BF-B51C-A4F52937F92C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2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8110AC82-C491-44B6-BD42-0AD2F50B8AAF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2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8CAF7355-BD7A-45CC-9917-00C85AB557F5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2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B8A1EA38-FB3C-4129-AF5E-E8250744D959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2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DA160E77-CB75-4B6E-A644-4381E216597F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2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57F6C1BF-094F-43DB-B557-D5AE9EBF8D5A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2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0EC3B7B7-11A1-4745-854B-AB325574DC6C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2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C9222DA9-BF3D-4C93-9496-5712EAEA1DEB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2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40CF838B-F394-436F-8584-EE6ABED3E154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2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C0E41C11-93EB-4802-A138-FD272CD04988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2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74A4719C-6CE0-4FC8-8470-D6010399DE99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702468</xdr:colOff>
      <xdr:row>18</xdr:row>
      <xdr:rowOff>928689</xdr:rowOff>
    </xdr:from>
    <xdr:to>
      <xdr:col>12</xdr:col>
      <xdr:colOff>404812</xdr:colOff>
      <xdr:row>28</xdr:row>
      <xdr:rowOff>166689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B3FFF92-CC2C-4B0D-8200-0C0A07D63A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0668" y="5329239"/>
          <a:ext cx="2959894" cy="29337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3FF088C7-D1EB-4D5F-9156-D4EDDC3B9C86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2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C3157A7F-BD8F-4D21-A405-DBA1D0FA9DE5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2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55874452-1538-4712-9B05-2D816BA5724B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2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9173D3D4-7145-4BE8-8F55-FF7B6539F0CE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2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B1F54582-B5F0-4A94-B17A-812932CDB27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2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69E2BFD4-4074-409F-B392-7FC936AC1198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2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20A02CCB-9ABB-46EA-9742-869C70D83D80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2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60773699-E89C-41CD-B871-335C65D583B7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2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53FCE8BD-E329-42F6-A1A7-F5A6BD9FA790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2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F966CA45-91A1-4E12-A027-4E39256C455A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2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75024DC1-CCE2-4444-83DF-4DBF737D4CC4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2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82435FD2-8139-4675-8F7D-A31CBC1E87C0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2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411907CE-8FFA-4194-BBA0-4164FA77DE74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702468</xdr:colOff>
      <xdr:row>18</xdr:row>
      <xdr:rowOff>928689</xdr:rowOff>
    </xdr:from>
    <xdr:to>
      <xdr:col>12</xdr:col>
      <xdr:colOff>404812</xdr:colOff>
      <xdr:row>28</xdr:row>
      <xdr:rowOff>166689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4C190EC3-44FD-4A87-8799-6177FA611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0668" y="5329239"/>
          <a:ext cx="2959894" cy="29337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57AC7BFC-86D7-4951-A63B-6AAB4138A0CB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9E4620AE-A08A-442C-8BA8-94605C901A64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D8AE7AED-A512-41B5-A9F2-08B09B4D9C96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98D723B9-C9C9-423F-897D-E8B5F872221A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DF5D977F-EABF-4D7B-A88E-1E0764A1474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B8E93A77-3AF5-4C60-A2A6-E9B546B455F0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9CC331AB-424D-405F-911C-9505421D7467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2EC61393-C795-4687-9941-BDE9B8A6940A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5B0C2B5E-6950-4DE0-971E-BA143FC73C31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8B95989E-2651-4DEA-8BC8-4661FF44DC50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AB5F24DE-F25F-440E-A3D0-DCCE7196E040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CEF302CD-1ACC-4867-B056-1CBABAC0C294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EEC145F4-E27A-4123-95FC-CA7EED67DA29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9128170B-413A-4D11-9DC8-3ACA4EB8C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1B2503A0-FAFA-4F7E-A1A7-1DDBA4A4EF68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8517C470-2429-4328-98FC-AB99DC311BAB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282FF79A-D0C6-4D12-A7B2-7CBB49AF24DB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A3C795A7-A215-4620-9C9D-7095BDE5A1E6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53B057EE-1E6C-41CD-9AC0-42D912E329E6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D1313C73-5FE7-4236-9361-D9AB5A9D6286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8AE19BAB-D2A6-443D-860D-C0A300DB32A1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3D56D9C5-0FDA-4A62-9DFC-B892E0A866C3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90D2B292-E9F2-4052-9588-6E4EC896643D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77ABD8F7-3A65-41C5-8B6B-9B99AEC7B1B9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E6AF15CF-221F-47CA-98D3-91CE73B3A4BA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0893C064-4C43-4620-90A6-29A608E32919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EC539342-6F85-42AC-BC2E-A695624DE6A8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E5379F30-91C7-4B08-8CDB-50C3BCCA9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serversummma50/si%20summma/2.3%20Alineac.%20Procesos/01%20DNP/03%20Proyectos/2025/02%20USA/Petsmart/102,%20Petsmart%20Inline/02%20Desarrollo/4.%20Product%20Quotation%20Sheet/PQS/251030%20PQS%20Petsmart%20Inline%20Replacement%20Rev.%207.xlsm" TargetMode="External"/><Relationship Id="rId1" Type="http://schemas.openxmlformats.org/officeDocument/2006/relationships/externalLinkPath" Target="/serversummma50/si%20summma/2.3%20Alineac.%20Procesos/01%20DNP/03%20Proyectos/2025/02%20USA/Petsmart/102,%20Petsmart%20Inline/02%20Desarrollo/4.%20Product%20Quotation%20Sheet/PQS/251030%20PQS%20Petsmart%20Inline%20Replacement%20Rev.%207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serversummma50/si%20summma/2.3%20Alineac.%20Procesos/01%20DNP/03%20Proyectos/2025/02%20USA/Petco/103,%20Petco%20Halloween%2026/02%20Desarrollo/4.%20Product%20Quotation%20Sheet/PQS/260115%20PQS%20Petco%20Halloween%20Innovation%20Rev.%202.xlsm" TargetMode="External"/><Relationship Id="rId1" Type="http://schemas.openxmlformats.org/officeDocument/2006/relationships/externalLinkPath" Target="/serversummma50/si%20summma/2.3%20Alineac.%20Procesos/01%20DNP/03%20Proyectos/2025/02%20USA/Petco/103,%20Petco%20Halloween%2026/02%20Desarrollo/4.%20Product%20Quotation%20Sheet/PQS/260115%20PQS%20Petco%20Halloween%20Innovation%20Rev.%2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Index"/>
      <sheetName val="3"/>
      <sheetName val="Hoja1"/>
      <sheetName val="4"/>
      <sheetName val="5"/>
      <sheetName val="5b"/>
      <sheetName val="2b"/>
      <sheetName val="6"/>
      <sheetName val="8"/>
      <sheetName val="8b"/>
      <sheetName val="10a"/>
      <sheetName val="10b"/>
      <sheetName val="10b (10c)"/>
      <sheetName val="10c"/>
      <sheetName val="10d"/>
      <sheetName val="10e"/>
      <sheetName val="10f"/>
      <sheetName val="11a"/>
      <sheetName val="11b"/>
      <sheetName val="11c"/>
      <sheetName val="11d"/>
      <sheetName val="11e"/>
      <sheetName val="11f"/>
      <sheetName val="12a"/>
      <sheetName val="12b"/>
      <sheetName val="12c"/>
      <sheetName val="12d"/>
      <sheetName val="12e"/>
      <sheetName val="13"/>
      <sheetName val="14"/>
      <sheetName val="15"/>
      <sheetName val="16"/>
      <sheetName val="17"/>
      <sheetName val="22"/>
      <sheetName val="23"/>
      <sheetName val="24"/>
      <sheetName val="25"/>
      <sheetName val="251030 PQS Petsmart Inline Repl"/>
    </sheetNames>
    <definedNames>
      <definedName name="Mostrar_Componente_1"/>
      <definedName name="Mostrar_Componente_2"/>
      <definedName name="Mostrar_Componente_3"/>
      <definedName name="Mostrar_Componente_4"/>
      <definedName name="Mostrar_Componente_5"/>
      <definedName name="Mostrar_Componente_6"/>
      <definedName name="Ocultar_Componente_1"/>
      <definedName name="Ocultar_Componente_2"/>
      <definedName name="Ocultar_Componente_3"/>
      <definedName name="Ocultar_Componente_4"/>
      <definedName name="Ocultar_Componente_5"/>
      <definedName name="Ocultar_Componente_6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Index"/>
      <sheetName val="2a"/>
      <sheetName val="2b"/>
      <sheetName val="2c"/>
      <sheetName val="29"/>
      <sheetName val="42"/>
      <sheetName val="29a"/>
      <sheetName val="45a"/>
      <sheetName val="45b"/>
      <sheetName val="45c"/>
      <sheetName val="53"/>
      <sheetName val="56a"/>
      <sheetName val="58a"/>
      <sheetName val="58b"/>
      <sheetName val="59a"/>
      <sheetName val="59b"/>
      <sheetName val="59d"/>
      <sheetName val="59e"/>
      <sheetName val="59f"/>
      <sheetName val="59g"/>
      <sheetName val="59aa"/>
      <sheetName val="59ab"/>
      <sheetName val="60a"/>
      <sheetName val="60b"/>
      <sheetName val="61a"/>
      <sheetName val="61b"/>
      <sheetName val="61c"/>
      <sheetName val="62"/>
      <sheetName val="63"/>
      <sheetName val="64"/>
      <sheetName val="66"/>
      <sheetName val="67"/>
      <sheetName val="68a"/>
      <sheetName val="68b"/>
      <sheetName val="68c"/>
      <sheetName val="69a"/>
      <sheetName val="69b"/>
      <sheetName val="69c"/>
      <sheetName val="260115 PQS Petco Halloween Inno"/>
    </sheetNames>
    <definedNames>
      <definedName name="Mostrar_Componente_1"/>
      <definedName name="Mostrar_Componente_2"/>
      <definedName name="Mostrar_Componente_3"/>
      <definedName name="Mostrar_Componente_4"/>
      <definedName name="Mostrar_Componente_5"/>
      <definedName name="Mostrar_Componente_6"/>
      <definedName name="Ocultar_Componente_1"/>
      <definedName name="Ocultar_Componente_2"/>
      <definedName name="Ocultar_Componente_3"/>
      <definedName name="Ocultar_Componente_4"/>
      <definedName name="Ocultar_Componente_5"/>
      <definedName name="Ocultar_Componente_6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</sheetDataSet>
  </externalBook>
</externalLink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G72"/>
  <sheetViews>
    <sheetView view="pageBreakPreview" topLeftCell="A9" zoomScale="115" zoomScaleNormal="120" zoomScaleSheetLayoutView="115" workbookViewId="0">
      <selection activeCell="C25" sqref="C25"/>
    </sheetView>
  </sheetViews>
  <sheetFormatPr baseColWidth="10" defaultRowHeight="15" x14ac:dyDescent="0.2"/>
  <cols>
    <col min="1" max="1" width="3.5" customWidth="1"/>
    <col min="2" max="2" width="9.33203125" customWidth="1"/>
    <col min="3" max="3" width="82.33203125" style="37" customWidth="1"/>
    <col min="4" max="4" width="5.5" style="38" customWidth="1"/>
    <col min="5" max="5" width="12.5" style="75" customWidth="1"/>
    <col min="6" max="7" width="11.5" style="77"/>
  </cols>
  <sheetData>
    <row r="1" spans="2:7" ht="9.75" customHeight="1" x14ac:dyDescent="0.2"/>
    <row r="2" spans="2:7" ht="16" x14ac:dyDescent="0.2">
      <c r="C2" s="40" t="s">
        <v>169</v>
      </c>
    </row>
    <row r="3" spans="2:7" ht="16" x14ac:dyDescent="0.2">
      <c r="C3" s="40" t="s">
        <v>170</v>
      </c>
    </row>
    <row r="4" spans="2:7" ht="16" x14ac:dyDescent="0.2">
      <c r="C4" s="40" t="s">
        <v>171</v>
      </c>
    </row>
    <row r="6" spans="2:7" ht="16" x14ac:dyDescent="0.2">
      <c r="B6" s="42" t="s">
        <v>173</v>
      </c>
    </row>
    <row r="7" spans="2:7" ht="16" thickBot="1" x14ac:dyDescent="0.25"/>
    <row r="8" spans="2:7" ht="16" x14ac:dyDescent="0.2">
      <c r="B8" s="59" t="s">
        <v>73</v>
      </c>
      <c r="C8" s="57" t="s">
        <v>244</v>
      </c>
    </row>
    <row r="9" spans="2:7" ht="17" thickBot="1" x14ac:dyDescent="0.25">
      <c r="B9" s="60" t="s">
        <v>195</v>
      </c>
      <c r="C9" s="58" t="s">
        <v>245</v>
      </c>
    </row>
    <row r="11" spans="2:7" x14ac:dyDescent="0.2">
      <c r="B11" s="39" t="s">
        <v>172</v>
      </c>
    </row>
    <row r="12" spans="2:7" ht="6" customHeight="1" thickBot="1" x14ac:dyDescent="0.25"/>
    <row r="13" spans="2:7" s="43" customFormat="1" ht="17" thickBot="1" x14ac:dyDescent="0.25">
      <c r="B13" s="41" t="s">
        <v>31</v>
      </c>
      <c r="C13" s="44" t="s">
        <v>81</v>
      </c>
      <c r="D13" s="45" t="s">
        <v>174</v>
      </c>
      <c r="E13" s="76"/>
      <c r="F13" s="80" t="s">
        <v>60</v>
      </c>
      <c r="G13" s="80" t="s">
        <v>216</v>
      </c>
    </row>
    <row r="14" spans="2:7" ht="16" x14ac:dyDescent="0.2">
      <c r="B14" s="46">
        <v>1</v>
      </c>
      <c r="C14" s="78" t="s">
        <v>246</v>
      </c>
      <c r="D14" s="72" t="s">
        <v>175</v>
      </c>
      <c r="E14" s="75" t="s">
        <v>295</v>
      </c>
      <c r="F14" s="77" t="s">
        <v>251</v>
      </c>
      <c r="G14" s="77" t="s">
        <v>217</v>
      </c>
    </row>
    <row r="15" spans="2:7" ht="16" x14ac:dyDescent="0.2">
      <c r="B15" s="71">
        <v>2</v>
      </c>
      <c r="C15" s="79" t="s">
        <v>247</v>
      </c>
      <c r="D15" s="72" t="s">
        <v>175</v>
      </c>
      <c r="E15" s="75" t="s">
        <v>296</v>
      </c>
      <c r="F15" s="77" t="s">
        <v>217</v>
      </c>
      <c r="G15" s="77" t="s">
        <v>217</v>
      </c>
    </row>
    <row r="16" spans="2:7" x14ac:dyDescent="0.2">
      <c r="B16" s="46">
        <v>3</v>
      </c>
      <c r="C16" s="74" t="s">
        <v>241</v>
      </c>
      <c r="D16" s="72" t="s">
        <v>175</v>
      </c>
      <c r="E16" s="75" t="s">
        <v>297</v>
      </c>
      <c r="F16" s="77" t="s">
        <v>217</v>
      </c>
      <c r="G16" s="77" t="s">
        <v>217</v>
      </c>
    </row>
    <row r="17" spans="2:7" x14ac:dyDescent="0.2">
      <c r="B17" s="71">
        <v>4</v>
      </c>
      <c r="C17" s="74" t="s">
        <v>248</v>
      </c>
      <c r="D17" s="72" t="s">
        <v>175</v>
      </c>
      <c r="E17" s="75" t="s">
        <v>298</v>
      </c>
      <c r="F17" s="77" t="s">
        <v>217</v>
      </c>
      <c r="G17" s="77" t="s">
        <v>217</v>
      </c>
    </row>
    <row r="18" spans="2:7" s="69" customFormat="1" x14ac:dyDescent="0.2">
      <c r="B18" s="46">
        <v>5</v>
      </c>
      <c r="C18" s="74" t="s">
        <v>249</v>
      </c>
      <c r="D18" s="72" t="s">
        <v>175</v>
      </c>
      <c r="E18" s="75" t="s">
        <v>299</v>
      </c>
      <c r="F18" s="77" t="s">
        <v>217</v>
      </c>
      <c r="G18" s="77" t="s">
        <v>217</v>
      </c>
    </row>
    <row r="19" spans="2:7" s="69" customFormat="1" x14ac:dyDescent="0.2">
      <c r="B19" s="71">
        <v>6</v>
      </c>
      <c r="C19" s="74" t="s">
        <v>250</v>
      </c>
      <c r="D19" s="72" t="s">
        <v>175</v>
      </c>
      <c r="E19" s="75" t="s">
        <v>300</v>
      </c>
      <c r="F19" s="77" t="s">
        <v>217</v>
      </c>
      <c r="G19" s="77" t="s">
        <v>217</v>
      </c>
    </row>
    <row r="20" spans="2:7" s="69" customFormat="1" x14ac:dyDescent="0.2">
      <c r="B20" s="46" t="s">
        <v>312</v>
      </c>
      <c r="C20" s="74" t="s">
        <v>250</v>
      </c>
      <c r="D20" s="72" t="s">
        <v>175</v>
      </c>
      <c r="E20" s="75" t="s">
        <v>301</v>
      </c>
      <c r="F20" s="77" t="s">
        <v>217</v>
      </c>
      <c r="G20" s="77" t="s">
        <v>217</v>
      </c>
    </row>
    <row r="21" spans="2:7" s="69" customFormat="1" x14ac:dyDescent="0.2">
      <c r="B21" s="71" t="s">
        <v>313</v>
      </c>
      <c r="C21" s="74" t="s">
        <v>250</v>
      </c>
      <c r="D21" s="72" t="s">
        <v>175</v>
      </c>
      <c r="E21" s="75" t="s">
        <v>302</v>
      </c>
      <c r="F21" s="77" t="s">
        <v>217</v>
      </c>
      <c r="G21" s="77" t="s">
        <v>217</v>
      </c>
    </row>
    <row r="22" spans="2:7" s="69" customFormat="1" x14ac:dyDescent="0.2">
      <c r="B22" s="46">
        <v>7</v>
      </c>
      <c r="C22" s="74" t="s">
        <v>246</v>
      </c>
      <c r="D22" s="72" t="s">
        <v>175</v>
      </c>
      <c r="E22" s="75" t="s">
        <v>303</v>
      </c>
      <c r="F22" s="77" t="s">
        <v>251</v>
      </c>
      <c r="G22" s="77" t="s">
        <v>217</v>
      </c>
    </row>
    <row r="23" spans="2:7" x14ac:dyDescent="0.2">
      <c r="B23" s="71">
        <v>8</v>
      </c>
      <c r="C23" s="74" t="s">
        <v>247</v>
      </c>
      <c r="D23" s="72" t="s">
        <v>175</v>
      </c>
      <c r="E23" s="75" t="s">
        <v>304</v>
      </c>
      <c r="F23" s="77" t="s">
        <v>217</v>
      </c>
      <c r="G23" s="77" t="s">
        <v>217</v>
      </c>
    </row>
    <row r="24" spans="2:7" x14ac:dyDescent="0.2">
      <c r="B24" s="46">
        <v>9</v>
      </c>
      <c r="C24" s="74" t="s">
        <v>241</v>
      </c>
      <c r="D24" s="72" t="s">
        <v>175</v>
      </c>
      <c r="E24" s="75" t="s">
        <v>305</v>
      </c>
      <c r="F24" s="77" t="s">
        <v>217</v>
      </c>
      <c r="G24" s="77" t="s">
        <v>217</v>
      </c>
    </row>
    <row r="25" spans="2:7" x14ac:dyDescent="0.2">
      <c r="B25" s="71">
        <v>10</v>
      </c>
      <c r="C25" s="74" t="s">
        <v>248</v>
      </c>
      <c r="D25" s="72" t="s">
        <v>175</v>
      </c>
      <c r="E25" s="75" t="s">
        <v>306</v>
      </c>
      <c r="F25" s="77" t="s">
        <v>217</v>
      </c>
      <c r="G25" s="77" t="s">
        <v>217</v>
      </c>
    </row>
    <row r="26" spans="2:7" x14ac:dyDescent="0.2">
      <c r="B26" s="46">
        <v>11</v>
      </c>
      <c r="C26" s="74" t="s">
        <v>249</v>
      </c>
      <c r="D26" s="72" t="s">
        <v>175</v>
      </c>
      <c r="E26" s="75" t="s">
        <v>307</v>
      </c>
      <c r="F26" s="77" t="s">
        <v>217</v>
      </c>
      <c r="G26" s="77" t="s">
        <v>217</v>
      </c>
    </row>
    <row r="27" spans="2:7" x14ac:dyDescent="0.2">
      <c r="B27" s="71">
        <v>12</v>
      </c>
      <c r="C27" s="74" t="s">
        <v>250</v>
      </c>
      <c r="D27" s="72" t="s">
        <v>175</v>
      </c>
      <c r="E27" s="75" t="s">
        <v>308</v>
      </c>
      <c r="F27" s="77" t="s">
        <v>217</v>
      </c>
      <c r="G27" s="77" t="s">
        <v>217</v>
      </c>
    </row>
    <row r="28" spans="2:7" x14ac:dyDescent="0.2">
      <c r="B28" s="46" t="s">
        <v>314</v>
      </c>
      <c r="C28" s="74" t="s">
        <v>250</v>
      </c>
      <c r="D28" s="72" t="s">
        <v>175</v>
      </c>
      <c r="E28" s="75" t="s">
        <v>309</v>
      </c>
      <c r="F28" s="77" t="s">
        <v>217</v>
      </c>
      <c r="G28" s="77" t="s">
        <v>217</v>
      </c>
    </row>
    <row r="29" spans="2:7" s="69" customFormat="1" hidden="1" x14ac:dyDescent="0.2">
      <c r="B29" s="71">
        <v>16</v>
      </c>
      <c r="C29" s="74"/>
      <c r="D29" s="72"/>
      <c r="E29" s="75"/>
      <c r="F29" s="77"/>
      <c r="G29" s="77"/>
    </row>
    <row r="30" spans="2:7" hidden="1" x14ac:dyDescent="0.2">
      <c r="B30" s="46">
        <v>17</v>
      </c>
      <c r="C30" s="74"/>
      <c r="D30" s="72"/>
    </row>
    <row r="31" spans="2:7" hidden="1" x14ac:dyDescent="0.2">
      <c r="B31" s="71">
        <v>18</v>
      </c>
      <c r="C31" s="74"/>
      <c r="D31" s="72"/>
    </row>
    <row r="32" spans="2:7" hidden="1" x14ac:dyDescent="0.2">
      <c r="B32" s="46">
        <v>19</v>
      </c>
      <c r="C32" s="74"/>
      <c r="D32" s="72"/>
    </row>
    <row r="33" spans="2:4" hidden="1" x14ac:dyDescent="0.2">
      <c r="B33" s="71">
        <v>20</v>
      </c>
      <c r="C33" s="74"/>
      <c r="D33" s="72"/>
    </row>
    <row r="34" spans="2:4" hidden="1" x14ac:dyDescent="0.2">
      <c r="B34" s="46">
        <v>21</v>
      </c>
      <c r="C34" s="74"/>
      <c r="D34" s="72"/>
    </row>
    <row r="35" spans="2:4" hidden="1" x14ac:dyDescent="0.2">
      <c r="B35" s="71">
        <v>22</v>
      </c>
      <c r="C35" s="74"/>
      <c r="D35" s="72"/>
    </row>
    <row r="36" spans="2:4" hidden="1" x14ac:dyDescent="0.2">
      <c r="B36" s="46">
        <v>23</v>
      </c>
      <c r="C36" s="74"/>
      <c r="D36" s="72"/>
    </row>
    <row r="37" spans="2:4" hidden="1" x14ac:dyDescent="0.2">
      <c r="B37" s="71">
        <v>24</v>
      </c>
      <c r="C37" s="74"/>
      <c r="D37" s="72"/>
    </row>
    <row r="38" spans="2:4" hidden="1" x14ac:dyDescent="0.2">
      <c r="B38" s="46">
        <v>25</v>
      </c>
      <c r="C38" s="74"/>
      <c r="D38" s="72"/>
    </row>
    <row r="39" spans="2:4" hidden="1" x14ac:dyDescent="0.2">
      <c r="B39" s="71">
        <v>26</v>
      </c>
      <c r="C39" s="74"/>
      <c r="D39" s="72"/>
    </row>
    <row r="40" spans="2:4" hidden="1" x14ac:dyDescent="0.2">
      <c r="B40" s="46">
        <v>27</v>
      </c>
      <c r="C40" s="74"/>
      <c r="D40" s="72"/>
    </row>
    <row r="41" spans="2:4" hidden="1" x14ac:dyDescent="0.2">
      <c r="B41" s="71">
        <v>28</v>
      </c>
      <c r="C41" s="74"/>
      <c r="D41" s="72"/>
    </row>
    <row r="42" spans="2:4" hidden="1" x14ac:dyDescent="0.2">
      <c r="B42" s="46">
        <v>29</v>
      </c>
      <c r="C42" s="74"/>
      <c r="D42" s="72"/>
    </row>
    <row r="43" spans="2:4" hidden="1" x14ac:dyDescent="0.2">
      <c r="B43" s="71">
        <v>30</v>
      </c>
      <c r="C43" s="74"/>
      <c r="D43" s="72"/>
    </row>
    <row r="44" spans="2:4" hidden="1" x14ac:dyDescent="0.2">
      <c r="B44" s="46">
        <v>31</v>
      </c>
      <c r="C44" s="74"/>
      <c r="D44" s="72"/>
    </row>
    <row r="45" spans="2:4" hidden="1" x14ac:dyDescent="0.2">
      <c r="B45" s="71">
        <v>32</v>
      </c>
      <c r="C45" s="74"/>
      <c r="D45" s="72"/>
    </row>
    <row r="46" spans="2:4" hidden="1" x14ac:dyDescent="0.2">
      <c r="B46" s="46">
        <v>33</v>
      </c>
      <c r="C46" s="74"/>
      <c r="D46" s="72"/>
    </row>
    <row r="47" spans="2:4" hidden="1" x14ac:dyDescent="0.2">
      <c r="B47" s="71">
        <v>34</v>
      </c>
      <c r="C47" s="74"/>
      <c r="D47" s="72"/>
    </row>
    <row r="48" spans="2:4" hidden="1" x14ac:dyDescent="0.2">
      <c r="B48" s="46">
        <v>35</v>
      </c>
      <c r="C48" s="74"/>
      <c r="D48" s="72"/>
    </row>
    <row r="49" spans="2:4" hidden="1" x14ac:dyDescent="0.2">
      <c r="B49" s="71">
        <v>36</v>
      </c>
      <c r="C49" s="74"/>
      <c r="D49" s="72"/>
    </row>
    <row r="50" spans="2:4" hidden="1" x14ac:dyDescent="0.2">
      <c r="B50" s="46">
        <v>37</v>
      </c>
      <c r="C50" s="74"/>
      <c r="D50" s="72"/>
    </row>
    <row r="51" spans="2:4" hidden="1" x14ac:dyDescent="0.2">
      <c r="B51" s="71">
        <v>38</v>
      </c>
      <c r="C51" s="74"/>
      <c r="D51" s="72"/>
    </row>
    <row r="52" spans="2:4" hidden="1" x14ac:dyDescent="0.2">
      <c r="B52" s="46">
        <v>39</v>
      </c>
      <c r="C52" s="74"/>
      <c r="D52" s="72"/>
    </row>
    <row r="53" spans="2:4" hidden="1" x14ac:dyDescent="0.2">
      <c r="B53" s="71">
        <v>40</v>
      </c>
      <c r="C53" s="74"/>
      <c r="D53" s="72"/>
    </row>
    <row r="54" spans="2:4" hidden="1" x14ac:dyDescent="0.2">
      <c r="B54" s="46">
        <v>41</v>
      </c>
      <c r="C54" s="74"/>
      <c r="D54" s="72"/>
    </row>
    <row r="55" spans="2:4" hidden="1" x14ac:dyDescent="0.2">
      <c r="B55" s="71">
        <v>42</v>
      </c>
      <c r="C55" s="74"/>
      <c r="D55" s="72"/>
    </row>
    <row r="56" spans="2:4" hidden="1" x14ac:dyDescent="0.2">
      <c r="B56" s="46">
        <v>43</v>
      </c>
      <c r="C56" s="70"/>
      <c r="D56" s="72"/>
    </row>
    <row r="57" spans="2:4" hidden="1" x14ac:dyDescent="0.2">
      <c r="B57" s="71">
        <v>44</v>
      </c>
      <c r="C57" s="70"/>
      <c r="D57" s="72"/>
    </row>
    <row r="58" spans="2:4" hidden="1" x14ac:dyDescent="0.2">
      <c r="B58" s="46">
        <v>45</v>
      </c>
      <c r="C58" s="70"/>
      <c r="D58" s="72"/>
    </row>
    <row r="59" spans="2:4" hidden="1" x14ac:dyDescent="0.2">
      <c r="B59" s="71">
        <v>46</v>
      </c>
      <c r="C59" s="70"/>
      <c r="D59" s="72"/>
    </row>
    <row r="60" spans="2:4" hidden="1" x14ac:dyDescent="0.2">
      <c r="B60" s="46">
        <v>47</v>
      </c>
      <c r="C60" s="70"/>
      <c r="D60" s="72"/>
    </row>
    <row r="61" spans="2:4" hidden="1" x14ac:dyDescent="0.2">
      <c r="B61" s="71">
        <v>48</v>
      </c>
      <c r="C61" s="70"/>
      <c r="D61" s="72"/>
    </row>
    <row r="62" spans="2:4" hidden="1" x14ac:dyDescent="0.2">
      <c r="B62" s="46">
        <v>49</v>
      </c>
      <c r="C62" s="70"/>
      <c r="D62" s="72"/>
    </row>
    <row r="63" spans="2:4" hidden="1" x14ac:dyDescent="0.2">
      <c r="B63" s="71">
        <v>50</v>
      </c>
      <c r="C63" s="70"/>
      <c r="D63" s="72"/>
    </row>
    <row r="64" spans="2:4" hidden="1" x14ac:dyDescent="0.2">
      <c r="B64" s="46">
        <v>51</v>
      </c>
      <c r="C64" s="70"/>
      <c r="D64" s="72"/>
    </row>
    <row r="65" spans="2:4" hidden="1" x14ac:dyDescent="0.2">
      <c r="B65" s="71">
        <v>52</v>
      </c>
      <c r="C65" s="70"/>
      <c r="D65" s="72"/>
    </row>
    <row r="66" spans="2:4" hidden="1" x14ac:dyDescent="0.2">
      <c r="B66" s="46">
        <v>53</v>
      </c>
      <c r="C66" s="70"/>
      <c r="D66" s="72"/>
    </row>
    <row r="67" spans="2:4" hidden="1" x14ac:dyDescent="0.2">
      <c r="B67" s="71">
        <v>54</v>
      </c>
      <c r="C67" s="70"/>
      <c r="D67" s="72"/>
    </row>
    <row r="68" spans="2:4" hidden="1" x14ac:dyDescent="0.2">
      <c r="B68" s="46">
        <v>55</v>
      </c>
      <c r="C68" s="70"/>
      <c r="D68" s="72"/>
    </row>
    <row r="69" spans="2:4" hidden="1" x14ac:dyDescent="0.2">
      <c r="B69" s="71">
        <v>56</v>
      </c>
      <c r="C69" s="70"/>
      <c r="D69" s="72"/>
    </row>
    <row r="70" spans="2:4" hidden="1" x14ac:dyDescent="0.2">
      <c r="B70" s="46">
        <v>57</v>
      </c>
      <c r="C70" s="70"/>
      <c r="D70" s="72"/>
    </row>
    <row r="71" spans="2:4" hidden="1" x14ac:dyDescent="0.2">
      <c r="B71" s="71">
        <v>58</v>
      </c>
      <c r="C71" s="70"/>
      <c r="D71" s="72"/>
    </row>
    <row r="72" spans="2:4" hidden="1" x14ac:dyDescent="0.2">
      <c r="B72" s="46">
        <v>59</v>
      </c>
      <c r="C72" s="70"/>
      <c r="D72" s="72"/>
    </row>
  </sheetData>
  <pageMargins left="0.7" right="0.7" top="0.75" bottom="0.75" header="0.3" footer="0.3"/>
  <pageSetup scale="6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99ED-F443-45AF-9BAF-A4AA92E029F8}">
  <sheetPr codeName="Hoja39"/>
  <dimension ref="B1:AN459"/>
  <sheetViews>
    <sheetView tabSelected="1" view="pageBreakPreview" topLeftCell="A17" zoomScale="80" zoomScaleNormal="90" zoomScaleSheetLayoutView="80" workbookViewId="0">
      <selection activeCell="C23" sqref="C23:F23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246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295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315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253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254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0.15000000000000002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0.05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292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255</v>
      </c>
      <c r="C41" s="236"/>
      <c r="D41" s="237"/>
      <c r="E41" s="241" t="s">
        <v>256</v>
      </c>
      <c r="F41" s="241"/>
      <c r="G41" s="241"/>
      <c r="H41" s="241"/>
      <c r="I41" s="241" t="s">
        <v>257</v>
      </c>
      <c r="J41" s="241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hidden="1" customHeight="1" outlineLevel="1" x14ac:dyDescent="0.15">
      <c r="B42" s="235"/>
      <c r="C42" s="236"/>
      <c r="D42" s="237"/>
      <c r="E42" s="241"/>
      <c r="F42" s="241"/>
      <c r="G42" s="241"/>
      <c r="H42" s="241"/>
      <c r="I42" s="241"/>
      <c r="J42" s="241"/>
      <c r="K42" s="157"/>
      <c r="L42" s="96"/>
      <c r="M42" s="97"/>
      <c r="N42" s="159"/>
      <c r="O42" s="160" t="e">
        <f t="shared" ref="O42:O46" si="0">+N42/M42</f>
        <v>#DIV/0!</v>
      </c>
    </row>
    <row r="43" spans="2:25" s="4" customFormat="1" ht="20" hidden="1" customHeight="1" outlineLevel="1" x14ac:dyDescent="0.15">
      <c r="B43" s="235"/>
      <c r="C43" s="236"/>
      <c r="D43" s="237"/>
      <c r="E43" s="238"/>
      <c r="F43" s="239"/>
      <c r="G43" s="239"/>
      <c r="H43" s="240"/>
      <c r="I43" s="241"/>
      <c r="J43" s="241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 t="e">
        <f>+N41/M42</f>
        <v>#DIV/0!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0.05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0.15000000000000002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200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 t="str">
        <f>+VLOOKUP(C61,B65:G99,6,)</f>
        <v>-</v>
      </c>
      <c r="D62" s="243"/>
      <c r="E62" s="243"/>
      <c r="F62" s="244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hidden="1" customHeight="1" outlineLevel="1" x14ac:dyDescent="0.2">
      <c r="B66" s="110"/>
      <c r="C66" s="111"/>
      <c r="D66" s="112"/>
      <c r="E66" s="112"/>
      <c r="F66" s="117"/>
      <c r="G66" s="113"/>
      <c r="H66" s="114"/>
      <c r="I66" s="111"/>
      <c r="J66" s="111"/>
      <c r="K66" s="111"/>
      <c r="L66" s="111"/>
      <c r="M66" s="116"/>
      <c r="N66" s="111"/>
      <c r="O66" s="111"/>
      <c r="P66" s="113"/>
      <c r="Q66" s="113"/>
    </row>
    <row r="67" spans="2:17" s="19" customFormat="1" ht="25" hidden="1" customHeight="1" outlineLevel="1" x14ac:dyDescent="0.2">
      <c r="B67" s="110"/>
      <c r="C67" s="111"/>
      <c r="D67" s="112"/>
      <c r="E67" s="111"/>
      <c r="F67" s="111"/>
      <c r="G67" s="113"/>
      <c r="H67" s="114"/>
      <c r="I67" s="111"/>
      <c r="J67" s="111"/>
      <c r="K67" s="115"/>
      <c r="L67" s="115"/>
      <c r="M67" s="111"/>
      <c r="N67" s="163"/>
      <c r="O67" s="111"/>
      <c r="P67" s="113"/>
      <c r="Q67" s="113"/>
    </row>
    <row r="68" spans="2:17" s="19" customFormat="1" ht="25" hidden="1" customHeight="1" outlineLevel="1" x14ac:dyDescent="0.2">
      <c r="B68" s="110"/>
      <c r="C68" s="111"/>
      <c r="D68" s="112"/>
      <c r="E68" s="111"/>
      <c r="F68" s="111"/>
      <c r="G68" s="113"/>
      <c r="H68" s="114"/>
      <c r="I68" s="111"/>
      <c r="J68" s="111"/>
      <c r="K68" s="115"/>
      <c r="L68" s="115"/>
      <c r="M68" s="116"/>
      <c r="N68" s="163"/>
      <c r="O68" s="111"/>
      <c r="P68" s="113"/>
      <c r="Q68" s="113"/>
    </row>
    <row r="69" spans="2:17" s="19" customFormat="1" ht="25" hidden="1" customHeight="1" outlineLevel="1" x14ac:dyDescent="0.2">
      <c r="B69" s="110"/>
      <c r="C69" s="111"/>
      <c r="D69" s="112"/>
      <c r="E69" s="112"/>
      <c r="F69" s="111"/>
      <c r="G69" s="113"/>
      <c r="H69" s="114"/>
      <c r="I69" s="111"/>
      <c r="J69" s="111"/>
      <c r="K69" s="115"/>
      <c r="L69" s="115"/>
      <c r="M69" s="116"/>
      <c r="N69" s="163"/>
      <c r="O69" s="111"/>
      <c r="P69" s="111"/>
      <c r="Q69" s="111"/>
    </row>
    <row r="70" spans="2:17" s="19" customFormat="1" ht="25" hidden="1" customHeight="1" outlineLevel="1" x14ac:dyDescent="0.2">
      <c r="B70" s="110"/>
      <c r="C70" s="111"/>
      <c r="D70" s="112"/>
      <c r="E70" s="112"/>
      <c r="F70" s="111"/>
      <c r="G70" s="113"/>
      <c r="H70" s="114"/>
      <c r="I70" s="111"/>
      <c r="J70" s="111"/>
      <c r="K70" s="115"/>
      <c r="L70" s="115"/>
      <c r="M70" s="116"/>
      <c r="N70" s="163"/>
      <c r="O70" s="113"/>
      <c r="P70" s="113"/>
      <c r="Q70" s="113"/>
    </row>
    <row r="71" spans="2:17" s="19" customFormat="1" ht="25" hidden="1" customHeight="1" outlineLevel="1" x14ac:dyDescent="0.2">
      <c r="B71" s="110"/>
      <c r="C71" s="111"/>
      <c r="D71" s="112"/>
      <c r="E71" s="112"/>
      <c r="F71" s="114"/>
      <c r="G71" s="113"/>
      <c r="H71" s="114"/>
      <c r="I71" s="111"/>
      <c r="J71" s="111"/>
      <c r="K71" s="115"/>
      <c r="L71" s="115"/>
      <c r="M71" s="116"/>
      <c r="N71" s="163"/>
      <c r="O71" s="111"/>
      <c r="P71" s="113"/>
      <c r="Q71" s="113"/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0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 t="str">
        <f>+C62</f>
        <v>-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0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 t="e">
        <f>+C103/C104</f>
        <v>#VALUE!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>
        <f>N71*25.4</f>
        <v>0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#DIV/0!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/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/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Oreja Res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Oreja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Manual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255</v>
      </c>
      <c r="C142" s="232"/>
      <c r="D142" s="220"/>
      <c r="E142" s="220"/>
      <c r="F142" s="220"/>
      <c r="G142" s="220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 t="shared" si="5"/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 t="shared" si="5"/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2"/>
      <c r="C158" s="232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2"/>
      <c r="C159" s="232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2"/>
      <c r="C160" s="232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38.520000000000003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hidden="1" customHeight="1" outlineLevel="1" x14ac:dyDescent="0.2">
      <c r="B170" s="232"/>
      <c r="C170" s="232"/>
      <c r="D170" s="220"/>
      <c r="E170" s="220"/>
      <c r="F170" s="220"/>
      <c r="G170" s="220"/>
      <c r="H170" s="123"/>
      <c r="I170" s="128"/>
      <c r="J170" s="125">
        <f>$J$190*I170</f>
        <v>0</v>
      </c>
      <c r="K170" s="126">
        <f>+J170*H170</f>
        <v>0</v>
      </c>
      <c r="L170" s="220"/>
      <c r="M170" s="220"/>
      <c r="N170" s="220"/>
      <c r="O170" s="220"/>
    </row>
    <row r="171" spans="2:40" ht="20" hidden="1" customHeight="1" outlineLevel="1" x14ac:dyDescent="0.2">
      <c r="B171" s="232"/>
      <c r="C171" s="232"/>
      <c r="D171" s="220"/>
      <c r="E171" s="220"/>
      <c r="F171" s="220"/>
      <c r="G171" s="220"/>
      <c r="H171" s="123"/>
      <c r="I171" s="128"/>
      <c r="J171" s="125">
        <f>$J$190*I171</f>
        <v>0</v>
      </c>
      <c r="K171" s="126">
        <f t="shared" ref="K171:K174" si="6">+J171*H171</f>
        <v>0</v>
      </c>
      <c r="L171" s="220"/>
      <c r="M171" s="220"/>
      <c r="N171" s="220"/>
      <c r="O171" s="220"/>
    </row>
    <row r="172" spans="2:40" ht="20" hidden="1" customHeight="1" outlineLevel="1" x14ac:dyDescent="0.2">
      <c r="B172" s="232"/>
      <c r="C172" s="232"/>
      <c r="D172" s="220"/>
      <c r="E172" s="220"/>
      <c r="F172" s="220"/>
      <c r="G172" s="220"/>
      <c r="H172" s="123"/>
      <c r="I172" s="128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232"/>
      <c r="C173" s="232"/>
      <c r="D173" s="220"/>
      <c r="E173" s="220"/>
      <c r="F173" s="220"/>
      <c r="G173" s="220"/>
      <c r="H173" s="123"/>
      <c r="I173" s="128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232"/>
      <c r="C174" s="232"/>
      <c r="D174" s="220"/>
      <c r="E174" s="220"/>
      <c r="F174" s="220"/>
      <c r="G174" s="220"/>
      <c r="H174" s="123"/>
      <c r="I174" s="128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232"/>
      <c r="C175" s="232"/>
      <c r="D175" s="220"/>
      <c r="E175" s="220"/>
      <c r="F175" s="220"/>
      <c r="G175" s="220"/>
      <c r="H175" s="123"/>
      <c r="I175" s="128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4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4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2"/>
      <c r="C178" s="232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2"/>
      <c r="C179" s="232"/>
      <c r="D179" s="220"/>
      <c r="E179" s="220"/>
      <c r="F179" s="220"/>
      <c r="G179" s="220"/>
      <c r="H179" s="123"/>
      <c r="I179" s="128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2"/>
      <c r="C180" s="232"/>
      <c r="D180" s="220"/>
      <c r="E180" s="220"/>
      <c r="F180" s="220"/>
      <c r="G180" s="220"/>
      <c r="H180" s="123"/>
      <c r="I180" s="128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2"/>
      <c r="C181" s="232"/>
      <c r="D181" s="220"/>
      <c r="E181" s="220"/>
      <c r="F181" s="220"/>
      <c r="G181" s="220"/>
      <c r="H181" s="123"/>
      <c r="I181" s="128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2"/>
      <c r="C182" s="232"/>
      <c r="D182" s="220"/>
      <c r="E182" s="220"/>
      <c r="F182" s="220"/>
      <c r="G182" s="220"/>
      <c r="H182" s="123"/>
      <c r="I182" s="128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2"/>
      <c r="C183" s="232"/>
      <c r="D183" s="220"/>
      <c r="E183" s="220"/>
      <c r="F183" s="220"/>
      <c r="G183" s="220"/>
      <c r="H183" s="123"/>
      <c r="I183" s="128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2"/>
      <c r="C184" s="232"/>
      <c r="D184" s="220"/>
      <c r="E184" s="220"/>
      <c r="F184" s="220"/>
      <c r="G184" s="220"/>
      <c r="H184" s="123"/>
      <c r="I184" s="128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2"/>
      <c r="C185" s="232"/>
      <c r="D185" s="220"/>
      <c r="E185" s="220"/>
      <c r="F185" s="220"/>
      <c r="G185" s="220"/>
      <c r="H185" s="123"/>
      <c r="I185" s="128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0</v>
      </c>
      <c r="J190" s="84">
        <v>50</v>
      </c>
      <c r="K190" s="85">
        <f>+SUM(K170:K189)</f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0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 t="s">
        <v>263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">
        <v>263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">
        <v>256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232"/>
      <c r="C198" s="232"/>
      <c r="D198" s="220"/>
      <c r="E198" s="220"/>
      <c r="F198" s="220"/>
      <c r="G198" s="220"/>
      <c r="H198" s="123"/>
      <c r="I198" s="128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232"/>
      <c r="C199" s="232"/>
      <c r="D199" s="220"/>
      <c r="E199" s="220"/>
      <c r="F199" s="220"/>
      <c r="G199" s="220"/>
      <c r="H199" s="123"/>
      <c r="I199" s="128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232"/>
      <c r="C200" s="232"/>
      <c r="D200" s="220"/>
      <c r="E200" s="220"/>
      <c r="F200" s="220"/>
      <c r="G200" s="220"/>
      <c r="H200" s="123"/>
      <c r="I200" s="128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232"/>
      <c r="C201" s="232"/>
      <c r="D201" s="220"/>
      <c r="E201" s="220"/>
      <c r="F201" s="220"/>
      <c r="G201" s="220"/>
      <c r="H201" s="123"/>
      <c r="I201" s="128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232"/>
      <c r="C202" s="232"/>
      <c r="D202" s="220"/>
      <c r="E202" s="220"/>
      <c r="F202" s="220"/>
      <c r="G202" s="220"/>
      <c r="H202" s="123"/>
      <c r="I202" s="128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232"/>
      <c r="C203" s="232"/>
      <c r="D203" s="220"/>
      <c r="E203" s="220"/>
      <c r="F203" s="220"/>
      <c r="G203" s="220"/>
      <c r="H203" s="123"/>
      <c r="I203" s="128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2"/>
      <c r="C204" s="232"/>
      <c r="D204" s="220"/>
      <c r="E204" s="220"/>
      <c r="F204" s="220"/>
      <c r="G204" s="220"/>
      <c r="H204" s="123"/>
      <c r="I204" s="128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2"/>
      <c r="C205" s="232"/>
      <c r="D205" s="220"/>
      <c r="E205" s="220"/>
      <c r="F205" s="220"/>
      <c r="G205" s="220"/>
      <c r="H205" s="123"/>
      <c r="I205" s="128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2"/>
      <c r="C206" s="232"/>
      <c r="D206" s="220"/>
      <c r="E206" s="220"/>
      <c r="F206" s="220"/>
      <c r="G206" s="220"/>
      <c r="H206" s="123"/>
      <c r="I206" s="128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2"/>
      <c r="C207" s="232"/>
      <c r="D207" s="220"/>
      <c r="E207" s="220"/>
      <c r="F207" s="220"/>
      <c r="G207" s="220"/>
      <c r="H207" s="123"/>
      <c r="I207" s="128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2"/>
      <c r="C208" s="232"/>
      <c r="D208" s="220"/>
      <c r="E208" s="220"/>
      <c r="F208" s="220"/>
      <c r="G208" s="220"/>
      <c r="H208" s="123"/>
      <c r="I208" s="128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2"/>
      <c r="C209" s="232"/>
      <c r="D209" s="220"/>
      <c r="E209" s="220"/>
      <c r="F209" s="220"/>
      <c r="G209" s="220"/>
      <c r="H209" s="123"/>
      <c r="I209" s="128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2"/>
      <c r="C210" s="232"/>
      <c r="D210" s="220"/>
      <c r="E210" s="220"/>
      <c r="F210" s="220"/>
      <c r="G210" s="220"/>
      <c r="H210" s="123"/>
      <c r="I210" s="128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2"/>
      <c r="C211" s="232"/>
      <c r="D211" s="220"/>
      <c r="E211" s="220"/>
      <c r="F211" s="220"/>
      <c r="G211" s="220"/>
      <c r="H211" s="123"/>
      <c r="I211" s="128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2"/>
      <c r="C212" s="232"/>
      <c r="D212" s="220"/>
      <c r="E212" s="220"/>
      <c r="F212" s="220"/>
      <c r="G212" s="220"/>
      <c r="H212" s="123"/>
      <c r="I212" s="128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2"/>
      <c r="C213" s="232"/>
      <c r="D213" s="220"/>
      <c r="E213" s="220"/>
      <c r="F213" s="220"/>
      <c r="G213" s="220"/>
      <c r="H213" s="123"/>
      <c r="I213" s="128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 t="s">
        <v>264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">
        <v>264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">
        <v>265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232"/>
      <c r="C226" s="232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232"/>
      <c r="C227" s="232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</f>
        <v>0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0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v>0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f>+H73</f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</f>
        <v>0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0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0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0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0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0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0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9</v>
      </c>
      <c r="C329" s="214"/>
      <c r="D329" s="94">
        <f>E69</f>
        <v>0</v>
      </c>
      <c r="E329" s="193"/>
      <c r="F329" s="195"/>
      <c r="G329" s="215" t="s">
        <v>9</v>
      </c>
      <c r="H329" s="216"/>
      <c r="I329" s="216"/>
      <c r="J329" s="193">
        <v>20</v>
      </c>
      <c r="K329" s="195"/>
      <c r="L329" s="193">
        <v>5</v>
      </c>
      <c r="M329" s="194"/>
      <c r="N329" s="193">
        <f t="shared" ref="N329" si="27">+L329*J329*D329</f>
        <v>0</v>
      </c>
      <c r="O329" s="195"/>
    </row>
    <row r="330" spans="2:40" ht="20" customHeight="1" outlineLevel="1" x14ac:dyDescent="0.2">
      <c r="B330" s="214"/>
      <c r="C330" s="214"/>
      <c r="D330" s="94"/>
      <c r="E330" s="193"/>
      <c r="F330" s="195"/>
      <c r="G330" s="215"/>
      <c r="H330" s="216"/>
      <c r="I330" s="216"/>
      <c r="J330" s="193"/>
      <c r="K330" s="195"/>
      <c r="L330" s="193"/>
      <c r="M330" s="194"/>
      <c r="N330" s="193"/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0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+D329</f>
        <v>0</v>
      </c>
      <c r="E343" s="193"/>
      <c r="F343" s="195"/>
      <c r="G343" s="215" t="s">
        <v>9</v>
      </c>
      <c r="H343" s="216"/>
      <c r="I343" s="216"/>
      <c r="J343" s="193">
        <v>14.04</v>
      </c>
      <c r="K343" s="195"/>
      <c r="L343" s="193">
        <v>5</v>
      </c>
      <c r="M343" s="195"/>
      <c r="N343" s="193">
        <f>+L343*J343*D343</f>
        <v>0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0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0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0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10000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 t="str">
        <f>+C103</f>
        <v>-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0.05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+((J163/O41)*D49)</f>
        <v>38.520000000000003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5.7780000000000014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0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 t="str">
        <f>+C103</f>
        <v>-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 t="e">
        <f>+(F369*F370)/F371</f>
        <v>#VALUE!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 t="e">
        <f>$F$360*F372</f>
        <v>#VALUE!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10.7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0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0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 t="str">
        <f>+C103</f>
        <v>-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 t="e">
        <f>+F379/F380</f>
        <v>#VALUE!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 t="e">
        <f>$F$360*F381</f>
        <v>#VALUE!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0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0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 t="str">
        <f>+F380</f>
        <v>-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 t="e">
        <f>+F388/F389</f>
        <v>#VALUE!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 t="e">
        <f>$F$360*F390</f>
        <v>#VALUE!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0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 t="e">
        <f>+F395/F358</f>
        <v>#VALUE!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 t="e">
        <f>$F$360*F396</f>
        <v>#VALUE!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5.7780000000000014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 t="e">
        <f>+F373</f>
        <v>#VALUE!</v>
      </c>
      <c r="E401" s="140" t="e">
        <f t="shared" ref="E401:E404" si="29">+D401/$D$405</f>
        <v>#VALUE!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 t="e">
        <f>+F382</f>
        <v>#VALUE!</v>
      </c>
      <c r="E402" s="140" t="e">
        <f t="shared" si="29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29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 t="e">
        <f>+F397</f>
        <v>#VALUE!</v>
      </c>
      <c r="E404" s="140" t="e">
        <f t="shared" si="29"/>
        <v>#VALUE!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0.15</v>
      </c>
      <c r="E419" s="140" t="e">
        <f t="shared" ref="E419" si="30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ht="16" outlineLevel="1" x14ac:dyDescent="0.2">
      <c r="B451" s="148" t="s">
        <v>266</v>
      </c>
      <c r="C451" s="185" t="s">
        <v>182</v>
      </c>
      <c r="D451" s="186"/>
      <c r="E451" s="187"/>
      <c r="F451" s="185" t="s">
        <v>182</v>
      </c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 t="s">
        <v>183</v>
      </c>
      <c r="C452" s="167" t="s">
        <v>183</v>
      </c>
      <c r="D452" s="168"/>
      <c r="E452" s="169"/>
      <c r="F452" s="167" t="s">
        <v>183</v>
      </c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170" t="s">
        <v>14</v>
      </c>
      <c r="D453" s="171"/>
      <c r="E453" s="172"/>
      <c r="F453" s="170" t="s">
        <v>14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47" priority="26">
      <formula>AND($C$24="Ninguno")</formula>
    </cfRule>
  </conditionalFormatting>
  <conditionalFormatting sqref="C26:F26">
    <cfRule type="expression" dxfId="46" priority="25">
      <formula>AND($C$24="Ninguno")</formula>
    </cfRule>
  </conditionalFormatting>
  <conditionalFormatting sqref="O41 O43:O46">
    <cfRule type="iconSet" priority="24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{8CC808F3-F237-47FE-9CF0-E3B9F6E0E8F2}</x14:id>
        </ext>
      </extLst>
    </cfRule>
  </conditionalFormatting>
  <conditionalFormatting sqref="K170:K18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{DC900AE9-83C9-4A2C-AD50-84A7C9AD1E0A}</x14:id>
        </ext>
      </extLst>
    </cfRule>
  </conditionalFormatting>
  <conditionalFormatting sqref="K198:K217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{C91F1177-0FDB-4AD9-B708-D51DCD101221}</x14:id>
        </ext>
      </extLst>
    </cfRule>
  </conditionalFormatting>
  <conditionalFormatting sqref="K254:K273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{F800E2A9-4CC4-4698-9D90-CE4811F19F78}</x14:id>
        </ext>
      </extLst>
    </cfRule>
  </conditionalFormatting>
  <conditionalFormatting sqref="K282:K301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{EAE959B6-6F4C-4CD7-8EA2-44C79A4B2FEB}</x14:id>
        </ext>
      </extLst>
    </cfRule>
  </conditionalFormatting>
  <conditionalFormatting sqref="I226:I245">
    <cfRule type="iconSet" priority="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{C1CB9E0E-35EE-4DFA-8D79-CFCA837DD82F}</x14:id>
        </ext>
      </extLst>
    </cfRule>
  </conditionalFormatting>
  <conditionalFormatting sqref="E400:E404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{B6D139EA-12FC-43A4-9C23-9F06EF24E877}</x14:id>
        </ext>
      </extLst>
    </cfRule>
  </conditionalFormatting>
  <conditionalFormatting sqref="H65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H74">
    <cfRule type="iconSet" priority="8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27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7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6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9:H71 H67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3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45" priority="1">
      <formula>AND($C$24="Ninguno")</formula>
    </cfRule>
  </conditionalFormatting>
  <dataValidations count="4">
    <dataValidation type="list" allowBlank="1" showInputMessage="1" showErrorMessage="1" sqref="C61:F61" xr:uid="{26C0A7B1-65E2-4C6F-B3C6-142409ED727F}">
      <formula1>$B$64:$B$99</formula1>
    </dataValidation>
    <dataValidation type="list" allowBlank="1" showInputMessage="1" showErrorMessage="1" sqref="C17:F17" xr:uid="{4958C780-70B1-4C3F-B02C-DA4542F584D8}">
      <formula1>"Rev. N, Rev. 01, Rev. 02, Rev 03, Rev. 04, Rev 05, Rev 06"</formula1>
    </dataValidation>
    <dataValidation type="list" allowBlank="1" showInputMessage="1" showErrorMessage="1" sqref="C108" xr:uid="{8350D9D2-68B1-4C59-B0FF-1F4D8B8CB14B}">
      <formula1>"0%, 1%, 3%, 5%, 10%, 15%"</formula1>
    </dataValidation>
    <dataValidation type="list" allowBlank="1" showInputMessage="1" showErrorMessage="1" sqref="G343:I345 G329:I338" xr:uid="{A90BA613-240E-4603-998F-99BCF71162D2}">
      <formula1>$B$65:$B$99</formula1>
    </dataValidation>
  </dataValidations>
  <hyperlinks>
    <hyperlink ref="B8" location="Index!A1" display="Index!A1" xr:uid="{A0F8B017-F4C4-4D67-87AD-7BF93C30B293}"/>
    <hyperlink ref="B451" r:id="rId1" location="lnk=sametab " display="https://www.target.com/p/hide-free-knots-with-peanut-butter-strip-and-chicken-medium-large-dog-treat-9-7oz-5ct-kindfull-8482/-/A-86908029#lnk=sametab " xr:uid="{82D5ADDD-AAE5-4ACA-A58D-1AA5BECBE7EE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C808F3-F237-47FE-9CF0-E3B9F6E0E8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DC900AE9-83C9-4A2C-AD50-84A7C9AD1E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C91F1177-0FDB-4AD9-B708-D51DCD1012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F800E2A9-4CC4-4698-9D90-CE4811F19F7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EAE959B6-6F4C-4CD7-8EA2-44C79A4B2F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C1CB9E0E-35EE-4DFA-8D79-CFCA837DD82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B6D139EA-12FC-43A4-9C23-9F06EF24E8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EA76C-33D4-467F-8DE7-D23EA9A268B8}">
  <sheetPr codeName="Hoja43"/>
  <dimension ref="B1:AN459"/>
  <sheetViews>
    <sheetView tabSelected="1" view="pageBreakPreview" topLeftCell="B19" zoomScale="80" zoomScaleNormal="90" zoomScaleSheetLayoutView="80" workbookViewId="0">
      <selection activeCell="C23" sqref="C23:F23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246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295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315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268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254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0.15002500000000002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5.0008333333333335E-2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292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255</v>
      </c>
      <c r="C41" s="236"/>
      <c r="D41" s="237"/>
      <c r="E41" s="241" t="s">
        <v>256</v>
      </c>
      <c r="F41" s="241"/>
      <c r="G41" s="241"/>
      <c r="H41" s="241"/>
      <c r="I41" s="241" t="s">
        <v>257</v>
      </c>
      <c r="J41" s="241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customHeight="1" outlineLevel="1" x14ac:dyDescent="0.15">
      <c r="B42" s="235" t="s">
        <v>269</v>
      </c>
      <c r="C42" s="236"/>
      <c r="D42" s="237"/>
      <c r="E42" s="241" t="s">
        <v>270</v>
      </c>
      <c r="F42" s="241"/>
      <c r="G42" s="241"/>
      <c r="H42" s="241"/>
      <c r="I42" s="241" t="s">
        <v>269</v>
      </c>
      <c r="J42" s="241"/>
      <c r="K42" s="157" t="s">
        <v>204</v>
      </c>
      <c r="L42" s="96" t="s">
        <v>204</v>
      </c>
      <c r="M42" s="97">
        <f>N41/6</f>
        <v>8.3333333333333332E-3</v>
      </c>
      <c r="N42" s="159">
        <f>M42*0.001</f>
        <v>8.3333333333333337E-6</v>
      </c>
      <c r="O42" s="160">
        <f t="shared" ref="O42:O46" si="0">+N42/M42</f>
        <v>1E-3</v>
      </c>
    </row>
    <row r="43" spans="2:25" s="4" customFormat="1" ht="20" hidden="1" customHeight="1" outlineLevel="1" x14ac:dyDescent="0.15">
      <c r="B43" s="235"/>
      <c r="C43" s="236"/>
      <c r="D43" s="237"/>
      <c r="E43" s="238"/>
      <c r="F43" s="239"/>
      <c r="G43" s="239"/>
      <c r="H43" s="240"/>
      <c r="I43" s="241"/>
      <c r="J43" s="241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>
        <f>+N41/M42</f>
        <v>6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0.99983336110648224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customHeight="1" outlineLevel="1" x14ac:dyDescent="0.2">
      <c r="B50" s="102" t="str">
        <f>B42</f>
        <v>Basteo Chicken</v>
      </c>
      <c r="C50" s="103">
        <f>N42</f>
        <v>8.3333333333333337E-6</v>
      </c>
      <c r="D50" s="104">
        <f t="shared" si="1"/>
        <v>1.6663889351774705E-4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5.0008333333333335E-2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0.15002500000000002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271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81000</v>
      </c>
      <c r="D62" s="243"/>
      <c r="E62" s="243"/>
      <c r="F62" s="244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customHeight="1" outlineLevel="1" x14ac:dyDescent="0.2">
      <c r="B66" s="110" t="s">
        <v>272</v>
      </c>
      <c r="C66" s="111">
        <v>600</v>
      </c>
      <c r="D66" s="112" t="s">
        <v>273</v>
      </c>
      <c r="E66" s="112" t="s">
        <v>8</v>
      </c>
      <c r="F66" s="111">
        <v>500</v>
      </c>
      <c r="G66" s="113">
        <f>+((C109/C66)*F66)/M42</f>
        <v>3078000</v>
      </c>
      <c r="H66" s="165">
        <f>+ROUND(($C$62/G66),0)+1</f>
        <v>1</v>
      </c>
      <c r="I66" s="111" t="s">
        <v>203</v>
      </c>
      <c r="J66" s="111" t="s">
        <v>110</v>
      </c>
      <c r="K66" s="111" t="s">
        <v>8</v>
      </c>
      <c r="L66" s="111" t="s">
        <v>8</v>
      </c>
      <c r="M66" s="116" t="s">
        <v>8</v>
      </c>
      <c r="N66" s="111" t="s">
        <v>8</v>
      </c>
      <c r="O66" s="111" t="s">
        <v>8</v>
      </c>
      <c r="P66" s="113" t="s">
        <v>8</v>
      </c>
      <c r="Q66" s="113" t="s">
        <v>8</v>
      </c>
    </row>
    <row r="67" spans="2:17" s="19" customFormat="1" ht="25" customHeight="1" outlineLevel="1" x14ac:dyDescent="0.2">
      <c r="B67" s="110" t="s">
        <v>274</v>
      </c>
      <c r="C67" s="111">
        <v>1200</v>
      </c>
      <c r="D67" s="112" t="s">
        <v>275</v>
      </c>
      <c r="E67" s="111" t="s">
        <v>8</v>
      </c>
      <c r="F67" s="111">
        <v>5000</v>
      </c>
      <c r="G67" s="113">
        <f>+((C109/C67)*F67)</f>
        <v>128250</v>
      </c>
      <c r="H67" s="114">
        <f>+ROUND(($C$62/G67),0)</f>
        <v>1</v>
      </c>
      <c r="I67" s="111" t="s">
        <v>203</v>
      </c>
      <c r="J67" s="111" t="s">
        <v>276</v>
      </c>
      <c r="K67" s="111" t="s">
        <v>8</v>
      </c>
      <c r="L67" s="111" t="s">
        <v>8</v>
      </c>
      <c r="M67" s="116">
        <v>0.56999999999999995</v>
      </c>
      <c r="N67" s="113" t="s">
        <v>8</v>
      </c>
      <c r="O67" s="113" t="s">
        <v>8</v>
      </c>
      <c r="P67" s="113">
        <v>1000</v>
      </c>
      <c r="Q67" s="113" t="s">
        <v>8</v>
      </c>
    </row>
    <row r="68" spans="2:17" s="19" customFormat="1" ht="25" customHeight="1" outlineLevel="1" x14ac:dyDescent="0.2">
      <c r="B68" s="110" t="s">
        <v>271</v>
      </c>
      <c r="C68" s="111">
        <v>38</v>
      </c>
      <c r="D68" s="112" t="s">
        <v>277</v>
      </c>
      <c r="E68" s="111">
        <v>1</v>
      </c>
      <c r="F68" s="111">
        <v>100</v>
      </c>
      <c r="G68" s="113">
        <f>+((C109/C68)*(F68))</f>
        <v>81000</v>
      </c>
      <c r="H68" s="114">
        <f>+ROUND(($C$62/G68),0)</f>
        <v>1</v>
      </c>
      <c r="I68" s="111" t="s">
        <v>203</v>
      </c>
      <c r="J68" s="111" t="s">
        <v>276</v>
      </c>
      <c r="K68" s="111" t="s">
        <v>8</v>
      </c>
      <c r="L68" s="111" t="s">
        <v>8</v>
      </c>
      <c r="M68" s="116">
        <f>+M67</f>
        <v>0.56999999999999995</v>
      </c>
      <c r="N68" s="113" t="s">
        <v>8</v>
      </c>
      <c r="O68" s="113" t="s">
        <v>8</v>
      </c>
      <c r="P68" s="113">
        <v>1000</v>
      </c>
      <c r="Q68" s="113" t="s">
        <v>8</v>
      </c>
    </row>
    <row r="69" spans="2:17" s="19" customFormat="1" ht="25" customHeight="1" outlineLevel="1" x14ac:dyDescent="0.2">
      <c r="B69" s="110" t="s">
        <v>278</v>
      </c>
      <c r="C69" s="111">
        <v>90</v>
      </c>
      <c r="D69" s="112" t="s">
        <v>202</v>
      </c>
      <c r="E69" s="112" t="s">
        <v>8</v>
      </c>
      <c r="F69" s="111">
        <v>100</v>
      </c>
      <c r="G69" s="113">
        <f>+((C109/C69)*(F69))</f>
        <v>34200</v>
      </c>
      <c r="H69" s="114">
        <f>+ROUND(($C$62/G69),0)</f>
        <v>2</v>
      </c>
      <c r="I69" s="111" t="s">
        <v>203</v>
      </c>
      <c r="J69" s="111" t="s">
        <v>276</v>
      </c>
      <c r="K69" s="111"/>
      <c r="L69" s="111"/>
      <c r="M69" s="116"/>
      <c r="N69" s="111"/>
      <c r="O69" s="111"/>
      <c r="P69" s="113"/>
      <c r="Q69" s="113"/>
    </row>
    <row r="70" spans="2:17" s="19" customFormat="1" ht="25" customHeight="1" outlineLevel="1" x14ac:dyDescent="0.2">
      <c r="B70" s="110" t="s">
        <v>279</v>
      </c>
      <c r="C70" s="111">
        <f>10*60</f>
        <v>600</v>
      </c>
      <c r="D70" s="112" t="s">
        <v>201</v>
      </c>
      <c r="E70" s="112" t="s">
        <v>8</v>
      </c>
      <c r="F70" s="111" t="s">
        <v>8</v>
      </c>
      <c r="G70" s="113">
        <f>+(C109/C70)*C129</f>
        <v>261630</v>
      </c>
      <c r="H70" s="114">
        <f>+ROUND(($C$62/G70),0)+1</f>
        <v>1</v>
      </c>
      <c r="I70" s="111" t="s">
        <v>203</v>
      </c>
      <c r="J70" s="111" t="s">
        <v>276</v>
      </c>
      <c r="K70" s="118" t="s">
        <v>8</v>
      </c>
      <c r="L70" s="118">
        <f t="shared" ref="L70" si="4">+L69</f>
        <v>0</v>
      </c>
      <c r="M70" s="116" t="s">
        <v>8</v>
      </c>
      <c r="N70" s="111" t="s">
        <v>8</v>
      </c>
      <c r="O70" s="111" t="s">
        <v>8</v>
      </c>
      <c r="P70" s="113" t="s">
        <v>8</v>
      </c>
      <c r="Q70" s="113" t="s">
        <v>8</v>
      </c>
    </row>
    <row r="71" spans="2:17" s="19" customFormat="1" ht="25" customHeight="1" outlineLevel="1" x14ac:dyDescent="0.2">
      <c r="B71" s="110" t="s">
        <v>9</v>
      </c>
      <c r="C71" s="111">
        <v>4</v>
      </c>
      <c r="D71" s="112" t="s">
        <v>208</v>
      </c>
      <c r="E71" s="112">
        <v>1</v>
      </c>
      <c r="F71" s="111">
        <v>18</v>
      </c>
      <c r="G71" s="113">
        <f>+((24/C71)*F71*C129*E71)</f>
        <v>550800</v>
      </c>
      <c r="H71" s="165">
        <f>+ROUND(($C$62/G71),0)+1</f>
        <v>1</v>
      </c>
      <c r="I71" s="112" t="s">
        <v>280</v>
      </c>
      <c r="J71" s="111" t="s">
        <v>276</v>
      </c>
      <c r="K71" s="118">
        <f>K69+N19</f>
        <v>0</v>
      </c>
      <c r="L71" s="118">
        <f>N19+(M20*M71)</f>
        <v>0</v>
      </c>
      <c r="M71" s="116">
        <v>0.22</v>
      </c>
      <c r="N71" s="111" t="s">
        <v>8</v>
      </c>
      <c r="O71" s="111" t="s">
        <v>8</v>
      </c>
      <c r="P71" s="113">
        <v>80</v>
      </c>
      <c r="Q71" s="113" t="s">
        <v>8</v>
      </c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7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81000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7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11571.428571428571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 t="e">
        <f>N71*25.4</f>
        <v>#VALUE!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#VALUE!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Oreja Res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Oreja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Manual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255</v>
      </c>
      <c r="C142" s="232"/>
      <c r="D142" s="220"/>
      <c r="E142" s="220"/>
      <c r="F142" s="220"/>
      <c r="G142" s="220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5">$J$162*I143</f>
        <v>0</v>
      </c>
      <c r="K143" s="126">
        <f t="shared" ref="K143:K161" si="6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5"/>
        <v>0</v>
      </c>
      <c r="K144" s="126">
        <f t="shared" si="6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5"/>
        <v>0</v>
      </c>
      <c r="K145" s="126">
        <f t="shared" si="6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5"/>
        <v>0</v>
      </c>
      <c r="K146" s="126">
        <f t="shared" si="6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5"/>
        <v>0</v>
      </c>
      <c r="K147" s="126">
        <f t="shared" si="6"/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5"/>
        <v>0</v>
      </c>
      <c r="K148" s="126">
        <f t="shared" si="6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5"/>
        <v>0</v>
      </c>
      <c r="K149" s="126">
        <f t="shared" si="6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5"/>
        <v>0</v>
      </c>
      <c r="K150" s="126">
        <f t="shared" si="6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5"/>
        <v>0</v>
      </c>
      <c r="K151" s="126">
        <f t="shared" si="6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5"/>
        <v>0</v>
      </c>
      <c r="K152" s="126">
        <f t="shared" si="6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5"/>
        <v>0</v>
      </c>
      <c r="K153" s="126">
        <f t="shared" si="6"/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5"/>
        <v>0</v>
      </c>
      <c r="K154" s="126">
        <f t="shared" si="6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5"/>
        <v>0</v>
      </c>
      <c r="K155" s="126">
        <f t="shared" si="6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5"/>
        <v>0</v>
      </c>
      <c r="K156" s="126">
        <f t="shared" si="6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5"/>
        <v>0</v>
      </c>
      <c r="K157" s="126">
        <f t="shared" si="6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2"/>
      <c r="C158" s="232"/>
      <c r="D158" s="220"/>
      <c r="E158" s="220"/>
      <c r="F158" s="220"/>
      <c r="G158" s="220"/>
      <c r="H158" s="123"/>
      <c r="I158" s="124"/>
      <c r="J158" s="125">
        <f t="shared" si="5"/>
        <v>0</v>
      </c>
      <c r="K158" s="126">
        <f t="shared" si="6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2"/>
      <c r="C159" s="232"/>
      <c r="D159" s="220"/>
      <c r="E159" s="220"/>
      <c r="F159" s="220"/>
      <c r="G159" s="220"/>
      <c r="H159" s="123"/>
      <c r="I159" s="124"/>
      <c r="J159" s="125">
        <f t="shared" si="5"/>
        <v>0</v>
      </c>
      <c r="K159" s="126">
        <f t="shared" si="6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2"/>
      <c r="C160" s="232"/>
      <c r="D160" s="220"/>
      <c r="E160" s="220"/>
      <c r="F160" s="220"/>
      <c r="G160" s="220"/>
      <c r="H160" s="123"/>
      <c r="I160" s="124"/>
      <c r="J160" s="125">
        <f t="shared" si="5"/>
        <v>0</v>
      </c>
      <c r="K160" s="126">
        <f t="shared" si="6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5"/>
        <v>0</v>
      </c>
      <c r="K161" s="126">
        <f t="shared" si="6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38.520000000000003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customHeight="1" outlineLevel="1" x14ac:dyDescent="0.2">
      <c r="B166" s="225" t="s">
        <v>105</v>
      </c>
      <c r="C166" s="226"/>
      <c r="D166" s="227" t="str">
        <f>I42</f>
        <v>Basteo Chicken</v>
      </c>
      <c r="E166" s="228"/>
      <c r="F166" s="228"/>
      <c r="G166" s="228"/>
      <c r="H166" s="229"/>
    </row>
    <row r="167" spans="2:40" ht="20" customHeight="1" outlineLevel="1" x14ac:dyDescent="0.2">
      <c r="B167" s="230" t="s">
        <v>109</v>
      </c>
      <c r="C167" s="231"/>
      <c r="D167" s="227" t="str">
        <f>B42</f>
        <v>Basteo Chicken</v>
      </c>
      <c r="E167" s="228"/>
      <c r="F167" s="228"/>
      <c r="G167" s="228"/>
      <c r="H167" s="229"/>
    </row>
    <row r="168" spans="2:40" ht="20" customHeight="1" outlineLevel="1" x14ac:dyDescent="0.2">
      <c r="B168" s="230" t="s">
        <v>82</v>
      </c>
      <c r="C168" s="231"/>
      <c r="D168" s="227" t="str">
        <f>E42</f>
        <v>Linea de Basteo</v>
      </c>
      <c r="E168" s="228"/>
      <c r="F168" s="228"/>
      <c r="G168" s="228"/>
      <c r="H168" s="229"/>
    </row>
    <row r="169" spans="2:40" ht="34.5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customHeight="1" outlineLevel="1" x14ac:dyDescent="0.2">
      <c r="B170" s="232" t="s">
        <v>281</v>
      </c>
      <c r="C170" s="232"/>
      <c r="D170" s="220"/>
      <c r="E170" s="220"/>
      <c r="F170" s="220"/>
      <c r="G170" s="220"/>
      <c r="H170" s="123">
        <v>0</v>
      </c>
      <c r="I170" s="124">
        <v>0.90700000000000003</v>
      </c>
      <c r="J170" s="125">
        <f>$J$190*I170</f>
        <v>45.35</v>
      </c>
      <c r="K170" s="126">
        <f>+J170*H170</f>
        <v>0</v>
      </c>
      <c r="L170" s="220"/>
      <c r="M170" s="220"/>
      <c r="N170" s="220"/>
      <c r="O170" s="220"/>
    </row>
    <row r="171" spans="2:40" ht="20" customHeight="1" outlineLevel="1" x14ac:dyDescent="0.2">
      <c r="B171" s="232" t="s">
        <v>282</v>
      </c>
      <c r="C171" s="232"/>
      <c r="D171" s="220"/>
      <c r="E171" s="220"/>
      <c r="F171" s="220"/>
      <c r="G171" s="220"/>
      <c r="H171" s="123">
        <v>22.5</v>
      </c>
      <c r="I171" s="124">
        <v>0.04</v>
      </c>
      <c r="J171" s="125">
        <f>$J$190*I171</f>
        <v>2</v>
      </c>
      <c r="K171" s="126">
        <f t="shared" ref="K171:K174" si="7">+J171*H171</f>
        <v>45</v>
      </c>
      <c r="L171" s="220"/>
      <c r="M171" s="220"/>
      <c r="N171" s="220"/>
      <c r="O171" s="220"/>
    </row>
    <row r="172" spans="2:40" ht="20" customHeight="1" outlineLevel="1" x14ac:dyDescent="0.2">
      <c r="B172" s="232" t="s">
        <v>283</v>
      </c>
      <c r="C172" s="232"/>
      <c r="D172" s="220"/>
      <c r="E172" s="220"/>
      <c r="F172" s="220"/>
      <c r="G172" s="220"/>
      <c r="H172" s="123">
        <v>55.36</v>
      </c>
      <c r="I172" s="124">
        <v>0.04</v>
      </c>
      <c r="J172" s="125">
        <f t="shared" ref="J172:J189" si="8">$J$190*I172</f>
        <v>2</v>
      </c>
      <c r="K172" s="126">
        <f t="shared" si="7"/>
        <v>110.72</v>
      </c>
      <c r="L172" s="220"/>
      <c r="M172" s="220"/>
      <c r="N172" s="220"/>
      <c r="O172" s="220"/>
    </row>
    <row r="173" spans="2:40" ht="20" customHeight="1" outlineLevel="1" x14ac:dyDescent="0.2">
      <c r="B173" s="232" t="s">
        <v>284</v>
      </c>
      <c r="C173" s="232"/>
      <c r="D173" s="220"/>
      <c r="E173" s="220"/>
      <c r="F173" s="220"/>
      <c r="G173" s="220"/>
      <c r="H173" s="123">
        <v>33.299999999999997</v>
      </c>
      <c r="I173" s="124">
        <v>1.0999999999999999E-2</v>
      </c>
      <c r="J173" s="125">
        <f t="shared" si="8"/>
        <v>0.54999999999999993</v>
      </c>
      <c r="K173" s="126">
        <f t="shared" si="7"/>
        <v>18.314999999999998</v>
      </c>
      <c r="L173" s="220"/>
      <c r="M173" s="220"/>
      <c r="N173" s="220"/>
      <c r="O173" s="220"/>
    </row>
    <row r="174" spans="2:40" ht="20" customHeight="1" outlineLevel="1" x14ac:dyDescent="0.2">
      <c r="B174" s="232" t="s">
        <v>285</v>
      </c>
      <c r="C174" s="232"/>
      <c r="D174" s="220"/>
      <c r="E174" s="220"/>
      <c r="F174" s="220"/>
      <c r="G174" s="220"/>
      <c r="H174" s="123">
        <v>1170</v>
      </c>
      <c r="I174" s="166">
        <v>6.9999999999999999E-6</v>
      </c>
      <c r="J174" s="125">
        <f t="shared" si="8"/>
        <v>3.5E-4</v>
      </c>
      <c r="K174" s="126">
        <f t="shared" si="7"/>
        <v>0.40949999999999998</v>
      </c>
      <c r="L174" s="220"/>
      <c r="M174" s="220"/>
      <c r="N174" s="220"/>
      <c r="O174" s="220"/>
    </row>
    <row r="175" spans="2:40" s="4" customFormat="1" ht="20" customHeight="1" outlineLevel="1" x14ac:dyDescent="0.2">
      <c r="B175" s="232" t="s">
        <v>290</v>
      </c>
      <c r="C175" s="232"/>
      <c r="D175" s="220"/>
      <c r="E175" s="220"/>
      <c r="F175" s="220"/>
      <c r="G175" s="220"/>
      <c r="H175" s="123">
        <v>280</v>
      </c>
      <c r="I175" s="124">
        <v>2E-3</v>
      </c>
      <c r="J175" s="125">
        <f t="shared" si="8"/>
        <v>0.1</v>
      </c>
      <c r="K175" s="126">
        <f>+J175*H175</f>
        <v>28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4"/>
      <c r="D176" s="220"/>
      <c r="E176" s="220"/>
      <c r="F176" s="220"/>
      <c r="G176" s="220"/>
      <c r="H176" s="123"/>
      <c r="I176" s="124"/>
      <c r="J176" s="125">
        <f t="shared" si="8"/>
        <v>0</v>
      </c>
      <c r="K176" s="126">
        <f t="shared" ref="K176:K180" si="9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4"/>
      <c r="D177" s="220"/>
      <c r="E177" s="220"/>
      <c r="F177" s="220"/>
      <c r="G177" s="220"/>
      <c r="H177" s="123"/>
      <c r="I177" s="124"/>
      <c r="J177" s="125">
        <f t="shared" si="8"/>
        <v>0</v>
      </c>
      <c r="K177" s="126">
        <f t="shared" si="9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2"/>
      <c r="C178" s="232"/>
      <c r="D178" s="220"/>
      <c r="E178" s="220"/>
      <c r="F178" s="220"/>
      <c r="G178" s="220"/>
      <c r="H178" s="123"/>
      <c r="I178" s="124"/>
      <c r="J178" s="125">
        <f t="shared" si="8"/>
        <v>0</v>
      </c>
      <c r="K178" s="126">
        <f t="shared" si="9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2"/>
      <c r="C179" s="232"/>
      <c r="D179" s="220"/>
      <c r="E179" s="220"/>
      <c r="F179" s="220"/>
      <c r="G179" s="220"/>
      <c r="H179" s="123"/>
      <c r="I179" s="128"/>
      <c r="J179" s="125">
        <f t="shared" si="8"/>
        <v>0</v>
      </c>
      <c r="K179" s="126">
        <f t="shared" si="9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2"/>
      <c r="C180" s="232"/>
      <c r="D180" s="220"/>
      <c r="E180" s="220"/>
      <c r="F180" s="220"/>
      <c r="G180" s="220"/>
      <c r="H180" s="123"/>
      <c r="I180" s="128"/>
      <c r="J180" s="125">
        <f t="shared" si="8"/>
        <v>0</v>
      </c>
      <c r="K180" s="126">
        <f t="shared" si="9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2"/>
      <c r="C181" s="232"/>
      <c r="D181" s="220"/>
      <c r="E181" s="220"/>
      <c r="F181" s="220"/>
      <c r="G181" s="220"/>
      <c r="H181" s="123"/>
      <c r="I181" s="128"/>
      <c r="J181" s="125">
        <f t="shared" si="8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2"/>
      <c r="C182" s="232"/>
      <c r="D182" s="220"/>
      <c r="E182" s="220"/>
      <c r="F182" s="220"/>
      <c r="G182" s="220"/>
      <c r="H182" s="123"/>
      <c r="I182" s="128"/>
      <c r="J182" s="125">
        <f t="shared" si="8"/>
        <v>0</v>
      </c>
      <c r="K182" s="126">
        <f t="shared" ref="K182:K189" si="10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2"/>
      <c r="C183" s="232"/>
      <c r="D183" s="220"/>
      <c r="E183" s="220"/>
      <c r="F183" s="220"/>
      <c r="G183" s="220"/>
      <c r="H183" s="123"/>
      <c r="I183" s="128"/>
      <c r="J183" s="125">
        <f t="shared" si="8"/>
        <v>0</v>
      </c>
      <c r="K183" s="126">
        <f t="shared" si="10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2"/>
      <c r="C184" s="232"/>
      <c r="D184" s="220"/>
      <c r="E184" s="220"/>
      <c r="F184" s="220"/>
      <c r="G184" s="220"/>
      <c r="H184" s="123"/>
      <c r="I184" s="128"/>
      <c r="J184" s="125">
        <f t="shared" si="8"/>
        <v>0</v>
      </c>
      <c r="K184" s="126">
        <f t="shared" si="10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2"/>
      <c r="C185" s="232"/>
      <c r="D185" s="220"/>
      <c r="E185" s="220"/>
      <c r="F185" s="220"/>
      <c r="G185" s="220"/>
      <c r="H185" s="123"/>
      <c r="I185" s="128"/>
      <c r="J185" s="125">
        <f t="shared" si="8"/>
        <v>0</v>
      </c>
      <c r="K185" s="126">
        <f t="shared" si="10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8"/>
        <v>0</v>
      </c>
      <c r="K186" s="126">
        <f t="shared" si="10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8"/>
        <v>0</v>
      </c>
      <c r="K187" s="126">
        <f t="shared" si="10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8"/>
        <v>0</v>
      </c>
      <c r="K188" s="126">
        <f t="shared" si="10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8"/>
        <v>0</v>
      </c>
      <c r="K189" s="126">
        <f t="shared" si="10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customHeight="1" outlineLevel="1" x14ac:dyDescent="0.2">
      <c r="B190" s="7" t="s">
        <v>15</v>
      </c>
      <c r="I190" s="83">
        <f>SUM(I170:I189)</f>
        <v>1.0000070000000001</v>
      </c>
      <c r="J190" s="84">
        <v>50</v>
      </c>
      <c r="K190" s="85">
        <f>+SUM(K170:K189)</f>
        <v>202.44450000000001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outlineLevel="1" x14ac:dyDescent="0.2">
      <c r="I191" s="48" t="s">
        <v>116</v>
      </c>
      <c r="J191" s="221">
        <f>+K190/J190</f>
        <v>4.0488900000000001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 t="s">
        <v>263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">
        <v>263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">
        <v>256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232"/>
      <c r="C198" s="232"/>
      <c r="D198" s="220"/>
      <c r="E198" s="220"/>
      <c r="F198" s="220"/>
      <c r="G198" s="220"/>
      <c r="H198" s="123"/>
      <c r="I198" s="128"/>
      <c r="J198" s="125">
        <f t="shared" ref="J198:J217" si="11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232"/>
      <c r="C199" s="232"/>
      <c r="D199" s="220"/>
      <c r="E199" s="220"/>
      <c r="F199" s="220"/>
      <c r="G199" s="220"/>
      <c r="H199" s="123"/>
      <c r="I199" s="128"/>
      <c r="J199" s="125">
        <f t="shared" si="11"/>
        <v>0</v>
      </c>
      <c r="K199" s="126">
        <f t="shared" ref="K199:K202" si="12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232"/>
      <c r="C200" s="232"/>
      <c r="D200" s="220"/>
      <c r="E200" s="220"/>
      <c r="F200" s="220"/>
      <c r="G200" s="220"/>
      <c r="H200" s="123"/>
      <c r="I200" s="128"/>
      <c r="J200" s="125">
        <f t="shared" si="11"/>
        <v>0</v>
      </c>
      <c r="K200" s="126">
        <f t="shared" si="12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232"/>
      <c r="C201" s="232"/>
      <c r="D201" s="220"/>
      <c r="E201" s="220"/>
      <c r="F201" s="220"/>
      <c r="G201" s="220"/>
      <c r="H201" s="123"/>
      <c r="I201" s="128"/>
      <c r="J201" s="125">
        <f t="shared" si="11"/>
        <v>0</v>
      </c>
      <c r="K201" s="126">
        <f t="shared" si="12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232"/>
      <c r="C202" s="232"/>
      <c r="D202" s="220"/>
      <c r="E202" s="220"/>
      <c r="F202" s="220"/>
      <c r="G202" s="220"/>
      <c r="H202" s="123"/>
      <c r="I202" s="128"/>
      <c r="J202" s="125">
        <f t="shared" si="11"/>
        <v>0</v>
      </c>
      <c r="K202" s="126">
        <f t="shared" si="12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232"/>
      <c r="C203" s="232"/>
      <c r="D203" s="220"/>
      <c r="E203" s="220"/>
      <c r="F203" s="220"/>
      <c r="G203" s="220"/>
      <c r="H203" s="123"/>
      <c r="I203" s="128"/>
      <c r="J203" s="125">
        <f t="shared" si="11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2"/>
      <c r="C204" s="232"/>
      <c r="D204" s="220"/>
      <c r="E204" s="220"/>
      <c r="F204" s="220"/>
      <c r="G204" s="220"/>
      <c r="H204" s="123"/>
      <c r="I204" s="128"/>
      <c r="J204" s="125">
        <f t="shared" si="11"/>
        <v>0</v>
      </c>
      <c r="K204" s="126">
        <f t="shared" ref="K204:K208" si="13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2"/>
      <c r="C205" s="232"/>
      <c r="D205" s="220"/>
      <c r="E205" s="220"/>
      <c r="F205" s="220"/>
      <c r="G205" s="220"/>
      <c r="H205" s="123"/>
      <c r="I205" s="128"/>
      <c r="J205" s="125">
        <f t="shared" si="11"/>
        <v>0</v>
      </c>
      <c r="K205" s="126">
        <f t="shared" si="13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2"/>
      <c r="C206" s="232"/>
      <c r="D206" s="220"/>
      <c r="E206" s="220"/>
      <c r="F206" s="220"/>
      <c r="G206" s="220"/>
      <c r="H206" s="123"/>
      <c r="I206" s="128"/>
      <c r="J206" s="125">
        <f t="shared" si="11"/>
        <v>0</v>
      </c>
      <c r="K206" s="126">
        <f t="shared" si="13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2"/>
      <c r="C207" s="232"/>
      <c r="D207" s="220"/>
      <c r="E207" s="220"/>
      <c r="F207" s="220"/>
      <c r="G207" s="220"/>
      <c r="H207" s="123"/>
      <c r="I207" s="128"/>
      <c r="J207" s="125">
        <f t="shared" si="11"/>
        <v>0</v>
      </c>
      <c r="K207" s="126">
        <f t="shared" si="13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2"/>
      <c r="C208" s="232"/>
      <c r="D208" s="220"/>
      <c r="E208" s="220"/>
      <c r="F208" s="220"/>
      <c r="G208" s="220"/>
      <c r="H208" s="123"/>
      <c r="I208" s="128"/>
      <c r="J208" s="125">
        <f t="shared" si="11"/>
        <v>0</v>
      </c>
      <c r="K208" s="126">
        <f t="shared" si="13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2"/>
      <c r="C209" s="232"/>
      <c r="D209" s="220"/>
      <c r="E209" s="220"/>
      <c r="F209" s="220"/>
      <c r="G209" s="220"/>
      <c r="H209" s="123"/>
      <c r="I209" s="128"/>
      <c r="J209" s="125">
        <f t="shared" si="11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2"/>
      <c r="C210" s="232"/>
      <c r="D210" s="220"/>
      <c r="E210" s="220"/>
      <c r="F210" s="220"/>
      <c r="G210" s="220"/>
      <c r="H210" s="123"/>
      <c r="I210" s="128"/>
      <c r="J210" s="125">
        <f t="shared" si="11"/>
        <v>0</v>
      </c>
      <c r="K210" s="126">
        <f t="shared" ref="K210:K217" si="14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2"/>
      <c r="C211" s="232"/>
      <c r="D211" s="220"/>
      <c r="E211" s="220"/>
      <c r="F211" s="220"/>
      <c r="G211" s="220"/>
      <c r="H211" s="123"/>
      <c r="I211" s="128"/>
      <c r="J211" s="125">
        <f t="shared" si="11"/>
        <v>0</v>
      </c>
      <c r="K211" s="126">
        <f t="shared" si="14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2"/>
      <c r="C212" s="232"/>
      <c r="D212" s="220"/>
      <c r="E212" s="220"/>
      <c r="F212" s="220"/>
      <c r="G212" s="220"/>
      <c r="H212" s="123"/>
      <c r="I212" s="128"/>
      <c r="J212" s="125">
        <f t="shared" si="11"/>
        <v>0</v>
      </c>
      <c r="K212" s="126">
        <f t="shared" si="14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2"/>
      <c r="C213" s="232"/>
      <c r="D213" s="220"/>
      <c r="E213" s="220"/>
      <c r="F213" s="220"/>
      <c r="G213" s="220"/>
      <c r="H213" s="123"/>
      <c r="I213" s="128"/>
      <c r="J213" s="125">
        <f t="shared" si="11"/>
        <v>0</v>
      </c>
      <c r="K213" s="126">
        <f t="shared" si="14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1"/>
        <v>0</v>
      </c>
      <c r="K214" s="126">
        <f t="shared" si="14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1"/>
        <v>0</v>
      </c>
      <c r="K215" s="126">
        <f t="shared" si="14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1"/>
        <v>0</v>
      </c>
      <c r="K216" s="126">
        <f t="shared" si="14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1"/>
        <v>0</v>
      </c>
      <c r="K217" s="126">
        <f t="shared" si="14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 t="s">
        <v>264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">
        <v>264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">
        <v>265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232"/>
      <c r="C226" s="232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232"/>
      <c r="C227" s="232"/>
      <c r="D227" s="220"/>
      <c r="E227" s="220"/>
      <c r="F227" s="220"/>
      <c r="G227" s="220"/>
      <c r="H227" s="123"/>
      <c r="I227" s="124"/>
      <c r="J227" s="125">
        <f t="shared" ref="J227:J245" si="15">$J$246*I227</f>
        <v>0</v>
      </c>
      <c r="K227" s="126">
        <f t="shared" ref="K227:K230" si="16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5"/>
        <v>0</v>
      </c>
      <c r="K228" s="126">
        <f t="shared" si="16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5"/>
        <v>0</v>
      </c>
      <c r="K229" s="126">
        <f t="shared" si="16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5"/>
        <v>0</v>
      </c>
      <c r="K230" s="126">
        <f t="shared" si="16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5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5"/>
        <v>0</v>
      </c>
      <c r="K232" s="126">
        <f t="shared" ref="K232:K236" si="17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5"/>
        <v>0</v>
      </c>
      <c r="K233" s="126">
        <f t="shared" si="17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5"/>
        <v>0</v>
      </c>
      <c r="K234" s="126">
        <f t="shared" si="17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5"/>
        <v>0</v>
      </c>
      <c r="K235" s="126">
        <f t="shared" si="17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5"/>
        <v>0</v>
      </c>
      <c r="K236" s="126">
        <f t="shared" si="17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5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5"/>
        <v>0</v>
      </c>
      <c r="K238" s="126">
        <f t="shared" ref="K238:K245" si="18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5"/>
        <v>0</v>
      </c>
      <c r="K239" s="126">
        <f t="shared" si="18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5"/>
        <v>0</v>
      </c>
      <c r="K240" s="126">
        <f t="shared" si="18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5"/>
        <v>0</v>
      </c>
      <c r="K241" s="126">
        <f t="shared" si="18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5"/>
        <v>0</v>
      </c>
      <c r="K242" s="126">
        <f t="shared" si="18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5"/>
        <v>0</v>
      </c>
      <c r="K243" s="126">
        <f t="shared" si="18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5"/>
        <v>0</v>
      </c>
      <c r="K244" s="126">
        <f t="shared" si="18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5"/>
        <v>0</v>
      </c>
      <c r="K245" s="126">
        <f t="shared" si="18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9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9"/>
        <v>0</v>
      </c>
      <c r="K255" s="126">
        <f t="shared" ref="K255:K258" si="20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9"/>
        <v>0</v>
      </c>
      <c r="K256" s="126">
        <f t="shared" si="20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9"/>
        <v>0</v>
      </c>
      <c r="K257" s="126">
        <f t="shared" si="20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9"/>
        <v>0</v>
      </c>
      <c r="K258" s="126">
        <f t="shared" si="20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9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9"/>
        <v>0</v>
      </c>
      <c r="K260" s="126">
        <f t="shared" ref="K260:K264" si="21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9"/>
        <v>0</v>
      </c>
      <c r="K261" s="126">
        <f t="shared" si="21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9"/>
        <v>0</v>
      </c>
      <c r="K262" s="126">
        <f t="shared" si="21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9"/>
        <v>0</v>
      </c>
      <c r="K263" s="126">
        <f t="shared" si="21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9"/>
        <v>0</v>
      </c>
      <c r="K264" s="126">
        <f t="shared" si="21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9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9"/>
        <v>0</v>
      </c>
      <c r="K266" s="126">
        <f t="shared" ref="K266:K273" si="22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9"/>
        <v>0</v>
      </c>
      <c r="K267" s="126">
        <f t="shared" si="22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9"/>
        <v>0</v>
      </c>
      <c r="K268" s="126">
        <f t="shared" si="22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9"/>
        <v>0</v>
      </c>
      <c r="K269" s="126">
        <f t="shared" si="22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9"/>
        <v>0</v>
      </c>
      <c r="K270" s="126">
        <f t="shared" si="22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9"/>
        <v>0</v>
      </c>
      <c r="K271" s="126">
        <f t="shared" si="22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9"/>
        <v>0</v>
      </c>
      <c r="K272" s="126">
        <f t="shared" si="22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9"/>
        <v>0</v>
      </c>
      <c r="K273" s="126">
        <f t="shared" si="22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3">$J$302*I283</f>
        <v>0</v>
      </c>
      <c r="K283" s="126">
        <f t="shared" ref="K283:K286" si="24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3"/>
        <v>0</v>
      </c>
      <c r="K284" s="126">
        <f t="shared" si="24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3"/>
        <v>0</v>
      </c>
      <c r="K285" s="126">
        <f t="shared" si="24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3"/>
        <v>0</v>
      </c>
      <c r="K286" s="126">
        <f t="shared" si="24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3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3"/>
        <v>0</v>
      </c>
      <c r="K288" s="126">
        <f t="shared" ref="K288:K292" si="25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3"/>
        <v>0</v>
      </c>
      <c r="K289" s="126">
        <f t="shared" si="25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3"/>
        <v>0</v>
      </c>
      <c r="K290" s="126">
        <f t="shared" si="25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3"/>
        <v>0</v>
      </c>
      <c r="K291" s="126">
        <f t="shared" si="25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3"/>
        <v>0</v>
      </c>
      <c r="K292" s="126">
        <f t="shared" si="25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3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3"/>
        <v>0</v>
      </c>
      <c r="K294" s="126">
        <f t="shared" ref="K294:K301" si="26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3"/>
        <v>0</v>
      </c>
      <c r="K295" s="126">
        <f t="shared" si="26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3"/>
        <v>0</v>
      </c>
      <c r="K296" s="126">
        <f t="shared" si="26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3"/>
        <v>0</v>
      </c>
      <c r="K297" s="126">
        <f t="shared" si="26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3"/>
        <v>0</v>
      </c>
      <c r="K298" s="126">
        <f t="shared" si="26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3"/>
        <v>0</v>
      </c>
      <c r="K299" s="126">
        <f t="shared" si="26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3"/>
        <v>0</v>
      </c>
      <c r="K300" s="126">
        <f t="shared" si="26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3"/>
        <v>0</v>
      </c>
      <c r="K301" s="126">
        <f t="shared" si="26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</f>
        <v>1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300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0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7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v>0</v>
      </c>
      <c r="G314" s="200"/>
      <c r="H314" s="204">
        <v>12</v>
      </c>
      <c r="I314" s="205"/>
      <c r="J314" s="206">
        <v>235</v>
      </c>
      <c r="K314" s="207"/>
      <c r="L314" s="199">
        <f t="shared" si="27"/>
        <v>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f>+H73</f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7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7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7</v>
      </c>
      <c r="G317" s="200"/>
      <c r="H317" s="204">
        <v>12</v>
      </c>
      <c r="I317" s="205"/>
      <c r="J317" s="206">
        <v>150</v>
      </c>
      <c r="K317" s="207"/>
      <c r="L317" s="199">
        <f t="shared" si="27"/>
        <v>1050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7</v>
      </c>
      <c r="G318" s="200"/>
      <c r="H318" s="204">
        <v>6</v>
      </c>
      <c r="I318" s="205"/>
      <c r="J318" s="206">
        <v>35</v>
      </c>
      <c r="K318" s="207"/>
      <c r="L318" s="199">
        <f t="shared" si="27"/>
        <v>490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7</v>
      </c>
      <c r="G319" s="200"/>
      <c r="H319" s="204">
        <v>12</v>
      </c>
      <c r="I319" s="205"/>
      <c r="J319" s="206">
        <v>90</v>
      </c>
      <c r="K319" s="207"/>
      <c r="L319" s="199">
        <f t="shared" si="27"/>
        <v>630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7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4074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9</v>
      </c>
      <c r="C329" s="214"/>
      <c r="D329" s="94" t="str">
        <f>E69</f>
        <v>-</v>
      </c>
      <c r="E329" s="193"/>
      <c r="F329" s="195"/>
      <c r="G329" s="215" t="s">
        <v>9</v>
      </c>
      <c r="H329" s="216"/>
      <c r="I329" s="216"/>
      <c r="J329" s="193">
        <v>20</v>
      </c>
      <c r="K329" s="195"/>
      <c r="L329" s="193">
        <v>5</v>
      </c>
      <c r="M329" s="194"/>
      <c r="N329" s="193" t="e">
        <f t="shared" ref="N329" si="28">+L329*J329*D329</f>
        <v>#VALUE!</v>
      </c>
      <c r="O329" s="195"/>
    </row>
    <row r="330" spans="2:40" ht="20" customHeight="1" outlineLevel="1" x14ac:dyDescent="0.2">
      <c r="B330" s="214"/>
      <c r="C330" s="214"/>
      <c r="D330" s="94"/>
      <c r="E330" s="193"/>
      <c r="F330" s="195"/>
      <c r="G330" s="215"/>
      <c r="H330" s="216"/>
      <c r="I330" s="216"/>
      <c r="J330" s="193"/>
      <c r="K330" s="195"/>
      <c r="L330" s="193"/>
      <c r="M330" s="194"/>
      <c r="N330" s="193"/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 t="e">
        <f>+SUM(N329:O338)</f>
        <v>#VALUE!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 t="str">
        <f>+D329</f>
        <v>-</v>
      </c>
      <c r="E343" s="193"/>
      <c r="F343" s="195"/>
      <c r="G343" s="215" t="s">
        <v>9</v>
      </c>
      <c r="H343" s="216"/>
      <c r="I343" s="216"/>
      <c r="J343" s="193">
        <v>14.04</v>
      </c>
      <c r="K343" s="195"/>
      <c r="L343" s="193">
        <v>5</v>
      </c>
      <c r="M343" s="195"/>
      <c r="N343" s="193" t="e">
        <f>+L343*J343*D343</f>
        <v>#VALUE!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 t="e">
        <f>+SUM(N343:O345)</f>
        <v>#VALUE!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9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81000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5.0008333333333335E-2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+((J163/O41)*D49)+((J191/O42)*D50)</f>
        <v>39.188283619396771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5.8792222500000015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7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81000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5.761316872427983E-2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0.17283950617283952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10.7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 t="e">
        <f>+N346</f>
        <v>#VALUE!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 t="e">
        <f>+F378*F377</f>
        <v>#VALUE!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81000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 t="e">
        <f>+F379/F380</f>
        <v>#VALUE!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 t="e">
        <f>$F$360*F381</f>
        <v>#VALUE!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 t="e">
        <f>+N339</f>
        <v>#VALUE!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 t="e">
        <f>+F387*F386</f>
        <v>#VALUE!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81000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 t="e">
        <f>+F388/F389</f>
        <v>#VALUE!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 t="e">
        <f>$F$360*F390</f>
        <v>#VALUE!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16.166666666666668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1.9958847736625517E-4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5.9876543209876564E-4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5.8792222500000015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0.17283950617283952</v>
      </c>
      <c r="E401" s="140" t="e">
        <f t="shared" ref="E401:E404" si="30">+D401/$D$405</f>
        <v>#VALUE!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 t="e">
        <f>+F382</f>
        <v>#VALUE!</v>
      </c>
      <c r="E402" s="140" t="e">
        <f t="shared" si="30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30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5.9876543209876564E-4</v>
      </c>
      <c r="E404" s="140" t="e">
        <f t="shared" si="30"/>
        <v>#VALUE!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0.15</v>
      </c>
      <c r="E419" s="140" t="e">
        <f t="shared" ref="E419" si="31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ht="16" outlineLevel="1" x14ac:dyDescent="0.2">
      <c r="B451" s="148" t="s">
        <v>266</v>
      </c>
      <c r="C451" s="185" t="s">
        <v>182</v>
      </c>
      <c r="D451" s="186"/>
      <c r="E451" s="187"/>
      <c r="F451" s="185" t="s">
        <v>182</v>
      </c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 t="s">
        <v>183</v>
      </c>
      <c r="C452" s="167" t="s">
        <v>183</v>
      </c>
      <c r="D452" s="168"/>
      <c r="E452" s="169"/>
      <c r="F452" s="167" t="s">
        <v>183</v>
      </c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170" t="s">
        <v>14</v>
      </c>
      <c r="D453" s="171"/>
      <c r="E453" s="172"/>
      <c r="F453" s="170" t="s">
        <v>14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50" priority="30">
      <formula>AND($C$24="Ninguno")</formula>
    </cfRule>
  </conditionalFormatting>
  <conditionalFormatting sqref="C26:F26">
    <cfRule type="expression" dxfId="49" priority="29">
      <formula>AND($C$24="Ninguno")</formula>
    </cfRule>
  </conditionalFormatting>
  <conditionalFormatting sqref="O41 O43:O46">
    <cfRule type="iconSet" priority="28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{A5CAB790-66C1-4A84-B672-827CCD51C34B}</x14:id>
        </ext>
      </extLst>
    </cfRule>
  </conditionalFormatting>
  <conditionalFormatting sqref="K170:K189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{DBC84073-3EB4-413B-B55E-15675D12E1FC}</x14:id>
        </ext>
      </extLst>
    </cfRule>
  </conditionalFormatting>
  <conditionalFormatting sqref="K198:K217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{7F52603A-7D57-4D33-B2D6-F2F521988560}</x14:id>
        </ext>
      </extLst>
    </cfRule>
  </conditionalFormatting>
  <conditionalFormatting sqref="K254:K273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{BB8DF434-600D-4404-9134-89B08C89151E}</x14:id>
        </ext>
      </extLst>
    </cfRule>
  </conditionalFormatting>
  <conditionalFormatting sqref="K282:K301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{879BC0C2-CC95-4CE4-8A44-BC65455A24CE}</x14:id>
        </ext>
      </extLst>
    </cfRule>
  </conditionalFormatting>
  <conditionalFormatting sqref="I226:I245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{51751573-9A06-48A0-BBFE-48CEAEECDAB0}</x14:id>
        </ext>
      </extLst>
    </cfRule>
  </conditionalFormatting>
  <conditionalFormatting sqref="E400:E40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{2185D8D1-F103-4AA4-AD4E-EC1DD38C581E}</x14:id>
        </ext>
      </extLst>
    </cfRule>
  </conditionalFormatting>
  <conditionalFormatting sqref="H74">
    <cfRule type="iconSet" priority="13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31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12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3">
    <cfRule type="iconSet" priority="11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H65">
    <cfRule type="iconSet" priority="8">
      <iconSet iconSet="3Symbols" reverse="1">
        <cfvo type="percent" val="0"/>
        <cfvo type="percent" val="33"/>
        <cfvo type="percent" val="67"/>
      </iconSet>
    </cfRule>
  </conditionalFormatting>
  <conditionalFormatting sqref="H67:H69">
    <cfRule type="iconSet" priority="7">
      <iconSet iconSet="3Symbols" reverse="1">
        <cfvo type="percent" val="0"/>
        <cfvo type="percent" val="33"/>
        <cfvo type="percent" val="67"/>
      </iconSet>
    </cfRule>
  </conditionalFormatting>
  <conditionalFormatting sqref="H71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0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I170:I175">
    <cfRule type="iconSet" priority="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30:F30">
    <cfRule type="expression" dxfId="48" priority="1">
      <formula>AND($C$24="Ninguno")</formula>
    </cfRule>
  </conditionalFormatting>
  <dataValidations count="4">
    <dataValidation type="list" allowBlank="1" showInputMessage="1" showErrorMessage="1" sqref="C61:F61" xr:uid="{C4B9F4DA-C23E-47A8-B4EB-6C1E2028A245}">
      <formula1>$B$64:$B$99</formula1>
    </dataValidation>
    <dataValidation type="list" allowBlank="1" showInputMessage="1" showErrorMessage="1" sqref="C17:F17" xr:uid="{2CCD6C12-2E6B-4BCE-BB51-EAAC880CAFB5}">
      <formula1>"Rev. N, Rev. 01, Rev. 02, Rev 03, Rev. 04, Rev 05, Rev 06"</formula1>
    </dataValidation>
    <dataValidation type="list" allowBlank="1" showInputMessage="1" showErrorMessage="1" sqref="C108" xr:uid="{02AA5A29-556D-4DCE-BEBE-3935816BB699}">
      <formula1>"0%, 1%, 3%, 5%, 10%, 15%"</formula1>
    </dataValidation>
    <dataValidation type="list" allowBlank="1" showInputMessage="1" showErrorMessage="1" sqref="G343:I345 G329:I338" xr:uid="{87AB1A3C-E354-4E0A-BEA3-DC85EFF94DF5}">
      <formula1>$B$65:$B$99</formula1>
    </dataValidation>
  </dataValidations>
  <hyperlinks>
    <hyperlink ref="B8" location="Index!A1" display="Index!A1" xr:uid="{C6AB764F-D99C-493F-A5AD-956853F7F332}"/>
    <hyperlink ref="B451" r:id="rId1" location="lnk=sametab " display="https://www.target.com/p/hide-free-knots-with-peanut-butter-strip-and-chicken-medium-large-dog-treat-9-7oz-5ct-kindfull-8482/-/A-86908029#lnk=sametab " xr:uid="{CF52B546-1CE7-46D0-904A-430045C0479D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5CAB790-66C1-4A84-B672-827CCD51C3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DBC84073-3EB4-413B-B55E-15675D12E1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7F52603A-7D57-4D33-B2D6-F2F52198856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BB8DF434-600D-4404-9134-89B08C89151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879BC0C2-CC95-4CE4-8A44-BC65455A24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51751573-9A06-48A0-BBFE-48CEAEECDAB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2185D8D1-F103-4AA4-AD4E-EC1DD38C58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F2F5C-A7EC-416C-9D5C-4DD260D99188}">
  <sheetPr codeName="Hoja44"/>
  <dimension ref="B1:AN459"/>
  <sheetViews>
    <sheetView view="pageBreakPreview" topLeftCell="C10" zoomScale="80" zoomScaleNormal="90" zoomScaleSheetLayoutView="80" workbookViewId="0">
      <selection activeCell="M15" sqref="M15:O15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246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295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267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287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254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0.15002500000000002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5.0008333333333335E-2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292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255</v>
      </c>
      <c r="C41" s="236"/>
      <c r="D41" s="237"/>
      <c r="E41" s="241" t="s">
        <v>256</v>
      </c>
      <c r="F41" s="241"/>
      <c r="G41" s="241"/>
      <c r="H41" s="241"/>
      <c r="I41" s="241" t="s">
        <v>257</v>
      </c>
      <c r="J41" s="241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customHeight="1" outlineLevel="1" x14ac:dyDescent="0.15">
      <c r="B42" s="235" t="s">
        <v>288</v>
      </c>
      <c r="C42" s="236"/>
      <c r="D42" s="237"/>
      <c r="E42" s="241" t="s">
        <v>270</v>
      </c>
      <c r="F42" s="241"/>
      <c r="G42" s="241"/>
      <c r="H42" s="241"/>
      <c r="I42" s="241" t="s">
        <v>288</v>
      </c>
      <c r="J42" s="241"/>
      <c r="K42" s="157" t="s">
        <v>204</v>
      </c>
      <c r="L42" s="96" t="s">
        <v>204</v>
      </c>
      <c r="M42" s="97">
        <f>N41/6</f>
        <v>8.3333333333333332E-3</v>
      </c>
      <c r="N42" s="159">
        <f>M42*0.001</f>
        <v>8.3333333333333337E-6</v>
      </c>
      <c r="O42" s="160">
        <f t="shared" ref="O42:O46" si="0">+N42/M42</f>
        <v>1E-3</v>
      </c>
    </row>
    <row r="43" spans="2:25" s="4" customFormat="1" ht="20" hidden="1" customHeight="1" outlineLevel="1" x14ac:dyDescent="0.15">
      <c r="B43" s="235"/>
      <c r="C43" s="236"/>
      <c r="D43" s="237"/>
      <c r="E43" s="238"/>
      <c r="F43" s="239"/>
      <c r="G43" s="239"/>
      <c r="H43" s="240"/>
      <c r="I43" s="241"/>
      <c r="J43" s="241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>
        <f>+N41/M42</f>
        <v>6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0.99983336110648224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customHeight="1" outlineLevel="1" x14ac:dyDescent="0.2">
      <c r="B50" s="102" t="str">
        <f>B42</f>
        <v>Basteo Beef</v>
      </c>
      <c r="C50" s="103">
        <f>N42</f>
        <v>8.3333333333333337E-6</v>
      </c>
      <c r="D50" s="104">
        <f t="shared" si="1"/>
        <v>1.6663889351774705E-4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5.0008333333333335E-2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0.15002500000000002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271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81000</v>
      </c>
      <c r="D62" s="243"/>
      <c r="E62" s="243"/>
      <c r="F62" s="244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customHeight="1" outlineLevel="1" x14ac:dyDescent="0.2">
      <c r="B66" s="110" t="s">
        <v>272</v>
      </c>
      <c r="C66" s="111">
        <v>600</v>
      </c>
      <c r="D66" s="112" t="s">
        <v>273</v>
      </c>
      <c r="E66" s="112" t="s">
        <v>8</v>
      </c>
      <c r="F66" s="111">
        <v>500</v>
      </c>
      <c r="G66" s="113">
        <f>+((C109/C66)*F66)/M42</f>
        <v>3078000</v>
      </c>
      <c r="H66" s="165">
        <f>+ROUND(($C$62/G66),0)+1</f>
        <v>1</v>
      </c>
      <c r="I66" s="111" t="s">
        <v>203</v>
      </c>
      <c r="J66" s="111" t="s">
        <v>110</v>
      </c>
      <c r="K66" s="111" t="s">
        <v>8</v>
      </c>
      <c r="L66" s="111" t="s">
        <v>8</v>
      </c>
      <c r="M66" s="116" t="s">
        <v>8</v>
      </c>
      <c r="N66" s="111" t="s">
        <v>8</v>
      </c>
      <c r="O66" s="111" t="s">
        <v>8</v>
      </c>
      <c r="P66" s="113" t="s">
        <v>8</v>
      </c>
      <c r="Q66" s="113" t="s">
        <v>8</v>
      </c>
    </row>
    <row r="67" spans="2:17" s="19" customFormat="1" ht="25" customHeight="1" outlineLevel="1" x14ac:dyDescent="0.2">
      <c r="B67" s="110" t="s">
        <v>274</v>
      </c>
      <c r="C67" s="111">
        <v>1200</v>
      </c>
      <c r="D67" s="112" t="s">
        <v>275</v>
      </c>
      <c r="E67" s="111" t="s">
        <v>8</v>
      </c>
      <c r="F67" s="111">
        <v>5000</v>
      </c>
      <c r="G67" s="113">
        <f>+((C109/C67)*F67)</f>
        <v>128250</v>
      </c>
      <c r="H67" s="114">
        <f>+ROUND(($C$62/G67),0)</f>
        <v>1</v>
      </c>
      <c r="I67" s="111" t="s">
        <v>203</v>
      </c>
      <c r="J67" s="111" t="s">
        <v>276</v>
      </c>
      <c r="K67" s="111" t="s">
        <v>8</v>
      </c>
      <c r="L67" s="111" t="s">
        <v>8</v>
      </c>
      <c r="M67" s="116">
        <v>0.56999999999999995</v>
      </c>
      <c r="N67" s="113" t="s">
        <v>8</v>
      </c>
      <c r="O67" s="113" t="s">
        <v>8</v>
      </c>
      <c r="P67" s="113">
        <v>1000</v>
      </c>
      <c r="Q67" s="113" t="s">
        <v>8</v>
      </c>
    </row>
    <row r="68" spans="2:17" s="19" customFormat="1" ht="25" customHeight="1" outlineLevel="1" x14ac:dyDescent="0.2">
      <c r="B68" s="110" t="s">
        <v>271</v>
      </c>
      <c r="C68" s="111">
        <v>38</v>
      </c>
      <c r="D68" s="112" t="s">
        <v>277</v>
      </c>
      <c r="E68" s="111">
        <v>1</v>
      </c>
      <c r="F68" s="111">
        <v>100</v>
      </c>
      <c r="G68" s="113">
        <f>+((C109/C68)*(F68))</f>
        <v>81000</v>
      </c>
      <c r="H68" s="114">
        <f>+ROUND(($C$62/G68),0)</f>
        <v>1</v>
      </c>
      <c r="I68" s="111" t="s">
        <v>203</v>
      </c>
      <c r="J68" s="111" t="s">
        <v>276</v>
      </c>
      <c r="K68" s="111" t="s">
        <v>8</v>
      </c>
      <c r="L68" s="111" t="s">
        <v>8</v>
      </c>
      <c r="M68" s="116">
        <f>+M67</f>
        <v>0.56999999999999995</v>
      </c>
      <c r="N68" s="113" t="s">
        <v>8</v>
      </c>
      <c r="O68" s="113" t="s">
        <v>8</v>
      </c>
      <c r="P68" s="113">
        <v>1000</v>
      </c>
      <c r="Q68" s="113" t="s">
        <v>8</v>
      </c>
    </row>
    <row r="69" spans="2:17" s="19" customFormat="1" ht="25" customHeight="1" outlineLevel="1" x14ac:dyDescent="0.2">
      <c r="B69" s="110" t="s">
        <v>278</v>
      </c>
      <c r="C69" s="111">
        <v>90</v>
      </c>
      <c r="D69" s="112" t="s">
        <v>202</v>
      </c>
      <c r="E69" s="112" t="s">
        <v>8</v>
      </c>
      <c r="F69" s="111">
        <v>100</v>
      </c>
      <c r="G69" s="113">
        <f>+((C109/C69)*(F69))</f>
        <v>34200</v>
      </c>
      <c r="H69" s="114">
        <f>+ROUND(($C$62/G69),0)</f>
        <v>2</v>
      </c>
      <c r="I69" s="111" t="s">
        <v>203</v>
      </c>
      <c r="J69" s="111" t="s">
        <v>276</v>
      </c>
      <c r="K69" s="111"/>
      <c r="L69" s="111"/>
      <c r="M69" s="116"/>
      <c r="N69" s="111"/>
      <c r="O69" s="111"/>
      <c r="P69" s="113"/>
      <c r="Q69" s="113"/>
    </row>
    <row r="70" spans="2:17" s="19" customFormat="1" ht="25" customHeight="1" outlineLevel="1" x14ac:dyDescent="0.2">
      <c r="B70" s="110" t="s">
        <v>279</v>
      </c>
      <c r="C70" s="111">
        <f>10*60</f>
        <v>600</v>
      </c>
      <c r="D70" s="112" t="s">
        <v>201</v>
      </c>
      <c r="E70" s="112" t="s">
        <v>8</v>
      </c>
      <c r="F70" s="111" t="s">
        <v>8</v>
      </c>
      <c r="G70" s="113">
        <f>+(C109/C70)*C129</f>
        <v>261630</v>
      </c>
      <c r="H70" s="114">
        <f>+ROUND(($C$62/G70),0)+1</f>
        <v>1</v>
      </c>
      <c r="I70" s="111" t="s">
        <v>203</v>
      </c>
      <c r="J70" s="111" t="s">
        <v>276</v>
      </c>
      <c r="K70" s="118" t="s">
        <v>8</v>
      </c>
      <c r="L70" s="118">
        <f t="shared" ref="L70" si="4">+L69</f>
        <v>0</v>
      </c>
      <c r="M70" s="116" t="s">
        <v>8</v>
      </c>
      <c r="N70" s="111" t="s">
        <v>8</v>
      </c>
      <c r="O70" s="111" t="s">
        <v>8</v>
      </c>
      <c r="P70" s="113" t="s">
        <v>8</v>
      </c>
      <c r="Q70" s="113" t="s">
        <v>8</v>
      </c>
    </row>
    <row r="71" spans="2:17" s="19" customFormat="1" ht="25" customHeight="1" outlineLevel="1" x14ac:dyDescent="0.2">
      <c r="B71" s="110" t="s">
        <v>9</v>
      </c>
      <c r="C71" s="111">
        <v>4</v>
      </c>
      <c r="D71" s="112" t="s">
        <v>208</v>
      </c>
      <c r="E71" s="112">
        <v>1</v>
      </c>
      <c r="F71" s="111">
        <v>18</v>
      </c>
      <c r="G71" s="113">
        <f>+((24/C71)*F71*C129*E71)</f>
        <v>550800</v>
      </c>
      <c r="H71" s="165">
        <f>+ROUND(($C$62/G71),0)+1</f>
        <v>1</v>
      </c>
      <c r="I71" s="112" t="s">
        <v>280</v>
      </c>
      <c r="J71" s="111" t="s">
        <v>276</v>
      </c>
      <c r="K71" s="118">
        <f>K69+N19</f>
        <v>0</v>
      </c>
      <c r="L71" s="118">
        <f>N19+(M20*M71)</f>
        <v>0</v>
      </c>
      <c r="M71" s="116">
        <v>0.22</v>
      </c>
      <c r="N71" s="111" t="s">
        <v>8</v>
      </c>
      <c r="O71" s="111" t="s">
        <v>8</v>
      </c>
      <c r="P71" s="113">
        <v>80</v>
      </c>
      <c r="Q71" s="113" t="s">
        <v>8</v>
      </c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7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81000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7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11571.428571428571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 t="e">
        <f>N71*25.4</f>
        <v>#VALUE!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#VALUE!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Oreja Res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Oreja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Manual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255</v>
      </c>
      <c r="C142" s="232"/>
      <c r="D142" s="220"/>
      <c r="E142" s="220"/>
      <c r="F142" s="220"/>
      <c r="G142" s="220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5">$J$162*I143</f>
        <v>0</v>
      </c>
      <c r="K143" s="126">
        <f t="shared" ref="K143:K161" si="6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5"/>
        <v>0</v>
      </c>
      <c r="K144" s="126">
        <f t="shared" si="6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5"/>
        <v>0</v>
      </c>
      <c r="K145" s="126">
        <f t="shared" si="6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5"/>
        <v>0</v>
      </c>
      <c r="K146" s="126">
        <f t="shared" si="6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5"/>
        <v>0</v>
      </c>
      <c r="K147" s="126">
        <f t="shared" si="6"/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5"/>
        <v>0</v>
      </c>
      <c r="K148" s="126">
        <f t="shared" si="6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5"/>
        <v>0</v>
      </c>
      <c r="K149" s="126">
        <f t="shared" si="6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5"/>
        <v>0</v>
      </c>
      <c r="K150" s="126">
        <f t="shared" si="6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5"/>
        <v>0</v>
      </c>
      <c r="K151" s="126">
        <f t="shared" si="6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5"/>
        <v>0</v>
      </c>
      <c r="K152" s="126">
        <f t="shared" si="6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5"/>
        <v>0</v>
      </c>
      <c r="K153" s="126">
        <f t="shared" si="6"/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5"/>
        <v>0</v>
      </c>
      <c r="K154" s="126">
        <f t="shared" si="6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5"/>
        <v>0</v>
      </c>
      <c r="K155" s="126">
        <f t="shared" si="6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5"/>
        <v>0</v>
      </c>
      <c r="K156" s="126">
        <f t="shared" si="6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5"/>
        <v>0</v>
      </c>
      <c r="K157" s="126">
        <f t="shared" si="6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2"/>
      <c r="C158" s="232"/>
      <c r="D158" s="220"/>
      <c r="E158" s="220"/>
      <c r="F158" s="220"/>
      <c r="G158" s="220"/>
      <c r="H158" s="123"/>
      <c r="I158" s="124"/>
      <c r="J158" s="125">
        <f t="shared" si="5"/>
        <v>0</v>
      </c>
      <c r="K158" s="126">
        <f t="shared" si="6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2"/>
      <c r="C159" s="232"/>
      <c r="D159" s="220"/>
      <c r="E159" s="220"/>
      <c r="F159" s="220"/>
      <c r="G159" s="220"/>
      <c r="H159" s="123"/>
      <c r="I159" s="124"/>
      <c r="J159" s="125">
        <f t="shared" si="5"/>
        <v>0</v>
      </c>
      <c r="K159" s="126">
        <f t="shared" si="6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2"/>
      <c r="C160" s="232"/>
      <c r="D160" s="220"/>
      <c r="E160" s="220"/>
      <c r="F160" s="220"/>
      <c r="G160" s="220"/>
      <c r="H160" s="123"/>
      <c r="I160" s="124"/>
      <c r="J160" s="125">
        <f t="shared" si="5"/>
        <v>0</v>
      </c>
      <c r="K160" s="126">
        <f t="shared" si="6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5"/>
        <v>0</v>
      </c>
      <c r="K161" s="126">
        <f t="shared" si="6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38.520000000000003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customHeight="1" outlineLevel="1" x14ac:dyDescent="0.2">
      <c r="B166" s="225" t="s">
        <v>105</v>
      </c>
      <c r="C166" s="226"/>
      <c r="D166" s="227" t="str">
        <f>I42</f>
        <v>Basteo Beef</v>
      </c>
      <c r="E166" s="228"/>
      <c r="F166" s="228"/>
      <c r="G166" s="228"/>
      <c r="H166" s="229"/>
    </row>
    <row r="167" spans="2:40" ht="20" customHeight="1" outlineLevel="1" x14ac:dyDescent="0.2">
      <c r="B167" s="230" t="s">
        <v>109</v>
      </c>
      <c r="C167" s="231"/>
      <c r="D167" s="227" t="str">
        <f>B42</f>
        <v>Basteo Beef</v>
      </c>
      <c r="E167" s="228"/>
      <c r="F167" s="228"/>
      <c r="G167" s="228"/>
      <c r="H167" s="229"/>
    </row>
    <row r="168" spans="2:40" ht="20" customHeight="1" outlineLevel="1" x14ac:dyDescent="0.2">
      <c r="B168" s="230" t="s">
        <v>82</v>
      </c>
      <c r="C168" s="231"/>
      <c r="D168" s="227" t="str">
        <f>E42</f>
        <v>Linea de Basteo</v>
      </c>
      <c r="E168" s="228"/>
      <c r="F168" s="228"/>
      <c r="G168" s="228"/>
      <c r="H168" s="229"/>
    </row>
    <row r="169" spans="2:40" ht="34.5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customHeight="1" outlineLevel="1" x14ac:dyDescent="0.2">
      <c r="B170" s="232" t="s">
        <v>281</v>
      </c>
      <c r="C170" s="232"/>
      <c r="D170" s="220"/>
      <c r="E170" s="220"/>
      <c r="F170" s="220"/>
      <c r="G170" s="220"/>
      <c r="H170" s="123">
        <v>0</v>
      </c>
      <c r="I170" s="124">
        <v>0.79615999999999998</v>
      </c>
      <c r="J170" s="125">
        <f>$J$190*I170</f>
        <v>39.808</v>
      </c>
      <c r="K170" s="126">
        <f>+J170*H170</f>
        <v>0</v>
      </c>
      <c r="L170" s="220"/>
      <c r="M170" s="220"/>
      <c r="N170" s="220"/>
      <c r="O170" s="220"/>
    </row>
    <row r="171" spans="2:40" ht="20" customHeight="1" outlineLevel="1" x14ac:dyDescent="0.2">
      <c r="B171" s="232" t="s">
        <v>282</v>
      </c>
      <c r="C171" s="232"/>
      <c r="D171" s="220"/>
      <c r="E171" s="220"/>
      <c r="F171" s="220"/>
      <c r="G171" s="220"/>
      <c r="H171" s="123">
        <v>22.5</v>
      </c>
      <c r="I171" s="124">
        <v>0.11219999999999999</v>
      </c>
      <c r="J171" s="125">
        <f>$J$190*I171</f>
        <v>5.6099999999999994</v>
      </c>
      <c r="K171" s="126">
        <f t="shared" ref="K171:K174" si="7">+J171*H171</f>
        <v>126.22499999999999</v>
      </c>
      <c r="L171" s="220"/>
      <c r="M171" s="220"/>
      <c r="N171" s="220"/>
      <c r="O171" s="220"/>
    </row>
    <row r="172" spans="2:40" ht="20" customHeight="1" outlineLevel="1" x14ac:dyDescent="0.2">
      <c r="B172" s="232" t="s">
        <v>283</v>
      </c>
      <c r="C172" s="232"/>
      <c r="D172" s="220"/>
      <c r="E172" s="220"/>
      <c r="F172" s="220"/>
      <c r="G172" s="220"/>
      <c r="H172" s="123">
        <v>55.36</v>
      </c>
      <c r="I172" s="124">
        <v>0.04</v>
      </c>
      <c r="J172" s="125">
        <f t="shared" ref="J172:J189" si="8">$J$190*I172</f>
        <v>2</v>
      </c>
      <c r="K172" s="126">
        <f t="shared" si="7"/>
        <v>110.72</v>
      </c>
      <c r="L172" s="220"/>
      <c r="M172" s="220"/>
      <c r="N172" s="220"/>
      <c r="O172" s="220"/>
    </row>
    <row r="173" spans="2:40" ht="20" customHeight="1" outlineLevel="1" x14ac:dyDescent="0.2">
      <c r="B173" s="232" t="s">
        <v>284</v>
      </c>
      <c r="C173" s="232"/>
      <c r="D173" s="220"/>
      <c r="E173" s="220"/>
      <c r="F173" s="220"/>
      <c r="G173" s="220"/>
      <c r="H173" s="123">
        <v>33.299999999999997</v>
      </c>
      <c r="I173" s="124">
        <v>5.0186000000000001E-2</v>
      </c>
      <c r="J173" s="125">
        <f t="shared" si="8"/>
        <v>2.5093000000000001</v>
      </c>
      <c r="K173" s="126">
        <f t="shared" si="7"/>
        <v>83.559689999999989</v>
      </c>
      <c r="L173" s="220"/>
      <c r="M173" s="220"/>
      <c r="N173" s="220"/>
      <c r="O173" s="220"/>
    </row>
    <row r="174" spans="2:40" ht="20" customHeight="1" outlineLevel="1" x14ac:dyDescent="0.2">
      <c r="B174" s="232" t="s">
        <v>285</v>
      </c>
      <c r="C174" s="232"/>
      <c r="D174" s="220"/>
      <c r="E174" s="220"/>
      <c r="F174" s="220"/>
      <c r="G174" s="220"/>
      <c r="H174" s="123">
        <v>1170</v>
      </c>
      <c r="I174" s="124">
        <v>1E-4</v>
      </c>
      <c r="J174" s="125">
        <f t="shared" si="8"/>
        <v>5.0000000000000001E-3</v>
      </c>
      <c r="K174" s="126">
        <f t="shared" si="7"/>
        <v>5.8500000000000005</v>
      </c>
      <c r="L174" s="220"/>
      <c r="M174" s="220"/>
      <c r="N174" s="220"/>
      <c r="O174" s="220"/>
    </row>
    <row r="175" spans="2:40" s="4" customFormat="1" ht="20" customHeight="1" outlineLevel="1" x14ac:dyDescent="0.2">
      <c r="B175" s="232" t="s">
        <v>286</v>
      </c>
      <c r="C175" s="232"/>
      <c r="D175" s="220"/>
      <c r="E175" s="220"/>
      <c r="F175" s="220"/>
      <c r="G175" s="220"/>
      <c r="H175" s="123">
        <v>5120</v>
      </c>
      <c r="I175" s="124">
        <v>8.5099999999999998E-4</v>
      </c>
      <c r="J175" s="125">
        <f t="shared" si="8"/>
        <v>4.2549999999999998E-2</v>
      </c>
      <c r="K175" s="126">
        <f>+J175*H175</f>
        <v>217.85599999999999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customHeight="1" outlineLevel="1" x14ac:dyDescent="0.2">
      <c r="B176" s="232" t="s">
        <v>289</v>
      </c>
      <c r="C176" s="232"/>
      <c r="D176" s="220"/>
      <c r="E176" s="220"/>
      <c r="F176" s="220"/>
      <c r="G176" s="220"/>
      <c r="H176" s="123">
        <v>90</v>
      </c>
      <c r="I176" s="124">
        <v>5.0000000000000001E-4</v>
      </c>
      <c r="J176" s="125">
        <f t="shared" si="8"/>
        <v>2.5000000000000001E-2</v>
      </c>
      <c r="K176" s="126">
        <f t="shared" ref="K176:K180" si="9">+J176*H176</f>
        <v>2.25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4"/>
      <c r="D177" s="220"/>
      <c r="E177" s="220"/>
      <c r="F177" s="220"/>
      <c r="G177" s="220"/>
      <c r="H177" s="123"/>
      <c r="I177" s="124"/>
      <c r="J177" s="125">
        <f t="shared" si="8"/>
        <v>0</v>
      </c>
      <c r="K177" s="126">
        <f t="shared" si="9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2"/>
      <c r="C178" s="232"/>
      <c r="D178" s="220"/>
      <c r="E178" s="220"/>
      <c r="F178" s="220"/>
      <c r="G178" s="220"/>
      <c r="H178" s="123"/>
      <c r="I178" s="124"/>
      <c r="J178" s="125">
        <f t="shared" si="8"/>
        <v>0</v>
      </c>
      <c r="K178" s="126">
        <f t="shared" si="9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2"/>
      <c r="C179" s="232"/>
      <c r="D179" s="220"/>
      <c r="E179" s="220"/>
      <c r="F179" s="220"/>
      <c r="G179" s="220"/>
      <c r="H179" s="123"/>
      <c r="I179" s="128"/>
      <c r="J179" s="125">
        <f t="shared" si="8"/>
        <v>0</v>
      </c>
      <c r="K179" s="126">
        <f t="shared" si="9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2"/>
      <c r="C180" s="232"/>
      <c r="D180" s="220"/>
      <c r="E180" s="220"/>
      <c r="F180" s="220"/>
      <c r="G180" s="220"/>
      <c r="H180" s="123"/>
      <c r="I180" s="128"/>
      <c r="J180" s="125">
        <f t="shared" si="8"/>
        <v>0</v>
      </c>
      <c r="K180" s="126">
        <f t="shared" si="9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2"/>
      <c r="C181" s="232"/>
      <c r="D181" s="220"/>
      <c r="E181" s="220"/>
      <c r="F181" s="220"/>
      <c r="G181" s="220"/>
      <c r="H181" s="123"/>
      <c r="I181" s="128"/>
      <c r="J181" s="125">
        <f t="shared" si="8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2"/>
      <c r="C182" s="232"/>
      <c r="D182" s="220"/>
      <c r="E182" s="220"/>
      <c r="F182" s="220"/>
      <c r="G182" s="220"/>
      <c r="H182" s="123"/>
      <c r="I182" s="128"/>
      <c r="J182" s="125">
        <f t="shared" si="8"/>
        <v>0</v>
      </c>
      <c r="K182" s="126">
        <f t="shared" ref="K182:K189" si="10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2"/>
      <c r="C183" s="232"/>
      <c r="D183" s="220"/>
      <c r="E183" s="220"/>
      <c r="F183" s="220"/>
      <c r="G183" s="220"/>
      <c r="H183" s="123"/>
      <c r="I183" s="128"/>
      <c r="J183" s="125">
        <f t="shared" si="8"/>
        <v>0</v>
      </c>
      <c r="K183" s="126">
        <f t="shared" si="10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2"/>
      <c r="C184" s="232"/>
      <c r="D184" s="220"/>
      <c r="E184" s="220"/>
      <c r="F184" s="220"/>
      <c r="G184" s="220"/>
      <c r="H184" s="123"/>
      <c r="I184" s="128"/>
      <c r="J184" s="125">
        <f t="shared" si="8"/>
        <v>0</v>
      </c>
      <c r="K184" s="126">
        <f t="shared" si="10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2"/>
      <c r="C185" s="232"/>
      <c r="D185" s="220"/>
      <c r="E185" s="220"/>
      <c r="F185" s="220"/>
      <c r="G185" s="220"/>
      <c r="H185" s="123"/>
      <c r="I185" s="128"/>
      <c r="J185" s="125">
        <f t="shared" si="8"/>
        <v>0</v>
      </c>
      <c r="K185" s="126">
        <f t="shared" si="10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8"/>
        <v>0</v>
      </c>
      <c r="K186" s="126">
        <f t="shared" si="10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8"/>
        <v>0</v>
      </c>
      <c r="K187" s="126">
        <f t="shared" si="10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8"/>
        <v>0</v>
      </c>
      <c r="K188" s="126">
        <f t="shared" si="10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8"/>
        <v>0</v>
      </c>
      <c r="K189" s="126">
        <f t="shared" si="10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customHeight="1" outlineLevel="1" x14ac:dyDescent="0.2">
      <c r="B190" s="7" t="s">
        <v>15</v>
      </c>
      <c r="I190" s="83">
        <f>SUM(I170:I189)</f>
        <v>0.99999699999999991</v>
      </c>
      <c r="J190" s="84">
        <v>50</v>
      </c>
      <c r="K190" s="85">
        <f>+SUM(K170:K189)</f>
        <v>546.46069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outlineLevel="1" x14ac:dyDescent="0.2">
      <c r="I191" s="48" t="s">
        <v>116</v>
      </c>
      <c r="J191" s="221">
        <f>+K190/J190</f>
        <v>10.929213799999999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 t="s">
        <v>263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">
        <v>263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">
        <v>256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232"/>
      <c r="C198" s="232"/>
      <c r="D198" s="220"/>
      <c r="E198" s="220"/>
      <c r="F198" s="220"/>
      <c r="G198" s="220"/>
      <c r="H198" s="123"/>
      <c r="I198" s="128"/>
      <c r="J198" s="125">
        <f t="shared" ref="J198:J217" si="11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232"/>
      <c r="C199" s="232"/>
      <c r="D199" s="220"/>
      <c r="E199" s="220"/>
      <c r="F199" s="220"/>
      <c r="G199" s="220"/>
      <c r="H199" s="123"/>
      <c r="I199" s="128"/>
      <c r="J199" s="125">
        <f t="shared" si="11"/>
        <v>0</v>
      </c>
      <c r="K199" s="126">
        <f t="shared" ref="K199:K202" si="12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232"/>
      <c r="C200" s="232"/>
      <c r="D200" s="220"/>
      <c r="E200" s="220"/>
      <c r="F200" s="220"/>
      <c r="G200" s="220"/>
      <c r="H200" s="123"/>
      <c r="I200" s="128"/>
      <c r="J200" s="125">
        <f t="shared" si="11"/>
        <v>0</v>
      </c>
      <c r="K200" s="126">
        <f t="shared" si="12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232"/>
      <c r="C201" s="232"/>
      <c r="D201" s="220"/>
      <c r="E201" s="220"/>
      <c r="F201" s="220"/>
      <c r="G201" s="220"/>
      <c r="H201" s="123"/>
      <c r="I201" s="128"/>
      <c r="J201" s="125">
        <f t="shared" si="11"/>
        <v>0</v>
      </c>
      <c r="K201" s="126">
        <f t="shared" si="12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232"/>
      <c r="C202" s="232"/>
      <c r="D202" s="220"/>
      <c r="E202" s="220"/>
      <c r="F202" s="220"/>
      <c r="G202" s="220"/>
      <c r="H202" s="123"/>
      <c r="I202" s="128"/>
      <c r="J202" s="125">
        <f t="shared" si="11"/>
        <v>0</v>
      </c>
      <c r="K202" s="126">
        <f t="shared" si="12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232"/>
      <c r="C203" s="232"/>
      <c r="D203" s="220"/>
      <c r="E203" s="220"/>
      <c r="F203" s="220"/>
      <c r="G203" s="220"/>
      <c r="H203" s="123"/>
      <c r="I203" s="128"/>
      <c r="J203" s="125">
        <f t="shared" si="11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2"/>
      <c r="C204" s="232"/>
      <c r="D204" s="220"/>
      <c r="E204" s="220"/>
      <c r="F204" s="220"/>
      <c r="G204" s="220"/>
      <c r="H204" s="123"/>
      <c r="I204" s="128"/>
      <c r="J204" s="125">
        <f t="shared" si="11"/>
        <v>0</v>
      </c>
      <c r="K204" s="126">
        <f t="shared" ref="K204:K208" si="13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2"/>
      <c r="C205" s="232"/>
      <c r="D205" s="220"/>
      <c r="E205" s="220"/>
      <c r="F205" s="220"/>
      <c r="G205" s="220"/>
      <c r="H205" s="123"/>
      <c r="I205" s="128"/>
      <c r="J205" s="125">
        <f t="shared" si="11"/>
        <v>0</v>
      </c>
      <c r="K205" s="126">
        <f t="shared" si="13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2"/>
      <c r="C206" s="232"/>
      <c r="D206" s="220"/>
      <c r="E206" s="220"/>
      <c r="F206" s="220"/>
      <c r="G206" s="220"/>
      <c r="H206" s="123"/>
      <c r="I206" s="128"/>
      <c r="J206" s="125">
        <f t="shared" si="11"/>
        <v>0</v>
      </c>
      <c r="K206" s="126">
        <f t="shared" si="13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2"/>
      <c r="C207" s="232"/>
      <c r="D207" s="220"/>
      <c r="E207" s="220"/>
      <c r="F207" s="220"/>
      <c r="G207" s="220"/>
      <c r="H207" s="123"/>
      <c r="I207" s="128"/>
      <c r="J207" s="125">
        <f t="shared" si="11"/>
        <v>0</v>
      </c>
      <c r="K207" s="126">
        <f t="shared" si="13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2"/>
      <c r="C208" s="232"/>
      <c r="D208" s="220"/>
      <c r="E208" s="220"/>
      <c r="F208" s="220"/>
      <c r="G208" s="220"/>
      <c r="H208" s="123"/>
      <c r="I208" s="128"/>
      <c r="J208" s="125">
        <f t="shared" si="11"/>
        <v>0</v>
      </c>
      <c r="K208" s="126">
        <f t="shared" si="13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2"/>
      <c r="C209" s="232"/>
      <c r="D209" s="220"/>
      <c r="E209" s="220"/>
      <c r="F209" s="220"/>
      <c r="G209" s="220"/>
      <c r="H209" s="123"/>
      <c r="I209" s="128"/>
      <c r="J209" s="125">
        <f t="shared" si="11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2"/>
      <c r="C210" s="232"/>
      <c r="D210" s="220"/>
      <c r="E210" s="220"/>
      <c r="F210" s="220"/>
      <c r="G210" s="220"/>
      <c r="H210" s="123"/>
      <c r="I210" s="128"/>
      <c r="J210" s="125">
        <f t="shared" si="11"/>
        <v>0</v>
      </c>
      <c r="K210" s="126">
        <f t="shared" ref="K210:K217" si="14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2"/>
      <c r="C211" s="232"/>
      <c r="D211" s="220"/>
      <c r="E211" s="220"/>
      <c r="F211" s="220"/>
      <c r="G211" s="220"/>
      <c r="H211" s="123"/>
      <c r="I211" s="128"/>
      <c r="J211" s="125">
        <f t="shared" si="11"/>
        <v>0</v>
      </c>
      <c r="K211" s="126">
        <f t="shared" si="14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2"/>
      <c r="C212" s="232"/>
      <c r="D212" s="220"/>
      <c r="E212" s="220"/>
      <c r="F212" s="220"/>
      <c r="G212" s="220"/>
      <c r="H212" s="123"/>
      <c r="I212" s="128"/>
      <c r="J212" s="125">
        <f t="shared" si="11"/>
        <v>0</v>
      </c>
      <c r="K212" s="126">
        <f t="shared" si="14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2"/>
      <c r="C213" s="232"/>
      <c r="D213" s="220"/>
      <c r="E213" s="220"/>
      <c r="F213" s="220"/>
      <c r="G213" s="220"/>
      <c r="H213" s="123"/>
      <c r="I213" s="128"/>
      <c r="J213" s="125">
        <f t="shared" si="11"/>
        <v>0</v>
      </c>
      <c r="K213" s="126">
        <f t="shared" si="14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1"/>
        <v>0</v>
      </c>
      <c r="K214" s="126">
        <f t="shared" si="14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1"/>
        <v>0</v>
      </c>
      <c r="K215" s="126">
        <f t="shared" si="14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1"/>
        <v>0</v>
      </c>
      <c r="K216" s="126">
        <f t="shared" si="14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1"/>
        <v>0</v>
      </c>
      <c r="K217" s="126">
        <f t="shared" si="14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 t="s">
        <v>264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">
        <v>264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">
        <v>265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232"/>
      <c r="C226" s="232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232"/>
      <c r="C227" s="232"/>
      <c r="D227" s="220"/>
      <c r="E227" s="220"/>
      <c r="F227" s="220"/>
      <c r="G227" s="220"/>
      <c r="H227" s="123"/>
      <c r="I227" s="124"/>
      <c r="J227" s="125">
        <f t="shared" ref="J227:J245" si="15">$J$246*I227</f>
        <v>0</v>
      </c>
      <c r="K227" s="126">
        <f t="shared" ref="K227:K230" si="16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5"/>
        <v>0</v>
      </c>
      <c r="K228" s="126">
        <f t="shared" si="16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5"/>
        <v>0</v>
      </c>
      <c r="K229" s="126">
        <f t="shared" si="16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5"/>
        <v>0</v>
      </c>
      <c r="K230" s="126">
        <f t="shared" si="16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5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5"/>
        <v>0</v>
      </c>
      <c r="K232" s="126">
        <f t="shared" ref="K232:K236" si="17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5"/>
        <v>0</v>
      </c>
      <c r="K233" s="126">
        <f t="shared" si="17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5"/>
        <v>0</v>
      </c>
      <c r="K234" s="126">
        <f t="shared" si="17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5"/>
        <v>0</v>
      </c>
      <c r="K235" s="126">
        <f t="shared" si="17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5"/>
        <v>0</v>
      </c>
      <c r="K236" s="126">
        <f t="shared" si="17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5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5"/>
        <v>0</v>
      </c>
      <c r="K238" s="126">
        <f t="shared" ref="K238:K245" si="18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5"/>
        <v>0</v>
      </c>
      <c r="K239" s="126">
        <f t="shared" si="18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5"/>
        <v>0</v>
      </c>
      <c r="K240" s="126">
        <f t="shared" si="18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5"/>
        <v>0</v>
      </c>
      <c r="K241" s="126">
        <f t="shared" si="18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5"/>
        <v>0</v>
      </c>
      <c r="K242" s="126">
        <f t="shared" si="18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5"/>
        <v>0</v>
      </c>
      <c r="K243" s="126">
        <f t="shared" si="18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5"/>
        <v>0</v>
      </c>
      <c r="K244" s="126">
        <f t="shared" si="18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5"/>
        <v>0</v>
      </c>
      <c r="K245" s="126">
        <f t="shared" si="18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9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9"/>
        <v>0</v>
      </c>
      <c r="K255" s="126">
        <f t="shared" ref="K255:K258" si="20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9"/>
        <v>0</v>
      </c>
      <c r="K256" s="126">
        <f t="shared" si="20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9"/>
        <v>0</v>
      </c>
      <c r="K257" s="126">
        <f t="shared" si="20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9"/>
        <v>0</v>
      </c>
      <c r="K258" s="126">
        <f t="shared" si="20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9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9"/>
        <v>0</v>
      </c>
      <c r="K260" s="126">
        <f t="shared" ref="K260:K264" si="21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9"/>
        <v>0</v>
      </c>
      <c r="K261" s="126">
        <f t="shared" si="21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9"/>
        <v>0</v>
      </c>
      <c r="K262" s="126">
        <f t="shared" si="21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9"/>
        <v>0</v>
      </c>
      <c r="K263" s="126">
        <f t="shared" si="21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9"/>
        <v>0</v>
      </c>
      <c r="K264" s="126">
        <f t="shared" si="21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9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9"/>
        <v>0</v>
      </c>
      <c r="K266" s="126">
        <f t="shared" ref="K266:K273" si="22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9"/>
        <v>0</v>
      </c>
      <c r="K267" s="126">
        <f t="shared" si="22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9"/>
        <v>0</v>
      </c>
      <c r="K268" s="126">
        <f t="shared" si="22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9"/>
        <v>0</v>
      </c>
      <c r="K269" s="126">
        <f t="shared" si="22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9"/>
        <v>0</v>
      </c>
      <c r="K270" s="126">
        <f t="shared" si="22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9"/>
        <v>0</v>
      </c>
      <c r="K271" s="126">
        <f t="shared" si="22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9"/>
        <v>0</v>
      </c>
      <c r="K272" s="126">
        <f t="shared" si="22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9"/>
        <v>0</v>
      </c>
      <c r="K273" s="126">
        <f t="shared" si="22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3">$J$302*I283</f>
        <v>0</v>
      </c>
      <c r="K283" s="126">
        <f t="shared" ref="K283:K286" si="24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3"/>
        <v>0</v>
      </c>
      <c r="K284" s="126">
        <f t="shared" si="24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3"/>
        <v>0</v>
      </c>
      <c r="K285" s="126">
        <f t="shared" si="24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3"/>
        <v>0</v>
      </c>
      <c r="K286" s="126">
        <f t="shared" si="24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3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3"/>
        <v>0</v>
      </c>
      <c r="K288" s="126">
        <f t="shared" ref="K288:K292" si="25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3"/>
        <v>0</v>
      </c>
      <c r="K289" s="126">
        <f t="shared" si="25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3"/>
        <v>0</v>
      </c>
      <c r="K290" s="126">
        <f t="shared" si="25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3"/>
        <v>0</v>
      </c>
      <c r="K291" s="126">
        <f t="shared" si="25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3"/>
        <v>0</v>
      </c>
      <c r="K292" s="126">
        <f t="shared" si="25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3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3"/>
        <v>0</v>
      </c>
      <c r="K294" s="126">
        <f t="shared" ref="K294:K301" si="26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3"/>
        <v>0</v>
      </c>
      <c r="K295" s="126">
        <f t="shared" si="26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3"/>
        <v>0</v>
      </c>
      <c r="K296" s="126">
        <f t="shared" si="26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3"/>
        <v>0</v>
      </c>
      <c r="K297" s="126">
        <f t="shared" si="26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3"/>
        <v>0</v>
      </c>
      <c r="K298" s="126">
        <f t="shared" si="26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3"/>
        <v>0</v>
      </c>
      <c r="K299" s="126">
        <f t="shared" si="26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3"/>
        <v>0</v>
      </c>
      <c r="K300" s="126">
        <f t="shared" si="26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3"/>
        <v>0</v>
      </c>
      <c r="K301" s="126">
        <f t="shared" si="26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</f>
        <v>1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300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0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7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v>0</v>
      </c>
      <c r="G314" s="200"/>
      <c r="H314" s="204">
        <v>12</v>
      </c>
      <c r="I314" s="205"/>
      <c r="J314" s="206">
        <v>235</v>
      </c>
      <c r="K314" s="207"/>
      <c r="L314" s="199">
        <f t="shared" si="27"/>
        <v>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f>+H73</f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7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7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7</v>
      </c>
      <c r="G317" s="200"/>
      <c r="H317" s="204">
        <v>12</v>
      </c>
      <c r="I317" s="205"/>
      <c r="J317" s="206">
        <v>150</v>
      </c>
      <c r="K317" s="207"/>
      <c r="L317" s="199">
        <f t="shared" si="27"/>
        <v>1050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7</v>
      </c>
      <c r="G318" s="200"/>
      <c r="H318" s="204">
        <v>6</v>
      </c>
      <c r="I318" s="205"/>
      <c r="J318" s="206">
        <v>35</v>
      </c>
      <c r="K318" s="207"/>
      <c r="L318" s="199">
        <f t="shared" si="27"/>
        <v>490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7</v>
      </c>
      <c r="G319" s="200"/>
      <c r="H319" s="204">
        <v>12</v>
      </c>
      <c r="I319" s="205"/>
      <c r="J319" s="206">
        <v>90</v>
      </c>
      <c r="K319" s="207"/>
      <c r="L319" s="199">
        <f t="shared" si="27"/>
        <v>630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7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4074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9</v>
      </c>
      <c r="C329" s="214"/>
      <c r="D329" s="94" t="str">
        <f>E69</f>
        <v>-</v>
      </c>
      <c r="E329" s="193"/>
      <c r="F329" s="195"/>
      <c r="G329" s="215" t="s">
        <v>9</v>
      </c>
      <c r="H329" s="216"/>
      <c r="I329" s="216"/>
      <c r="J329" s="193">
        <v>20</v>
      </c>
      <c r="K329" s="195"/>
      <c r="L329" s="193">
        <v>5</v>
      </c>
      <c r="M329" s="194"/>
      <c r="N329" s="193" t="e">
        <f t="shared" ref="N329" si="28">+L329*J329*D329</f>
        <v>#VALUE!</v>
      </c>
      <c r="O329" s="195"/>
    </row>
    <row r="330" spans="2:40" ht="20" customHeight="1" outlineLevel="1" x14ac:dyDescent="0.2">
      <c r="B330" s="214"/>
      <c r="C330" s="214"/>
      <c r="D330" s="94"/>
      <c r="E330" s="193"/>
      <c r="F330" s="195"/>
      <c r="G330" s="215"/>
      <c r="H330" s="216"/>
      <c r="I330" s="216"/>
      <c r="J330" s="193"/>
      <c r="K330" s="195"/>
      <c r="L330" s="193"/>
      <c r="M330" s="194"/>
      <c r="N330" s="193"/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 t="e">
        <f>+SUM(N329:O338)</f>
        <v>#VALUE!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 t="str">
        <f>+D329</f>
        <v>-</v>
      </c>
      <c r="E343" s="193"/>
      <c r="F343" s="195"/>
      <c r="G343" s="215" t="s">
        <v>9</v>
      </c>
      <c r="H343" s="216"/>
      <c r="I343" s="216"/>
      <c r="J343" s="193">
        <v>14.04</v>
      </c>
      <c r="K343" s="195"/>
      <c r="L343" s="193">
        <v>5</v>
      </c>
      <c r="M343" s="195"/>
      <c r="N343" s="193" t="e">
        <f>+L343*J343*D343</f>
        <v>#VALUE!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 t="e">
        <f>+SUM(N343:O345)</f>
        <v>#VALUE!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9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81000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5.0008333333333335E-2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+((J163/O41)*D49)+((J191/O42)*D50)</f>
        <v>40.334813164472585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6.0512303450000013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7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81000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5.761316872427983E-2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0.17283950617283952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10.7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 t="e">
        <f>+N346</f>
        <v>#VALUE!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 t="e">
        <f>+F378*F377</f>
        <v>#VALUE!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81000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 t="e">
        <f>+F379/F380</f>
        <v>#VALUE!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 t="e">
        <f>$F$360*F381</f>
        <v>#VALUE!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 t="e">
        <f>+N339</f>
        <v>#VALUE!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 t="e">
        <f>+F387*F386</f>
        <v>#VALUE!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81000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 t="e">
        <f>+F388/F389</f>
        <v>#VALUE!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 t="e">
        <f>$F$360*F390</f>
        <v>#VALUE!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16.166666666666668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1.9958847736625517E-4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5.9876543209876564E-4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6.0512303450000013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0.17283950617283952</v>
      </c>
      <c r="E401" s="140" t="e">
        <f t="shared" ref="E401:E404" si="30">+D401/$D$405</f>
        <v>#VALUE!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 t="e">
        <f>+F382</f>
        <v>#VALUE!</v>
      </c>
      <c r="E402" s="140" t="e">
        <f t="shared" si="30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30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5.9876543209876564E-4</v>
      </c>
      <c r="E404" s="140" t="e">
        <f t="shared" si="30"/>
        <v>#VALUE!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0.15</v>
      </c>
      <c r="E419" s="140" t="e">
        <f t="shared" ref="E419" si="31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ht="16" outlineLevel="1" x14ac:dyDescent="0.2">
      <c r="B451" s="148" t="s">
        <v>266</v>
      </c>
      <c r="C451" s="185" t="s">
        <v>182</v>
      </c>
      <c r="D451" s="186"/>
      <c r="E451" s="187"/>
      <c r="F451" s="185" t="s">
        <v>182</v>
      </c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 t="s">
        <v>183</v>
      </c>
      <c r="C452" s="167" t="s">
        <v>183</v>
      </c>
      <c r="D452" s="168"/>
      <c r="E452" s="169"/>
      <c r="F452" s="167" t="s">
        <v>183</v>
      </c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170" t="s">
        <v>14</v>
      </c>
      <c r="D453" s="171"/>
      <c r="E453" s="172"/>
      <c r="F453" s="170" t="s">
        <v>14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44" priority="30">
      <formula>AND($C$24="Ninguno")</formula>
    </cfRule>
  </conditionalFormatting>
  <conditionalFormatting sqref="C26:F26">
    <cfRule type="expression" dxfId="43" priority="29">
      <formula>AND($C$24="Ninguno")</formula>
    </cfRule>
  </conditionalFormatting>
  <conditionalFormatting sqref="O41 O43:O46">
    <cfRule type="iconSet" priority="28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{0878DFAA-B974-4A94-BB08-37B946A6F085}</x14:id>
        </ext>
      </extLst>
    </cfRule>
  </conditionalFormatting>
  <conditionalFormatting sqref="K170:K189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{EDA4A09A-6D8C-44FF-8352-192264277238}</x14:id>
        </ext>
      </extLst>
    </cfRule>
  </conditionalFormatting>
  <conditionalFormatting sqref="K198:K217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{1B549934-5F90-493F-9620-131F33BAE1B5}</x14:id>
        </ext>
      </extLst>
    </cfRule>
  </conditionalFormatting>
  <conditionalFormatting sqref="K254:K273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{E20518EA-EE93-4D52-A012-9EC4717E5DB7}</x14:id>
        </ext>
      </extLst>
    </cfRule>
  </conditionalFormatting>
  <conditionalFormatting sqref="K282:K301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{864F977A-85A8-46B0-928C-8F9214075CA0}</x14:id>
        </ext>
      </extLst>
    </cfRule>
  </conditionalFormatting>
  <conditionalFormatting sqref="I226:I245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{A754A916-44CB-4EDC-8B75-45A381C6E9BF}</x14:id>
        </ext>
      </extLst>
    </cfRule>
  </conditionalFormatting>
  <conditionalFormatting sqref="E400:E40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{343C1AC8-B7BE-458F-AAF9-B42B43CF9252}</x14:id>
        </ext>
      </extLst>
    </cfRule>
  </conditionalFormatting>
  <conditionalFormatting sqref="H65">
    <cfRule type="iconSet" priority="13">
      <iconSet iconSet="3Symbols" reverse="1">
        <cfvo type="percent" val="0"/>
        <cfvo type="percent" val="33"/>
        <cfvo type="percent" val="67"/>
      </iconSet>
    </cfRule>
  </conditionalFormatting>
  <conditionalFormatting sqref="H74">
    <cfRule type="iconSet" priority="12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31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1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3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I170:I17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6">
    <cfRule type="iconSet" priority="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7:H69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1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6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70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42" priority="1">
      <formula>AND($C$24="Ninguno")</formula>
    </cfRule>
  </conditionalFormatting>
  <dataValidations count="4">
    <dataValidation type="list" allowBlank="1" showInputMessage="1" showErrorMessage="1" sqref="G343:I345 G329:I338" xr:uid="{4F00AFEC-F9CA-4AD5-BA03-DFF44DF3E467}">
      <formula1>$B$65:$B$99</formula1>
    </dataValidation>
    <dataValidation type="list" allowBlank="1" showInputMessage="1" showErrorMessage="1" sqref="C108" xr:uid="{9E0E9565-F4C1-4FA1-8D52-439325228C63}">
      <formula1>"0%, 1%, 3%, 5%, 10%, 15%"</formula1>
    </dataValidation>
    <dataValidation type="list" allowBlank="1" showInputMessage="1" showErrorMessage="1" sqref="C17:F17" xr:uid="{541426CB-866E-4860-93E0-16BF2BB2F4CD}">
      <formula1>"Rev. N, Rev. 01, Rev. 02, Rev 03, Rev. 04, Rev 05, Rev 06"</formula1>
    </dataValidation>
    <dataValidation type="list" allowBlank="1" showInputMessage="1" showErrorMessage="1" sqref="C61:F61" xr:uid="{C9774951-C030-4DC2-99B9-279454FF1907}">
      <formula1>$B$64:$B$99</formula1>
    </dataValidation>
  </dataValidations>
  <hyperlinks>
    <hyperlink ref="B8" location="Index!A1" display="Index!A1" xr:uid="{7285011A-B2E9-4CEB-82FF-5C1AB4FA45C4}"/>
    <hyperlink ref="B451" r:id="rId1" location="lnk=sametab " display="https://www.target.com/p/hide-free-knots-with-peanut-butter-strip-and-chicken-medium-large-dog-treat-9-7oz-5ct-kindfull-8482/-/A-86908029#lnk=sametab " xr:uid="{0A354726-B220-437A-96B8-171E7AB8737D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78DFAA-B974-4A94-BB08-37B946A6F0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EDA4A09A-6D8C-44FF-8352-1922642772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1B549934-5F90-493F-9620-131F33BAE1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E20518EA-EE93-4D52-A012-9EC4717E5DB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864F977A-85A8-46B0-928C-8F9214075C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A754A916-44CB-4EDC-8B75-45A381C6E9B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343C1AC8-B7BE-458F-AAF9-B42B43CF92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57AA-8EC5-40C4-AC19-DC1D14A11473}">
  <sheetPr codeName="Hoja6"/>
  <dimension ref="B1:AN459"/>
  <sheetViews>
    <sheetView view="pageBreakPreview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241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297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94"/>
      <c r="I17" s="254"/>
      <c r="J17" s="254"/>
      <c r="K17" s="254"/>
      <c r="L17" s="254"/>
      <c r="M17" s="254"/>
      <c r="N17" s="254"/>
      <c r="O17" s="29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96" t="s">
        <v>218</v>
      </c>
      <c r="D19" s="263"/>
      <c r="E19" s="263"/>
      <c r="F19" s="297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23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237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1.0349999999999999</v>
      </c>
      <c r="D24" s="272"/>
      <c r="E24" s="272"/>
      <c r="F24" s="273"/>
      <c r="G24" s="4">
        <f>C24/1</f>
        <v>1.0349999999999999</v>
      </c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4.4999999999999998E-2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1.0349999999999999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23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38760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288" t="s">
        <v>110</v>
      </c>
      <c r="C141" s="289"/>
      <c r="D141" s="292" t="s">
        <v>111</v>
      </c>
      <c r="E141" s="223"/>
      <c r="F141" s="223"/>
      <c r="G141" s="293"/>
      <c r="H141" s="67" t="s">
        <v>112</v>
      </c>
      <c r="I141" s="67" t="s">
        <v>113</v>
      </c>
      <c r="J141" s="67" t="s">
        <v>114</v>
      </c>
      <c r="K141" s="67" t="s">
        <v>115</v>
      </c>
      <c r="L141" s="292" t="s">
        <v>14</v>
      </c>
      <c r="M141" s="223"/>
      <c r="N141" s="223"/>
      <c r="O141" s="293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288" t="s">
        <v>110</v>
      </c>
      <c r="C169" s="289"/>
      <c r="D169" s="292" t="s">
        <v>111</v>
      </c>
      <c r="E169" s="223"/>
      <c r="F169" s="223"/>
      <c r="G169" s="293"/>
      <c r="H169" s="67" t="s">
        <v>112</v>
      </c>
      <c r="I169" s="67" t="s">
        <v>113</v>
      </c>
      <c r="J169" s="67" t="s">
        <v>114</v>
      </c>
      <c r="K169" s="67" t="s">
        <v>115</v>
      </c>
      <c r="L169" s="292" t="s">
        <v>14</v>
      </c>
      <c r="M169" s="223"/>
      <c r="N169" s="223"/>
      <c r="O169" s="293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288" t="s">
        <v>110</v>
      </c>
      <c r="C197" s="289"/>
      <c r="D197" s="292" t="s">
        <v>111</v>
      </c>
      <c r="E197" s="223"/>
      <c r="F197" s="223"/>
      <c r="G197" s="293"/>
      <c r="H197" s="67" t="s">
        <v>112</v>
      </c>
      <c r="I197" s="67" t="s">
        <v>113</v>
      </c>
      <c r="J197" s="67" t="s">
        <v>114</v>
      </c>
      <c r="K197" s="67" t="s">
        <v>115</v>
      </c>
      <c r="L197" s="292" t="s">
        <v>14</v>
      </c>
      <c r="M197" s="223"/>
      <c r="N197" s="223"/>
      <c r="O197" s="293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288" t="s">
        <v>110</v>
      </c>
      <c r="C225" s="289"/>
      <c r="D225" s="292" t="s">
        <v>111</v>
      </c>
      <c r="E225" s="223"/>
      <c r="F225" s="223"/>
      <c r="G225" s="293"/>
      <c r="H225" s="67" t="s">
        <v>112</v>
      </c>
      <c r="I225" s="67" t="s">
        <v>113</v>
      </c>
      <c r="J225" s="67" t="s">
        <v>114</v>
      </c>
      <c r="K225" s="67" t="s">
        <v>115</v>
      </c>
      <c r="L225" s="292" t="s">
        <v>14</v>
      </c>
      <c r="M225" s="223"/>
      <c r="N225" s="223"/>
      <c r="O225" s="293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288" t="s">
        <v>110</v>
      </c>
      <c r="C253" s="289"/>
      <c r="D253" s="292" t="s">
        <v>111</v>
      </c>
      <c r="E253" s="223"/>
      <c r="F253" s="223"/>
      <c r="G253" s="293"/>
      <c r="H253" s="67" t="s">
        <v>112</v>
      </c>
      <c r="I253" s="67" t="s">
        <v>113</v>
      </c>
      <c r="J253" s="67" t="s">
        <v>114</v>
      </c>
      <c r="K253" s="67" t="s">
        <v>115</v>
      </c>
      <c r="L253" s="292" t="s">
        <v>14</v>
      </c>
      <c r="M253" s="223"/>
      <c r="N253" s="223"/>
      <c r="O253" s="293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288" t="s">
        <v>110</v>
      </c>
      <c r="C281" s="289"/>
      <c r="D281" s="292" t="s">
        <v>111</v>
      </c>
      <c r="E281" s="223"/>
      <c r="F281" s="223"/>
      <c r="G281" s="293"/>
      <c r="H281" s="67" t="s">
        <v>112</v>
      </c>
      <c r="I281" s="67" t="s">
        <v>113</v>
      </c>
      <c r="J281" s="67" t="s">
        <v>114</v>
      </c>
      <c r="K281" s="67" t="s">
        <v>115</v>
      </c>
      <c r="L281" s="292" t="s">
        <v>14</v>
      </c>
      <c r="M281" s="223"/>
      <c r="N281" s="223"/>
      <c r="O281" s="293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90" t="s">
        <v>26</v>
      </c>
      <c r="C328" s="291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0" t="s">
        <v>26</v>
      </c>
      <c r="C342" s="291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38760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4.4999999999999998E-2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23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81.545454545454533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38760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0.18919848641210871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4.3515651874785002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38760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0.25985712074303408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5.9767137770897838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38760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2.4711106811145508E-2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0.56835545665634668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7.3242747391354199E-4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1.6845831900011467E-2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8" t="s">
        <v>139</v>
      </c>
      <c r="C399" s="289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81.545454545454533</v>
      </c>
      <c r="E400" s="140">
        <f>+D400/$D$405</f>
        <v>0.88196402784761097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4.3515651874785002</v>
      </c>
      <c r="E401" s="140">
        <f t="shared" ref="E401:E404" si="29">+D401/$D$405</f>
        <v>4.7064842321170357E-2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5.9767137770897838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0.56835545665634668</v>
      </c>
      <c r="E403" s="140">
        <f t="shared" si="29"/>
        <v>6.1471123141803776E-3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1.6845831900011467E-2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92.458934798579179</v>
      </c>
      <c r="E405" s="144">
        <f>+SUM(E400:E404)</f>
        <v>1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4.9977802593826581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6.4971143371974556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8" t="s">
        <v>198</v>
      </c>
      <c r="C413" s="289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1.6242785842993639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8" t="s">
        <v>145</v>
      </c>
      <c r="C416" s="289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1.0815612381631797E-3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2.7039030954079495E-3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1.2978734857958156E-3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5.0833378193669444E-3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8" t="s">
        <v>64</v>
      </c>
      <c r="C422" s="289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1.2978734857958156E-3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8" t="s">
        <v>147</v>
      </c>
      <c r="C425" s="289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0.26134178764490462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8" t="s">
        <v>188</v>
      </c>
      <c r="C428" s="289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0.51439192873896522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9.4871266378806887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-0.17269797748834215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-0.26568919613591097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85"/>
      <c r="C444" s="286"/>
      <c r="D444" s="177"/>
      <c r="E444" s="287"/>
      <c r="F444" s="286"/>
      <c r="G444" s="177"/>
      <c r="H444" s="287"/>
      <c r="I444" s="286"/>
      <c r="J444" s="177"/>
      <c r="K444" s="287"/>
      <c r="L444" s="286"/>
      <c r="M444" s="177"/>
      <c r="N444" s="287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41" priority="23">
      <formula>AND($C$24="Ninguno")</formula>
    </cfRule>
  </conditionalFormatting>
  <conditionalFormatting sqref="C26:F26">
    <cfRule type="expression" dxfId="40" priority="22">
      <formula>AND($C$24="Ninguno")</formula>
    </cfRule>
  </conditionalFormatting>
  <conditionalFormatting sqref="O42:O46">
    <cfRule type="iconSet" priority="2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{419439F9-A4AE-402C-8017-B4ADD7C7C124}</x14:id>
        </ext>
      </extLst>
    </cfRule>
  </conditionalFormatting>
  <conditionalFormatting sqref="K170:K18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{A9108F59-C3F6-4660-BAFE-152EF52AF7FD}</x14:id>
        </ext>
      </extLst>
    </cfRule>
  </conditionalFormatting>
  <conditionalFormatting sqref="K198:K217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{9B985A6D-9857-4C5A-A4FB-C054E3A15265}</x14:id>
        </ext>
      </extLst>
    </cfRule>
  </conditionalFormatting>
  <conditionalFormatting sqref="K254:K273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{FE995867-187F-4921-A4B1-C91763A06E55}</x14:id>
        </ext>
      </extLst>
    </cfRule>
  </conditionalFormatting>
  <conditionalFormatting sqref="K282:K301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{7412D705-6E63-452A-B78E-E7B31336CD91}</x14:id>
        </ext>
      </extLst>
    </cfRule>
  </conditionalFormatting>
  <conditionalFormatting sqref="I226:I245">
    <cfRule type="iconSet" priority="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{281A1994-980F-4EE9-AA52-7F8829021568}</x14:id>
        </ext>
      </extLst>
    </cfRule>
  </conditionalFormatting>
  <conditionalFormatting sqref="E400:E404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{ED621763-B059-4D00-81ED-6ABF8733C492}</x14:id>
        </ext>
      </extLst>
    </cfRule>
  </conditionalFormatting>
  <conditionalFormatting sqref="H73:H99">
    <cfRule type="iconSet" priority="24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9" priority="1">
      <formula>AND($C$24="Ninguno")</formula>
    </cfRule>
  </conditionalFormatting>
  <dataValidations disablePrompts="1" count="4">
    <dataValidation type="list" allowBlank="1" showInputMessage="1" showErrorMessage="1" sqref="C108" xr:uid="{836B7FBE-F5B4-4B66-9BF3-C0FF8EB62F95}">
      <formula1>"0%, 1%, 3%, 5%, 10%, 15%"</formula1>
    </dataValidation>
    <dataValidation type="list" allowBlank="1" showInputMessage="1" showErrorMessage="1" sqref="C17:F17" xr:uid="{702D4439-64CA-4872-A938-77CD6FA6F2CB}">
      <formula1>"Rev. N, Rev. 01, Rev. 02, Rev 03, Rev. 04, Rev 05, Rev 06"</formula1>
    </dataValidation>
    <dataValidation type="list" allowBlank="1" showInputMessage="1" showErrorMessage="1" sqref="G329:I338 G343:I345" xr:uid="{9E16859D-9669-47BC-B4D7-528652B294FF}">
      <formula1>$B$65:$B$99</formula1>
    </dataValidation>
    <dataValidation type="list" allowBlank="1" showInputMessage="1" showErrorMessage="1" sqref="C61:F61" xr:uid="{620B8CCA-2193-4F2F-AAF2-2CC289DFD33F}">
      <formula1>$B$64:$B$99</formula1>
    </dataValidation>
  </dataValidations>
  <hyperlinks>
    <hyperlink ref="B8" location="Index!A1" display="Index!A1" xr:uid="{24F4EDD8-DE4A-47CB-8717-AB9884C8115C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9439F9-A4AE-402C-8017-B4ADD7C7C1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A9108F59-C3F6-4660-BAFE-152EF52AF7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9B985A6D-9857-4C5A-A4FB-C054E3A1526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FE995867-187F-4921-A4B1-C91763A06E5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7412D705-6E63-452A-B78E-E7B31336CD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281A1994-980F-4EE9-AA52-7F8829021568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ED621763-B059-4D00-81ED-6ABF8733C4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DD729-06A1-48E5-9E76-5B46AF2A18D1}">
  <sheetPr codeName="Hoja7"/>
  <dimension ref="B1:AN459"/>
  <sheetViews>
    <sheetView view="pageBreakPreview" topLeftCell="C5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248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298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218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6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239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0.12</v>
      </c>
      <c r="D24" s="272"/>
      <c r="E24" s="272"/>
      <c r="F24" s="273"/>
      <c r="G24" s="4">
        <f>C24/0.113</f>
        <v>1.0619469026548671</v>
      </c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0.02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239</v>
      </c>
      <c r="M41" s="97">
        <f>+N41/O41</f>
        <v>6.0606060606060608E-2</v>
      </c>
      <c r="N41" s="98">
        <v>0.02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243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73"/>
      <c r="N48" s="17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0.02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6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76500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21161.25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+ROUND(($C$62/G67),0)-6</f>
        <v>4</v>
      </c>
      <c r="I67" s="111" t="s">
        <v>203</v>
      </c>
      <c r="J67" s="111" t="s">
        <v>222</v>
      </c>
      <c r="K67" s="118">
        <f>M41</f>
        <v>6.0606060606060608E-2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134890.272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261630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6.0606060606060608E-2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76500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6.0606060606060608E-2</v>
      </c>
      <c r="L70" s="118">
        <f>+K70*M70</f>
        <v>1.5151515151515152E-2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3078000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41040</v>
      </c>
      <c r="H72" s="114">
        <f>+ROUND(($C$62/G72),0)-1</f>
        <v>1</v>
      </c>
      <c r="I72" s="111" t="s">
        <v>203</v>
      </c>
      <c r="J72" s="111" t="s">
        <v>240</v>
      </c>
      <c r="K72" s="111" t="s">
        <v>8</v>
      </c>
      <c r="L72" s="111" t="s">
        <v>8</v>
      </c>
      <c r="M72" s="111" t="s">
        <v>8</v>
      </c>
      <c r="N72" s="113">
        <v>3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76500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6954.545454545455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4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88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76500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0.02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6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9.4545454545454533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76500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9.586056644880174E-2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0.57516339869281041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76500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0.13166094117647062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0.78996564705882366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76500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1.2520294117647058E-2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7.5121764705882346E-2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3.710965867828613E-4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2.2265795206971679E-3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9.4545454545454533</v>
      </c>
      <c r="E400" s="140">
        <f>+D400/$D$405</f>
        <v>0.86762646912288222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0.57516339869281041</v>
      </c>
      <c r="E401" s="140">
        <f t="shared" ref="E401:E404" si="29">+D401/$D$405</f>
        <v>5.2781700735982276E-2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0.78996564705882366</v>
      </c>
      <c r="E402" s="140">
        <f t="shared" si="29"/>
        <v>7.2493713037944441E-2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7.5121764705882346E-2</v>
      </c>
      <c r="E403" s="140">
        <f t="shared" si="29"/>
        <v>6.8937879435239545E-3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2.2265795206971679E-3</v>
      </c>
      <c r="E404" s="140">
        <f t="shared" si="29"/>
        <v>2.0432915966732537E-4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10.897022844523665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0.5890282618661441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0.76573674042598738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0.19143418510649685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9.1768184234151014E-3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2.2942046058537752E-2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1.1012182108098121E-2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4.3131046590050973E-2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1.1012182108098121E-2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4.6415127765974527E-2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215</v>
      </c>
      <c r="E428" s="155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9.8150630773437331E-2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1.6917366840718961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0.79088545314315251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1.2167468509894654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38" priority="23">
      <formula>AND($C$24="Ninguno")</formula>
    </cfRule>
  </conditionalFormatting>
  <conditionalFormatting sqref="C26:F26">
    <cfRule type="expression" dxfId="37" priority="22">
      <formula>AND($C$24="Ninguno")</formula>
    </cfRule>
  </conditionalFormatting>
  <conditionalFormatting sqref="O42:O46">
    <cfRule type="iconSet" priority="2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{AB6C9C16-0951-4BCA-8ED8-98D9D2EDF205}</x14:id>
        </ext>
      </extLst>
    </cfRule>
  </conditionalFormatting>
  <conditionalFormatting sqref="K170:K18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{3F94170D-B442-4E89-99C3-204C233D0937}</x14:id>
        </ext>
      </extLst>
    </cfRule>
  </conditionalFormatting>
  <conditionalFormatting sqref="K198:K217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{B5ED345C-5321-4119-8035-0321547F887F}</x14:id>
        </ext>
      </extLst>
    </cfRule>
  </conditionalFormatting>
  <conditionalFormatting sqref="K254:K273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{C800BD05-1CF3-4870-A13F-809E24D3C3A6}</x14:id>
        </ext>
      </extLst>
    </cfRule>
  </conditionalFormatting>
  <conditionalFormatting sqref="K282:K301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{26D8A631-415A-41D6-8C1D-54934CAD648F}</x14:id>
        </ext>
      </extLst>
    </cfRule>
  </conditionalFormatting>
  <conditionalFormatting sqref="I226:I245">
    <cfRule type="iconSet" priority="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{ABF8D093-7C8A-455A-B6B2-19EC4856D290}</x14:id>
        </ext>
      </extLst>
    </cfRule>
  </conditionalFormatting>
  <conditionalFormatting sqref="E400:E404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{B4A790DB-6FDC-40E7-81A1-9849CC6A4373}</x14:id>
        </ext>
      </extLst>
    </cfRule>
  </conditionalFormatting>
  <conditionalFormatting sqref="H73:H99">
    <cfRule type="iconSet" priority="24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6" priority="1">
      <formula>AND($C$24="Ninguno")</formula>
    </cfRule>
  </conditionalFormatting>
  <dataValidations count="4">
    <dataValidation type="list" allowBlank="1" showInputMessage="1" showErrorMessage="1" sqref="C108" xr:uid="{A85B7356-5CED-43D3-97C6-2D723B231CEA}">
      <formula1>"0%, 1%, 3%, 5%, 10%, 15%"</formula1>
    </dataValidation>
    <dataValidation type="list" allowBlank="1" showInputMessage="1" showErrorMessage="1" sqref="C17:F17" xr:uid="{DA2706DD-6127-49FC-A4B9-A9240DAC6C4B}">
      <formula1>"Rev. N, Rev. 01, Rev. 02, Rev 03, Rev. 04, Rev 05, Rev 06"</formula1>
    </dataValidation>
    <dataValidation type="list" allowBlank="1" showInputMessage="1" showErrorMessage="1" sqref="G329:I338 G343:I345" xr:uid="{861ECEF1-5B2F-48D0-9280-8E4EF57C3FDE}">
      <formula1>$B$65:$B$99</formula1>
    </dataValidation>
    <dataValidation type="list" allowBlank="1" showInputMessage="1" showErrorMessage="1" sqref="C61:F61" xr:uid="{A0EBE7EB-D572-4C2D-9260-32BF2B652011}">
      <formula1>$B$64:$B$99</formula1>
    </dataValidation>
  </dataValidations>
  <hyperlinks>
    <hyperlink ref="B8" location="Index!A1" display="Index!A1" xr:uid="{9CC8E16D-A955-4735-B1C2-F1219447E7DF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6C9C16-0951-4BCA-8ED8-98D9D2EDF2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3F94170D-B442-4E89-99C3-204C233D09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B5ED345C-5321-4119-8035-0321547F887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C800BD05-1CF3-4870-A13F-809E24D3C3A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26D8A631-415A-41D6-8C1D-54934CAD64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ABF8D093-7C8A-455A-B6B2-19EC4856D29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B4A790DB-6FDC-40E7-81A1-9849CC6A43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0DC60-9D72-44AC-9400-D3772A4C377D}">
  <sheetPr codeName="Hoja8"/>
  <dimension ref="B1:AN459"/>
  <sheetViews>
    <sheetView view="pageBreakPreview" topLeftCell="D1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249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299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218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9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239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0.18</v>
      </c>
      <c r="D24" s="272"/>
      <c r="E24" s="272"/>
      <c r="F24" s="273"/>
      <c r="G24" s="4">
        <f>C24/0.17</f>
        <v>1.0588235294117645</v>
      </c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0.02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239</v>
      </c>
      <c r="M41" s="97">
        <f>+N41/O41</f>
        <v>6.0606060606060608E-2</v>
      </c>
      <c r="N41" s="98">
        <v>0.02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243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73"/>
      <c r="N48" s="17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0.02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0.18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9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76500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21161.25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+ROUND(($C$62/G67),0)-6</f>
        <v>4</v>
      </c>
      <c r="I67" s="111" t="s">
        <v>203</v>
      </c>
      <c r="J67" s="111" t="s">
        <v>222</v>
      </c>
      <c r="K67" s="118">
        <f>M41</f>
        <v>6.0606060606060608E-2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134890.272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261630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6.0606060606060608E-2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76500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6.0606060606060608E-2</v>
      </c>
      <c r="L70" s="118">
        <f>+K70*M70</f>
        <v>1.5151515151515152E-2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3078000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41040</v>
      </c>
      <c r="H72" s="114">
        <f>+ROUND(($C$62/G72),0)-1</f>
        <v>1</v>
      </c>
      <c r="I72" s="111" t="s">
        <v>203</v>
      </c>
      <c r="J72" s="111" t="s">
        <v>240</v>
      </c>
      <c r="K72" s="111" t="s">
        <v>8</v>
      </c>
      <c r="L72" s="111" t="s">
        <v>8</v>
      </c>
      <c r="M72" s="111" t="s">
        <v>8</v>
      </c>
      <c r="N72" s="113">
        <v>3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76500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6954.545454545455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4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88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76500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0.02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9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14.181818181818182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76500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9.586056644880174E-2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0.86274509803921562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76500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0.13166094117647062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1.1849484705882356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76500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1.2520294117647058E-2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0.11268264705882353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3.710965867828613E-4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3.3398692810457519E-3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14.181818181818182</v>
      </c>
      <c r="E400" s="140">
        <f>+D400/$D$405</f>
        <v>0.86762646912288199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0.86274509803921562</v>
      </c>
      <c r="E401" s="140">
        <f t="shared" ref="E401:E404" si="29">+D401/$D$405</f>
        <v>5.2781700735982262E-2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1.1849484705882356</v>
      </c>
      <c r="E402" s="140">
        <f t="shared" si="29"/>
        <v>7.2493713037944427E-2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0.11268264705882353</v>
      </c>
      <c r="E403" s="140">
        <f t="shared" si="29"/>
        <v>6.8937879435239527E-3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3.3398692810457519E-3</v>
      </c>
      <c r="E404" s="140">
        <f t="shared" si="29"/>
        <v>2.0432915966732529E-4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16.345534266785503</v>
      </c>
      <c r="E405" s="144">
        <f>+SUM(E400:E404)</f>
        <v>0.99999999999999978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0.88354239279921631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1.1486051106389812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0.2871512776597453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6.1178789489433989E-3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1.5294697372358498E-2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7.341454738732078E-3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2.8754031060033977E-2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7.341454738732078E-3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6.0772691648961791E-2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215</v>
      </c>
      <c r="E428" s="155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0.12595644616015603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2.2124855261078444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0.72651600418938878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1.1177169295221365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35" priority="21">
      <formula>AND($C$24="Ninguno")</formula>
    </cfRule>
  </conditionalFormatting>
  <conditionalFormatting sqref="C26:F26">
    <cfRule type="expression" dxfId="34" priority="20">
      <formula>AND($C$24="Ninguno")</formula>
    </cfRule>
  </conditionalFormatting>
  <conditionalFormatting sqref="O42:O46">
    <cfRule type="iconSet" priority="1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{24DA2E06-3533-49CB-9CA2-D3A01A60E3AF}</x14:id>
        </ext>
      </extLst>
    </cfRule>
  </conditionalFormatting>
  <conditionalFormatting sqref="K170:K1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{0665AB4D-234F-4D8F-AA7D-E3A15B948EBE}</x14:id>
        </ext>
      </extLst>
    </cfRule>
  </conditionalFormatting>
  <conditionalFormatting sqref="K198:K217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{EF0D55B7-1C5B-4BDB-A8B1-9838AA0646FC}</x14:id>
        </ext>
      </extLst>
    </cfRule>
  </conditionalFormatting>
  <conditionalFormatting sqref="K254:K27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{62F741E1-F8E4-474D-8A29-30E6E4A64582}</x14:id>
        </ext>
      </extLst>
    </cfRule>
  </conditionalFormatting>
  <conditionalFormatting sqref="K282:K301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{481EAA39-539F-4F46-912F-D0BAC90AACB3}</x14:id>
        </ext>
      </extLst>
    </cfRule>
  </conditionalFormatting>
  <conditionalFormatting sqref="I226:I24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{B1466E56-B2EB-4C14-A3DC-5EF475BC5230}</x14:id>
        </ext>
      </extLst>
    </cfRule>
  </conditionalFormatting>
  <conditionalFormatting sqref="E400:E40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{E87B2540-CF68-44B4-BCA0-F4462C9E5E9B}</x14:id>
        </ext>
      </extLst>
    </cfRule>
  </conditionalFormatting>
  <conditionalFormatting sqref="H73:H99">
    <cfRule type="iconSet" priority="22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3" priority="1">
      <formula>AND($C$24="Ninguno")</formula>
    </cfRule>
  </conditionalFormatting>
  <dataValidations count="4">
    <dataValidation type="list" allowBlank="1" showInputMessage="1" showErrorMessage="1" sqref="C61:F61" xr:uid="{D38D471D-72C3-4863-89CE-F60BE7A7970F}">
      <formula1>$B$64:$B$99</formula1>
    </dataValidation>
    <dataValidation type="list" allowBlank="1" showInputMessage="1" showErrorMessage="1" sqref="G329:I338 G343:I345" xr:uid="{65CAE719-73CF-409D-89A9-DA8B533C5C55}">
      <formula1>$B$65:$B$99</formula1>
    </dataValidation>
    <dataValidation type="list" allowBlank="1" showInputMessage="1" showErrorMessage="1" sqref="C17:F17" xr:uid="{D7A2B115-BD14-4484-A529-0C171C356178}">
      <formula1>"Rev. N, Rev. 01, Rev. 02, Rev 03, Rev. 04, Rev 05, Rev 06"</formula1>
    </dataValidation>
    <dataValidation type="list" allowBlank="1" showInputMessage="1" showErrorMessage="1" sqref="C108" xr:uid="{7F9DC90D-0EC0-4CB9-BDF4-01406F671FED}">
      <formula1>"0%, 1%, 3%, 5%, 10%, 15%"</formula1>
    </dataValidation>
  </dataValidations>
  <hyperlinks>
    <hyperlink ref="B8" location="Index!A1" display="Index!A1" xr:uid="{BC25C64C-B1CC-4F1E-ADA4-E6F31A9543E9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4DA2E06-3533-49CB-9CA2-D3A01A60E3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0665AB4D-234F-4D8F-AA7D-E3A15B948E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EF0D55B7-1C5B-4BDB-A8B1-9838AA0646F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62F741E1-F8E4-474D-8A29-30E6E4A6458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481EAA39-539F-4F46-912F-D0BAC90AAC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B1466E56-B2EB-4C14-A3DC-5EF475BC523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E87B2540-CF68-44B4-BCA0-F4462C9E5E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ECAD-66D5-4E80-9164-DD94A2ED3EBC}">
  <sheetPr codeName="Hoja9"/>
  <dimension ref="B1:AN459"/>
  <sheetViews>
    <sheetView view="pageBreakPreview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250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300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94"/>
      <c r="I17" s="254"/>
      <c r="J17" s="254"/>
      <c r="K17" s="254"/>
      <c r="L17" s="254"/>
      <c r="M17" s="254"/>
      <c r="N17" s="254"/>
      <c r="O17" s="29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96" t="s">
        <v>218</v>
      </c>
      <c r="D19" s="263"/>
      <c r="E19" s="263"/>
      <c r="F19" s="297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237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0.13500000000000001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4.4999999999999998E-2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38760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288" t="s">
        <v>110</v>
      </c>
      <c r="C141" s="289"/>
      <c r="D141" s="292" t="s">
        <v>111</v>
      </c>
      <c r="E141" s="223"/>
      <c r="F141" s="223"/>
      <c r="G141" s="293"/>
      <c r="H141" s="67" t="s">
        <v>112</v>
      </c>
      <c r="I141" s="67" t="s">
        <v>113</v>
      </c>
      <c r="J141" s="67" t="s">
        <v>114</v>
      </c>
      <c r="K141" s="67" t="s">
        <v>115</v>
      </c>
      <c r="L141" s="292" t="s">
        <v>14</v>
      </c>
      <c r="M141" s="223"/>
      <c r="N141" s="223"/>
      <c r="O141" s="293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288" t="s">
        <v>110</v>
      </c>
      <c r="C169" s="289"/>
      <c r="D169" s="292" t="s">
        <v>111</v>
      </c>
      <c r="E169" s="223"/>
      <c r="F169" s="223"/>
      <c r="G169" s="293"/>
      <c r="H169" s="67" t="s">
        <v>112</v>
      </c>
      <c r="I169" s="67" t="s">
        <v>113</v>
      </c>
      <c r="J169" s="67" t="s">
        <v>114</v>
      </c>
      <c r="K169" s="67" t="s">
        <v>115</v>
      </c>
      <c r="L169" s="292" t="s">
        <v>14</v>
      </c>
      <c r="M169" s="223"/>
      <c r="N169" s="223"/>
      <c r="O169" s="293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288" t="s">
        <v>110</v>
      </c>
      <c r="C197" s="289"/>
      <c r="D197" s="292" t="s">
        <v>111</v>
      </c>
      <c r="E197" s="223"/>
      <c r="F197" s="223"/>
      <c r="G197" s="293"/>
      <c r="H197" s="67" t="s">
        <v>112</v>
      </c>
      <c r="I197" s="67" t="s">
        <v>113</v>
      </c>
      <c r="J197" s="67" t="s">
        <v>114</v>
      </c>
      <c r="K197" s="67" t="s">
        <v>115</v>
      </c>
      <c r="L197" s="292" t="s">
        <v>14</v>
      </c>
      <c r="M197" s="223"/>
      <c r="N197" s="223"/>
      <c r="O197" s="293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288" t="s">
        <v>110</v>
      </c>
      <c r="C225" s="289"/>
      <c r="D225" s="292" t="s">
        <v>111</v>
      </c>
      <c r="E225" s="223"/>
      <c r="F225" s="223"/>
      <c r="G225" s="293"/>
      <c r="H225" s="67" t="s">
        <v>112</v>
      </c>
      <c r="I225" s="67" t="s">
        <v>113</v>
      </c>
      <c r="J225" s="67" t="s">
        <v>114</v>
      </c>
      <c r="K225" s="67" t="s">
        <v>115</v>
      </c>
      <c r="L225" s="292" t="s">
        <v>14</v>
      </c>
      <c r="M225" s="223"/>
      <c r="N225" s="223"/>
      <c r="O225" s="293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288" t="s">
        <v>110</v>
      </c>
      <c r="C253" s="289"/>
      <c r="D253" s="292" t="s">
        <v>111</v>
      </c>
      <c r="E253" s="223"/>
      <c r="F253" s="223"/>
      <c r="G253" s="293"/>
      <c r="H253" s="67" t="s">
        <v>112</v>
      </c>
      <c r="I253" s="67" t="s">
        <v>113</v>
      </c>
      <c r="J253" s="67" t="s">
        <v>114</v>
      </c>
      <c r="K253" s="67" t="s">
        <v>115</v>
      </c>
      <c r="L253" s="292" t="s">
        <v>14</v>
      </c>
      <c r="M253" s="223"/>
      <c r="N253" s="223"/>
      <c r="O253" s="293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288" t="s">
        <v>110</v>
      </c>
      <c r="C281" s="289"/>
      <c r="D281" s="292" t="s">
        <v>111</v>
      </c>
      <c r="E281" s="223"/>
      <c r="F281" s="223"/>
      <c r="G281" s="293"/>
      <c r="H281" s="67" t="s">
        <v>112</v>
      </c>
      <c r="I281" s="67" t="s">
        <v>113</v>
      </c>
      <c r="J281" s="67" t="s">
        <v>114</v>
      </c>
      <c r="K281" s="67" t="s">
        <v>115</v>
      </c>
      <c r="L281" s="292" t="s">
        <v>14</v>
      </c>
      <c r="M281" s="223"/>
      <c r="N281" s="223"/>
      <c r="O281" s="293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90" t="s">
        <v>26</v>
      </c>
      <c r="C328" s="291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0" t="s">
        <v>26</v>
      </c>
      <c r="C342" s="291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38760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4.4999999999999998E-2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10.636363636363637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38760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0.18919848641210871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0.56759545923632626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38760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0.25985712074303408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0.77957136222910239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38760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2.4711106811145508E-2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7.4133320433436539E-2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7.3242747391354199E-4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2.1972824217406264E-3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8" t="s">
        <v>139</v>
      </c>
      <c r="C399" s="289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8" t="s">
        <v>198</v>
      </c>
      <c r="C413" s="289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8" t="s">
        <v>145</v>
      </c>
      <c r="C416" s="289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8" t="s">
        <v>64</v>
      </c>
      <c r="C422" s="289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8" t="s">
        <v>147</v>
      </c>
      <c r="C425" s="289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8" t="s">
        <v>188</v>
      </c>
      <c r="C428" s="289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85"/>
      <c r="C444" s="286"/>
      <c r="D444" s="177"/>
      <c r="E444" s="287"/>
      <c r="F444" s="286"/>
      <c r="G444" s="177"/>
      <c r="H444" s="287"/>
      <c r="I444" s="286"/>
      <c r="J444" s="177"/>
      <c r="K444" s="287"/>
      <c r="L444" s="286"/>
      <c r="M444" s="177"/>
      <c r="N444" s="287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32" priority="21">
      <formula>AND($C$24="Ninguno")</formula>
    </cfRule>
  </conditionalFormatting>
  <conditionalFormatting sqref="C26:F26">
    <cfRule type="expression" dxfId="31" priority="20">
      <formula>AND($C$24="Ninguno")</formula>
    </cfRule>
  </conditionalFormatting>
  <conditionalFormatting sqref="O42:O46">
    <cfRule type="iconSet" priority="1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{DB5AAB35-D7EB-4829-9A9F-72D6D5234A35}</x14:id>
        </ext>
      </extLst>
    </cfRule>
  </conditionalFormatting>
  <conditionalFormatting sqref="K170:K1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{E85DAEE3-BD83-446D-B7E3-08D53F85CF93}</x14:id>
        </ext>
      </extLst>
    </cfRule>
  </conditionalFormatting>
  <conditionalFormatting sqref="K198:K217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{08681879-DEEE-46F1-B348-360E8C2E3B8A}</x14:id>
        </ext>
      </extLst>
    </cfRule>
  </conditionalFormatting>
  <conditionalFormatting sqref="K254:K27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{93C61544-0BAB-4E82-98FB-9946E8E1428E}</x14:id>
        </ext>
      </extLst>
    </cfRule>
  </conditionalFormatting>
  <conditionalFormatting sqref="K282:K301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{E8921DFF-7A06-4BBA-B400-2331A7B0D337}</x14:id>
        </ext>
      </extLst>
    </cfRule>
  </conditionalFormatting>
  <conditionalFormatting sqref="I226:I24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{6B2E721F-D652-40B8-9EFD-FB03B15C5B2B}</x14:id>
        </ext>
      </extLst>
    </cfRule>
  </conditionalFormatting>
  <conditionalFormatting sqref="E400:E40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{E6EF97B3-2792-4A79-B889-94154C7CEA30}</x14:id>
        </ext>
      </extLst>
    </cfRule>
  </conditionalFormatting>
  <conditionalFormatting sqref="H73:H99">
    <cfRule type="iconSet" priority="22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0" priority="1">
      <formula>AND($C$24="Ninguno")</formula>
    </cfRule>
  </conditionalFormatting>
  <dataValidations count="4">
    <dataValidation type="list" allowBlank="1" showInputMessage="1" showErrorMessage="1" sqref="C61:F61" xr:uid="{EFFB86A6-EEA0-47E1-90E3-5EEC6321DD5C}">
      <formula1>$B$64:$B$99</formula1>
    </dataValidation>
    <dataValidation type="list" allowBlank="1" showInputMessage="1" showErrorMessage="1" sqref="G329:I338 G343:I345" xr:uid="{96A70738-D327-4E67-B850-DDA8F785F5CD}">
      <formula1>$B$65:$B$99</formula1>
    </dataValidation>
    <dataValidation type="list" allowBlank="1" showInputMessage="1" showErrorMessage="1" sqref="C17:F17" xr:uid="{E37EEEA2-0648-4431-8919-CD0726C9E4E2}">
      <formula1>"Rev. N, Rev. 01, Rev. 02, Rev 03, Rev. 04, Rev 05, Rev 06"</formula1>
    </dataValidation>
    <dataValidation type="list" allowBlank="1" showInputMessage="1" showErrorMessage="1" sqref="C108" xr:uid="{D85EE56B-3E7C-49B6-B8CD-762313E0E8B1}">
      <formula1>"0%, 1%, 3%, 5%, 10%, 15%"</formula1>
    </dataValidation>
  </dataValidations>
  <hyperlinks>
    <hyperlink ref="B8" location="Index!A1" display="Index!A1" xr:uid="{797303D7-1331-43E7-97DA-74FB64F63BB8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B5AAB35-D7EB-4829-9A9F-72D6D5234A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E85DAEE3-BD83-446D-B7E3-08D53F85CF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08681879-DEEE-46F1-B348-360E8C2E3B8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93C61544-0BAB-4E82-98FB-9946E8E1428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E8921DFF-7A06-4BBA-B400-2331A7B0D3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6B2E721F-D652-40B8-9EFD-FB03B15C5B2B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E6EF97B3-2792-4A79-B889-94154C7CEA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87FEC-CFEA-45F6-AD6A-FF8F3EF8AD9F}">
  <sheetPr codeName="Hoja14">
    <tabColor rgb="FFFFFF00"/>
  </sheetPr>
  <dimension ref="B1:AN459"/>
  <sheetViews>
    <sheetView view="pageBreakPreview" topLeftCell="A7" zoomScale="80" zoomScaleNormal="90" zoomScaleSheetLayoutView="80" workbookViewId="0">
      <selection activeCell="C27" sqref="C27:F31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250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301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94"/>
      <c r="I17" s="254"/>
      <c r="J17" s="254"/>
      <c r="K17" s="254"/>
      <c r="L17" s="254"/>
      <c r="M17" s="254"/>
      <c r="N17" s="254"/>
      <c r="O17" s="29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96" t="s">
        <v>218</v>
      </c>
      <c r="D19" s="263"/>
      <c r="E19" s="263"/>
      <c r="F19" s="297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237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0.13500000000000001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4.4999999999999998E-2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310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2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38760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288" t="s">
        <v>110</v>
      </c>
      <c r="C141" s="289"/>
      <c r="D141" s="292" t="s">
        <v>111</v>
      </c>
      <c r="E141" s="223"/>
      <c r="F141" s="223"/>
      <c r="G141" s="293"/>
      <c r="H141" s="67" t="s">
        <v>112</v>
      </c>
      <c r="I141" s="67" t="s">
        <v>113</v>
      </c>
      <c r="J141" s="67" t="s">
        <v>114</v>
      </c>
      <c r="K141" s="67" t="s">
        <v>115</v>
      </c>
      <c r="L141" s="292" t="s">
        <v>14</v>
      </c>
      <c r="M141" s="223"/>
      <c r="N141" s="223"/>
      <c r="O141" s="293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288" t="s">
        <v>110</v>
      </c>
      <c r="C169" s="289"/>
      <c r="D169" s="292" t="s">
        <v>111</v>
      </c>
      <c r="E169" s="223"/>
      <c r="F169" s="223"/>
      <c r="G169" s="293"/>
      <c r="H169" s="67" t="s">
        <v>112</v>
      </c>
      <c r="I169" s="67" t="s">
        <v>113</v>
      </c>
      <c r="J169" s="67" t="s">
        <v>114</v>
      </c>
      <c r="K169" s="67" t="s">
        <v>115</v>
      </c>
      <c r="L169" s="292" t="s">
        <v>14</v>
      </c>
      <c r="M169" s="223"/>
      <c r="N169" s="223"/>
      <c r="O169" s="293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288" t="s">
        <v>110</v>
      </c>
      <c r="C197" s="289"/>
      <c r="D197" s="292" t="s">
        <v>111</v>
      </c>
      <c r="E197" s="223"/>
      <c r="F197" s="223"/>
      <c r="G197" s="293"/>
      <c r="H197" s="67" t="s">
        <v>112</v>
      </c>
      <c r="I197" s="67" t="s">
        <v>113</v>
      </c>
      <c r="J197" s="67" t="s">
        <v>114</v>
      </c>
      <c r="K197" s="67" t="s">
        <v>115</v>
      </c>
      <c r="L197" s="292" t="s">
        <v>14</v>
      </c>
      <c r="M197" s="223"/>
      <c r="N197" s="223"/>
      <c r="O197" s="293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288" t="s">
        <v>110</v>
      </c>
      <c r="C225" s="289"/>
      <c r="D225" s="292" t="s">
        <v>111</v>
      </c>
      <c r="E225" s="223"/>
      <c r="F225" s="223"/>
      <c r="G225" s="293"/>
      <c r="H225" s="67" t="s">
        <v>112</v>
      </c>
      <c r="I225" s="67" t="s">
        <v>113</v>
      </c>
      <c r="J225" s="67" t="s">
        <v>114</v>
      </c>
      <c r="K225" s="67" t="s">
        <v>115</v>
      </c>
      <c r="L225" s="292" t="s">
        <v>14</v>
      </c>
      <c r="M225" s="223"/>
      <c r="N225" s="223"/>
      <c r="O225" s="293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288" t="s">
        <v>110</v>
      </c>
      <c r="C253" s="289"/>
      <c r="D253" s="292" t="s">
        <v>111</v>
      </c>
      <c r="E253" s="223"/>
      <c r="F253" s="223"/>
      <c r="G253" s="293"/>
      <c r="H253" s="67" t="s">
        <v>112</v>
      </c>
      <c r="I253" s="67" t="s">
        <v>113</v>
      </c>
      <c r="J253" s="67" t="s">
        <v>114</v>
      </c>
      <c r="K253" s="67" t="s">
        <v>115</v>
      </c>
      <c r="L253" s="292" t="s">
        <v>14</v>
      </c>
      <c r="M253" s="223"/>
      <c r="N253" s="223"/>
      <c r="O253" s="293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288" t="s">
        <v>110</v>
      </c>
      <c r="C281" s="289"/>
      <c r="D281" s="292" t="s">
        <v>111</v>
      </c>
      <c r="E281" s="223"/>
      <c r="F281" s="223"/>
      <c r="G281" s="293"/>
      <c r="H281" s="67" t="s">
        <v>112</v>
      </c>
      <c r="I281" s="67" t="s">
        <v>113</v>
      </c>
      <c r="J281" s="67" t="s">
        <v>114</v>
      </c>
      <c r="K281" s="67" t="s">
        <v>115</v>
      </c>
      <c r="L281" s="292" t="s">
        <v>14</v>
      </c>
      <c r="M281" s="223"/>
      <c r="N281" s="223"/>
      <c r="O281" s="293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90" t="s">
        <v>26</v>
      </c>
      <c r="C328" s="291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0" t="s">
        <v>26</v>
      </c>
      <c r="C342" s="291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38760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4.4999999999999998E-2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10.636363636363637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38760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0.18919848641210871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0.56759545923632626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38760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0.25985712074303408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0.77957136222910239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38760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2.4711106811145508E-2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7.4133320433436539E-2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7.3242747391354199E-4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2.1972824217406264E-3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8" t="s">
        <v>139</v>
      </c>
      <c r="C399" s="289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8" t="s">
        <v>198</v>
      </c>
      <c r="C413" s="289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8" t="s">
        <v>145</v>
      </c>
      <c r="C416" s="289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8" t="s">
        <v>64</v>
      </c>
      <c r="C422" s="289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8" t="s">
        <v>147</v>
      </c>
      <c r="C425" s="289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8" t="s">
        <v>188</v>
      </c>
      <c r="C428" s="289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85"/>
      <c r="C444" s="286"/>
      <c r="D444" s="177"/>
      <c r="E444" s="287"/>
      <c r="F444" s="286"/>
      <c r="G444" s="177"/>
      <c r="H444" s="287"/>
      <c r="I444" s="286"/>
      <c r="J444" s="177"/>
      <c r="K444" s="287"/>
      <c r="L444" s="286"/>
      <c r="M444" s="177"/>
      <c r="N444" s="287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29" priority="22">
      <formula>AND($C$24="Ninguno")</formula>
    </cfRule>
  </conditionalFormatting>
  <conditionalFormatting sqref="C26:F26">
    <cfRule type="expression" dxfId="28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{00EDD2FB-3A22-4247-AC16-EFF79399C181}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{14E4A597-FF70-4CA8-82A9-B6ADA24CC0C2}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{5F4D3F1F-9529-455B-BCC5-749B13506CD9}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{5AE0A92E-426F-4946-B3DC-FE08E374D471}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{6DA08883-A5D6-4F98-A04C-62DF65F16F0B}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{5B562473-7043-4333-AF1E-BACB991BA8CD}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{C1F2C755-9854-4B51-9317-37C9457826D7}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27" priority="1">
      <formula>AND($C$24="Ninguno")</formula>
    </cfRule>
  </conditionalFormatting>
  <dataValidations count="4">
    <dataValidation type="list" allowBlank="1" showInputMessage="1" showErrorMessage="1" sqref="C108" xr:uid="{DE15380A-5063-4E6C-A975-484A7F05DB5D}">
      <formula1>"0%, 1%, 3%, 5%, 10%, 15%"</formula1>
    </dataValidation>
    <dataValidation type="list" allowBlank="1" showInputMessage="1" showErrorMessage="1" sqref="C17:F17" xr:uid="{A04328B8-BFCC-455E-A78A-974B0C4974ED}">
      <formula1>"Rev. N, Rev. 01, Rev. 02, Rev 03, Rev. 04, Rev 05, Rev 06"</formula1>
    </dataValidation>
    <dataValidation type="list" allowBlank="1" showInputMessage="1" showErrorMessage="1" sqref="G329:I338 G343:I345" xr:uid="{E0B75A42-3640-44E9-892B-C477B2F9459E}">
      <formula1>$B$65:$B$99</formula1>
    </dataValidation>
    <dataValidation type="list" allowBlank="1" showInputMessage="1" showErrorMessage="1" sqref="C61:F61" xr:uid="{003627CA-C9C1-4262-A35A-A8B147E0A757}">
      <formula1>$B$64:$B$99</formula1>
    </dataValidation>
  </dataValidations>
  <hyperlinks>
    <hyperlink ref="B8" location="Index!A1" display="Index!A1" xr:uid="{1EA8CF10-9FCB-4440-8E80-D256CC5EC658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0EDD2FB-3A22-4247-AC16-EFF79399C1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14E4A597-FF70-4CA8-82A9-B6ADA24CC0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5F4D3F1F-9529-455B-BCC5-749B13506C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5AE0A92E-426F-4946-B3DC-FE08E374D47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6DA08883-A5D6-4F98-A04C-62DF65F16F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5B562473-7043-4333-AF1E-BACB991BA8CD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C1F2C755-9854-4B51-9317-37C9457826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91D1-8524-4C6D-BFF0-E3F023DC1DEB}">
  <sheetPr codeName="Hoja15">
    <tabColor rgb="FFFFFF00"/>
  </sheetPr>
  <dimension ref="B1:AN459"/>
  <sheetViews>
    <sheetView view="pageBreakPreview" topLeftCell="A13" zoomScale="80" zoomScaleNormal="90" zoomScaleSheetLayoutView="80" workbookViewId="0">
      <selection activeCell="C27" sqref="C27:F31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250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302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94"/>
      <c r="I17" s="254"/>
      <c r="J17" s="254"/>
      <c r="K17" s="254"/>
      <c r="L17" s="254"/>
      <c r="M17" s="254"/>
      <c r="N17" s="254"/>
      <c r="O17" s="29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96" t="s">
        <v>218</v>
      </c>
      <c r="D19" s="263"/>
      <c r="E19" s="263"/>
      <c r="F19" s="297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237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0.13500000000000001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4.4999999999999998E-2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310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12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2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38760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288" t="s">
        <v>110</v>
      </c>
      <c r="C141" s="289"/>
      <c r="D141" s="292" t="s">
        <v>111</v>
      </c>
      <c r="E141" s="223"/>
      <c r="F141" s="223"/>
      <c r="G141" s="293"/>
      <c r="H141" s="67" t="s">
        <v>112</v>
      </c>
      <c r="I141" s="67" t="s">
        <v>113</v>
      </c>
      <c r="J141" s="67" t="s">
        <v>114</v>
      </c>
      <c r="K141" s="67" t="s">
        <v>115</v>
      </c>
      <c r="L141" s="292" t="s">
        <v>14</v>
      </c>
      <c r="M141" s="223"/>
      <c r="N141" s="223"/>
      <c r="O141" s="293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288" t="s">
        <v>110</v>
      </c>
      <c r="C169" s="289"/>
      <c r="D169" s="292" t="s">
        <v>111</v>
      </c>
      <c r="E169" s="223"/>
      <c r="F169" s="223"/>
      <c r="G169" s="293"/>
      <c r="H169" s="67" t="s">
        <v>112</v>
      </c>
      <c r="I169" s="67" t="s">
        <v>113</v>
      </c>
      <c r="J169" s="67" t="s">
        <v>114</v>
      </c>
      <c r="K169" s="67" t="s">
        <v>115</v>
      </c>
      <c r="L169" s="292" t="s">
        <v>14</v>
      </c>
      <c r="M169" s="223"/>
      <c r="N169" s="223"/>
      <c r="O169" s="293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288" t="s">
        <v>110</v>
      </c>
      <c r="C197" s="289"/>
      <c r="D197" s="292" t="s">
        <v>111</v>
      </c>
      <c r="E197" s="223"/>
      <c r="F197" s="223"/>
      <c r="G197" s="293"/>
      <c r="H197" s="67" t="s">
        <v>112</v>
      </c>
      <c r="I197" s="67" t="s">
        <v>113</v>
      </c>
      <c r="J197" s="67" t="s">
        <v>114</v>
      </c>
      <c r="K197" s="67" t="s">
        <v>115</v>
      </c>
      <c r="L197" s="292" t="s">
        <v>14</v>
      </c>
      <c r="M197" s="223"/>
      <c r="N197" s="223"/>
      <c r="O197" s="293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288" t="s">
        <v>110</v>
      </c>
      <c r="C225" s="289"/>
      <c r="D225" s="292" t="s">
        <v>111</v>
      </c>
      <c r="E225" s="223"/>
      <c r="F225" s="223"/>
      <c r="G225" s="293"/>
      <c r="H225" s="67" t="s">
        <v>112</v>
      </c>
      <c r="I225" s="67" t="s">
        <v>113</v>
      </c>
      <c r="J225" s="67" t="s">
        <v>114</v>
      </c>
      <c r="K225" s="67" t="s">
        <v>115</v>
      </c>
      <c r="L225" s="292" t="s">
        <v>14</v>
      </c>
      <c r="M225" s="223"/>
      <c r="N225" s="223"/>
      <c r="O225" s="293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288" t="s">
        <v>110</v>
      </c>
      <c r="C253" s="289"/>
      <c r="D253" s="292" t="s">
        <v>111</v>
      </c>
      <c r="E253" s="223"/>
      <c r="F253" s="223"/>
      <c r="G253" s="293"/>
      <c r="H253" s="67" t="s">
        <v>112</v>
      </c>
      <c r="I253" s="67" t="s">
        <v>113</v>
      </c>
      <c r="J253" s="67" t="s">
        <v>114</v>
      </c>
      <c r="K253" s="67" t="s">
        <v>115</v>
      </c>
      <c r="L253" s="292" t="s">
        <v>14</v>
      </c>
      <c r="M253" s="223"/>
      <c r="N253" s="223"/>
      <c r="O253" s="293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288" t="s">
        <v>110</v>
      </c>
      <c r="C281" s="289"/>
      <c r="D281" s="292" t="s">
        <v>111</v>
      </c>
      <c r="E281" s="223"/>
      <c r="F281" s="223"/>
      <c r="G281" s="293"/>
      <c r="H281" s="67" t="s">
        <v>112</v>
      </c>
      <c r="I281" s="67" t="s">
        <v>113</v>
      </c>
      <c r="J281" s="67" t="s">
        <v>114</v>
      </c>
      <c r="K281" s="67" t="s">
        <v>115</v>
      </c>
      <c r="L281" s="292" t="s">
        <v>14</v>
      </c>
      <c r="M281" s="223"/>
      <c r="N281" s="223"/>
      <c r="O281" s="293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90" t="s">
        <v>26</v>
      </c>
      <c r="C328" s="291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0" t="s">
        <v>26</v>
      </c>
      <c r="C342" s="291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38760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4.4999999999999998E-2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10.636363636363637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38760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0.18919848641210871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0.56759545923632626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38760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0.25985712074303408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0.77957136222910239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38760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2.4711106811145508E-2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7.4133320433436539E-2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7.3242747391354199E-4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2.1972824217406264E-3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8" t="s">
        <v>139</v>
      </c>
      <c r="C399" s="289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8" t="s">
        <v>198</v>
      </c>
      <c r="C413" s="289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8" t="s">
        <v>145</v>
      </c>
      <c r="C416" s="289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8" t="s">
        <v>64</v>
      </c>
      <c r="C422" s="289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8" t="s">
        <v>147</v>
      </c>
      <c r="C425" s="289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8" t="s">
        <v>188</v>
      </c>
      <c r="C428" s="289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85"/>
      <c r="C444" s="286"/>
      <c r="D444" s="177"/>
      <c r="E444" s="287"/>
      <c r="F444" s="286"/>
      <c r="G444" s="177"/>
      <c r="H444" s="287"/>
      <c r="I444" s="286"/>
      <c r="J444" s="177"/>
      <c r="K444" s="287"/>
      <c r="L444" s="286"/>
      <c r="M444" s="177"/>
      <c r="N444" s="287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26" priority="21">
      <formula>AND($C$24="Ninguno")</formula>
    </cfRule>
  </conditionalFormatting>
  <conditionalFormatting sqref="C26:F26">
    <cfRule type="expression" dxfId="25" priority="20">
      <formula>AND($C$24="Ninguno")</formula>
    </cfRule>
  </conditionalFormatting>
  <conditionalFormatting sqref="O42:O46">
    <cfRule type="iconSet" priority="1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{B1F19000-6035-4EFA-B0FE-79F99F09B4B1}</x14:id>
        </ext>
      </extLst>
    </cfRule>
  </conditionalFormatting>
  <conditionalFormatting sqref="K170:K1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{D482EACC-742C-49EE-817F-3262A2D3C2C7}</x14:id>
        </ext>
      </extLst>
    </cfRule>
  </conditionalFormatting>
  <conditionalFormatting sqref="K198:K217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{BB385715-6C06-4FAA-A47B-03645811EA0F}</x14:id>
        </ext>
      </extLst>
    </cfRule>
  </conditionalFormatting>
  <conditionalFormatting sqref="K254:K27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{9D83DCC6-3E4E-4448-8DD0-FAEF4B922CFB}</x14:id>
        </ext>
      </extLst>
    </cfRule>
  </conditionalFormatting>
  <conditionalFormatting sqref="K282:K301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{14FF1F50-8A9E-41AA-9527-EE9F70D21150}</x14:id>
        </ext>
      </extLst>
    </cfRule>
  </conditionalFormatting>
  <conditionalFormatting sqref="I226:I24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{16C1246D-3110-4B6E-AE56-D1B9F6751003}</x14:id>
        </ext>
      </extLst>
    </cfRule>
  </conditionalFormatting>
  <conditionalFormatting sqref="E400:E40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{221B0BE2-4F39-49EE-98C6-B43F2E01EC7D}</x14:id>
        </ext>
      </extLst>
    </cfRule>
  </conditionalFormatting>
  <conditionalFormatting sqref="H73:H99">
    <cfRule type="iconSet" priority="22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24" priority="1">
      <formula>AND($C$24="Ninguno")</formula>
    </cfRule>
  </conditionalFormatting>
  <dataValidations count="4">
    <dataValidation type="list" allowBlank="1" showInputMessage="1" showErrorMessage="1" sqref="C61:F61" xr:uid="{7E467F2B-86B3-4A56-A368-F77E6F0F3DF3}">
      <formula1>$B$64:$B$99</formula1>
    </dataValidation>
    <dataValidation type="list" allowBlank="1" showInputMessage="1" showErrorMessage="1" sqref="G329:I338 G343:I345" xr:uid="{3B50D003-7116-4A08-BC99-1E09D1AE4A8F}">
      <formula1>$B$65:$B$99</formula1>
    </dataValidation>
    <dataValidation type="list" allowBlank="1" showInputMessage="1" showErrorMessage="1" sqref="C17:F17" xr:uid="{0F29D47F-A1E5-4DBA-ABF4-F3F071F614C7}">
      <formula1>"Rev. N, Rev. 01, Rev. 02, Rev 03, Rev. 04, Rev 05, Rev 06"</formula1>
    </dataValidation>
    <dataValidation type="list" allowBlank="1" showInputMessage="1" showErrorMessage="1" sqref="C108" xr:uid="{50613563-C171-41F2-A535-B604C9ED6F45}">
      <formula1>"0%, 1%, 3%, 5%, 10%, 15%"</formula1>
    </dataValidation>
  </dataValidations>
  <hyperlinks>
    <hyperlink ref="B8" location="Index!A1" display="Index!A1" xr:uid="{C456CA43-B3AF-4236-B059-19435A2DC81F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1F19000-6035-4EFA-B0FE-79F99F09B4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D482EACC-742C-49EE-817F-3262A2D3C2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BB385715-6C06-4FAA-A47B-03645811EA0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9D83DCC6-3E4E-4448-8DD0-FAEF4B922CF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14FF1F50-8A9E-41AA-9527-EE9F70D211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16C1246D-3110-4B6E-AE56-D1B9F675100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221B0BE2-4F39-49EE-98C6-B43F2E01EC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666E-D648-439D-A160-4AA49029ECC9}">
  <sheetPr codeName="Hoja40"/>
  <dimension ref="B1:AN459"/>
  <sheetViews>
    <sheetView view="pageBreakPreview" topLeftCell="A7" zoomScale="80" zoomScaleNormal="90" zoomScaleSheetLayoutView="80" workbookViewId="0">
      <selection activeCell="M15" sqref="M15:O15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246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303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252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253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254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0.15000000000000002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0.05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294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255</v>
      </c>
      <c r="C41" s="236"/>
      <c r="D41" s="237"/>
      <c r="E41" s="241" t="s">
        <v>256</v>
      </c>
      <c r="F41" s="241"/>
      <c r="G41" s="241"/>
      <c r="H41" s="241"/>
      <c r="I41" s="241" t="s">
        <v>257</v>
      </c>
      <c r="J41" s="241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hidden="1" customHeight="1" outlineLevel="1" x14ac:dyDescent="0.15">
      <c r="B42" s="235"/>
      <c r="C42" s="236"/>
      <c r="D42" s="237"/>
      <c r="E42" s="241"/>
      <c r="F42" s="241"/>
      <c r="G42" s="241"/>
      <c r="H42" s="241"/>
      <c r="I42" s="241"/>
      <c r="J42" s="241"/>
      <c r="K42" s="157"/>
      <c r="L42" s="96"/>
      <c r="M42" s="97"/>
      <c r="N42" s="159"/>
      <c r="O42" s="160" t="e">
        <f t="shared" ref="O42:O46" si="0">+N42/M42</f>
        <v>#DIV/0!</v>
      </c>
    </row>
    <row r="43" spans="2:25" s="4" customFormat="1" ht="20" hidden="1" customHeight="1" outlineLevel="1" x14ac:dyDescent="0.15">
      <c r="B43" s="235"/>
      <c r="C43" s="236"/>
      <c r="D43" s="237"/>
      <c r="E43" s="238"/>
      <c r="F43" s="239"/>
      <c r="G43" s="239"/>
      <c r="H43" s="240"/>
      <c r="I43" s="241"/>
      <c r="J43" s="241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 t="e">
        <f>+N41/M42</f>
        <v>#DIV/0!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0.05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0.15000000000000002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200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 t="str">
        <f>+VLOOKUP(C61,B65:G99,6,)</f>
        <v>-</v>
      </c>
      <c r="D62" s="243"/>
      <c r="E62" s="243"/>
      <c r="F62" s="244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hidden="1" customHeight="1" outlineLevel="1" x14ac:dyDescent="0.2">
      <c r="B66" s="110"/>
      <c r="C66" s="111"/>
      <c r="D66" s="112"/>
      <c r="E66" s="112"/>
      <c r="F66" s="117"/>
      <c r="G66" s="113"/>
      <c r="H66" s="114"/>
      <c r="I66" s="111"/>
      <c r="J66" s="111"/>
      <c r="K66" s="111"/>
      <c r="L66" s="111"/>
      <c r="M66" s="116"/>
      <c r="N66" s="111"/>
      <c r="O66" s="111"/>
      <c r="P66" s="113"/>
      <c r="Q66" s="113"/>
    </row>
    <row r="67" spans="2:17" s="19" customFormat="1" ht="25" hidden="1" customHeight="1" outlineLevel="1" x14ac:dyDescent="0.2">
      <c r="B67" s="110"/>
      <c r="C67" s="111"/>
      <c r="D67" s="112"/>
      <c r="E67" s="111"/>
      <c r="F67" s="111"/>
      <c r="G67" s="113"/>
      <c r="H67" s="114"/>
      <c r="I67" s="111"/>
      <c r="J67" s="111"/>
      <c r="K67" s="115"/>
      <c r="L67" s="115"/>
      <c r="M67" s="111"/>
      <c r="N67" s="163"/>
      <c r="O67" s="111"/>
      <c r="P67" s="113"/>
      <c r="Q67" s="113"/>
    </row>
    <row r="68" spans="2:17" s="19" customFormat="1" ht="25" hidden="1" customHeight="1" outlineLevel="1" x14ac:dyDescent="0.2">
      <c r="B68" s="110"/>
      <c r="C68" s="111"/>
      <c r="D68" s="112"/>
      <c r="E68" s="111"/>
      <c r="F68" s="111"/>
      <c r="G68" s="113"/>
      <c r="H68" s="114"/>
      <c r="I68" s="111"/>
      <c r="J68" s="111"/>
      <c r="K68" s="115"/>
      <c r="L68" s="115"/>
      <c r="M68" s="116"/>
      <c r="N68" s="163"/>
      <c r="O68" s="111"/>
      <c r="P68" s="113"/>
      <c r="Q68" s="113"/>
    </row>
    <row r="69" spans="2:17" s="19" customFormat="1" ht="25" hidden="1" customHeight="1" outlineLevel="1" x14ac:dyDescent="0.2">
      <c r="B69" s="110"/>
      <c r="C69" s="111"/>
      <c r="D69" s="112"/>
      <c r="E69" s="112"/>
      <c r="F69" s="111"/>
      <c r="G69" s="113"/>
      <c r="H69" s="114"/>
      <c r="I69" s="111"/>
      <c r="J69" s="111"/>
      <c r="K69" s="115"/>
      <c r="L69" s="115"/>
      <c r="M69" s="116"/>
      <c r="N69" s="163"/>
      <c r="O69" s="111"/>
      <c r="P69" s="111"/>
      <c r="Q69" s="111"/>
    </row>
    <row r="70" spans="2:17" s="19" customFormat="1" ht="25" hidden="1" customHeight="1" outlineLevel="1" x14ac:dyDescent="0.2">
      <c r="B70" s="110"/>
      <c r="C70" s="111"/>
      <c r="D70" s="112"/>
      <c r="E70" s="112"/>
      <c r="F70" s="111"/>
      <c r="G70" s="113"/>
      <c r="H70" s="114"/>
      <c r="I70" s="111"/>
      <c r="J70" s="111"/>
      <c r="K70" s="115"/>
      <c r="L70" s="115"/>
      <c r="M70" s="116"/>
      <c r="N70" s="163"/>
      <c r="O70" s="113"/>
      <c r="P70" s="113"/>
      <c r="Q70" s="113"/>
    </row>
    <row r="71" spans="2:17" s="19" customFormat="1" ht="25" hidden="1" customHeight="1" outlineLevel="1" x14ac:dyDescent="0.2">
      <c r="B71" s="110"/>
      <c r="C71" s="111"/>
      <c r="D71" s="112"/>
      <c r="E71" s="112"/>
      <c r="F71" s="114"/>
      <c r="G71" s="113"/>
      <c r="H71" s="114"/>
      <c r="I71" s="111"/>
      <c r="J71" s="111"/>
      <c r="K71" s="115"/>
      <c r="L71" s="115"/>
      <c r="M71" s="116"/>
      <c r="N71" s="163"/>
      <c r="O71" s="111"/>
      <c r="P71" s="113"/>
      <c r="Q71" s="113"/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0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 t="str">
        <f>+C62</f>
        <v>-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0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 t="e">
        <f>+C103/C104</f>
        <v>#VALUE!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>
        <f>N71*25.4</f>
        <v>0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#DIV/0!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/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/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Oreja Res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Oreja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Manual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255</v>
      </c>
      <c r="C142" s="232"/>
      <c r="D142" s="220"/>
      <c r="E142" s="220"/>
      <c r="F142" s="220"/>
      <c r="G142" s="220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 t="shared" si="5"/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 t="shared" si="5"/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2"/>
      <c r="C158" s="232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2"/>
      <c r="C159" s="232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2"/>
      <c r="C160" s="232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38.520000000000003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hidden="1" customHeight="1" outlineLevel="1" x14ac:dyDescent="0.2">
      <c r="B170" s="232"/>
      <c r="C170" s="232"/>
      <c r="D170" s="220"/>
      <c r="E170" s="220"/>
      <c r="F170" s="220"/>
      <c r="G170" s="220"/>
      <c r="H170" s="123"/>
      <c r="I170" s="128"/>
      <c r="J170" s="125">
        <f>$J$190*I170</f>
        <v>0</v>
      </c>
      <c r="K170" s="126">
        <f>+J170*H170</f>
        <v>0</v>
      </c>
      <c r="L170" s="220"/>
      <c r="M170" s="220"/>
      <c r="N170" s="220"/>
      <c r="O170" s="220"/>
    </row>
    <row r="171" spans="2:40" ht="20" hidden="1" customHeight="1" outlineLevel="1" x14ac:dyDescent="0.2">
      <c r="B171" s="232"/>
      <c r="C171" s="232"/>
      <c r="D171" s="220"/>
      <c r="E171" s="220"/>
      <c r="F171" s="220"/>
      <c r="G171" s="220"/>
      <c r="H171" s="123"/>
      <c r="I171" s="128"/>
      <c r="J171" s="125">
        <f>$J$190*I171</f>
        <v>0</v>
      </c>
      <c r="K171" s="126">
        <f t="shared" ref="K171:K174" si="6">+J171*H171</f>
        <v>0</v>
      </c>
      <c r="L171" s="220"/>
      <c r="M171" s="220"/>
      <c r="N171" s="220"/>
      <c r="O171" s="220"/>
    </row>
    <row r="172" spans="2:40" ht="20" hidden="1" customHeight="1" outlineLevel="1" x14ac:dyDescent="0.2">
      <c r="B172" s="232"/>
      <c r="C172" s="232"/>
      <c r="D172" s="220"/>
      <c r="E172" s="220"/>
      <c r="F172" s="220"/>
      <c r="G172" s="220"/>
      <c r="H172" s="123"/>
      <c r="I172" s="128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232"/>
      <c r="C173" s="232"/>
      <c r="D173" s="220"/>
      <c r="E173" s="220"/>
      <c r="F173" s="220"/>
      <c r="G173" s="220"/>
      <c r="H173" s="123"/>
      <c r="I173" s="128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232"/>
      <c r="C174" s="232"/>
      <c r="D174" s="220"/>
      <c r="E174" s="220"/>
      <c r="F174" s="220"/>
      <c r="G174" s="220"/>
      <c r="H174" s="123"/>
      <c r="I174" s="128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232"/>
      <c r="C175" s="232"/>
      <c r="D175" s="220"/>
      <c r="E175" s="220"/>
      <c r="F175" s="220"/>
      <c r="G175" s="220"/>
      <c r="H175" s="123"/>
      <c r="I175" s="128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4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4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2"/>
      <c r="C178" s="232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2"/>
      <c r="C179" s="232"/>
      <c r="D179" s="220"/>
      <c r="E179" s="220"/>
      <c r="F179" s="220"/>
      <c r="G179" s="220"/>
      <c r="H179" s="123"/>
      <c r="I179" s="128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2"/>
      <c r="C180" s="232"/>
      <c r="D180" s="220"/>
      <c r="E180" s="220"/>
      <c r="F180" s="220"/>
      <c r="G180" s="220"/>
      <c r="H180" s="123"/>
      <c r="I180" s="128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2"/>
      <c r="C181" s="232"/>
      <c r="D181" s="220"/>
      <c r="E181" s="220"/>
      <c r="F181" s="220"/>
      <c r="G181" s="220"/>
      <c r="H181" s="123"/>
      <c r="I181" s="128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2"/>
      <c r="C182" s="232"/>
      <c r="D182" s="220"/>
      <c r="E182" s="220"/>
      <c r="F182" s="220"/>
      <c r="G182" s="220"/>
      <c r="H182" s="123"/>
      <c r="I182" s="128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2"/>
      <c r="C183" s="232"/>
      <c r="D183" s="220"/>
      <c r="E183" s="220"/>
      <c r="F183" s="220"/>
      <c r="G183" s="220"/>
      <c r="H183" s="123"/>
      <c r="I183" s="128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2"/>
      <c r="C184" s="232"/>
      <c r="D184" s="220"/>
      <c r="E184" s="220"/>
      <c r="F184" s="220"/>
      <c r="G184" s="220"/>
      <c r="H184" s="123"/>
      <c r="I184" s="128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2"/>
      <c r="C185" s="232"/>
      <c r="D185" s="220"/>
      <c r="E185" s="220"/>
      <c r="F185" s="220"/>
      <c r="G185" s="220"/>
      <c r="H185" s="123"/>
      <c r="I185" s="128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0</v>
      </c>
      <c r="J190" s="84">
        <v>50</v>
      </c>
      <c r="K190" s="85">
        <f>+SUM(K170:K189)</f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0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 t="s">
        <v>263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">
        <v>263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">
        <v>256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232"/>
      <c r="C198" s="232"/>
      <c r="D198" s="220"/>
      <c r="E198" s="220"/>
      <c r="F198" s="220"/>
      <c r="G198" s="220"/>
      <c r="H198" s="123"/>
      <c r="I198" s="128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232"/>
      <c r="C199" s="232"/>
      <c r="D199" s="220"/>
      <c r="E199" s="220"/>
      <c r="F199" s="220"/>
      <c r="G199" s="220"/>
      <c r="H199" s="123"/>
      <c r="I199" s="128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232"/>
      <c r="C200" s="232"/>
      <c r="D200" s="220"/>
      <c r="E200" s="220"/>
      <c r="F200" s="220"/>
      <c r="G200" s="220"/>
      <c r="H200" s="123"/>
      <c r="I200" s="128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232"/>
      <c r="C201" s="232"/>
      <c r="D201" s="220"/>
      <c r="E201" s="220"/>
      <c r="F201" s="220"/>
      <c r="G201" s="220"/>
      <c r="H201" s="123"/>
      <c r="I201" s="128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232"/>
      <c r="C202" s="232"/>
      <c r="D202" s="220"/>
      <c r="E202" s="220"/>
      <c r="F202" s="220"/>
      <c r="G202" s="220"/>
      <c r="H202" s="123"/>
      <c r="I202" s="128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232"/>
      <c r="C203" s="232"/>
      <c r="D203" s="220"/>
      <c r="E203" s="220"/>
      <c r="F203" s="220"/>
      <c r="G203" s="220"/>
      <c r="H203" s="123"/>
      <c r="I203" s="128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2"/>
      <c r="C204" s="232"/>
      <c r="D204" s="220"/>
      <c r="E204" s="220"/>
      <c r="F204" s="220"/>
      <c r="G204" s="220"/>
      <c r="H204" s="123"/>
      <c r="I204" s="128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2"/>
      <c r="C205" s="232"/>
      <c r="D205" s="220"/>
      <c r="E205" s="220"/>
      <c r="F205" s="220"/>
      <c r="G205" s="220"/>
      <c r="H205" s="123"/>
      <c r="I205" s="128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2"/>
      <c r="C206" s="232"/>
      <c r="D206" s="220"/>
      <c r="E206" s="220"/>
      <c r="F206" s="220"/>
      <c r="G206" s="220"/>
      <c r="H206" s="123"/>
      <c r="I206" s="128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2"/>
      <c r="C207" s="232"/>
      <c r="D207" s="220"/>
      <c r="E207" s="220"/>
      <c r="F207" s="220"/>
      <c r="G207" s="220"/>
      <c r="H207" s="123"/>
      <c r="I207" s="128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2"/>
      <c r="C208" s="232"/>
      <c r="D208" s="220"/>
      <c r="E208" s="220"/>
      <c r="F208" s="220"/>
      <c r="G208" s="220"/>
      <c r="H208" s="123"/>
      <c r="I208" s="128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2"/>
      <c r="C209" s="232"/>
      <c r="D209" s="220"/>
      <c r="E209" s="220"/>
      <c r="F209" s="220"/>
      <c r="G209" s="220"/>
      <c r="H209" s="123"/>
      <c r="I209" s="128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2"/>
      <c r="C210" s="232"/>
      <c r="D210" s="220"/>
      <c r="E210" s="220"/>
      <c r="F210" s="220"/>
      <c r="G210" s="220"/>
      <c r="H210" s="123"/>
      <c r="I210" s="128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2"/>
      <c r="C211" s="232"/>
      <c r="D211" s="220"/>
      <c r="E211" s="220"/>
      <c r="F211" s="220"/>
      <c r="G211" s="220"/>
      <c r="H211" s="123"/>
      <c r="I211" s="128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2"/>
      <c r="C212" s="232"/>
      <c r="D212" s="220"/>
      <c r="E212" s="220"/>
      <c r="F212" s="220"/>
      <c r="G212" s="220"/>
      <c r="H212" s="123"/>
      <c r="I212" s="128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2"/>
      <c r="C213" s="232"/>
      <c r="D213" s="220"/>
      <c r="E213" s="220"/>
      <c r="F213" s="220"/>
      <c r="G213" s="220"/>
      <c r="H213" s="123"/>
      <c r="I213" s="128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 t="s">
        <v>264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">
        <v>264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">
        <v>265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232"/>
      <c r="C226" s="232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232"/>
      <c r="C227" s="232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</f>
        <v>0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0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v>0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f>+H73</f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</f>
        <v>0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0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0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0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0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0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0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9</v>
      </c>
      <c r="C329" s="214"/>
      <c r="D329" s="94">
        <f>E69</f>
        <v>0</v>
      </c>
      <c r="E329" s="193"/>
      <c r="F329" s="195"/>
      <c r="G329" s="215" t="s">
        <v>9</v>
      </c>
      <c r="H329" s="216"/>
      <c r="I329" s="216"/>
      <c r="J329" s="193">
        <v>20</v>
      </c>
      <c r="K329" s="195"/>
      <c r="L329" s="193">
        <v>5</v>
      </c>
      <c r="M329" s="194"/>
      <c r="N329" s="193">
        <f t="shared" ref="N329" si="27">+L329*J329*D329</f>
        <v>0</v>
      </c>
      <c r="O329" s="195"/>
    </row>
    <row r="330" spans="2:40" ht="20" customHeight="1" outlineLevel="1" x14ac:dyDescent="0.2">
      <c r="B330" s="214"/>
      <c r="C330" s="214"/>
      <c r="D330" s="94"/>
      <c r="E330" s="193"/>
      <c r="F330" s="195"/>
      <c r="G330" s="215"/>
      <c r="H330" s="216"/>
      <c r="I330" s="216"/>
      <c r="J330" s="193"/>
      <c r="K330" s="195"/>
      <c r="L330" s="193"/>
      <c r="M330" s="194"/>
      <c r="N330" s="193"/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0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+D329</f>
        <v>0</v>
      </c>
      <c r="E343" s="193"/>
      <c r="F343" s="195"/>
      <c r="G343" s="215" t="s">
        <v>9</v>
      </c>
      <c r="H343" s="216"/>
      <c r="I343" s="216"/>
      <c r="J343" s="193">
        <v>14.04</v>
      </c>
      <c r="K343" s="195"/>
      <c r="L343" s="193">
        <v>5</v>
      </c>
      <c r="M343" s="195"/>
      <c r="N343" s="193">
        <f>+L343*J343*D343</f>
        <v>0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0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0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0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10000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 t="str">
        <f>+C103</f>
        <v>-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0.05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+((J163/O41)*D49)</f>
        <v>38.520000000000003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5.7780000000000014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0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 t="str">
        <f>+C103</f>
        <v>-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 t="e">
        <f>+(F369*F370)/F371</f>
        <v>#VALUE!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 t="e">
        <f>$F$360*F372</f>
        <v>#VALUE!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10.7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0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0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 t="str">
        <f>+C103</f>
        <v>-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 t="e">
        <f>+F379/F380</f>
        <v>#VALUE!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 t="e">
        <f>$F$360*F381</f>
        <v>#VALUE!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0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0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 t="str">
        <f>+F380</f>
        <v>-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 t="e">
        <f>+F388/F389</f>
        <v>#VALUE!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 t="e">
        <f>$F$360*F390</f>
        <v>#VALUE!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0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 t="e">
        <f>+F395/F358</f>
        <v>#VALUE!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 t="e">
        <f>$F$360*F396</f>
        <v>#VALUE!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5.7780000000000014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 t="e">
        <f>+F373</f>
        <v>#VALUE!</v>
      </c>
      <c r="E401" s="140" t="e">
        <f t="shared" ref="E401:E404" si="29">+D401/$D$405</f>
        <v>#VALUE!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 t="e">
        <f>+F382</f>
        <v>#VALUE!</v>
      </c>
      <c r="E402" s="140" t="e">
        <f t="shared" si="29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29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 t="e">
        <f>+F397</f>
        <v>#VALUE!</v>
      </c>
      <c r="E404" s="140" t="e">
        <f t="shared" si="29"/>
        <v>#VALUE!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0.15</v>
      </c>
      <c r="E419" s="140" t="e">
        <f t="shared" ref="E419" si="30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ht="16" outlineLevel="1" x14ac:dyDescent="0.2">
      <c r="B451" s="148" t="s">
        <v>266</v>
      </c>
      <c r="C451" s="185" t="s">
        <v>182</v>
      </c>
      <c r="D451" s="186"/>
      <c r="E451" s="187"/>
      <c r="F451" s="185" t="s">
        <v>182</v>
      </c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 t="s">
        <v>183</v>
      </c>
      <c r="C452" s="167" t="s">
        <v>183</v>
      </c>
      <c r="D452" s="168"/>
      <c r="E452" s="169"/>
      <c r="F452" s="167" t="s">
        <v>183</v>
      </c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170" t="s">
        <v>14</v>
      </c>
      <c r="D453" s="171"/>
      <c r="E453" s="172"/>
      <c r="F453" s="170" t="s">
        <v>14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23" priority="26">
      <formula>AND($C$24="Ninguno")</formula>
    </cfRule>
  </conditionalFormatting>
  <conditionalFormatting sqref="C26:F26">
    <cfRule type="expression" dxfId="22" priority="25">
      <formula>AND($C$24="Ninguno")</formula>
    </cfRule>
  </conditionalFormatting>
  <conditionalFormatting sqref="O41 O43:O46">
    <cfRule type="iconSet" priority="24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{502B3FC9-3BC7-4BD3-8C4D-530D23B4631C}</x14:id>
        </ext>
      </extLst>
    </cfRule>
  </conditionalFormatting>
  <conditionalFormatting sqref="K170:K18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{0665615F-3EC3-4858-8E0B-FEBCA2BDFA8A}</x14:id>
        </ext>
      </extLst>
    </cfRule>
  </conditionalFormatting>
  <conditionalFormatting sqref="K198:K217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{E4331D01-0069-4394-98EB-30BF1AFB889D}</x14:id>
        </ext>
      </extLst>
    </cfRule>
  </conditionalFormatting>
  <conditionalFormatting sqref="K254:K273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{6B0BAD7C-3D76-4503-8ACC-22E93167A9A9}</x14:id>
        </ext>
      </extLst>
    </cfRule>
  </conditionalFormatting>
  <conditionalFormatting sqref="K282:K301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{CAF64509-CACF-422E-87CC-87FE0F38ABEE}</x14:id>
        </ext>
      </extLst>
    </cfRule>
  </conditionalFormatting>
  <conditionalFormatting sqref="I226:I245">
    <cfRule type="iconSet" priority="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{73E12E97-9751-4B4D-8EED-7F434D4597E3}</x14:id>
        </ext>
      </extLst>
    </cfRule>
  </conditionalFormatting>
  <conditionalFormatting sqref="E400:E404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{2E3C8F38-8104-4638-ABFD-9D4C72CA3924}</x14:id>
        </ext>
      </extLst>
    </cfRule>
  </conditionalFormatting>
  <conditionalFormatting sqref="H65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H74">
    <cfRule type="iconSet" priority="8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27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7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6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9:H71 H67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3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21" priority="1">
      <formula>AND($C$24="Ninguno")</formula>
    </cfRule>
  </conditionalFormatting>
  <dataValidations count="4">
    <dataValidation type="list" allowBlank="1" showInputMessage="1" showErrorMessage="1" sqref="G343:I345 G329:I338" xr:uid="{07B2FC98-F807-40E6-B8F7-50EFBBBA9683}">
      <formula1>$B$65:$B$99</formula1>
    </dataValidation>
    <dataValidation type="list" allowBlank="1" showInputMessage="1" showErrorMessage="1" sqref="C108" xr:uid="{CF2C7D45-E877-4D60-BF82-E59B91C4A02F}">
      <formula1>"0%, 1%, 3%, 5%, 10%, 15%"</formula1>
    </dataValidation>
    <dataValidation type="list" allowBlank="1" showInputMessage="1" showErrorMessage="1" sqref="C17:F17" xr:uid="{944C1455-869F-417A-86F2-DB5807E71D2B}">
      <formula1>"Rev. N, Rev. 01, Rev. 02, Rev 03, Rev. 04, Rev 05, Rev 06"</formula1>
    </dataValidation>
    <dataValidation type="list" allowBlank="1" showInputMessage="1" showErrorMessage="1" sqref="C61:F61" xr:uid="{F5838706-C717-433D-BA84-21FDCFD7228A}">
      <formula1>$B$64:$B$99</formula1>
    </dataValidation>
  </dataValidations>
  <hyperlinks>
    <hyperlink ref="B8" location="Index!A1" display="Index!A1" xr:uid="{17E9E200-E17B-4671-803B-29195A8E1568}"/>
    <hyperlink ref="B451" r:id="rId1" location="lnk=sametab " display="https://www.target.com/p/hide-free-knots-with-peanut-butter-strip-and-chicken-medium-large-dog-treat-9-7oz-5ct-kindfull-8482/-/A-86908029#lnk=sametab " xr:uid="{3BD646AE-ECCD-44C2-87EB-81EF606AEAB0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02B3FC9-3BC7-4BD3-8C4D-530D23B463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0665615F-3EC3-4858-8E0B-FEBCA2BDFA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E4331D01-0069-4394-98EB-30BF1AFB88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6B0BAD7C-3D76-4503-8ACC-22E93167A9A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CAF64509-CACF-422E-87CC-87FE0F38AB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73E12E97-9751-4B4D-8EED-7F434D4597E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2E3C8F38-8104-4638-ABFD-9D4C72CA39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9DCFC-1D59-4093-A69A-45342F808436}">
  <sheetPr codeName="Hoja45"/>
  <dimension ref="B1:AN459"/>
  <sheetViews>
    <sheetView view="pageBreakPreview" topLeftCell="A12" zoomScale="80" zoomScaleNormal="90" zoomScaleSheetLayoutView="80" workbookViewId="0">
      <selection activeCell="M15" sqref="M15:O15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246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303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267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268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254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0.15002500000000002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5.0008333333333335E-2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294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255</v>
      </c>
      <c r="C41" s="236"/>
      <c r="D41" s="237"/>
      <c r="E41" s="241" t="s">
        <v>256</v>
      </c>
      <c r="F41" s="241"/>
      <c r="G41" s="241"/>
      <c r="H41" s="241"/>
      <c r="I41" s="241" t="s">
        <v>257</v>
      </c>
      <c r="J41" s="241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customHeight="1" outlineLevel="1" x14ac:dyDescent="0.15">
      <c r="B42" s="235" t="s">
        <v>269</v>
      </c>
      <c r="C42" s="236"/>
      <c r="D42" s="237"/>
      <c r="E42" s="241" t="s">
        <v>270</v>
      </c>
      <c r="F42" s="241"/>
      <c r="G42" s="241"/>
      <c r="H42" s="241"/>
      <c r="I42" s="241" t="s">
        <v>269</v>
      </c>
      <c r="J42" s="241"/>
      <c r="K42" s="157" t="s">
        <v>204</v>
      </c>
      <c r="L42" s="96" t="s">
        <v>204</v>
      </c>
      <c r="M42" s="97">
        <f>N41/6</f>
        <v>8.3333333333333332E-3</v>
      </c>
      <c r="N42" s="159">
        <f>M42*0.001</f>
        <v>8.3333333333333337E-6</v>
      </c>
      <c r="O42" s="160">
        <f t="shared" ref="O42:O46" si="0">+N42/M42</f>
        <v>1E-3</v>
      </c>
    </row>
    <row r="43" spans="2:25" s="4" customFormat="1" ht="20" hidden="1" customHeight="1" outlineLevel="1" x14ac:dyDescent="0.15">
      <c r="B43" s="235"/>
      <c r="C43" s="236"/>
      <c r="D43" s="237"/>
      <c r="E43" s="238"/>
      <c r="F43" s="239"/>
      <c r="G43" s="239"/>
      <c r="H43" s="240"/>
      <c r="I43" s="241"/>
      <c r="J43" s="241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>
        <f>+N41/M42</f>
        <v>6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0.99983336110648224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customHeight="1" outlineLevel="1" x14ac:dyDescent="0.2">
      <c r="B50" s="102" t="str">
        <f>B42</f>
        <v>Basteo Chicken</v>
      </c>
      <c r="C50" s="103">
        <f>N42</f>
        <v>8.3333333333333337E-6</v>
      </c>
      <c r="D50" s="104">
        <f t="shared" si="1"/>
        <v>1.6663889351774705E-4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5.0008333333333335E-2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0.15002500000000002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271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81000</v>
      </c>
      <c r="D62" s="243"/>
      <c r="E62" s="243"/>
      <c r="F62" s="244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customHeight="1" outlineLevel="1" x14ac:dyDescent="0.2">
      <c r="B66" s="110" t="s">
        <v>272</v>
      </c>
      <c r="C66" s="111">
        <v>600</v>
      </c>
      <c r="D66" s="112" t="s">
        <v>273</v>
      </c>
      <c r="E66" s="112" t="s">
        <v>8</v>
      </c>
      <c r="F66" s="111">
        <v>500</v>
      </c>
      <c r="G66" s="113">
        <f>+((C109/C66)*F66)/M42</f>
        <v>3078000</v>
      </c>
      <c r="H66" s="165">
        <f>+ROUND(($C$62/G66),0)+1</f>
        <v>1</v>
      </c>
      <c r="I66" s="111" t="s">
        <v>203</v>
      </c>
      <c r="J66" s="111" t="s">
        <v>110</v>
      </c>
      <c r="K66" s="111" t="s">
        <v>8</v>
      </c>
      <c r="L66" s="111" t="s">
        <v>8</v>
      </c>
      <c r="M66" s="116" t="s">
        <v>8</v>
      </c>
      <c r="N66" s="111" t="s">
        <v>8</v>
      </c>
      <c r="O66" s="111" t="s">
        <v>8</v>
      </c>
      <c r="P66" s="113" t="s">
        <v>8</v>
      </c>
      <c r="Q66" s="113" t="s">
        <v>8</v>
      </c>
    </row>
    <row r="67" spans="2:17" s="19" customFormat="1" ht="25" customHeight="1" outlineLevel="1" x14ac:dyDescent="0.2">
      <c r="B67" s="110" t="s">
        <v>274</v>
      </c>
      <c r="C67" s="111">
        <v>1200</v>
      </c>
      <c r="D67" s="112" t="s">
        <v>275</v>
      </c>
      <c r="E67" s="111" t="s">
        <v>8</v>
      </c>
      <c r="F67" s="111">
        <v>5000</v>
      </c>
      <c r="G67" s="113">
        <f>+((C109/C67)*F67)</f>
        <v>128250</v>
      </c>
      <c r="H67" s="114">
        <f>+ROUND(($C$62/G67),0)</f>
        <v>1</v>
      </c>
      <c r="I67" s="111" t="s">
        <v>203</v>
      </c>
      <c r="J67" s="111" t="s">
        <v>276</v>
      </c>
      <c r="K67" s="111" t="s">
        <v>8</v>
      </c>
      <c r="L67" s="111" t="s">
        <v>8</v>
      </c>
      <c r="M67" s="116">
        <v>0.56999999999999995</v>
      </c>
      <c r="N67" s="113" t="s">
        <v>8</v>
      </c>
      <c r="O67" s="113" t="s">
        <v>8</v>
      </c>
      <c r="P67" s="113">
        <v>1000</v>
      </c>
      <c r="Q67" s="113" t="s">
        <v>8</v>
      </c>
    </row>
    <row r="68" spans="2:17" s="19" customFormat="1" ht="25" customHeight="1" outlineLevel="1" x14ac:dyDescent="0.2">
      <c r="B68" s="110" t="s">
        <v>271</v>
      </c>
      <c r="C68" s="111">
        <v>38</v>
      </c>
      <c r="D68" s="112" t="s">
        <v>277</v>
      </c>
      <c r="E68" s="111">
        <v>1</v>
      </c>
      <c r="F68" s="111">
        <v>100</v>
      </c>
      <c r="G68" s="113">
        <f>+((C109/C68)*(F68))</f>
        <v>81000</v>
      </c>
      <c r="H68" s="114">
        <f>+ROUND(($C$62/G68),0)</f>
        <v>1</v>
      </c>
      <c r="I68" s="111" t="s">
        <v>203</v>
      </c>
      <c r="J68" s="111" t="s">
        <v>276</v>
      </c>
      <c r="K68" s="111" t="s">
        <v>8</v>
      </c>
      <c r="L68" s="111" t="s">
        <v>8</v>
      </c>
      <c r="M68" s="116">
        <f>+M67</f>
        <v>0.56999999999999995</v>
      </c>
      <c r="N68" s="113" t="s">
        <v>8</v>
      </c>
      <c r="O68" s="113" t="s">
        <v>8</v>
      </c>
      <c r="P68" s="113">
        <v>1000</v>
      </c>
      <c r="Q68" s="113" t="s">
        <v>8</v>
      </c>
    </row>
    <row r="69" spans="2:17" s="19" customFormat="1" ht="25" customHeight="1" outlineLevel="1" x14ac:dyDescent="0.2">
      <c r="B69" s="110" t="s">
        <v>278</v>
      </c>
      <c r="C69" s="111">
        <v>90</v>
      </c>
      <c r="D69" s="112" t="s">
        <v>202</v>
      </c>
      <c r="E69" s="112" t="s">
        <v>8</v>
      </c>
      <c r="F69" s="111">
        <v>100</v>
      </c>
      <c r="G69" s="113">
        <f>+((C109/C69)*(F69))</f>
        <v>34200</v>
      </c>
      <c r="H69" s="114">
        <f>+ROUND(($C$62/G69),0)</f>
        <v>2</v>
      </c>
      <c r="I69" s="111" t="s">
        <v>203</v>
      </c>
      <c r="J69" s="111" t="s">
        <v>276</v>
      </c>
      <c r="K69" s="111"/>
      <c r="L69" s="111"/>
      <c r="M69" s="116"/>
      <c r="N69" s="111"/>
      <c r="O69" s="111"/>
      <c r="P69" s="113"/>
      <c r="Q69" s="113"/>
    </row>
    <row r="70" spans="2:17" s="19" customFormat="1" ht="25" customHeight="1" outlineLevel="1" x14ac:dyDescent="0.2">
      <c r="B70" s="110" t="s">
        <v>279</v>
      </c>
      <c r="C70" s="111">
        <f>10*60</f>
        <v>600</v>
      </c>
      <c r="D70" s="112" t="s">
        <v>201</v>
      </c>
      <c r="E70" s="112" t="s">
        <v>8</v>
      </c>
      <c r="F70" s="111" t="s">
        <v>8</v>
      </c>
      <c r="G70" s="113">
        <f>+(C109/C70)*C129</f>
        <v>261630</v>
      </c>
      <c r="H70" s="114">
        <f>+ROUND(($C$62/G70),0)+1</f>
        <v>1</v>
      </c>
      <c r="I70" s="111" t="s">
        <v>203</v>
      </c>
      <c r="J70" s="111" t="s">
        <v>276</v>
      </c>
      <c r="K70" s="118" t="s">
        <v>8</v>
      </c>
      <c r="L70" s="118">
        <f t="shared" ref="L70" si="4">+L69</f>
        <v>0</v>
      </c>
      <c r="M70" s="116" t="s">
        <v>8</v>
      </c>
      <c r="N70" s="111" t="s">
        <v>8</v>
      </c>
      <c r="O70" s="111" t="s">
        <v>8</v>
      </c>
      <c r="P70" s="113" t="s">
        <v>8</v>
      </c>
      <c r="Q70" s="113" t="s">
        <v>8</v>
      </c>
    </row>
    <row r="71" spans="2:17" s="19" customFormat="1" ht="25" customHeight="1" outlineLevel="1" x14ac:dyDescent="0.2">
      <c r="B71" s="110" t="s">
        <v>9</v>
      </c>
      <c r="C71" s="111">
        <v>4</v>
      </c>
      <c r="D71" s="112" t="s">
        <v>208</v>
      </c>
      <c r="E71" s="112">
        <v>1</v>
      </c>
      <c r="F71" s="111">
        <v>18</v>
      </c>
      <c r="G71" s="113">
        <f>+((24/C71)*F71*C129*E71)</f>
        <v>550800</v>
      </c>
      <c r="H71" s="165">
        <f>+ROUND(($C$62/G71),0)+1</f>
        <v>1</v>
      </c>
      <c r="I71" s="112" t="s">
        <v>280</v>
      </c>
      <c r="J71" s="111" t="s">
        <v>276</v>
      </c>
      <c r="K71" s="118">
        <f>K69+N19</f>
        <v>0</v>
      </c>
      <c r="L71" s="118">
        <f>N19+(M20*M71)</f>
        <v>0</v>
      </c>
      <c r="M71" s="116">
        <v>0.22</v>
      </c>
      <c r="N71" s="111" t="s">
        <v>8</v>
      </c>
      <c r="O71" s="111" t="s">
        <v>8</v>
      </c>
      <c r="P71" s="113">
        <v>80</v>
      </c>
      <c r="Q71" s="113" t="s">
        <v>8</v>
      </c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7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81000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7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11571.428571428571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 t="e">
        <f>N71*25.4</f>
        <v>#VALUE!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#VALUE!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Oreja Res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Oreja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Manual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255</v>
      </c>
      <c r="C142" s="232"/>
      <c r="D142" s="220"/>
      <c r="E142" s="220"/>
      <c r="F142" s="220"/>
      <c r="G142" s="220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5">$J$162*I143</f>
        <v>0</v>
      </c>
      <c r="K143" s="126">
        <f t="shared" ref="K143:K161" si="6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5"/>
        <v>0</v>
      </c>
      <c r="K144" s="126">
        <f t="shared" si="6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5"/>
        <v>0</v>
      </c>
      <c r="K145" s="126">
        <f t="shared" si="6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5"/>
        <v>0</v>
      </c>
      <c r="K146" s="126">
        <f t="shared" si="6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5"/>
        <v>0</v>
      </c>
      <c r="K147" s="126">
        <f t="shared" si="6"/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5"/>
        <v>0</v>
      </c>
      <c r="K148" s="126">
        <f t="shared" si="6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5"/>
        <v>0</v>
      </c>
      <c r="K149" s="126">
        <f t="shared" si="6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5"/>
        <v>0</v>
      </c>
      <c r="K150" s="126">
        <f t="shared" si="6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5"/>
        <v>0</v>
      </c>
      <c r="K151" s="126">
        <f t="shared" si="6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5"/>
        <v>0</v>
      </c>
      <c r="K152" s="126">
        <f t="shared" si="6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5"/>
        <v>0</v>
      </c>
      <c r="K153" s="126">
        <f t="shared" si="6"/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5"/>
        <v>0</v>
      </c>
      <c r="K154" s="126">
        <f t="shared" si="6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5"/>
        <v>0</v>
      </c>
      <c r="K155" s="126">
        <f t="shared" si="6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5"/>
        <v>0</v>
      </c>
      <c r="K156" s="126">
        <f t="shared" si="6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5"/>
        <v>0</v>
      </c>
      <c r="K157" s="126">
        <f t="shared" si="6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2"/>
      <c r="C158" s="232"/>
      <c r="D158" s="220"/>
      <c r="E158" s="220"/>
      <c r="F158" s="220"/>
      <c r="G158" s="220"/>
      <c r="H158" s="123"/>
      <c r="I158" s="124"/>
      <c r="J158" s="125">
        <f t="shared" si="5"/>
        <v>0</v>
      </c>
      <c r="K158" s="126">
        <f t="shared" si="6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2"/>
      <c r="C159" s="232"/>
      <c r="D159" s="220"/>
      <c r="E159" s="220"/>
      <c r="F159" s="220"/>
      <c r="G159" s="220"/>
      <c r="H159" s="123"/>
      <c r="I159" s="124"/>
      <c r="J159" s="125">
        <f t="shared" si="5"/>
        <v>0</v>
      </c>
      <c r="K159" s="126">
        <f t="shared" si="6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2"/>
      <c r="C160" s="232"/>
      <c r="D160" s="220"/>
      <c r="E160" s="220"/>
      <c r="F160" s="220"/>
      <c r="G160" s="220"/>
      <c r="H160" s="123"/>
      <c r="I160" s="124"/>
      <c r="J160" s="125">
        <f t="shared" si="5"/>
        <v>0</v>
      </c>
      <c r="K160" s="126">
        <f t="shared" si="6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5"/>
        <v>0</v>
      </c>
      <c r="K161" s="126">
        <f t="shared" si="6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38.520000000000003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customHeight="1" outlineLevel="1" x14ac:dyDescent="0.2">
      <c r="B166" s="225" t="s">
        <v>105</v>
      </c>
      <c r="C166" s="226"/>
      <c r="D166" s="227" t="str">
        <f>I42</f>
        <v>Basteo Chicken</v>
      </c>
      <c r="E166" s="228"/>
      <c r="F166" s="228"/>
      <c r="G166" s="228"/>
      <c r="H166" s="229"/>
    </row>
    <row r="167" spans="2:40" ht="20" customHeight="1" outlineLevel="1" x14ac:dyDescent="0.2">
      <c r="B167" s="230" t="s">
        <v>109</v>
      </c>
      <c r="C167" s="231"/>
      <c r="D167" s="227" t="str">
        <f>B42</f>
        <v>Basteo Chicken</v>
      </c>
      <c r="E167" s="228"/>
      <c r="F167" s="228"/>
      <c r="G167" s="228"/>
      <c r="H167" s="229"/>
    </row>
    <row r="168" spans="2:40" ht="20" customHeight="1" outlineLevel="1" x14ac:dyDescent="0.2">
      <c r="B168" s="230" t="s">
        <v>82</v>
      </c>
      <c r="C168" s="231"/>
      <c r="D168" s="227" t="str">
        <f>E42</f>
        <v>Linea de Basteo</v>
      </c>
      <c r="E168" s="228"/>
      <c r="F168" s="228"/>
      <c r="G168" s="228"/>
      <c r="H168" s="229"/>
    </row>
    <row r="169" spans="2:40" ht="34.5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customHeight="1" outlineLevel="1" x14ac:dyDescent="0.2">
      <c r="B170" s="232" t="s">
        <v>281</v>
      </c>
      <c r="C170" s="232"/>
      <c r="D170" s="220"/>
      <c r="E170" s="220"/>
      <c r="F170" s="220"/>
      <c r="G170" s="220"/>
      <c r="H170" s="123">
        <v>0</v>
      </c>
      <c r="I170" s="124">
        <v>0.90700000000000003</v>
      </c>
      <c r="J170" s="125">
        <f>$J$190*I170</f>
        <v>45.35</v>
      </c>
      <c r="K170" s="126">
        <f>+J170*H170</f>
        <v>0</v>
      </c>
      <c r="L170" s="220"/>
      <c r="M170" s="220"/>
      <c r="N170" s="220"/>
      <c r="O170" s="220"/>
    </row>
    <row r="171" spans="2:40" ht="20" customHeight="1" outlineLevel="1" x14ac:dyDescent="0.2">
      <c r="B171" s="232" t="s">
        <v>282</v>
      </c>
      <c r="C171" s="232"/>
      <c r="D171" s="220"/>
      <c r="E171" s="220"/>
      <c r="F171" s="220"/>
      <c r="G171" s="220"/>
      <c r="H171" s="123">
        <v>22.5</v>
      </c>
      <c r="I171" s="124">
        <v>0.04</v>
      </c>
      <c r="J171" s="125">
        <f>$J$190*I171</f>
        <v>2</v>
      </c>
      <c r="K171" s="126">
        <f t="shared" ref="K171:K174" si="7">+J171*H171</f>
        <v>45</v>
      </c>
      <c r="L171" s="220"/>
      <c r="M171" s="220"/>
      <c r="N171" s="220"/>
      <c r="O171" s="220"/>
    </row>
    <row r="172" spans="2:40" ht="20" customHeight="1" outlineLevel="1" x14ac:dyDescent="0.2">
      <c r="B172" s="232" t="s">
        <v>283</v>
      </c>
      <c r="C172" s="232"/>
      <c r="D172" s="220"/>
      <c r="E172" s="220"/>
      <c r="F172" s="220"/>
      <c r="G172" s="220"/>
      <c r="H172" s="123">
        <v>55.36</v>
      </c>
      <c r="I172" s="124">
        <v>0.04</v>
      </c>
      <c r="J172" s="125">
        <f t="shared" ref="J172:J189" si="8">$J$190*I172</f>
        <v>2</v>
      </c>
      <c r="K172" s="126">
        <f t="shared" si="7"/>
        <v>110.72</v>
      </c>
      <c r="L172" s="220"/>
      <c r="M172" s="220"/>
      <c r="N172" s="220"/>
      <c r="O172" s="220"/>
    </row>
    <row r="173" spans="2:40" ht="20" customHeight="1" outlineLevel="1" x14ac:dyDescent="0.2">
      <c r="B173" s="232" t="s">
        <v>284</v>
      </c>
      <c r="C173" s="232"/>
      <c r="D173" s="220"/>
      <c r="E173" s="220"/>
      <c r="F173" s="220"/>
      <c r="G173" s="220"/>
      <c r="H173" s="123">
        <v>33.299999999999997</v>
      </c>
      <c r="I173" s="124">
        <v>1.0999999999999999E-2</v>
      </c>
      <c r="J173" s="125">
        <f t="shared" si="8"/>
        <v>0.54999999999999993</v>
      </c>
      <c r="K173" s="126">
        <f t="shared" si="7"/>
        <v>18.314999999999998</v>
      </c>
      <c r="L173" s="220"/>
      <c r="M173" s="220"/>
      <c r="N173" s="220"/>
      <c r="O173" s="220"/>
    </row>
    <row r="174" spans="2:40" ht="20" customHeight="1" outlineLevel="1" x14ac:dyDescent="0.2">
      <c r="B174" s="232" t="s">
        <v>285</v>
      </c>
      <c r="C174" s="232"/>
      <c r="D174" s="220"/>
      <c r="E174" s="220"/>
      <c r="F174" s="220"/>
      <c r="G174" s="220"/>
      <c r="H174" s="123">
        <v>1170</v>
      </c>
      <c r="I174" s="166">
        <v>6.9999999999999999E-6</v>
      </c>
      <c r="J174" s="125">
        <f t="shared" si="8"/>
        <v>3.5E-4</v>
      </c>
      <c r="K174" s="126">
        <f t="shared" si="7"/>
        <v>0.40949999999999998</v>
      </c>
      <c r="L174" s="220"/>
      <c r="M174" s="220"/>
      <c r="N174" s="220"/>
      <c r="O174" s="220"/>
    </row>
    <row r="175" spans="2:40" s="4" customFormat="1" ht="20" customHeight="1" outlineLevel="1" x14ac:dyDescent="0.2">
      <c r="B175" s="232" t="s">
        <v>290</v>
      </c>
      <c r="C175" s="232"/>
      <c r="D175" s="220"/>
      <c r="E175" s="220"/>
      <c r="F175" s="220"/>
      <c r="G175" s="220"/>
      <c r="H175" s="123">
        <v>280</v>
      </c>
      <c r="I175" s="124">
        <v>2E-3</v>
      </c>
      <c r="J175" s="125">
        <f t="shared" si="8"/>
        <v>0.1</v>
      </c>
      <c r="K175" s="126">
        <f>+J175*H175</f>
        <v>28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4"/>
      <c r="D176" s="220"/>
      <c r="E176" s="220"/>
      <c r="F176" s="220"/>
      <c r="G176" s="220"/>
      <c r="H176" s="123"/>
      <c r="I176" s="124"/>
      <c r="J176" s="125">
        <f t="shared" si="8"/>
        <v>0</v>
      </c>
      <c r="K176" s="126">
        <f t="shared" ref="K176:K180" si="9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4"/>
      <c r="D177" s="220"/>
      <c r="E177" s="220"/>
      <c r="F177" s="220"/>
      <c r="G177" s="220"/>
      <c r="H177" s="123"/>
      <c r="I177" s="124"/>
      <c r="J177" s="125">
        <f t="shared" si="8"/>
        <v>0</v>
      </c>
      <c r="K177" s="126">
        <f t="shared" si="9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2"/>
      <c r="C178" s="232"/>
      <c r="D178" s="220"/>
      <c r="E178" s="220"/>
      <c r="F178" s="220"/>
      <c r="G178" s="220"/>
      <c r="H178" s="123"/>
      <c r="I178" s="124"/>
      <c r="J178" s="125">
        <f t="shared" si="8"/>
        <v>0</v>
      </c>
      <c r="K178" s="126">
        <f t="shared" si="9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2"/>
      <c r="C179" s="232"/>
      <c r="D179" s="220"/>
      <c r="E179" s="220"/>
      <c r="F179" s="220"/>
      <c r="G179" s="220"/>
      <c r="H179" s="123"/>
      <c r="I179" s="128"/>
      <c r="J179" s="125">
        <f t="shared" si="8"/>
        <v>0</v>
      </c>
      <c r="K179" s="126">
        <f t="shared" si="9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2"/>
      <c r="C180" s="232"/>
      <c r="D180" s="220"/>
      <c r="E180" s="220"/>
      <c r="F180" s="220"/>
      <c r="G180" s="220"/>
      <c r="H180" s="123"/>
      <c r="I180" s="128"/>
      <c r="J180" s="125">
        <f t="shared" si="8"/>
        <v>0</v>
      </c>
      <c r="K180" s="126">
        <f t="shared" si="9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2"/>
      <c r="C181" s="232"/>
      <c r="D181" s="220"/>
      <c r="E181" s="220"/>
      <c r="F181" s="220"/>
      <c r="G181" s="220"/>
      <c r="H181" s="123"/>
      <c r="I181" s="128"/>
      <c r="J181" s="125">
        <f t="shared" si="8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2"/>
      <c r="C182" s="232"/>
      <c r="D182" s="220"/>
      <c r="E182" s="220"/>
      <c r="F182" s="220"/>
      <c r="G182" s="220"/>
      <c r="H182" s="123"/>
      <c r="I182" s="128"/>
      <c r="J182" s="125">
        <f t="shared" si="8"/>
        <v>0</v>
      </c>
      <c r="K182" s="126">
        <f t="shared" ref="K182:K189" si="10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2"/>
      <c r="C183" s="232"/>
      <c r="D183" s="220"/>
      <c r="E183" s="220"/>
      <c r="F183" s="220"/>
      <c r="G183" s="220"/>
      <c r="H183" s="123"/>
      <c r="I183" s="128"/>
      <c r="J183" s="125">
        <f t="shared" si="8"/>
        <v>0</v>
      </c>
      <c r="K183" s="126">
        <f t="shared" si="10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2"/>
      <c r="C184" s="232"/>
      <c r="D184" s="220"/>
      <c r="E184" s="220"/>
      <c r="F184" s="220"/>
      <c r="G184" s="220"/>
      <c r="H184" s="123"/>
      <c r="I184" s="128"/>
      <c r="J184" s="125">
        <f t="shared" si="8"/>
        <v>0</v>
      </c>
      <c r="K184" s="126">
        <f t="shared" si="10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2"/>
      <c r="C185" s="232"/>
      <c r="D185" s="220"/>
      <c r="E185" s="220"/>
      <c r="F185" s="220"/>
      <c r="G185" s="220"/>
      <c r="H185" s="123"/>
      <c r="I185" s="128"/>
      <c r="J185" s="125">
        <f t="shared" si="8"/>
        <v>0</v>
      </c>
      <c r="K185" s="126">
        <f t="shared" si="10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8"/>
        <v>0</v>
      </c>
      <c r="K186" s="126">
        <f t="shared" si="10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8"/>
        <v>0</v>
      </c>
      <c r="K187" s="126">
        <f t="shared" si="10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8"/>
        <v>0</v>
      </c>
      <c r="K188" s="126">
        <f t="shared" si="10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8"/>
        <v>0</v>
      </c>
      <c r="K189" s="126">
        <f t="shared" si="10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customHeight="1" outlineLevel="1" x14ac:dyDescent="0.2">
      <c r="B190" s="7" t="s">
        <v>15</v>
      </c>
      <c r="I190" s="83">
        <f>SUM(I170:I189)</f>
        <v>1.0000070000000001</v>
      </c>
      <c r="J190" s="84">
        <v>50</v>
      </c>
      <c r="K190" s="85">
        <f>+SUM(K170:K189)</f>
        <v>202.44450000000001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outlineLevel="1" x14ac:dyDescent="0.2">
      <c r="I191" s="48" t="s">
        <v>116</v>
      </c>
      <c r="J191" s="221">
        <f>+K190/J190</f>
        <v>4.0488900000000001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 t="s">
        <v>263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">
        <v>263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">
        <v>256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232"/>
      <c r="C198" s="232"/>
      <c r="D198" s="220"/>
      <c r="E198" s="220"/>
      <c r="F198" s="220"/>
      <c r="G198" s="220"/>
      <c r="H198" s="123"/>
      <c r="I198" s="128"/>
      <c r="J198" s="125">
        <f t="shared" ref="J198:J217" si="11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232"/>
      <c r="C199" s="232"/>
      <c r="D199" s="220"/>
      <c r="E199" s="220"/>
      <c r="F199" s="220"/>
      <c r="G199" s="220"/>
      <c r="H199" s="123"/>
      <c r="I199" s="128"/>
      <c r="J199" s="125">
        <f t="shared" si="11"/>
        <v>0</v>
      </c>
      <c r="K199" s="126">
        <f t="shared" ref="K199:K202" si="12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232"/>
      <c r="C200" s="232"/>
      <c r="D200" s="220"/>
      <c r="E200" s="220"/>
      <c r="F200" s="220"/>
      <c r="G200" s="220"/>
      <c r="H200" s="123"/>
      <c r="I200" s="128"/>
      <c r="J200" s="125">
        <f t="shared" si="11"/>
        <v>0</v>
      </c>
      <c r="K200" s="126">
        <f t="shared" si="12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232"/>
      <c r="C201" s="232"/>
      <c r="D201" s="220"/>
      <c r="E201" s="220"/>
      <c r="F201" s="220"/>
      <c r="G201" s="220"/>
      <c r="H201" s="123"/>
      <c r="I201" s="128"/>
      <c r="J201" s="125">
        <f t="shared" si="11"/>
        <v>0</v>
      </c>
      <c r="K201" s="126">
        <f t="shared" si="12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232"/>
      <c r="C202" s="232"/>
      <c r="D202" s="220"/>
      <c r="E202" s="220"/>
      <c r="F202" s="220"/>
      <c r="G202" s="220"/>
      <c r="H202" s="123"/>
      <c r="I202" s="128"/>
      <c r="J202" s="125">
        <f t="shared" si="11"/>
        <v>0</v>
      </c>
      <c r="K202" s="126">
        <f t="shared" si="12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232"/>
      <c r="C203" s="232"/>
      <c r="D203" s="220"/>
      <c r="E203" s="220"/>
      <c r="F203" s="220"/>
      <c r="G203" s="220"/>
      <c r="H203" s="123"/>
      <c r="I203" s="128"/>
      <c r="J203" s="125">
        <f t="shared" si="11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2"/>
      <c r="C204" s="232"/>
      <c r="D204" s="220"/>
      <c r="E204" s="220"/>
      <c r="F204" s="220"/>
      <c r="G204" s="220"/>
      <c r="H204" s="123"/>
      <c r="I204" s="128"/>
      <c r="J204" s="125">
        <f t="shared" si="11"/>
        <v>0</v>
      </c>
      <c r="K204" s="126">
        <f t="shared" ref="K204:K208" si="13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2"/>
      <c r="C205" s="232"/>
      <c r="D205" s="220"/>
      <c r="E205" s="220"/>
      <c r="F205" s="220"/>
      <c r="G205" s="220"/>
      <c r="H205" s="123"/>
      <c r="I205" s="128"/>
      <c r="J205" s="125">
        <f t="shared" si="11"/>
        <v>0</v>
      </c>
      <c r="K205" s="126">
        <f t="shared" si="13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2"/>
      <c r="C206" s="232"/>
      <c r="D206" s="220"/>
      <c r="E206" s="220"/>
      <c r="F206" s="220"/>
      <c r="G206" s="220"/>
      <c r="H206" s="123"/>
      <c r="I206" s="128"/>
      <c r="J206" s="125">
        <f t="shared" si="11"/>
        <v>0</v>
      </c>
      <c r="K206" s="126">
        <f t="shared" si="13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2"/>
      <c r="C207" s="232"/>
      <c r="D207" s="220"/>
      <c r="E207" s="220"/>
      <c r="F207" s="220"/>
      <c r="G207" s="220"/>
      <c r="H207" s="123"/>
      <c r="I207" s="128"/>
      <c r="J207" s="125">
        <f t="shared" si="11"/>
        <v>0</v>
      </c>
      <c r="K207" s="126">
        <f t="shared" si="13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2"/>
      <c r="C208" s="232"/>
      <c r="D208" s="220"/>
      <c r="E208" s="220"/>
      <c r="F208" s="220"/>
      <c r="G208" s="220"/>
      <c r="H208" s="123"/>
      <c r="I208" s="128"/>
      <c r="J208" s="125">
        <f t="shared" si="11"/>
        <v>0</v>
      </c>
      <c r="K208" s="126">
        <f t="shared" si="13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2"/>
      <c r="C209" s="232"/>
      <c r="D209" s="220"/>
      <c r="E209" s="220"/>
      <c r="F209" s="220"/>
      <c r="G209" s="220"/>
      <c r="H209" s="123"/>
      <c r="I209" s="128"/>
      <c r="J209" s="125">
        <f t="shared" si="11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2"/>
      <c r="C210" s="232"/>
      <c r="D210" s="220"/>
      <c r="E210" s="220"/>
      <c r="F210" s="220"/>
      <c r="G210" s="220"/>
      <c r="H210" s="123"/>
      <c r="I210" s="128"/>
      <c r="J210" s="125">
        <f t="shared" si="11"/>
        <v>0</v>
      </c>
      <c r="K210" s="126">
        <f t="shared" ref="K210:K217" si="14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2"/>
      <c r="C211" s="232"/>
      <c r="D211" s="220"/>
      <c r="E211" s="220"/>
      <c r="F211" s="220"/>
      <c r="G211" s="220"/>
      <c r="H211" s="123"/>
      <c r="I211" s="128"/>
      <c r="J211" s="125">
        <f t="shared" si="11"/>
        <v>0</v>
      </c>
      <c r="K211" s="126">
        <f t="shared" si="14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2"/>
      <c r="C212" s="232"/>
      <c r="D212" s="220"/>
      <c r="E212" s="220"/>
      <c r="F212" s="220"/>
      <c r="G212" s="220"/>
      <c r="H212" s="123"/>
      <c r="I212" s="128"/>
      <c r="J212" s="125">
        <f t="shared" si="11"/>
        <v>0</v>
      </c>
      <c r="K212" s="126">
        <f t="shared" si="14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2"/>
      <c r="C213" s="232"/>
      <c r="D213" s="220"/>
      <c r="E213" s="220"/>
      <c r="F213" s="220"/>
      <c r="G213" s="220"/>
      <c r="H213" s="123"/>
      <c r="I213" s="128"/>
      <c r="J213" s="125">
        <f t="shared" si="11"/>
        <v>0</v>
      </c>
      <c r="K213" s="126">
        <f t="shared" si="14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1"/>
        <v>0</v>
      </c>
      <c r="K214" s="126">
        <f t="shared" si="14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1"/>
        <v>0</v>
      </c>
      <c r="K215" s="126">
        <f t="shared" si="14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1"/>
        <v>0</v>
      </c>
      <c r="K216" s="126">
        <f t="shared" si="14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1"/>
        <v>0</v>
      </c>
      <c r="K217" s="126">
        <f t="shared" si="14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 t="s">
        <v>264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">
        <v>264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">
        <v>265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232"/>
      <c r="C226" s="232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232"/>
      <c r="C227" s="232"/>
      <c r="D227" s="220"/>
      <c r="E227" s="220"/>
      <c r="F227" s="220"/>
      <c r="G227" s="220"/>
      <c r="H227" s="123"/>
      <c r="I227" s="124"/>
      <c r="J227" s="125">
        <f t="shared" ref="J227:J245" si="15">$J$246*I227</f>
        <v>0</v>
      </c>
      <c r="K227" s="126">
        <f t="shared" ref="K227:K230" si="16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5"/>
        <v>0</v>
      </c>
      <c r="K228" s="126">
        <f t="shared" si="16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5"/>
        <v>0</v>
      </c>
      <c r="K229" s="126">
        <f t="shared" si="16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5"/>
        <v>0</v>
      </c>
      <c r="K230" s="126">
        <f t="shared" si="16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5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5"/>
        <v>0</v>
      </c>
      <c r="K232" s="126">
        <f t="shared" ref="K232:K236" si="17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5"/>
        <v>0</v>
      </c>
      <c r="K233" s="126">
        <f t="shared" si="17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5"/>
        <v>0</v>
      </c>
      <c r="K234" s="126">
        <f t="shared" si="17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5"/>
        <v>0</v>
      </c>
      <c r="K235" s="126">
        <f t="shared" si="17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5"/>
        <v>0</v>
      </c>
      <c r="K236" s="126">
        <f t="shared" si="17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5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5"/>
        <v>0</v>
      </c>
      <c r="K238" s="126">
        <f t="shared" ref="K238:K245" si="18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5"/>
        <v>0</v>
      </c>
      <c r="K239" s="126">
        <f t="shared" si="18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5"/>
        <v>0</v>
      </c>
      <c r="K240" s="126">
        <f t="shared" si="18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5"/>
        <v>0</v>
      </c>
      <c r="K241" s="126">
        <f t="shared" si="18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5"/>
        <v>0</v>
      </c>
      <c r="K242" s="126">
        <f t="shared" si="18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5"/>
        <v>0</v>
      </c>
      <c r="K243" s="126">
        <f t="shared" si="18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5"/>
        <v>0</v>
      </c>
      <c r="K244" s="126">
        <f t="shared" si="18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5"/>
        <v>0</v>
      </c>
      <c r="K245" s="126">
        <f t="shared" si="18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9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9"/>
        <v>0</v>
      </c>
      <c r="K255" s="126">
        <f t="shared" ref="K255:K258" si="20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9"/>
        <v>0</v>
      </c>
      <c r="K256" s="126">
        <f t="shared" si="20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9"/>
        <v>0</v>
      </c>
      <c r="K257" s="126">
        <f t="shared" si="20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9"/>
        <v>0</v>
      </c>
      <c r="K258" s="126">
        <f t="shared" si="20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9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9"/>
        <v>0</v>
      </c>
      <c r="K260" s="126">
        <f t="shared" ref="K260:K264" si="21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9"/>
        <v>0</v>
      </c>
      <c r="K261" s="126">
        <f t="shared" si="21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9"/>
        <v>0</v>
      </c>
      <c r="K262" s="126">
        <f t="shared" si="21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9"/>
        <v>0</v>
      </c>
      <c r="K263" s="126">
        <f t="shared" si="21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9"/>
        <v>0</v>
      </c>
      <c r="K264" s="126">
        <f t="shared" si="21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9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9"/>
        <v>0</v>
      </c>
      <c r="K266" s="126">
        <f t="shared" ref="K266:K273" si="22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9"/>
        <v>0</v>
      </c>
      <c r="K267" s="126">
        <f t="shared" si="22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9"/>
        <v>0</v>
      </c>
      <c r="K268" s="126">
        <f t="shared" si="22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9"/>
        <v>0</v>
      </c>
      <c r="K269" s="126">
        <f t="shared" si="22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9"/>
        <v>0</v>
      </c>
      <c r="K270" s="126">
        <f t="shared" si="22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9"/>
        <v>0</v>
      </c>
      <c r="K271" s="126">
        <f t="shared" si="22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9"/>
        <v>0</v>
      </c>
      <c r="K272" s="126">
        <f t="shared" si="22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9"/>
        <v>0</v>
      </c>
      <c r="K273" s="126">
        <f t="shared" si="22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3">$J$302*I283</f>
        <v>0</v>
      </c>
      <c r="K283" s="126">
        <f t="shared" ref="K283:K286" si="24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3"/>
        <v>0</v>
      </c>
      <c r="K284" s="126">
        <f t="shared" si="24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3"/>
        <v>0</v>
      </c>
      <c r="K285" s="126">
        <f t="shared" si="24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3"/>
        <v>0</v>
      </c>
      <c r="K286" s="126">
        <f t="shared" si="24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3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3"/>
        <v>0</v>
      </c>
      <c r="K288" s="126">
        <f t="shared" ref="K288:K292" si="25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3"/>
        <v>0</v>
      </c>
      <c r="K289" s="126">
        <f t="shared" si="25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3"/>
        <v>0</v>
      </c>
      <c r="K290" s="126">
        <f t="shared" si="25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3"/>
        <v>0</v>
      </c>
      <c r="K291" s="126">
        <f t="shared" si="25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3"/>
        <v>0</v>
      </c>
      <c r="K292" s="126">
        <f t="shared" si="25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3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3"/>
        <v>0</v>
      </c>
      <c r="K294" s="126">
        <f t="shared" ref="K294:K301" si="26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3"/>
        <v>0</v>
      </c>
      <c r="K295" s="126">
        <f t="shared" si="26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3"/>
        <v>0</v>
      </c>
      <c r="K296" s="126">
        <f t="shared" si="26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3"/>
        <v>0</v>
      </c>
      <c r="K297" s="126">
        <f t="shared" si="26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3"/>
        <v>0</v>
      </c>
      <c r="K298" s="126">
        <f t="shared" si="26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3"/>
        <v>0</v>
      </c>
      <c r="K299" s="126">
        <f t="shared" si="26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3"/>
        <v>0</v>
      </c>
      <c r="K300" s="126">
        <f t="shared" si="26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3"/>
        <v>0</v>
      </c>
      <c r="K301" s="126">
        <f t="shared" si="26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</f>
        <v>1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300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0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7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v>0</v>
      </c>
      <c r="G314" s="200"/>
      <c r="H314" s="204">
        <v>12</v>
      </c>
      <c r="I314" s="205"/>
      <c r="J314" s="206">
        <v>235</v>
      </c>
      <c r="K314" s="207"/>
      <c r="L314" s="199">
        <f t="shared" si="27"/>
        <v>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f>+H73</f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7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7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7</v>
      </c>
      <c r="G317" s="200"/>
      <c r="H317" s="204">
        <v>12</v>
      </c>
      <c r="I317" s="205"/>
      <c r="J317" s="206">
        <v>150</v>
      </c>
      <c r="K317" s="207"/>
      <c r="L317" s="199">
        <f t="shared" si="27"/>
        <v>1050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7</v>
      </c>
      <c r="G318" s="200"/>
      <c r="H318" s="204">
        <v>6</v>
      </c>
      <c r="I318" s="205"/>
      <c r="J318" s="206">
        <v>35</v>
      </c>
      <c r="K318" s="207"/>
      <c r="L318" s="199">
        <f t="shared" si="27"/>
        <v>490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7</v>
      </c>
      <c r="G319" s="200"/>
      <c r="H319" s="204">
        <v>12</v>
      </c>
      <c r="I319" s="205"/>
      <c r="J319" s="206">
        <v>90</v>
      </c>
      <c r="K319" s="207"/>
      <c r="L319" s="199">
        <f t="shared" si="27"/>
        <v>630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7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4074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9</v>
      </c>
      <c r="C329" s="214"/>
      <c r="D329" s="94" t="str">
        <f>E69</f>
        <v>-</v>
      </c>
      <c r="E329" s="193"/>
      <c r="F329" s="195"/>
      <c r="G329" s="215" t="s">
        <v>9</v>
      </c>
      <c r="H329" s="216"/>
      <c r="I329" s="216"/>
      <c r="J329" s="193">
        <v>20</v>
      </c>
      <c r="K329" s="195"/>
      <c r="L329" s="193">
        <v>5</v>
      </c>
      <c r="M329" s="194"/>
      <c r="N329" s="193" t="e">
        <f t="shared" ref="N329" si="28">+L329*J329*D329</f>
        <v>#VALUE!</v>
      </c>
      <c r="O329" s="195"/>
    </row>
    <row r="330" spans="2:40" ht="20" customHeight="1" outlineLevel="1" x14ac:dyDescent="0.2">
      <c r="B330" s="214"/>
      <c r="C330" s="214"/>
      <c r="D330" s="94"/>
      <c r="E330" s="193"/>
      <c r="F330" s="195"/>
      <c r="G330" s="215"/>
      <c r="H330" s="216"/>
      <c r="I330" s="216"/>
      <c r="J330" s="193"/>
      <c r="K330" s="195"/>
      <c r="L330" s="193"/>
      <c r="M330" s="194"/>
      <c r="N330" s="193"/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 t="e">
        <f>+SUM(N329:O338)</f>
        <v>#VALUE!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 t="str">
        <f>+D329</f>
        <v>-</v>
      </c>
      <c r="E343" s="193"/>
      <c r="F343" s="195"/>
      <c r="G343" s="215" t="s">
        <v>9</v>
      </c>
      <c r="H343" s="216"/>
      <c r="I343" s="216"/>
      <c r="J343" s="193">
        <v>14.04</v>
      </c>
      <c r="K343" s="195"/>
      <c r="L343" s="193">
        <v>5</v>
      </c>
      <c r="M343" s="195"/>
      <c r="N343" s="193" t="e">
        <f>+L343*J343*D343</f>
        <v>#VALUE!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 t="e">
        <f>+SUM(N343:O345)</f>
        <v>#VALUE!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9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81000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5.0008333333333335E-2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+((J163/O41)*D49)+((J191/O42)*D50)</f>
        <v>39.188283619396771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5.8792222500000015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7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81000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5.761316872427983E-2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0.17283950617283952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10.7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 t="e">
        <f>+N346</f>
        <v>#VALUE!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 t="e">
        <f>+F378*F377</f>
        <v>#VALUE!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81000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 t="e">
        <f>+F379/F380</f>
        <v>#VALUE!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 t="e">
        <f>$F$360*F381</f>
        <v>#VALUE!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 t="e">
        <f>+N339</f>
        <v>#VALUE!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 t="e">
        <f>+F387*F386</f>
        <v>#VALUE!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81000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 t="e">
        <f>+F388/F389</f>
        <v>#VALUE!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 t="e">
        <f>$F$360*F390</f>
        <v>#VALUE!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16.166666666666668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1.9958847736625517E-4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5.9876543209876564E-4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5.8792222500000015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0.17283950617283952</v>
      </c>
      <c r="E401" s="140" t="e">
        <f t="shared" ref="E401:E404" si="30">+D401/$D$405</f>
        <v>#VALUE!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 t="e">
        <f>+F382</f>
        <v>#VALUE!</v>
      </c>
      <c r="E402" s="140" t="e">
        <f t="shared" si="30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30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5.9876543209876564E-4</v>
      </c>
      <c r="E404" s="140" t="e">
        <f t="shared" si="30"/>
        <v>#VALUE!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0.15</v>
      </c>
      <c r="E419" s="140" t="e">
        <f t="shared" ref="E419" si="31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ht="16" outlineLevel="1" x14ac:dyDescent="0.2">
      <c r="B451" s="148" t="s">
        <v>266</v>
      </c>
      <c r="C451" s="185" t="s">
        <v>182</v>
      </c>
      <c r="D451" s="186"/>
      <c r="E451" s="187"/>
      <c r="F451" s="185" t="s">
        <v>182</v>
      </c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 t="s">
        <v>183</v>
      </c>
      <c r="C452" s="167" t="s">
        <v>183</v>
      </c>
      <c r="D452" s="168"/>
      <c r="E452" s="169"/>
      <c r="F452" s="167" t="s">
        <v>183</v>
      </c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170" t="s">
        <v>14</v>
      </c>
      <c r="D453" s="171"/>
      <c r="E453" s="172"/>
      <c r="F453" s="170" t="s">
        <v>14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20" priority="29">
      <formula>AND($C$24="Ninguno")</formula>
    </cfRule>
  </conditionalFormatting>
  <conditionalFormatting sqref="C26:F26">
    <cfRule type="expression" dxfId="19" priority="28">
      <formula>AND($C$24="Ninguno")</formula>
    </cfRule>
  </conditionalFormatting>
  <conditionalFormatting sqref="O41 O43:O46">
    <cfRule type="iconSet" priority="27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{2AD6E52D-A632-4557-8F12-D7B142F2E7C3}</x14:id>
        </ext>
      </extLst>
    </cfRule>
  </conditionalFormatting>
  <conditionalFormatting sqref="K170:K189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{FC2D2779-5C42-4269-9580-865D05A8DC6F}</x14:id>
        </ext>
      </extLst>
    </cfRule>
  </conditionalFormatting>
  <conditionalFormatting sqref="K198:K217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{1E83BA8B-8DA8-4666-8657-A2118B7FA40E}</x14:id>
        </ext>
      </extLst>
    </cfRule>
  </conditionalFormatting>
  <conditionalFormatting sqref="K254:K273">
    <cfRule type="dataBar" priority="1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{5DA35799-7CA1-4FBC-BCEC-261D0EA567ED}</x14:id>
        </ext>
      </extLst>
    </cfRule>
  </conditionalFormatting>
  <conditionalFormatting sqref="K282:K301">
    <cfRule type="dataBar" priority="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{E5DDCAF1-E5EB-4DA3-8DE2-CDBCE3AD8CD5}</x14:id>
        </ext>
      </extLst>
    </cfRule>
  </conditionalFormatting>
  <conditionalFormatting sqref="I226:I245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{0538ADE7-0E96-49D8-BC67-7B326AB95630}</x14:id>
        </ext>
      </extLst>
    </cfRule>
  </conditionalFormatting>
  <conditionalFormatting sqref="E400:E404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{13566EE1-A655-4495-8253-FD6B5F0F720D}</x14:id>
        </ext>
      </extLst>
    </cfRule>
  </conditionalFormatting>
  <conditionalFormatting sqref="H74">
    <cfRule type="iconSet" priority="12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30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1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3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H65">
    <cfRule type="iconSet" priority="8">
      <iconSet iconSet="3Symbols" reverse="1">
        <cfvo type="percent" val="0"/>
        <cfvo type="percent" val="33"/>
        <cfvo type="percent" val="67"/>
      </iconSet>
    </cfRule>
  </conditionalFormatting>
  <conditionalFormatting sqref="H67:H69">
    <cfRule type="iconSet" priority="7">
      <iconSet iconSet="3Symbols" reverse="1">
        <cfvo type="percent" val="0"/>
        <cfvo type="percent" val="33"/>
        <cfvo type="percent" val="67"/>
      </iconSet>
    </cfRule>
  </conditionalFormatting>
  <conditionalFormatting sqref="H71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0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I170:I175">
    <cfRule type="iconSet" priority="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30:F30">
    <cfRule type="expression" dxfId="18" priority="1">
      <formula>AND($C$24="Ninguno")</formula>
    </cfRule>
  </conditionalFormatting>
  <dataValidations count="4">
    <dataValidation type="list" allowBlank="1" showInputMessage="1" showErrorMessage="1" sqref="G343:I345 G329:I338" xr:uid="{F2CB1AA3-E095-4E31-9301-3830D3B6D97A}">
      <formula1>$B$65:$B$99</formula1>
    </dataValidation>
    <dataValidation type="list" allowBlank="1" showInputMessage="1" showErrorMessage="1" sqref="C108" xr:uid="{32FE0659-6C00-4C15-AD69-A7FCCAFBC75A}">
      <formula1>"0%, 1%, 3%, 5%, 10%, 15%"</formula1>
    </dataValidation>
    <dataValidation type="list" allowBlank="1" showInputMessage="1" showErrorMessage="1" sqref="C17:F17" xr:uid="{0FE72077-8A2C-4078-8CEE-311045872936}">
      <formula1>"Rev. N, Rev. 01, Rev. 02, Rev 03, Rev. 04, Rev 05, Rev 06"</formula1>
    </dataValidation>
    <dataValidation type="list" allowBlank="1" showInputMessage="1" showErrorMessage="1" sqref="C61:F61" xr:uid="{CD6FFAE3-4771-42F4-B7DA-C41C74DB229C}">
      <formula1>$B$64:$B$99</formula1>
    </dataValidation>
  </dataValidations>
  <hyperlinks>
    <hyperlink ref="B8" location="Index!A1" display="Index!A1" xr:uid="{869A1B87-915E-42BF-9DB8-4DAE2BEAE757}"/>
    <hyperlink ref="B451" r:id="rId1" location="lnk=sametab " display="https://www.target.com/p/hide-free-knots-with-peanut-butter-strip-and-chicken-medium-large-dog-treat-9-7oz-5ct-kindfull-8482/-/A-86908029#lnk=sametab " xr:uid="{6EDE9E7E-2696-4423-AD53-88320432D98C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AD6E52D-A632-4557-8F12-D7B142F2E7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FC2D2779-5C42-4269-9580-865D05A8DC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1E83BA8B-8DA8-4666-8657-A2118B7FA40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5DA35799-7CA1-4FBC-BCEC-261D0EA567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E5DDCAF1-E5EB-4DA3-8DE2-CDBCE3AD8C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0538ADE7-0E96-49D8-BC67-7B326AB9563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13566EE1-A655-4495-8253-FD6B5F0F72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6E399-A535-4EF2-8FC1-0ECD3240E855}">
  <sheetPr codeName="Hoja46"/>
  <dimension ref="B1:AN459"/>
  <sheetViews>
    <sheetView view="pageBreakPreview" topLeftCell="A6" zoomScale="80" zoomScaleNormal="90" zoomScaleSheetLayoutView="80" workbookViewId="0">
      <selection activeCell="G21" sqref="G21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246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303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267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287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254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0.15002500000000002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5.0008333333333335E-2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294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255</v>
      </c>
      <c r="C41" s="236"/>
      <c r="D41" s="237"/>
      <c r="E41" s="241" t="s">
        <v>256</v>
      </c>
      <c r="F41" s="241"/>
      <c r="G41" s="241"/>
      <c r="H41" s="241"/>
      <c r="I41" s="241" t="s">
        <v>257</v>
      </c>
      <c r="J41" s="241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customHeight="1" outlineLevel="1" x14ac:dyDescent="0.15">
      <c r="B42" s="235" t="s">
        <v>288</v>
      </c>
      <c r="C42" s="236"/>
      <c r="D42" s="237"/>
      <c r="E42" s="241" t="s">
        <v>270</v>
      </c>
      <c r="F42" s="241"/>
      <c r="G42" s="241"/>
      <c r="H42" s="241"/>
      <c r="I42" s="241" t="s">
        <v>288</v>
      </c>
      <c r="J42" s="241"/>
      <c r="K42" s="157" t="s">
        <v>204</v>
      </c>
      <c r="L42" s="96" t="s">
        <v>204</v>
      </c>
      <c r="M42" s="97">
        <f>N41/6</f>
        <v>8.3333333333333332E-3</v>
      </c>
      <c r="N42" s="159">
        <f>M42*0.001</f>
        <v>8.3333333333333337E-6</v>
      </c>
      <c r="O42" s="160">
        <f t="shared" ref="O42:O46" si="0">+N42/M42</f>
        <v>1E-3</v>
      </c>
    </row>
    <row r="43" spans="2:25" s="4" customFormat="1" ht="20" hidden="1" customHeight="1" outlineLevel="1" x14ac:dyDescent="0.15">
      <c r="B43" s="235"/>
      <c r="C43" s="236"/>
      <c r="D43" s="237"/>
      <c r="E43" s="238"/>
      <c r="F43" s="239"/>
      <c r="G43" s="239"/>
      <c r="H43" s="240"/>
      <c r="I43" s="241"/>
      <c r="J43" s="241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>
        <f>+N41/M42</f>
        <v>6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0.99983336110648224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customHeight="1" outlineLevel="1" x14ac:dyDescent="0.2">
      <c r="B50" s="102" t="str">
        <f>B42</f>
        <v>Basteo Beef</v>
      </c>
      <c r="C50" s="103">
        <f>N42</f>
        <v>8.3333333333333337E-6</v>
      </c>
      <c r="D50" s="104">
        <f t="shared" si="1"/>
        <v>1.6663889351774705E-4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5.0008333333333335E-2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0.15002500000000002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271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81000</v>
      </c>
      <c r="D62" s="243"/>
      <c r="E62" s="243"/>
      <c r="F62" s="244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customHeight="1" outlineLevel="1" x14ac:dyDescent="0.2">
      <c r="B66" s="110" t="s">
        <v>272</v>
      </c>
      <c r="C66" s="111">
        <v>600</v>
      </c>
      <c r="D66" s="112" t="s">
        <v>273</v>
      </c>
      <c r="E66" s="112" t="s">
        <v>8</v>
      </c>
      <c r="F66" s="111">
        <v>500</v>
      </c>
      <c r="G66" s="113">
        <f>+((C109/C66)*F66)/M42</f>
        <v>3078000</v>
      </c>
      <c r="H66" s="165">
        <f>+ROUND(($C$62/G66),0)+1</f>
        <v>1</v>
      </c>
      <c r="I66" s="111" t="s">
        <v>203</v>
      </c>
      <c r="J66" s="111" t="s">
        <v>110</v>
      </c>
      <c r="K66" s="111" t="s">
        <v>8</v>
      </c>
      <c r="L66" s="111" t="s">
        <v>8</v>
      </c>
      <c r="M66" s="116" t="s">
        <v>8</v>
      </c>
      <c r="N66" s="111" t="s">
        <v>8</v>
      </c>
      <c r="O66" s="111" t="s">
        <v>8</v>
      </c>
      <c r="P66" s="113" t="s">
        <v>8</v>
      </c>
      <c r="Q66" s="113" t="s">
        <v>8</v>
      </c>
    </row>
    <row r="67" spans="2:17" s="19" customFormat="1" ht="25" customHeight="1" outlineLevel="1" x14ac:dyDescent="0.2">
      <c r="B67" s="110" t="s">
        <v>274</v>
      </c>
      <c r="C67" s="111">
        <v>1200</v>
      </c>
      <c r="D67" s="112" t="s">
        <v>275</v>
      </c>
      <c r="E67" s="111" t="s">
        <v>8</v>
      </c>
      <c r="F67" s="111">
        <v>5000</v>
      </c>
      <c r="G67" s="113">
        <f>+((C109/C67)*F67)</f>
        <v>128250</v>
      </c>
      <c r="H67" s="114">
        <f>+ROUND(($C$62/G67),0)</f>
        <v>1</v>
      </c>
      <c r="I67" s="111" t="s">
        <v>203</v>
      </c>
      <c r="J67" s="111" t="s">
        <v>276</v>
      </c>
      <c r="K67" s="111" t="s">
        <v>8</v>
      </c>
      <c r="L67" s="111" t="s">
        <v>8</v>
      </c>
      <c r="M67" s="116">
        <v>0.56999999999999995</v>
      </c>
      <c r="N67" s="113" t="s">
        <v>8</v>
      </c>
      <c r="O67" s="113" t="s">
        <v>8</v>
      </c>
      <c r="P67" s="113">
        <v>1000</v>
      </c>
      <c r="Q67" s="113" t="s">
        <v>8</v>
      </c>
    </row>
    <row r="68" spans="2:17" s="19" customFormat="1" ht="25" customHeight="1" outlineLevel="1" x14ac:dyDescent="0.2">
      <c r="B68" s="110" t="s">
        <v>271</v>
      </c>
      <c r="C68" s="111">
        <v>38</v>
      </c>
      <c r="D68" s="112" t="s">
        <v>277</v>
      </c>
      <c r="E68" s="111">
        <v>1</v>
      </c>
      <c r="F68" s="111">
        <v>100</v>
      </c>
      <c r="G68" s="113">
        <f>+((C109/C68)*(F68))</f>
        <v>81000</v>
      </c>
      <c r="H68" s="114">
        <f>+ROUND(($C$62/G68),0)</f>
        <v>1</v>
      </c>
      <c r="I68" s="111" t="s">
        <v>203</v>
      </c>
      <c r="J68" s="111" t="s">
        <v>276</v>
      </c>
      <c r="K68" s="111" t="s">
        <v>8</v>
      </c>
      <c r="L68" s="111" t="s">
        <v>8</v>
      </c>
      <c r="M68" s="116">
        <f>+M67</f>
        <v>0.56999999999999995</v>
      </c>
      <c r="N68" s="113" t="s">
        <v>8</v>
      </c>
      <c r="O68" s="113" t="s">
        <v>8</v>
      </c>
      <c r="P68" s="113">
        <v>1000</v>
      </c>
      <c r="Q68" s="113" t="s">
        <v>8</v>
      </c>
    </row>
    <row r="69" spans="2:17" s="19" customFormat="1" ht="25" customHeight="1" outlineLevel="1" x14ac:dyDescent="0.2">
      <c r="B69" s="110" t="s">
        <v>278</v>
      </c>
      <c r="C69" s="111">
        <v>90</v>
      </c>
      <c r="D69" s="112" t="s">
        <v>202</v>
      </c>
      <c r="E69" s="112" t="s">
        <v>8</v>
      </c>
      <c r="F69" s="111">
        <v>100</v>
      </c>
      <c r="G69" s="113">
        <f>+((C109/C69)*(F69))</f>
        <v>34200</v>
      </c>
      <c r="H69" s="114">
        <f>+ROUND(($C$62/G69),0)</f>
        <v>2</v>
      </c>
      <c r="I69" s="111" t="s">
        <v>203</v>
      </c>
      <c r="J69" s="111" t="s">
        <v>276</v>
      </c>
      <c r="K69" s="111"/>
      <c r="L69" s="111"/>
      <c r="M69" s="116"/>
      <c r="N69" s="111"/>
      <c r="O69" s="111"/>
      <c r="P69" s="113"/>
      <c r="Q69" s="113"/>
    </row>
    <row r="70" spans="2:17" s="19" customFormat="1" ht="25" customHeight="1" outlineLevel="1" x14ac:dyDescent="0.2">
      <c r="B70" s="110" t="s">
        <v>279</v>
      </c>
      <c r="C70" s="111">
        <f>10*60</f>
        <v>600</v>
      </c>
      <c r="D70" s="112" t="s">
        <v>201</v>
      </c>
      <c r="E70" s="112" t="s">
        <v>8</v>
      </c>
      <c r="F70" s="111" t="s">
        <v>8</v>
      </c>
      <c r="G70" s="113">
        <f>+(C109/C70)*C129</f>
        <v>261630</v>
      </c>
      <c r="H70" s="114">
        <f>+ROUND(($C$62/G70),0)+1</f>
        <v>1</v>
      </c>
      <c r="I70" s="111" t="s">
        <v>203</v>
      </c>
      <c r="J70" s="111" t="s">
        <v>276</v>
      </c>
      <c r="K70" s="118" t="s">
        <v>8</v>
      </c>
      <c r="L70" s="118">
        <f t="shared" ref="L70" si="4">+L69</f>
        <v>0</v>
      </c>
      <c r="M70" s="116" t="s">
        <v>8</v>
      </c>
      <c r="N70" s="111" t="s">
        <v>8</v>
      </c>
      <c r="O70" s="111" t="s">
        <v>8</v>
      </c>
      <c r="P70" s="113" t="s">
        <v>8</v>
      </c>
      <c r="Q70" s="113" t="s">
        <v>8</v>
      </c>
    </row>
    <row r="71" spans="2:17" s="19" customFormat="1" ht="25" customHeight="1" outlineLevel="1" x14ac:dyDescent="0.2">
      <c r="B71" s="110" t="s">
        <v>9</v>
      </c>
      <c r="C71" s="111">
        <v>4</v>
      </c>
      <c r="D71" s="112" t="s">
        <v>208</v>
      </c>
      <c r="E71" s="112">
        <v>1</v>
      </c>
      <c r="F71" s="111">
        <v>18</v>
      </c>
      <c r="G71" s="113">
        <f>+((24/C71)*F71*C129*E71)</f>
        <v>550800</v>
      </c>
      <c r="H71" s="165">
        <f>+ROUND(($C$62/G71),0)+1</f>
        <v>1</v>
      </c>
      <c r="I71" s="112" t="s">
        <v>280</v>
      </c>
      <c r="J71" s="111" t="s">
        <v>276</v>
      </c>
      <c r="K71" s="118">
        <f>K69+N19</f>
        <v>0</v>
      </c>
      <c r="L71" s="118">
        <f>N19+(M20*M71)</f>
        <v>0</v>
      </c>
      <c r="M71" s="116">
        <v>0.22</v>
      </c>
      <c r="N71" s="111" t="s">
        <v>8</v>
      </c>
      <c r="O71" s="111" t="s">
        <v>8</v>
      </c>
      <c r="P71" s="113">
        <v>80</v>
      </c>
      <c r="Q71" s="113" t="s">
        <v>8</v>
      </c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7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81000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7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11571.428571428571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 t="e">
        <f>N71*25.4</f>
        <v>#VALUE!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#VALUE!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Oreja Res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Oreja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Manual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255</v>
      </c>
      <c r="C142" s="232"/>
      <c r="D142" s="220"/>
      <c r="E142" s="220"/>
      <c r="F142" s="220"/>
      <c r="G142" s="220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5">$J$162*I143</f>
        <v>0</v>
      </c>
      <c r="K143" s="126">
        <f t="shared" ref="K143:K161" si="6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5"/>
        <v>0</v>
      </c>
      <c r="K144" s="126">
        <f t="shared" si="6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5"/>
        <v>0</v>
      </c>
      <c r="K145" s="126">
        <f t="shared" si="6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5"/>
        <v>0</v>
      </c>
      <c r="K146" s="126">
        <f t="shared" si="6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5"/>
        <v>0</v>
      </c>
      <c r="K147" s="126">
        <f t="shared" si="6"/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5"/>
        <v>0</v>
      </c>
      <c r="K148" s="126">
        <f t="shared" si="6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5"/>
        <v>0</v>
      </c>
      <c r="K149" s="126">
        <f t="shared" si="6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5"/>
        <v>0</v>
      </c>
      <c r="K150" s="126">
        <f t="shared" si="6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5"/>
        <v>0</v>
      </c>
      <c r="K151" s="126">
        <f t="shared" si="6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5"/>
        <v>0</v>
      </c>
      <c r="K152" s="126">
        <f t="shared" si="6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5"/>
        <v>0</v>
      </c>
      <c r="K153" s="126">
        <f t="shared" si="6"/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5"/>
        <v>0</v>
      </c>
      <c r="K154" s="126">
        <f t="shared" si="6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5"/>
        <v>0</v>
      </c>
      <c r="K155" s="126">
        <f t="shared" si="6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5"/>
        <v>0</v>
      </c>
      <c r="K156" s="126">
        <f t="shared" si="6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5"/>
        <v>0</v>
      </c>
      <c r="K157" s="126">
        <f t="shared" si="6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2"/>
      <c r="C158" s="232"/>
      <c r="D158" s="220"/>
      <c r="E158" s="220"/>
      <c r="F158" s="220"/>
      <c r="G158" s="220"/>
      <c r="H158" s="123"/>
      <c r="I158" s="124"/>
      <c r="J158" s="125">
        <f t="shared" si="5"/>
        <v>0</v>
      </c>
      <c r="K158" s="126">
        <f t="shared" si="6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2"/>
      <c r="C159" s="232"/>
      <c r="D159" s="220"/>
      <c r="E159" s="220"/>
      <c r="F159" s="220"/>
      <c r="G159" s="220"/>
      <c r="H159" s="123"/>
      <c r="I159" s="124"/>
      <c r="J159" s="125">
        <f t="shared" si="5"/>
        <v>0</v>
      </c>
      <c r="K159" s="126">
        <f t="shared" si="6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2"/>
      <c r="C160" s="232"/>
      <c r="D160" s="220"/>
      <c r="E160" s="220"/>
      <c r="F160" s="220"/>
      <c r="G160" s="220"/>
      <c r="H160" s="123"/>
      <c r="I160" s="124"/>
      <c r="J160" s="125">
        <f t="shared" si="5"/>
        <v>0</v>
      </c>
      <c r="K160" s="126">
        <f t="shared" si="6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5"/>
        <v>0</v>
      </c>
      <c r="K161" s="126">
        <f t="shared" si="6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38.520000000000003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customHeight="1" outlineLevel="1" x14ac:dyDescent="0.2">
      <c r="B166" s="225" t="s">
        <v>105</v>
      </c>
      <c r="C166" s="226"/>
      <c r="D166" s="227" t="str">
        <f>I42</f>
        <v>Basteo Beef</v>
      </c>
      <c r="E166" s="228"/>
      <c r="F166" s="228"/>
      <c r="G166" s="228"/>
      <c r="H166" s="229"/>
    </row>
    <row r="167" spans="2:40" ht="20" customHeight="1" outlineLevel="1" x14ac:dyDescent="0.2">
      <c r="B167" s="230" t="s">
        <v>109</v>
      </c>
      <c r="C167" s="231"/>
      <c r="D167" s="227" t="str">
        <f>B42</f>
        <v>Basteo Beef</v>
      </c>
      <c r="E167" s="228"/>
      <c r="F167" s="228"/>
      <c r="G167" s="228"/>
      <c r="H167" s="229"/>
    </row>
    <row r="168" spans="2:40" ht="20" customHeight="1" outlineLevel="1" x14ac:dyDescent="0.2">
      <c r="B168" s="230" t="s">
        <v>82</v>
      </c>
      <c r="C168" s="231"/>
      <c r="D168" s="227" t="str">
        <f>E42</f>
        <v>Linea de Basteo</v>
      </c>
      <c r="E168" s="228"/>
      <c r="F168" s="228"/>
      <c r="G168" s="228"/>
      <c r="H168" s="229"/>
    </row>
    <row r="169" spans="2:40" ht="34.5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customHeight="1" outlineLevel="1" x14ac:dyDescent="0.2">
      <c r="B170" s="232" t="s">
        <v>281</v>
      </c>
      <c r="C170" s="232"/>
      <c r="D170" s="220"/>
      <c r="E170" s="220"/>
      <c r="F170" s="220"/>
      <c r="G170" s="220"/>
      <c r="H170" s="123">
        <v>0</v>
      </c>
      <c r="I170" s="124">
        <v>0.79615999999999998</v>
      </c>
      <c r="J170" s="125">
        <f>$J$190*I170</f>
        <v>39.808</v>
      </c>
      <c r="K170" s="126">
        <f>+J170*H170</f>
        <v>0</v>
      </c>
      <c r="L170" s="220"/>
      <c r="M170" s="220"/>
      <c r="N170" s="220"/>
      <c r="O170" s="220"/>
    </row>
    <row r="171" spans="2:40" ht="20" customHeight="1" outlineLevel="1" x14ac:dyDescent="0.2">
      <c r="B171" s="232" t="s">
        <v>282</v>
      </c>
      <c r="C171" s="232"/>
      <c r="D171" s="220"/>
      <c r="E171" s="220"/>
      <c r="F171" s="220"/>
      <c r="G171" s="220"/>
      <c r="H171" s="123">
        <v>22.5</v>
      </c>
      <c r="I171" s="124">
        <v>0.11219999999999999</v>
      </c>
      <c r="J171" s="125">
        <f>$J$190*I171</f>
        <v>5.6099999999999994</v>
      </c>
      <c r="K171" s="126">
        <f t="shared" ref="K171:K174" si="7">+J171*H171</f>
        <v>126.22499999999999</v>
      </c>
      <c r="L171" s="220"/>
      <c r="M171" s="220"/>
      <c r="N171" s="220"/>
      <c r="O171" s="220"/>
    </row>
    <row r="172" spans="2:40" ht="20" customHeight="1" outlineLevel="1" x14ac:dyDescent="0.2">
      <c r="B172" s="232" t="s">
        <v>283</v>
      </c>
      <c r="C172" s="232"/>
      <c r="D172" s="220"/>
      <c r="E172" s="220"/>
      <c r="F172" s="220"/>
      <c r="G172" s="220"/>
      <c r="H172" s="123">
        <v>55.36</v>
      </c>
      <c r="I172" s="124">
        <v>0.04</v>
      </c>
      <c r="J172" s="125">
        <f t="shared" ref="J172:J189" si="8">$J$190*I172</f>
        <v>2</v>
      </c>
      <c r="K172" s="126">
        <f t="shared" si="7"/>
        <v>110.72</v>
      </c>
      <c r="L172" s="220"/>
      <c r="M172" s="220"/>
      <c r="N172" s="220"/>
      <c r="O172" s="220"/>
    </row>
    <row r="173" spans="2:40" ht="20" customHeight="1" outlineLevel="1" x14ac:dyDescent="0.2">
      <c r="B173" s="232" t="s">
        <v>284</v>
      </c>
      <c r="C173" s="232"/>
      <c r="D173" s="220"/>
      <c r="E173" s="220"/>
      <c r="F173" s="220"/>
      <c r="G173" s="220"/>
      <c r="H173" s="123">
        <v>33.299999999999997</v>
      </c>
      <c r="I173" s="124">
        <v>5.0186000000000001E-2</v>
      </c>
      <c r="J173" s="125">
        <f t="shared" si="8"/>
        <v>2.5093000000000001</v>
      </c>
      <c r="K173" s="126">
        <f t="shared" si="7"/>
        <v>83.559689999999989</v>
      </c>
      <c r="L173" s="220"/>
      <c r="M173" s="220"/>
      <c r="N173" s="220"/>
      <c r="O173" s="220"/>
    </row>
    <row r="174" spans="2:40" ht="20" customHeight="1" outlineLevel="1" x14ac:dyDescent="0.2">
      <c r="B174" s="232" t="s">
        <v>285</v>
      </c>
      <c r="C174" s="232"/>
      <c r="D174" s="220"/>
      <c r="E174" s="220"/>
      <c r="F174" s="220"/>
      <c r="G174" s="220"/>
      <c r="H174" s="123">
        <v>1170</v>
      </c>
      <c r="I174" s="124">
        <v>1E-4</v>
      </c>
      <c r="J174" s="125">
        <f t="shared" si="8"/>
        <v>5.0000000000000001E-3</v>
      </c>
      <c r="K174" s="126">
        <f t="shared" si="7"/>
        <v>5.8500000000000005</v>
      </c>
      <c r="L174" s="220"/>
      <c r="M174" s="220"/>
      <c r="N174" s="220"/>
      <c r="O174" s="220"/>
    </row>
    <row r="175" spans="2:40" s="4" customFormat="1" ht="20" customHeight="1" outlineLevel="1" x14ac:dyDescent="0.2">
      <c r="B175" s="232" t="s">
        <v>286</v>
      </c>
      <c r="C175" s="232"/>
      <c r="D175" s="220"/>
      <c r="E175" s="220"/>
      <c r="F175" s="220"/>
      <c r="G175" s="220"/>
      <c r="H175" s="123">
        <v>5120</v>
      </c>
      <c r="I175" s="124">
        <v>8.5099999999999998E-4</v>
      </c>
      <c r="J175" s="125">
        <f t="shared" si="8"/>
        <v>4.2549999999999998E-2</v>
      </c>
      <c r="K175" s="126">
        <f>+J175*H175</f>
        <v>217.85599999999999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customHeight="1" outlineLevel="1" x14ac:dyDescent="0.2">
      <c r="B176" s="232" t="s">
        <v>289</v>
      </c>
      <c r="C176" s="232"/>
      <c r="D176" s="220"/>
      <c r="E176" s="220"/>
      <c r="F176" s="220"/>
      <c r="G176" s="220"/>
      <c r="H176" s="123">
        <v>90</v>
      </c>
      <c r="I176" s="124">
        <v>5.0000000000000001E-4</v>
      </c>
      <c r="J176" s="125">
        <f t="shared" si="8"/>
        <v>2.5000000000000001E-2</v>
      </c>
      <c r="K176" s="126">
        <f t="shared" ref="K176:K180" si="9">+J176*H176</f>
        <v>2.25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4"/>
      <c r="D177" s="220"/>
      <c r="E177" s="220"/>
      <c r="F177" s="220"/>
      <c r="G177" s="220"/>
      <c r="H177" s="123"/>
      <c r="I177" s="124"/>
      <c r="J177" s="125">
        <f t="shared" si="8"/>
        <v>0</v>
      </c>
      <c r="K177" s="126">
        <f t="shared" si="9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2"/>
      <c r="C178" s="232"/>
      <c r="D178" s="220"/>
      <c r="E178" s="220"/>
      <c r="F178" s="220"/>
      <c r="G178" s="220"/>
      <c r="H178" s="123"/>
      <c r="I178" s="124"/>
      <c r="J178" s="125">
        <f t="shared" si="8"/>
        <v>0</v>
      </c>
      <c r="K178" s="126">
        <f t="shared" si="9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2"/>
      <c r="C179" s="232"/>
      <c r="D179" s="220"/>
      <c r="E179" s="220"/>
      <c r="F179" s="220"/>
      <c r="G179" s="220"/>
      <c r="H179" s="123"/>
      <c r="I179" s="128"/>
      <c r="J179" s="125">
        <f t="shared" si="8"/>
        <v>0</v>
      </c>
      <c r="K179" s="126">
        <f t="shared" si="9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2"/>
      <c r="C180" s="232"/>
      <c r="D180" s="220"/>
      <c r="E180" s="220"/>
      <c r="F180" s="220"/>
      <c r="G180" s="220"/>
      <c r="H180" s="123"/>
      <c r="I180" s="128"/>
      <c r="J180" s="125">
        <f t="shared" si="8"/>
        <v>0</v>
      </c>
      <c r="K180" s="126">
        <f t="shared" si="9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2"/>
      <c r="C181" s="232"/>
      <c r="D181" s="220"/>
      <c r="E181" s="220"/>
      <c r="F181" s="220"/>
      <c r="G181" s="220"/>
      <c r="H181" s="123"/>
      <c r="I181" s="128"/>
      <c r="J181" s="125">
        <f t="shared" si="8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2"/>
      <c r="C182" s="232"/>
      <c r="D182" s="220"/>
      <c r="E182" s="220"/>
      <c r="F182" s="220"/>
      <c r="G182" s="220"/>
      <c r="H182" s="123"/>
      <c r="I182" s="128"/>
      <c r="J182" s="125">
        <f t="shared" si="8"/>
        <v>0</v>
      </c>
      <c r="K182" s="126">
        <f t="shared" ref="K182:K189" si="10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2"/>
      <c r="C183" s="232"/>
      <c r="D183" s="220"/>
      <c r="E183" s="220"/>
      <c r="F183" s="220"/>
      <c r="G183" s="220"/>
      <c r="H183" s="123"/>
      <c r="I183" s="128"/>
      <c r="J183" s="125">
        <f t="shared" si="8"/>
        <v>0</v>
      </c>
      <c r="K183" s="126">
        <f t="shared" si="10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2"/>
      <c r="C184" s="232"/>
      <c r="D184" s="220"/>
      <c r="E184" s="220"/>
      <c r="F184" s="220"/>
      <c r="G184" s="220"/>
      <c r="H184" s="123"/>
      <c r="I184" s="128"/>
      <c r="J184" s="125">
        <f t="shared" si="8"/>
        <v>0</v>
      </c>
      <c r="K184" s="126">
        <f t="shared" si="10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2"/>
      <c r="C185" s="232"/>
      <c r="D185" s="220"/>
      <c r="E185" s="220"/>
      <c r="F185" s="220"/>
      <c r="G185" s="220"/>
      <c r="H185" s="123"/>
      <c r="I185" s="128"/>
      <c r="J185" s="125">
        <f t="shared" si="8"/>
        <v>0</v>
      </c>
      <c r="K185" s="126">
        <f t="shared" si="10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8"/>
        <v>0</v>
      </c>
      <c r="K186" s="126">
        <f t="shared" si="10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8"/>
        <v>0</v>
      </c>
      <c r="K187" s="126">
        <f t="shared" si="10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8"/>
        <v>0</v>
      </c>
      <c r="K188" s="126">
        <f t="shared" si="10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8"/>
        <v>0</v>
      </c>
      <c r="K189" s="126">
        <f t="shared" si="10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customHeight="1" outlineLevel="1" x14ac:dyDescent="0.2">
      <c r="B190" s="7" t="s">
        <v>15</v>
      </c>
      <c r="I190" s="83">
        <f>SUM(I170:I189)</f>
        <v>0.99999699999999991</v>
      </c>
      <c r="J190" s="84">
        <v>50</v>
      </c>
      <c r="K190" s="85">
        <f>+SUM(K170:K189)</f>
        <v>546.46069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outlineLevel="1" x14ac:dyDescent="0.2">
      <c r="I191" s="48" t="s">
        <v>116</v>
      </c>
      <c r="J191" s="221">
        <f>+K190/J190</f>
        <v>10.929213799999999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 t="s">
        <v>263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">
        <v>263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">
        <v>256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232"/>
      <c r="C198" s="232"/>
      <c r="D198" s="220"/>
      <c r="E198" s="220"/>
      <c r="F198" s="220"/>
      <c r="G198" s="220"/>
      <c r="H198" s="123"/>
      <c r="I198" s="128"/>
      <c r="J198" s="125">
        <f t="shared" ref="J198:J217" si="11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232"/>
      <c r="C199" s="232"/>
      <c r="D199" s="220"/>
      <c r="E199" s="220"/>
      <c r="F199" s="220"/>
      <c r="G199" s="220"/>
      <c r="H199" s="123"/>
      <c r="I199" s="128"/>
      <c r="J199" s="125">
        <f t="shared" si="11"/>
        <v>0</v>
      </c>
      <c r="K199" s="126">
        <f t="shared" ref="K199:K202" si="12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232"/>
      <c r="C200" s="232"/>
      <c r="D200" s="220"/>
      <c r="E200" s="220"/>
      <c r="F200" s="220"/>
      <c r="G200" s="220"/>
      <c r="H200" s="123"/>
      <c r="I200" s="128"/>
      <c r="J200" s="125">
        <f t="shared" si="11"/>
        <v>0</v>
      </c>
      <c r="K200" s="126">
        <f t="shared" si="12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232"/>
      <c r="C201" s="232"/>
      <c r="D201" s="220"/>
      <c r="E201" s="220"/>
      <c r="F201" s="220"/>
      <c r="G201" s="220"/>
      <c r="H201" s="123"/>
      <c r="I201" s="128"/>
      <c r="J201" s="125">
        <f t="shared" si="11"/>
        <v>0</v>
      </c>
      <c r="K201" s="126">
        <f t="shared" si="12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232"/>
      <c r="C202" s="232"/>
      <c r="D202" s="220"/>
      <c r="E202" s="220"/>
      <c r="F202" s="220"/>
      <c r="G202" s="220"/>
      <c r="H202" s="123"/>
      <c r="I202" s="128"/>
      <c r="J202" s="125">
        <f t="shared" si="11"/>
        <v>0</v>
      </c>
      <c r="K202" s="126">
        <f t="shared" si="12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232"/>
      <c r="C203" s="232"/>
      <c r="D203" s="220"/>
      <c r="E203" s="220"/>
      <c r="F203" s="220"/>
      <c r="G203" s="220"/>
      <c r="H203" s="123"/>
      <c r="I203" s="128"/>
      <c r="J203" s="125">
        <f t="shared" si="11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2"/>
      <c r="C204" s="232"/>
      <c r="D204" s="220"/>
      <c r="E204" s="220"/>
      <c r="F204" s="220"/>
      <c r="G204" s="220"/>
      <c r="H204" s="123"/>
      <c r="I204" s="128"/>
      <c r="J204" s="125">
        <f t="shared" si="11"/>
        <v>0</v>
      </c>
      <c r="K204" s="126">
        <f t="shared" ref="K204:K208" si="13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2"/>
      <c r="C205" s="232"/>
      <c r="D205" s="220"/>
      <c r="E205" s="220"/>
      <c r="F205" s="220"/>
      <c r="G205" s="220"/>
      <c r="H205" s="123"/>
      <c r="I205" s="128"/>
      <c r="J205" s="125">
        <f t="shared" si="11"/>
        <v>0</v>
      </c>
      <c r="K205" s="126">
        <f t="shared" si="13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2"/>
      <c r="C206" s="232"/>
      <c r="D206" s="220"/>
      <c r="E206" s="220"/>
      <c r="F206" s="220"/>
      <c r="G206" s="220"/>
      <c r="H206" s="123"/>
      <c r="I206" s="128"/>
      <c r="J206" s="125">
        <f t="shared" si="11"/>
        <v>0</v>
      </c>
      <c r="K206" s="126">
        <f t="shared" si="13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2"/>
      <c r="C207" s="232"/>
      <c r="D207" s="220"/>
      <c r="E207" s="220"/>
      <c r="F207" s="220"/>
      <c r="G207" s="220"/>
      <c r="H207" s="123"/>
      <c r="I207" s="128"/>
      <c r="J207" s="125">
        <f t="shared" si="11"/>
        <v>0</v>
      </c>
      <c r="K207" s="126">
        <f t="shared" si="13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2"/>
      <c r="C208" s="232"/>
      <c r="D208" s="220"/>
      <c r="E208" s="220"/>
      <c r="F208" s="220"/>
      <c r="G208" s="220"/>
      <c r="H208" s="123"/>
      <c r="I208" s="128"/>
      <c r="J208" s="125">
        <f t="shared" si="11"/>
        <v>0</v>
      </c>
      <c r="K208" s="126">
        <f t="shared" si="13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2"/>
      <c r="C209" s="232"/>
      <c r="D209" s="220"/>
      <c r="E209" s="220"/>
      <c r="F209" s="220"/>
      <c r="G209" s="220"/>
      <c r="H209" s="123"/>
      <c r="I209" s="128"/>
      <c r="J209" s="125">
        <f t="shared" si="11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2"/>
      <c r="C210" s="232"/>
      <c r="D210" s="220"/>
      <c r="E210" s="220"/>
      <c r="F210" s="220"/>
      <c r="G210" s="220"/>
      <c r="H210" s="123"/>
      <c r="I210" s="128"/>
      <c r="J210" s="125">
        <f t="shared" si="11"/>
        <v>0</v>
      </c>
      <c r="K210" s="126">
        <f t="shared" ref="K210:K217" si="14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2"/>
      <c r="C211" s="232"/>
      <c r="D211" s="220"/>
      <c r="E211" s="220"/>
      <c r="F211" s="220"/>
      <c r="G211" s="220"/>
      <c r="H211" s="123"/>
      <c r="I211" s="128"/>
      <c r="J211" s="125">
        <f t="shared" si="11"/>
        <v>0</v>
      </c>
      <c r="K211" s="126">
        <f t="shared" si="14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2"/>
      <c r="C212" s="232"/>
      <c r="D212" s="220"/>
      <c r="E212" s="220"/>
      <c r="F212" s="220"/>
      <c r="G212" s="220"/>
      <c r="H212" s="123"/>
      <c r="I212" s="128"/>
      <c r="J212" s="125">
        <f t="shared" si="11"/>
        <v>0</v>
      </c>
      <c r="K212" s="126">
        <f t="shared" si="14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2"/>
      <c r="C213" s="232"/>
      <c r="D213" s="220"/>
      <c r="E213" s="220"/>
      <c r="F213" s="220"/>
      <c r="G213" s="220"/>
      <c r="H213" s="123"/>
      <c r="I213" s="128"/>
      <c r="J213" s="125">
        <f t="shared" si="11"/>
        <v>0</v>
      </c>
      <c r="K213" s="126">
        <f t="shared" si="14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1"/>
        <v>0</v>
      </c>
      <c r="K214" s="126">
        <f t="shared" si="14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1"/>
        <v>0</v>
      </c>
      <c r="K215" s="126">
        <f t="shared" si="14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1"/>
        <v>0</v>
      </c>
      <c r="K216" s="126">
        <f t="shared" si="14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1"/>
        <v>0</v>
      </c>
      <c r="K217" s="126">
        <f t="shared" si="14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 t="s">
        <v>264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">
        <v>264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">
        <v>265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232"/>
      <c r="C226" s="232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232"/>
      <c r="C227" s="232"/>
      <c r="D227" s="220"/>
      <c r="E227" s="220"/>
      <c r="F227" s="220"/>
      <c r="G227" s="220"/>
      <c r="H227" s="123"/>
      <c r="I227" s="124"/>
      <c r="J227" s="125">
        <f t="shared" ref="J227:J245" si="15">$J$246*I227</f>
        <v>0</v>
      </c>
      <c r="K227" s="126">
        <f t="shared" ref="K227:K230" si="16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5"/>
        <v>0</v>
      </c>
      <c r="K228" s="126">
        <f t="shared" si="16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5"/>
        <v>0</v>
      </c>
      <c r="K229" s="126">
        <f t="shared" si="16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5"/>
        <v>0</v>
      </c>
      <c r="K230" s="126">
        <f t="shared" si="16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5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5"/>
        <v>0</v>
      </c>
      <c r="K232" s="126">
        <f t="shared" ref="K232:K236" si="17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5"/>
        <v>0</v>
      </c>
      <c r="K233" s="126">
        <f t="shared" si="17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5"/>
        <v>0</v>
      </c>
      <c r="K234" s="126">
        <f t="shared" si="17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5"/>
        <v>0</v>
      </c>
      <c r="K235" s="126">
        <f t="shared" si="17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5"/>
        <v>0</v>
      </c>
      <c r="K236" s="126">
        <f t="shared" si="17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5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5"/>
        <v>0</v>
      </c>
      <c r="K238" s="126">
        <f t="shared" ref="K238:K245" si="18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5"/>
        <v>0</v>
      </c>
      <c r="K239" s="126">
        <f t="shared" si="18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5"/>
        <v>0</v>
      </c>
      <c r="K240" s="126">
        <f t="shared" si="18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5"/>
        <v>0</v>
      </c>
      <c r="K241" s="126">
        <f t="shared" si="18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5"/>
        <v>0</v>
      </c>
      <c r="K242" s="126">
        <f t="shared" si="18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5"/>
        <v>0</v>
      </c>
      <c r="K243" s="126">
        <f t="shared" si="18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5"/>
        <v>0</v>
      </c>
      <c r="K244" s="126">
        <f t="shared" si="18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5"/>
        <v>0</v>
      </c>
      <c r="K245" s="126">
        <f t="shared" si="18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9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9"/>
        <v>0</v>
      </c>
      <c r="K255" s="126">
        <f t="shared" ref="K255:K258" si="20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9"/>
        <v>0</v>
      </c>
      <c r="K256" s="126">
        <f t="shared" si="20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9"/>
        <v>0</v>
      </c>
      <c r="K257" s="126">
        <f t="shared" si="20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9"/>
        <v>0</v>
      </c>
      <c r="K258" s="126">
        <f t="shared" si="20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9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9"/>
        <v>0</v>
      </c>
      <c r="K260" s="126">
        <f t="shared" ref="K260:K264" si="21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9"/>
        <v>0</v>
      </c>
      <c r="K261" s="126">
        <f t="shared" si="21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9"/>
        <v>0</v>
      </c>
      <c r="K262" s="126">
        <f t="shared" si="21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9"/>
        <v>0</v>
      </c>
      <c r="K263" s="126">
        <f t="shared" si="21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9"/>
        <v>0</v>
      </c>
      <c r="K264" s="126">
        <f t="shared" si="21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9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9"/>
        <v>0</v>
      </c>
      <c r="K266" s="126">
        <f t="shared" ref="K266:K273" si="22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9"/>
        <v>0</v>
      </c>
      <c r="K267" s="126">
        <f t="shared" si="22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9"/>
        <v>0</v>
      </c>
      <c r="K268" s="126">
        <f t="shared" si="22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9"/>
        <v>0</v>
      </c>
      <c r="K269" s="126">
        <f t="shared" si="22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9"/>
        <v>0</v>
      </c>
      <c r="K270" s="126">
        <f t="shared" si="22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9"/>
        <v>0</v>
      </c>
      <c r="K271" s="126">
        <f t="shared" si="22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9"/>
        <v>0</v>
      </c>
      <c r="K272" s="126">
        <f t="shared" si="22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9"/>
        <v>0</v>
      </c>
      <c r="K273" s="126">
        <f t="shared" si="22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3">$J$302*I283</f>
        <v>0</v>
      </c>
      <c r="K283" s="126">
        <f t="shared" ref="K283:K286" si="24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3"/>
        <v>0</v>
      </c>
      <c r="K284" s="126">
        <f t="shared" si="24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3"/>
        <v>0</v>
      </c>
      <c r="K285" s="126">
        <f t="shared" si="24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3"/>
        <v>0</v>
      </c>
      <c r="K286" s="126">
        <f t="shared" si="24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3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3"/>
        <v>0</v>
      </c>
      <c r="K288" s="126">
        <f t="shared" ref="K288:K292" si="25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3"/>
        <v>0</v>
      </c>
      <c r="K289" s="126">
        <f t="shared" si="25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3"/>
        <v>0</v>
      </c>
      <c r="K290" s="126">
        <f t="shared" si="25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3"/>
        <v>0</v>
      </c>
      <c r="K291" s="126">
        <f t="shared" si="25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3"/>
        <v>0</v>
      </c>
      <c r="K292" s="126">
        <f t="shared" si="25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3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3"/>
        <v>0</v>
      </c>
      <c r="K294" s="126">
        <f t="shared" ref="K294:K301" si="26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3"/>
        <v>0</v>
      </c>
      <c r="K295" s="126">
        <f t="shared" si="26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3"/>
        <v>0</v>
      </c>
      <c r="K296" s="126">
        <f t="shared" si="26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3"/>
        <v>0</v>
      </c>
      <c r="K297" s="126">
        <f t="shared" si="26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3"/>
        <v>0</v>
      </c>
      <c r="K298" s="126">
        <f t="shared" si="26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3"/>
        <v>0</v>
      </c>
      <c r="K299" s="126">
        <f t="shared" si="26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3"/>
        <v>0</v>
      </c>
      <c r="K300" s="126">
        <f t="shared" si="26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3"/>
        <v>0</v>
      </c>
      <c r="K301" s="126">
        <f t="shared" si="26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</f>
        <v>1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300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0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7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v>0</v>
      </c>
      <c r="G314" s="200"/>
      <c r="H314" s="204">
        <v>12</v>
      </c>
      <c r="I314" s="205"/>
      <c r="J314" s="206">
        <v>235</v>
      </c>
      <c r="K314" s="207"/>
      <c r="L314" s="199">
        <f t="shared" si="27"/>
        <v>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f>+H73</f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7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7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7</v>
      </c>
      <c r="G317" s="200"/>
      <c r="H317" s="204">
        <v>12</v>
      </c>
      <c r="I317" s="205"/>
      <c r="J317" s="206">
        <v>150</v>
      </c>
      <c r="K317" s="207"/>
      <c r="L317" s="199">
        <f t="shared" si="27"/>
        <v>1050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7</v>
      </c>
      <c r="G318" s="200"/>
      <c r="H318" s="204">
        <v>6</v>
      </c>
      <c r="I318" s="205"/>
      <c r="J318" s="206">
        <v>35</v>
      </c>
      <c r="K318" s="207"/>
      <c r="L318" s="199">
        <f t="shared" si="27"/>
        <v>490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7</v>
      </c>
      <c r="G319" s="200"/>
      <c r="H319" s="204">
        <v>12</v>
      </c>
      <c r="I319" s="205"/>
      <c r="J319" s="206">
        <v>90</v>
      </c>
      <c r="K319" s="207"/>
      <c r="L319" s="199">
        <f t="shared" si="27"/>
        <v>630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7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4074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9</v>
      </c>
      <c r="C329" s="214"/>
      <c r="D329" s="94" t="str">
        <f>E69</f>
        <v>-</v>
      </c>
      <c r="E329" s="193"/>
      <c r="F329" s="195"/>
      <c r="G329" s="215" t="s">
        <v>9</v>
      </c>
      <c r="H329" s="216"/>
      <c r="I329" s="216"/>
      <c r="J329" s="193">
        <v>20</v>
      </c>
      <c r="K329" s="195"/>
      <c r="L329" s="193">
        <v>5</v>
      </c>
      <c r="M329" s="194"/>
      <c r="N329" s="193" t="e">
        <f t="shared" ref="N329" si="28">+L329*J329*D329</f>
        <v>#VALUE!</v>
      </c>
      <c r="O329" s="195"/>
    </row>
    <row r="330" spans="2:40" ht="20" customHeight="1" outlineLevel="1" x14ac:dyDescent="0.2">
      <c r="B330" s="214"/>
      <c r="C330" s="214"/>
      <c r="D330" s="94"/>
      <c r="E330" s="193"/>
      <c r="F330" s="195"/>
      <c r="G330" s="215"/>
      <c r="H330" s="216"/>
      <c r="I330" s="216"/>
      <c r="J330" s="193"/>
      <c r="K330" s="195"/>
      <c r="L330" s="193"/>
      <c r="M330" s="194"/>
      <c r="N330" s="193"/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 t="e">
        <f>+SUM(N329:O338)</f>
        <v>#VALUE!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 t="str">
        <f>+D329</f>
        <v>-</v>
      </c>
      <c r="E343" s="193"/>
      <c r="F343" s="195"/>
      <c r="G343" s="215" t="s">
        <v>9</v>
      </c>
      <c r="H343" s="216"/>
      <c r="I343" s="216"/>
      <c r="J343" s="193">
        <v>14.04</v>
      </c>
      <c r="K343" s="195"/>
      <c r="L343" s="193">
        <v>5</v>
      </c>
      <c r="M343" s="195"/>
      <c r="N343" s="193" t="e">
        <f>+L343*J343*D343</f>
        <v>#VALUE!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 t="e">
        <f>+SUM(N343:O345)</f>
        <v>#VALUE!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9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81000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5.0008333333333335E-2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+((J163/O41)*D49)+((J191/O42)*D50)</f>
        <v>40.334813164472585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6.0512303450000013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7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81000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5.761316872427983E-2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0.17283950617283952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10.7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 t="e">
        <f>+N346</f>
        <v>#VALUE!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 t="e">
        <f>+F378*F377</f>
        <v>#VALUE!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81000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 t="e">
        <f>+F379/F380</f>
        <v>#VALUE!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 t="e">
        <f>$F$360*F381</f>
        <v>#VALUE!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 t="e">
        <f>+N339</f>
        <v>#VALUE!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 t="e">
        <f>+F387*F386</f>
        <v>#VALUE!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81000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 t="e">
        <f>+F388/F389</f>
        <v>#VALUE!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 t="e">
        <f>$F$360*F390</f>
        <v>#VALUE!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16.166666666666668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1.9958847736625517E-4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5.9876543209876564E-4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6.0512303450000013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0.17283950617283952</v>
      </c>
      <c r="E401" s="140" t="e">
        <f t="shared" ref="E401:E404" si="30">+D401/$D$405</f>
        <v>#VALUE!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 t="e">
        <f>+F382</f>
        <v>#VALUE!</v>
      </c>
      <c r="E402" s="140" t="e">
        <f t="shared" si="30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30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5.9876543209876564E-4</v>
      </c>
      <c r="E404" s="140" t="e">
        <f t="shared" si="30"/>
        <v>#VALUE!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0.15</v>
      </c>
      <c r="E419" s="140" t="e">
        <f t="shared" ref="E419" si="31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ht="16" outlineLevel="1" x14ac:dyDescent="0.2">
      <c r="B451" s="148" t="s">
        <v>266</v>
      </c>
      <c r="C451" s="185" t="s">
        <v>182</v>
      </c>
      <c r="D451" s="186"/>
      <c r="E451" s="187"/>
      <c r="F451" s="185" t="s">
        <v>182</v>
      </c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 t="s">
        <v>183</v>
      </c>
      <c r="C452" s="167" t="s">
        <v>183</v>
      </c>
      <c r="D452" s="168"/>
      <c r="E452" s="169"/>
      <c r="F452" s="167" t="s">
        <v>183</v>
      </c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170" t="s">
        <v>14</v>
      </c>
      <c r="D453" s="171"/>
      <c r="E453" s="172"/>
      <c r="F453" s="170" t="s">
        <v>14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17" priority="30">
      <formula>AND($C$24="Ninguno")</formula>
    </cfRule>
  </conditionalFormatting>
  <conditionalFormatting sqref="C26:F26">
    <cfRule type="expression" dxfId="16" priority="29">
      <formula>AND($C$24="Ninguno")</formula>
    </cfRule>
  </conditionalFormatting>
  <conditionalFormatting sqref="O41 O43:O46">
    <cfRule type="iconSet" priority="28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{49A4A384-B783-4FD2-B17B-59C2DE7C850A}</x14:id>
        </ext>
      </extLst>
    </cfRule>
  </conditionalFormatting>
  <conditionalFormatting sqref="K170:K189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{58AC3945-D222-4245-B65E-CF1479EC38E8}</x14:id>
        </ext>
      </extLst>
    </cfRule>
  </conditionalFormatting>
  <conditionalFormatting sqref="K198:K217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{63E494A1-D86E-4742-A96E-EA27B221A870}</x14:id>
        </ext>
      </extLst>
    </cfRule>
  </conditionalFormatting>
  <conditionalFormatting sqref="K254:K273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{49BE5A73-225C-4B22-AA15-93B962648F81}</x14:id>
        </ext>
      </extLst>
    </cfRule>
  </conditionalFormatting>
  <conditionalFormatting sqref="K282:K301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{9B3932E8-9765-4BBA-9DCC-CEDCA2977B4D}</x14:id>
        </ext>
      </extLst>
    </cfRule>
  </conditionalFormatting>
  <conditionalFormatting sqref="I226:I245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{B08FE223-AA27-49CF-95BD-A957B2C86651}</x14:id>
        </ext>
      </extLst>
    </cfRule>
  </conditionalFormatting>
  <conditionalFormatting sqref="E400:E40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{220A9123-C17F-4B64-9E84-19D08D56D7C7}</x14:id>
        </ext>
      </extLst>
    </cfRule>
  </conditionalFormatting>
  <conditionalFormatting sqref="H65">
    <cfRule type="iconSet" priority="13">
      <iconSet iconSet="3Symbols" reverse="1">
        <cfvo type="percent" val="0"/>
        <cfvo type="percent" val="33"/>
        <cfvo type="percent" val="67"/>
      </iconSet>
    </cfRule>
  </conditionalFormatting>
  <conditionalFormatting sqref="H74">
    <cfRule type="iconSet" priority="12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31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1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3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I170:I17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6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7:H69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71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70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15" priority="1">
      <formula>AND($C$24="Ninguno")</formula>
    </cfRule>
  </conditionalFormatting>
  <dataValidations count="4">
    <dataValidation type="list" allowBlank="1" showInputMessage="1" showErrorMessage="1" sqref="C61:F61" xr:uid="{7EC3CB4D-CE45-4A72-A1A6-B2C5CF58D4E5}">
      <formula1>$B$64:$B$99</formula1>
    </dataValidation>
    <dataValidation type="list" allowBlank="1" showInputMessage="1" showErrorMessage="1" sqref="C17:F17" xr:uid="{56370E01-998D-4BD2-8B8D-A4F62E07AEB4}">
      <formula1>"Rev. N, Rev. 01, Rev. 02, Rev 03, Rev. 04, Rev 05, Rev 06"</formula1>
    </dataValidation>
    <dataValidation type="list" allowBlank="1" showInputMessage="1" showErrorMessage="1" sqref="C108" xr:uid="{305D1D66-9062-40BC-8E42-318FE7CD6820}">
      <formula1>"0%, 1%, 3%, 5%, 10%, 15%"</formula1>
    </dataValidation>
    <dataValidation type="list" allowBlank="1" showInputMessage="1" showErrorMessage="1" sqref="G343:I345 G329:I338" xr:uid="{FBA46B94-67A4-46C7-830F-B07E7EF14107}">
      <formula1>$B$65:$B$99</formula1>
    </dataValidation>
  </dataValidations>
  <hyperlinks>
    <hyperlink ref="B8" location="Index!A1" display="Index!A1" xr:uid="{69E26548-7BC3-4C39-8E7C-36721877FAB6}"/>
    <hyperlink ref="B451" r:id="rId1" location="lnk=sametab " display="https://www.target.com/p/hide-free-knots-with-peanut-butter-strip-and-chicken-medium-large-dog-treat-9-7oz-5ct-kindfull-8482/-/A-86908029#lnk=sametab " xr:uid="{F600C721-6838-4DA6-8C00-6E4B0FAF85F6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A4A384-B783-4FD2-B17B-59C2DE7C85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58AC3945-D222-4245-B65E-CF1479EC38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63E494A1-D86E-4742-A96E-EA27B221A87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49BE5A73-225C-4B22-AA15-93B962648F8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9B3932E8-9765-4BBA-9DCC-CEDCA2977B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B08FE223-AA27-49CF-95BD-A957B2C8665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220A9123-C17F-4B64-9E84-19D08D56D7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CC7A1-6F55-4E3F-9A5F-370B872A7A06}">
  <sheetPr codeName="Hoja10"/>
  <dimension ref="B1:AN459"/>
  <sheetViews>
    <sheetView view="pageBreakPreview" topLeftCell="A8" zoomScale="80" zoomScaleNormal="90" zoomScaleSheetLayoutView="80" workbookViewId="0">
      <selection activeCell="Q19" sqref="Q19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241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305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94"/>
      <c r="I17" s="254"/>
      <c r="J17" s="254"/>
      <c r="K17" s="254"/>
      <c r="L17" s="254"/>
      <c r="M17" s="254"/>
      <c r="N17" s="254"/>
      <c r="O17" s="29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96" t="s">
        <v>218</v>
      </c>
      <c r="D19" s="263"/>
      <c r="E19" s="263"/>
      <c r="F19" s="297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23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237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1.0349999999999999</v>
      </c>
      <c r="D24" s="272"/>
      <c r="E24" s="272"/>
      <c r="F24" s="273"/>
      <c r="G24" s="4">
        <f>C24/1</f>
        <v>1.0349999999999999</v>
      </c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4.4999999999999998E-2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294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1.0349999999999999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23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38760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288" t="s">
        <v>110</v>
      </c>
      <c r="C141" s="289"/>
      <c r="D141" s="292" t="s">
        <v>111</v>
      </c>
      <c r="E141" s="223"/>
      <c r="F141" s="223"/>
      <c r="G141" s="293"/>
      <c r="H141" s="67" t="s">
        <v>112</v>
      </c>
      <c r="I141" s="67" t="s">
        <v>113</v>
      </c>
      <c r="J141" s="67" t="s">
        <v>114</v>
      </c>
      <c r="K141" s="67" t="s">
        <v>115</v>
      </c>
      <c r="L141" s="292" t="s">
        <v>14</v>
      </c>
      <c r="M141" s="223"/>
      <c r="N141" s="223"/>
      <c r="O141" s="293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288" t="s">
        <v>110</v>
      </c>
      <c r="C169" s="289"/>
      <c r="D169" s="292" t="s">
        <v>111</v>
      </c>
      <c r="E169" s="223"/>
      <c r="F169" s="223"/>
      <c r="G169" s="293"/>
      <c r="H169" s="67" t="s">
        <v>112</v>
      </c>
      <c r="I169" s="67" t="s">
        <v>113</v>
      </c>
      <c r="J169" s="67" t="s">
        <v>114</v>
      </c>
      <c r="K169" s="67" t="s">
        <v>115</v>
      </c>
      <c r="L169" s="292" t="s">
        <v>14</v>
      </c>
      <c r="M169" s="223"/>
      <c r="N169" s="223"/>
      <c r="O169" s="293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288" t="s">
        <v>110</v>
      </c>
      <c r="C197" s="289"/>
      <c r="D197" s="292" t="s">
        <v>111</v>
      </c>
      <c r="E197" s="223"/>
      <c r="F197" s="223"/>
      <c r="G197" s="293"/>
      <c r="H197" s="67" t="s">
        <v>112</v>
      </c>
      <c r="I197" s="67" t="s">
        <v>113</v>
      </c>
      <c r="J197" s="67" t="s">
        <v>114</v>
      </c>
      <c r="K197" s="67" t="s">
        <v>115</v>
      </c>
      <c r="L197" s="292" t="s">
        <v>14</v>
      </c>
      <c r="M197" s="223"/>
      <c r="N197" s="223"/>
      <c r="O197" s="293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288" t="s">
        <v>110</v>
      </c>
      <c r="C225" s="289"/>
      <c r="D225" s="292" t="s">
        <v>111</v>
      </c>
      <c r="E225" s="223"/>
      <c r="F225" s="223"/>
      <c r="G225" s="293"/>
      <c r="H225" s="67" t="s">
        <v>112</v>
      </c>
      <c r="I225" s="67" t="s">
        <v>113</v>
      </c>
      <c r="J225" s="67" t="s">
        <v>114</v>
      </c>
      <c r="K225" s="67" t="s">
        <v>115</v>
      </c>
      <c r="L225" s="292" t="s">
        <v>14</v>
      </c>
      <c r="M225" s="223"/>
      <c r="N225" s="223"/>
      <c r="O225" s="293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288" t="s">
        <v>110</v>
      </c>
      <c r="C253" s="289"/>
      <c r="D253" s="292" t="s">
        <v>111</v>
      </c>
      <c r="E253" s="223"/>
      <c r="F253" s="223"/>
      <c r="G253" s="293"/>
      <c r="H253" s="67" t="s">
        <v>112</v>
      </c>
      <c r="I253" s="67" t="s">
        <v>113</v>
      </c>
      <c r="J253" s="67" t="s">
        <v>114</v>
      </c>
      <c r="K253" s="67" t="s">
        <v>115</v>
      </c>
      <c r="L253" s="292" t="s">
        <v>14</v>
      </c>
      <c r="M253" s="223"/>
      <c r="N253" s="223"/>
      <c r="O253" s="293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288" t="s">
        <v>110</v>
      </c>
      <c r="C281" s="289"/>
      <c r="D281" s="292" t="s">
        <v>111</v>
      </c>
      <c r="E281" s="223"/>
      <c r="F281" s="223"/>
      <c r="G281" s="293"/>
      <c r="H281" s="67" t="s">
        <v>112</v>
      </c>
      <c r="I281" s="67" t="s">
        <v>113</v>
      </c>
      <c r="J281" s="67" t="s">
        <v>114</v>
      </c>
      <c r="K281" s="67" t="s">
        <v>115</v>
      </c>
      <c r="L281" s="292" t="s">
        <v>14</v>
      </c>
      <c r="M281" s="223"/>
      <c r="N281" s="223"/>
      <c r="O281" s="293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90" t="s">
        <v>26</v>
      </c>
      <c r="C328" s="291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0" t="s">
        <v>26</v>
      </c>
      <c r="C342" s="291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38760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4.4999999999999998E-2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23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81.545454545454533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38760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0.18919848641210871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4.3515651874785002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38760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0.25985712074303408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5.9767137770897838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38760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2.4711106811145508E-2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0.56835545665634668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7.3242747391354199E-4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1.6845831900011467E-2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8" t="s">
        <v>139</v>
      </c>
      <c r="C399" s="289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81.545454545454533</v>
      </c>
      <c r="E400" s="140">
        <f>+D400/$D$405</f>
        <v>0.88196402784761097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4.3515651874785002</v>
      </c>
      <c r="E401" s="140">
        <f t="shared" ref="E401:E404" si="29">+D401/$D$405</f>
        <v>4.7064842321170357E-2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5.9767137770897838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0.56835545665634668</v>
      </c>
      <c r="E403" s="140">
        <f t="shared" si="29"/>
        <v>6.1471123141803776E-3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1.6845831900011467E-2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92.458934798579179</v>
      </c>
      <c r="E405" s="144">
        <f>+SUM(E400:E404)</f>
        <v>1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4.9977802593826581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6.4971143371974556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8" t="s">
        <v>198</v>
      </c>
      <c r="C413" s="289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1.6242785842993639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8" t="s">
        <v>145</v>
      </c>
      <c r="C416" s="289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1.0815612381631797E-3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2.7039030954079495E-3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1.2978734857958156E-3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5.0833378193669444E-3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8" t="s">
        <v>64</v>
      </c>
      <c r="C422" s="289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1.2978734857958156E-3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8" t="s">
        <v>147</v>
      </c>
      <c r="C425" s="289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0.26134178764490462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8" t="s">
        <v>188</v>
      </c>
      <c r="C428" s="289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0.51439192873896522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9.4871266378806887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-0.17269797748834215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-0.26568919613591097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85"/>
      <c r="C444" s="286"/>
      <c r="D444" s="177"/>
      <c r="E444" s="287"/>
      <c r="F444" s="286"/>
      <c r="G444" s="177"/>
      <c r="H444" s="287"/>
      <c r="I444" s="286"/>
      <c r="J444" s="177"/>
      <c r="K444" s="287"/>
      <c r="L444" s="286"/>
      <c r="M444" s="177"/>
      <c r="N444" s="287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14" priority="22">
      <formula>AND($C$24="Ninguno")</formula>
    </cfRule>
  </conditionalFormatting>
  <conditionalFormatting sqref="C26:F26">
    <cfRule type="expression" dxfId="13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{6950DDC2-AEB4-4129-819E-BB5DBC9C0B06}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{0C3334C3-5838-43E5-AE54-6B69560AD6B1}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{C9F728DC-3CFB-49FA-BB15-29170BE8D275}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{DC269784-72A9-49A2-B626-FBB93631D42E}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{ABC9DF87-AC78-4D6B-B756-E10DDE6662EA}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{B099301F-6E6D-4289-B1E7-0FA5A3AA4FD3}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{01B26355-AD90-4E91-8676-3563B13167E2}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12" priority="1">
      <formula>AND($C$24="Ninguno")</formula>
    </cfRule>
  </conditionalFormatting>
  <dataValidations count="4">
    <dataValidation type="list" allowBlank="1" showInputMessage="1" showErrorMessage="1" sqref="C61:F61" xr:uid="{7C91A280-B9AE-44E4-BE55-9BEE3A29A3F7}">
      <formula1>$B$64:$B$99</formula1>
    </dataValidation>
    <dataValidation type="list" allowBlank="1" showInputMessage="1" showErrorMessage="1" sqref="G329:I338 G343:I345" xr:uid="{C4E8E8F0-0DC5-408B-BFC3-3B60C78EA034}">
      <formula1>$B$65:$B$99</formula1>
    </dataValidation>
    <dataValidation type="list" allowBlank="1" showInputMessage="1" showErrorMessage="1" sqref="C17:F17" xr:uid="{75E1F93F-9ACD-4F1D-A255-6E3256BCA1CD}">
      <formula1>"Rev. N, Rev. 01, Rev. 02, Rev 03, Rev. 04, Rev 05, Rev 06"</formula1>
    </dataValidation>
    <dataValidation type="list" allowBlank="1" showInputMessage="1" showErrorMessage="1" sqref="C108" xr:uid="{DE23247F-6C16-4895-9F56-84E93B02F39F}">
      <formula1>"0%, 1%, 3%, 5%, 10%, 15%"</formula1>
    </dataValidation>
  </dataValidations>
  <hyperlinks>
    <hyperlink ref="B8" location="Index!A1" display="Index!A1" xr:uid="{D759C154-4B3C-4402-A324-538AA9B490D0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50DDC2-AEB4-4129-819E-BB5DBC9C0B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0C3334C3-5838-43E5-AE54-6B69560AD6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C9F728DC-3CFB-49FA-BB15-29170BE8D27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DC269784-72A9-49A2-B626-FBB93631D42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ABC9DF87-AC78-4D6B-B756-E10DDE6662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B099301F-6E6D-4289-B1E7-0FA5A3AA4FD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01B26355-AD90-4E91-8676-3563B13167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CBF76-7698-4655-9924-8F4B26AA712A}">
  <sheetPr codeName="Hoja11"/>
  <dimension ref="B1:AN459"/>
  <sheetViews>
    <sheetView view="pageBreakPreview" topLeftCell="A9" zoomScale="80" zoomScaleNormal="90" zoomScaleSheetLayoutView="80" workbookViewId="0">
      <selection activeCell="Q29" sqref="Q29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248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306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218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6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239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0.12</v>
      </c>
      <c r="D24" s="272"/>
      <c r="E24" s="272"/>
      <c r="F24" s="273"/>
      <c r="G24" s="4">
        <f>C24/0.113</f>
        <v>1.0619469026548671</v>
      </c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0.02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294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239</v>
      </c>
      <c r="M41" s="97">
        <f>+N41/O41</f>
        <v>6.0606060606060608E-2</v>
      </c>
      <c r="N41" s="98">
        <v>0.02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243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73"/>
      <c r="N48" s="17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0.02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6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76500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21161.25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+ROUND(($C$62/G67),0)-6</f>
        <v>4</v>
      </c>
      <c r="I67" s="111" t="s">
        <v>203</v>
      </c>
      <c r="J67" s="111" t="s">
        <v>222</v>
      </c>
      <c r="K67" s="118">
        <f>M41</f>
        <v>6.0606060606060608E-2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134890.272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261630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6.0606060606060608E-2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76500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6.0606060606060608E-2</v>
      </c>
      <c r="L70" s="118">
        <f>+K70*M70</f>
        <v>1.5151515151515152E-2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3078000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41040</v>
      </c>
      <c r="H72" s="114">
        <f>+ROUND(($C$62/G72),0)-1</f>
        <v>1</v>
      </c>
      <c r="I72" s="111" t="s">
        <v>203</v>
      </c>
      <c r="J72" s="111" t="s">
        <v>240</v>
      </c>
      <c r="K72" s="111" t="s">
        <v>8</v>
      </c>
      <c r="L72" s="111" t="s">
        <v>8</v>
      </c>
      <c r="M72" s="111" t="s">
        <v>8</v>
      </c>
      <c r="N72" s="113">
        <v>3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76500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6954.545454545455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4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88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76500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0.02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6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9.4545454545454533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76500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9.586056644880174E-2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0.57516339869281041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76500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0.13166094117647062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0.78996564705882366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76500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1.2520294117647058E-2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7.5121764705882346E-2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3.710965867828613E-4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2.2265795206971679E-3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9.4545454545454533</v>
      </c>
      <c r="E400" s="140">
        <f>+D400/$D$405</f>
        <v>0.86762646912288222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0.57516339869281041</v>
      </c>
      <c r="E401" s="140">
        <f t="shared" ref="E401:E404" si="29">+D401/$D$405</f>
        <v>5.2781700735982276E-2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0.78996564705882366</v>
      </c>
      <c r="E402" s="140">
        <f t="shared" si="29"/>
        <v>7.2493713037944441E-2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7.5121764705882346E-2</v>
      </c>
      <c r="E403" s="140">
        <f t="shared" si="29"/>
        <v>6.8937879435239545E-3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2.2265795206971679E-3</v>
      </c>
      <c r="E404" s="140">
        <f t="shared" si="29"/>
        <v>2.0432915966732537E-4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10.897022844523665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0.5890282618661441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0.76573674042598738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0.19143418510649685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9.1768184234151014E-3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2.2942046058537752E-2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1.1012182108098121E-2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4.3131046590050973E-2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1.1012182108098121E-2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4.6415127765974527E-2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215</v>
      </c>
      <c r="E428" s="155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9.8150630773437331E-2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1.6917366840718961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0.79088545314315251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1.2167468509894654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11" priority="22">
      <formula>AND($C$24="Ninguno")</formula>
    </cfRule>
  </conditionalFormatting>
  <conditionalFormatting sqref="C26:F26">
    <cfRule type="expression" dxfId="10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{E5FA16D0-1203-46D4-BCD9-6417A635EA11}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{A0C8341B-55CB-488A-81B9-5CC5CFBD7026}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{380BD23F-BA0A-45CE-BDFF-49D1811CAB79}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{EA2E7506-2710-4E36-ACDA-3019341D69D2}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{3490080B-4A06-46D3-B3E3-CA8341CEAFB1}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{48D141D3-52AB-4D5E-9583-592D76C846ED}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{A331F0ED-1665-4DDB-BD1E-849EC60FD544}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9" priority="1">
      <formula>AND($C$24="Ninguno")</formula>
    </cfRule>
  </conditionalFormatting>
  <dataValidations count="4">
    <dataValidation type="list" allowBlank="1" showInputMessage="1" showErrorMessage="1" sqref="C61:F61" xr:uid="{34A4BF2F-FFF9-43A7-919D-E92DE6B6A8E9}">
      <formula1>$B$64:$B$99</formula1>
    </dataValidation>
    <dataValidation type="list" allowBlank="1" showInputMessage="1" showErrorMessage="1" sqref="G329:I338 G343:I345" xr:uid="{55576517-BDBD-4360-8DE7-2410349AC3E7}">
      <formula1>$B$65:$B$99</formula1>
    </dataValidation>
    <dataValidation type="list" allowBlank="1" showInputMessage="1" showErrorMessage="1" sqref="C17:F17" xr:uid="{8D35976C-0EBD-4597-AAF1-AC200CCF4788}">
      <formula1>"Rev. N, Rev. 01, Rev. 02, Rev 03, Rev. 04, Rev 05, Rev 06"</formula1>
    </dataValidation>
    <dataValidation type="list" allowBlank="1" showInputMessage="1" showErrorMessage="1" sqref="C108" xr:uid="{02C2844E-527E-4819-8C81-BFEB6495956C}">
      <formula1>"0%, 1%, 3%, 5%, 10%, 15%"</formula1>
    </dataValidation>
  </dataValidations>
  <hyperlinks>
    <hyperlink ref="B8" location="Index!A1" display="Index!A1" xr:uid="{8FADFA5D-E26C-4113-99BB-EAF2D74C368A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FA16D0-1203-46D4-BCD9-6417A635EA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A0C8341B-55CB-488A-81B9-5CC5CFBD70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380BD23F-BA0A-45CE-BDFF-49D1811CAB7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EA2E7506-2710-4E36-ACDA-3019341D69D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3490080B-4A06-46D3-B3E3-CA8341CEAF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48D141D3-52AB-4D5E-9583-592D76C846ED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A331F0ED-1665-4DDB-BD1E-849EC60FD5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FCCB8-66A6-4192-87BD-9D8A63180C8E}">
  <sheetPr codeName="Hoja12"/>
  <dimension ref="B1:AN459"/>
  <sheetViews>
    <sheetView view="pageBreakPreview" topLeftCell="A4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249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307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218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9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239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0.18</v>
      </c>
      <c r="D24" s="272"/>
      <c r="E24" s="272"/>
      <c r="F24" s="273"/>
      <c r="G24" s="4">
        <f>C24/0.17</f>
        <v>1.0588235294117645</v>
      </c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0.02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294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239</v>
      </c>
      <c r="M41" s="97">
        <f>+N41/O41</f>
        <v>6.0606060606060608E-2</v>
      </c>
      <c r="N41" s="98">
        <v>0.02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243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73"/>
      <c r="N48" s="17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0.02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0.18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9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76500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21161.25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+ROUND(($C$62/G67),0)-6</f>
        <v>4</v>
      </c>
      <c r="I67" s="111" t="s">
        <v>203</v>
      </c>
      <c r="J67" s="111" t="s">
        <v>222</v>
      </c>
      <c r="K67" s="118">
        <f>M41</f>
        <v>6.0606060606060608E-2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134890.272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261630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6.0606060606060608E-2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76500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6.0606060606060608E-2</v>
      </c>
      <c r="L70" s="118">
        <f>+K70*M70</f>
        <v>1.5151515151515152E-2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3078000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41040</v>
      </c>
      <c r="H72" s="114">
        <f>+ROUND(($C$62/G72),0)-1</f>
        <v>1</v>
      </c>
      <c r="I72" s="111" t="s">
        <v>203</v>
      </c>
      <c r="J72" s="111" t="s">
        <v>240</v>
      </c>
      <c r="K72" s="111" t="s">
        <v>8</v>
      </c>
      <c r="L72" s="111" t="s">
        <v>8</v>
      </c>
      <c r="M72" s="111" t="s">
        <v>8</v>
      </c>
      <c r="N72" s="113">
        <v>3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76500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6954.545454545455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4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88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76500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0.02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9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14.181818181818182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76500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9.586056644880174E-2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0.86274509803921562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76500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0.13166094117647062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1.1849484705882356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76500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1.2520294117647058E-2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0.11268264705882353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3.710965867828613E-4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3.3398692810457519E-3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14.181818181818182</v>
      </c>
      <c r="E400" s="140">
        <f>+D400/$D$405</f>
        <v>0.86762646912288199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0.86274509803921562</v>
      </c>
      <c r="E401" s="140">
        <f t="shared" ref="E401:E404" si="29">+D401/$D$405</f>
        <v>5.2781700735982262E-2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1.1849484705882356</v>
      </c>
      <c r="E402" s="140">
        <f t="shared" si="29"/>
        <v>7.2493713037944427E-2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0.11268264705882353</v>
      </c>
      <c r="E403" s="140">
        <f t="shared" si="29"/>
        <v>6.8937879435239527E-3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3.3398692810457519E-3</v>
      </c>
      <c r="E404" s="140">
        <f t="shared" si="29"/>
        <v>2.0432915966732529E-4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16.345534266785503</v>
      </c>
      <c r="E405" s="144">
        <f>+SUM(E400:E404)</f>
        <v>0.99999999999999978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0.88354239279921631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1.1486051106389812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0.2871512776597453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6.1178789489433989E-3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1.5294697372358498E-2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7.341454738732078E-3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2.8754031060033977E-2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7.341454738732078E-3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6.0772691648961791E-2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215</v>
      </c>
      <c r="E428" s="155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0.12595644616015603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2.2124855261078444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0.72651600418938878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1.1177169295221365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8" priority="22">
      <formula>AND($C$24="Ninguno")</formula>
    </cfRule>
  </conditionalFormatting>
  <conditionalFormatting sqref="C26:F26">
    <cfRule type="expression" dxfId="7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{7EC04B4B-14A5-4EF9-9CA4-3D30C030D65F}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{616E948F-B9EA-4BEF-9B96-EB51B2436E87}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{2FAD506C-A328-4CF5-A09D-23C1A221DB8B}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{E06DE6E3-DF9D-4156-9218-681CCDC0AAC3}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{EA0DEACB-34BD-4311-8612-81F2EE56ABB4}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{3799BDF9-AC18-4AA1-A7E4-AD4638014C71}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{F348AA44-350B-404E-AD56-621D9D347CFD}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6" priority="1">
      <formula>AND($C$24="Ninguno")</formula>
    </cfRule>
  </conditionalFormatting>
  <dataValidations count="4">
    <dataValidation type="list" allowBlank="1" showInputMessage="1" showErrorMessage="1" sqref="C108" xr:uid="{5670820C-7C5D-4AD4-9C84-C031D62B84E6}">
      <formula1>"0%, 1%, 3%, 5%, 10%, 15%"</formula1>
    </dataValidation>
    <dataValidation type="list" allowBlank="1" showInputMessage="1" showErrorMessage="1" sqref="C17:F17" xr:uid="{8E7BA5F3-7E84-4030-BE6C-920A24957877}">
      <formula1>"Rev. N, Rev. 01, Rev. 02, Rev 03, Rev. 04, Rev 05, Rev 06"</formula1>
    </dataValidation>
    <dataValidation type="list" allowBlank="1" showInputMessage="1" showErrorMessage="1" sqref="G329:I338 G343:I345" xr:uid="{7CDF7411-997D-47C0-ACAC-7064D9600ECD}">
      <formula1>$B$65:$B$99</formula1>
    </dataValidation>
    <dataValidation type="list" allowBlank="1" showInputMessage="1" showErrorMessage="1" sqref="C61:F61" xr:uid="{80A71E06-F1D1-4D5D-9D4D-127E9EDB806E}">
      <formula1>$B$64:$B$99</formula1>
    </dataValidation>
  </dataValidations>
  <hyperlinks>
    <hyperlink ref="B8" location="Index!A1" display="Index!A1" xr:uid="{0FBCA839-06DF-45CC-BDA1-5A5A1A2FF590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EC04B4B-14A5-4EF9-9CA4-3D30C030D6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616E948F-B9EA-4BEF-9B96-EB51B2436E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2FAD506C-A328-4CF5-A09D-23C1A221DB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E06DE6E3-DF9D-4156-9218-681CCDC0AAC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EA0DEACB-34BD-4311-8612-81F2EE56AB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3799BDF9-AC18-4AA1-A7E4-AD4638014C7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F348AA44-350B-404E-AD56-621D9D347C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2D2E-3DF7-4C70-A993-DB912E384F2B}">
  <sheetPr codeName="Hoja13"/>
  <dimension ref="B1:AN459"/>
  <sheetViews>
    <sheetView view="pageBreakPreview" topLeftCell="A4" zoomScale="80" zoomScaleNormal="90" zoomScaleSheetLayoutView="80" workbookViewId="0">
      <selection activeCell="G23" sqref="G23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250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308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94"/>
      <c r="I17" s="254"/>
      <c r="J17" s="254"/>
      <c r="K17" s="254"/>
      <c r="L17" s="254"/>
      <c r="M17" s="254"/>
      <c r="N17" s="254"/>
      <c r="O17" s="29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96" t="s">
        <v>218</v>
      </c>
      <c r="D19" s="263"/>
      <c r="E19" s="263"/>
      <c r="F19" s="297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237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0.13500000000000001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4.4999999999999998E-2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294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38760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288" t="s">
        <v>110</v>
      </c>
      <c r="C141" s="289"/>
      <c r="D141" s="292" t="s">
        <v>111</v>
      </c>
      <c r="E141" s="223"/>
      <c r="F141" s="223"/>
      <c r="G141" s="293"/>
      <c r="H141" s="67" t="s">
        <v>112</v>
      </c>
      <c r="I141" s="67" t="s">
        <v>113</v>
      </c>
      <c r="J141" s="67" t="s">
        <v>114</v>
      </c>
      <c r="K141" s="67" t="s">
        <v>115</v>
      </c>
      <c r="L141" s="292" t="s">
        <v>14</v>
      </c>
      <c r="M141" s="223"/>
      <c r="N141" s="223"/>
      <c r="O141" s="293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288" t="s">
        <v>110</v>
      </c>
      <c r="C169" s="289"/>
      <c r="D169" s="292" t="s">
        <v>111</v>
      </c>
      <c r="E169" s="223"/>
      <c r="F169" s="223"/>
      <c r="G169" s="293"/>
      <c r="H169" s="67" t="s">
        <v>112</v>
      </c>
      <c r="I169" s="67" t="s">
        <v>113</v>
      </c>
      <c r="J169" s="67" t="s">
        <v>114</v>
      </c>
      <c r="K169" s="67" t="s">
        <v>115</v>
      </c>
      <c r="L169" s="292" t="s">
        <v>14</v>
      </c>
      <c r="M169" s="223"/>
      <c r="N169" s="223"/>
      <c r="O169" s="293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288" t="s">
        <v>110</v>
      </c>
      <c r="C197" s="289"/>
      <c r="D197" s="292" t="s">
        <v>111</v>
      </c>
      <c r="E197" s="223"/>
      <c r="F197" s="223"/>
      <c r="G197" s="293"/>
      <c r="H197" s="67" t="s">
        <v>112</v>
      </c>
      <c r="I197" s="67" t="s">
        <v>113</v>
      </c>
      <c r="J197" s="67" t="s">
        <v>114</v>
      </c>
      <c r="K197" s="67" t="s">
        <v>115</v>
      </c>
      <c r="L197" s="292" t="s">
        <v>14</v>
      </c>
      <c r="M197" s="223"/>
      <c r="N197" s="223"/>
      <c r="O197" s="293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288" t="s">
        <v>110</v>
      </c>
      <c r="C225" s="289"/>
      <c r="D225" s="292" t="s">
        <v>111</v>
      </c>
      <c r="E225" s="223"/>
      <c r="F225" s="223"/>
      <c r="G225" s="293"/>
      <c r="H225" s="67" t="s">
        <v>112</v>
      </c>
      <c r="I225" s="67" t="s">
        <v>113</v>
      </c>
      <c r="J225" s="67" t="s">
        <v>114</v>
      </c>
      <c r="K225" s="67" t="s">
        <v>115</v>
      </c>
      <c r="L225" s="292" t="s">
        <v>14</v>
      </c>
      <c r="M225" s="223"/>
      <c r="N225" s="223"/>
      <c r="O225" s="293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288" t="s">
        <v>110</v>
      </c>
      <c r="C253" s="289"/>
      <c r="D253" s="292" t="s">
        <v>111</v>
      </c>
      <c r="E253" s="223"/>
      <c r="F253" s="223"/>
      <c r="G253" s="293"/>
      <c r="H253" s="67" t="s">
        <v>112</v>
      </c>
      <c r="I253" s="67" t="s">
        <v>113</v>
      </c>
      <c r="J253" s="67" t="s">
        <v>114</v>
      </c>
      <c r="K253" s="67" t="s">
        <v>115</v>
      </c>
      <c r="L253" s="292" t="s">
        <v>14</v>
      </c>
      <c r="M253" s="223"/>
      <c r="N253" s="223"/>
      <c r="O253" s="293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288" t="s">
        <v>110</v>
      </c>
      <c r="C281" s="289"/>
      <c r="D281" s="292" t="s">
        <v>111</v>
      </c>
      <c r="E281" s="223"/>
      <c r="F281" s="223"/>
      <c r="G281" s="293"/>
      <c r="H281" s="67" t="s">
        <v>112</v>
      </c>
      <c r="I281" s="67" t="s">
        <v>113</v>
      </c>
      <c r="J281" s="67" t="s">
        <v>114</v>
      </c>
      <c r="K281" s="67" t="s">
        <v>115</v>
      </c>
      <c r="L281" s="292" t="s">
        <v>14</v>
      </c>
      <c r="M281" s="223"/>
      <c r="N281" s="223"/>
      <c r="O281" s="293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90" t="s">
        <v>26</v>
      </c>
      <c r="C328" s="291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0" t="s">
        <v>26</v>
      </c>
      <c r="C342" s="291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38760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4.4999999999999998E-2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10.636363636363637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38760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0.18919848641210871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0.56759545923632626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38760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0.25985712074303408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0.77957136222910239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38760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2.4711106811145508E-2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7.4133320433436539E-2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7.3242747391354199E-4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2.1972824217406264E-3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8" t="s">
        <v>139</v>
      </c>
      <c r="C399" s="289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8" t="s">
        <v>198</v>
      </c>
      <c r="C413" s="289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8" t="s">
        <v>145</v>
      </c>
      <c r="C416" s="289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8" t="s">
        <v>64</v>
      </c>
      <c r="C422" s="289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8" t="s">
        <v>147</v>
      </c>
      <c r="C425" s="289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8" t="s">
        <v>188</v>
      </c>
      <c r="C428" s="289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85"/>
      <c r="C444" s="286"/>
      <c r="D444" s="177"/>
      <c r="E444" s="287"/>
      <c r="F444" s="286"/>
      <c r="G444" s="177"/>
      <c r="H444" s="287"/>
      <c r="I444" s="286"/>
      <c r="J444" s="177"/>
      <c r="K444" s="287"/>
      <c r="L444" s="286"/>
      <c r="M444" s="177"/>
      <c r="N444" s="287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5" priority="22">
      <formula>AND($C$24="Ninguno")</formula>
    </cfRule>
  </conditionalFormatting>
  <conditionalFormatting sqref="C26:F26">
    <cfRule type="expression" dxfId="4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{7DF2A490-B1E2-495B-BC06-19B95D08C774}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{DFD871FC-7C45-44F5-8DE7-DD13FFF47AE4}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{107E38E9-252F-48E2-92FD-F03A2A075051}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{3D7ABCD7-CB19-4D20-8AEC-25B99F17E63A}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{761EB56F-467D-4C10-A34D-3B4CA6FF04CC}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{C3796D3A-4584-4743-824B-1897C2C31D12}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{42FC98DD-3EB5-4D3E-9DD6-7723C1208C1F}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" priority="1">
      <formula>AND($C$24="Ninguno")</formula>
    </cfRule>
  </conditionalFormatting>
  <dataValidations count="4">
    <dataValidation type="list" allowBlank="1" showInputMessage="1" showErrorMessage="1" sqref="C108" xr:uid="{B3B56FD1-0088-4637-AA5D-99196F3480A5}">
      <formula1>"0%, 1%, 3%, 5%, 10%, 15%"</formula1>
    </dataValidation>
    <dataValidation type="list" allowBlank="1" showInputMessage="1" showErrorMessage="1" sqref="C17:F17" xr:uid="{46FCFDB0-AA4D-45C5-8B01-1DC9ED1FFB83}">
      <formula1>"Rev. N, Rev. 01, Rev. 02, Rev 03, Rev. 04, Rev 05, Rev 06"</formula1>
    </dataValidation>
    <dataValidation type="list" allowBlank="1" showInputMessage="1" showErrorMessage="1" sqref="G329:I338 G343:I345" xr:uid="{6B5BD51F-37DA-4BA4-AA8E-3F83DE1BF4AA}">
      <formula1>$B$65:$B$99</formula1>
    </dataValidation>
    <dataValidation type="list" allowBlank="1" showInputMessage="1" showErrorMessage="1" sqref="C61:F61" xr:uid="{4F4606EE-E8EE-49A2-A806-36FBF2F1B3DE}">
      <formula1>$B$64:$B$99</formula1>
    </dataValidation>
  </dataValidations>
  <hyperlinks>
    <hyperlink ref="B8" location="Index!A1" display="Index!A1" xr:uid="{9FBE8BF1-62DF-42EE-86D3-19CFF51E6613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DF2A490-B1E2-495B-BC06-19B95D08C7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DFD871FC-7C45-44F5-8DE7-DD13FFF47A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107E38E9-252F-48E2-92FD-F03A2A07505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3D7ABCD7-CB19-4D20-8AEC-25B99F17E63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761EB56F-467D-4C10-A34D-3B4CA6FF04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C3796D3A-4584-4743-824B-1897C2C31D12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42FC98DD-3EB5-4D3E-9DD6-7723C1208C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449A7-5F17-45D8-83D7-C7C4BB9E6CE1}">
  <sheetPr codeName="Hoja16">
    <tabColor rgb="FFFFFF00"/>
  </sheetPr>
  <dimension ref="B1:AN459"/>
  <sheetViews>
    <sheetView view="pageBreakPreview" topLeftCell="A22" zoomScale="80" zoomScaleNormal="90" zoomScaleSheetLayoutView="80" workbookViewId="0">
      <selection activeCell="G57" sqref="G57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250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309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94"/>
      <c r="I17" s="254"/>
      <c r="J17" s="254"/>
      <c r="K17" s="254"/>
      <c r="L17" s="254"/>
      <c r="M17" s="254"/>
      <c r="N17" s="254"/>
      <c r="O17" s="29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96" t="s">
        <v>218</v>
      </c>
      <c r="D19" s="263"/>
      <c r="E19" s="263"/>
      <c r="F19" s="297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237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0.13500000000000001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4.4999999999999998E-2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311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2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38760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288" t="s">
        <v>110</v>
      </c>
      <c r="C141" s="289"/>
      <c r="D141" s="292" t="s">
        <v>111</v>
      </c>
      <c r="E141" s="223"/>
      <c r="F141" s="223"/>
      <c r="G141" s="293"/>
      <c r="H141" s="67" t="s">
        <v>112</v>
      </c>
      <c r="I141" s="67" t="s">
        <v>113</v>
      </c>
      <c r="J141" s="67" t="s">
        <v>114</v>
      </c>
      <c r="K141" s="67" t="s">
        <v>115</v>
      </c>
      <c r="L141" s="292" t="s">
        <v>14</v>
      </c>
      <c r="M141" s="223"/>
      <c r="N141" s="223"/>
      <c r="O141" s="293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288" t="s">
        <v>110</v>
      </c>
      <c r="C169" s="289"/>
      <c r="D169" s="292" t="s">
        <v>111</v>
      </c>
      <c r="E169" s="223"/>
      <c r="F169" s="223"/>
      <c r="G169" s="293"/>
      <c r="H169" s="67" t="s">
        <v>112</v>
      </c>
      <c r="I169" s="67" t="s">
        <v>113</v>
      </c>
      <c r="J169" s="67" t="s">
        <v>114</v>
      </c>
      <c r="K169" s="67" t="s">
        <v>115</v>
      </c>
      <c r="L169" s="292" t="s">
        <v>14</v>
      </c>
      <c r="M169" s="223"/>
      <c r="N169" s="223"/>
      <c r="O169" s="293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288" t="s">
        <v>110</v>
      </c>
      <c r="C197" s="289"/>
      <c r="D197" s="292" t="s">
        <v>111</v>
      </c>
      <c r="E197" s="223"/>
      <c r="F197" s="223"/>
      <c r="G197" s="293"/>
      <c r="H197" s="67" t="s">
        <v>112</v>
      </c>
      <c r="I197" s="67" t="s">
        <v>113</v>
      </c>
      <c r="J197" s="67" t="s">
        <v>114</v>
      </c>
      <c r="K197" s="67" t="s">
        <v>115</v>
      </c>
      <c r="L197" s="292" t="s">
        <v>14</v>
      </c>
      <c r="M197" s="223"/>
      <c r="N197" s="223"/>
      <c r="O197" s="293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288" t="s">
        <v>110</v>
      </c>
      <c r="C225" s="289"/>
      <c r="D225" s="292" t="s">
        <v>111</v>
      </c>
      <c r="E225" s="223"/>
      <c r="F225" s="223"/>
      <c r="G225" s="293"/>
      <c r="H225" s="67" t="s">
        <v>112</v>
      </c>
      <c r="I225" s="67" t="s">
        <v>113</v>
      </c>
      <c r="J225" s="67" t="s">
        <v>114</v>
      </c>
      <c r="K225" s="67" t="s">
        <v>115</v>
      </c>
      <c r="L225" s="292" t="s">
        <v>14</v>
      </c>
      <c r="M225" s="223"/>
      <c r="N225" s="223"/>
      <c r="O225" s="293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288" t="s">
        <v>110</v>
      </c>
      <c r="C253" s="289"/>
      <c r="D253" s="292" t="s">
        <v>111</v>
      </c>
      <c r="E253" s="223"/>
      <c r="F253" s="223"/>
      <c r="G253" s="293"/>
      <c r="H253" s="67" t="s">
        <v>112</v>
      </c>
      <c r="I253" s="67" t="s">
        <v>113</v>
      </c>
      <c r="J253" s="67" t="s">
        <v>114</v>
      </c>
      <c r="K253" s="67" t="s">
        <v>115</v>
      </c>
      <c r="L253" s="292" t="s">
        <v>14</v>
      </c>
      <c r="M253" s="223"/>
      <c r="N253" s="223"/>
      <c r="O253" s="293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288" t="s">
        <v>110</v>
      </c>
      <c r="C281" s="289"/>
      <c r="D281" s="292" t="s">
        <v>111</v>
      </c>
      <c r="E281" s="223"/>
      <c r="F281" s="223"/>
      <c r="G281" s="293"/>
      <c r="H281" s="67" t="s">
        <v>112</v>
      </c>
      <c r="I281" s="67" t="s">
        <v>113</v>
      </c>
      <c r="J281" s="67" t="s">
        <v>114</v>
      </c>
      <c r="K281" s="67" t="s">
        <v>115</v>
      </c>
      <c r="L281" s="292" t="s">
        <v>14</v>
      </c>
      <c r="M281" s="223"/>
      <c r="N281" s="223"/>
      <c r="O281" s="293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90" t="s">
        <v>26</v>
      </c>
      <c r="C328" s="291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0" t="s">
        <v>26</v>
      </c>
      <c r="C342" s="291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38760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4.4999999999999998E-2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10.636363636363637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38760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0.18919848641210871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0.56759545923632626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38760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0.25985712074303408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0.77957136222910239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38760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2.4711106811145508E-2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7.4133320433436539E-2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7.3242747391354199E-4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2.1972824217406264E-3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8" t="s">
        <v>139</v>
      </c>
      <c r="C399" s="289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8" t="s">
        <v>198</v>
      </c>
      <c r="C413" s="289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8" t="s">
        <v>145</v>
      </c>
      <c r="C416" s="289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8" t="s">
        <v>64</v>
      </c>
      <c r="C422" s="289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8" t="s">
        <v>147</v>
      </c>
      <c r="C425" s="289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8" t="s">
        <v>188</v>
      </c>
      <c r="C428" s="289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85"/>
      <c r="C444" s="286"/>
      <c r="D444" s="177"/>
      <c r="E444" s="287"/>
      <c r="F444" s="286"/>
      <c r="G444" s="177"/>
      <c r="H444" s="287"/>
      <c r="I444" s="286"/>
      <c r="J444" s="177"/>
      <c r="K444" s="287"/>
      <c r="L444" s="286"/>
      <c r="M444" s="177"/>
      <c r="N444" s="287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2" priority="21">
      <formula>AND($C$24="Ninguno")</formula>
    </cfRule>
  </conditionalFormatting>
  <conditionalFormatting sqref="C26:F26">
    <cfRule type="expression" dxfId="1" priority="20">
      <formula>AND($C$24="Ninguno")</formula>
    </cfRule>
  </conditionalFormatting>
  <conditionalFormatting sqref="O42:O46">
    <cfRule type="iconSet" priority="1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{B73C8FF4-B9E9-4C13-95DE-BFD781E7E268}</x14:id>
        </ext>
      </extLst>
    </cfRule>
  </conditionalFormatting>
  <conditionalFormatting sqref="K170:K1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{48572904-1C5A-4049-B4BF-287E04AD67F6}</x14:id>
        </ext>
      </extLst>
    </cfRule>
  </conditionalFormatting>
  <conditionalFormatting sqref="K198:K217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{93C6BDE4-B99C-4951-A4EE-1695D1CE25BB}</x14:id>
        </ext>
      </extLst>
    </cfRule>
  </conditionalFormatting>
  <conditionalFormatting sqref="K254:K27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{8804B5ED-78E8-42D5-A9CD-190014661A2A}</x14:id>
        </ext>
      </extLst>
    </cfRule>
  </conditionalFormatting>
  <conditionalFormatting sqref="K282:K301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{6B0E7EAD-FCAE-4BCF-9345-3B9DDA414803}</x14:id>
        </ext>
      </extLst>
    </cfRule>
  </conditionalFormatting>
  <conditionalFormatting sqref="I226:I24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{7CDFBBE7-89C1-48AE-AB36-AEC8E8E4190F}</x14:id>
        </ext>
      </extLst>
    </cfRule>
  </conditionalFormatting>
  <conditionalFormatting sqref="E400:E40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{07926458-456A-487E-9583-823BCF8523AE}</x14:id>
        </ext>
      </extLst>
    </cfRule>
  </conditionalFormatting>
  <conditionalFormatting sqref="H73:H99">
    <cfRule type="iconSet" priority="22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0" priority="1">
      <formula>AND($C$24="Ninguno")</formula>
    </cfRule>
  </conditionalFormatting>
  <dataValidations count="4">
    <dataValidation type="list" allowBlank="1" showInputMessage="1" showErrorMessage="1" sqref="C61:F61" xr:uid="{3FABDF9D-E13B-4A0D-9424-FD52193BB61B}">
      <formula1>$B$64:$B$99</formula1>
    </dataValidation>
    <dataValidation type="list" allowBlank="1" showInputMessage="1" showErrorMessage="1" sqref="G329:I338 G343:I345" xr:uid="{E884C73B-EEB5-468A-875D-5D317C279AD4}">
      <formula1>$B$65:$B$99</formula1>
    </dataValidation>
    <dataValidation type="list" allowBlank="1" showInputMessage="1" showErrorMessage="1" sqref="C17:F17" xr:uid="{BDB72298-82CA-4910-A99C-FE02F8CA25EB}">
      <formula1>"Rev. N, Rev. 01, Rev. 02, Rev 03, Rev. 04, Rev 05, Rev 06"</formula1>
    </dataValidation>
    <dataValidation type="list" allowBlank="1" showInputMessage="1" showErrorMessage="1" sqref="C108" xr:uid="{BF5727ED-74D9-4BCE-BF0B-42C63F31D9DB}">
      <formula1>"0%, 1%, 3%, 5%, 10%, 15%"</formula1>
    </dataValidation>
  </dataValidations>
  <hyperlinks>
    <hyperlink ref="B8" location="Index!A1" display="Index!A1" xr:uid="{64D9031D-EE71-4C7C-939D-F7AF94B31FB2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3C8FF4-B9E9-4C13-95DE-BFD781E7E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48572904-1C5A-4049-B4BF-287E04AD67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93C6BDE4-B99C-4951-A4EE-1695D1CE25B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8804B5ED-78E8-42D5-A9CD-190014661A2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6B0E7EAD-FCAE-4BCF-9345-3B9DDA4148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7CDFBBE7-89C1-48AE-AB36-AEC8E8E4190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07926458-456A-487E-9583-823BCF8523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18</vt:i4>
      </vt:variant>
    </vt:vector>
  </HeadingPairs>
  <TitlesOfParts>
    <vt:vector size="36" baseType="lpstr">
      <vt:lpstr>Index</vt:lpstr>
      <vt:lpstr>1a</vt:lpstr>
      <vt:lpstr>1b</vt:lpstr>
      <vt:lpstr>1c</vt:lpstr>
      <vt:lpstr>3</vt:lpstr>
      <vt:lpstr>4</vt:lpstr>
      <vt:lpstr>5</vt:lpstr>
      <vt:lpstr>6</vt:lpstr>
      <vt:lpstr>6a</vt:lpstr>
      <vt:lpstr>6b</vt:lpstr>
      <vt:lpstr>7a</vt:lpstr>
      <vt:lpstr>7b</vt:lpstr>
      <vt:lpstr>7c</vt:lpstr>
      <vt:lpstr>9</vt:lpstr>
      <vt:lpstr>10</vt:lpstr>
      <vt:lpstr>11</vt:lpstr>
      <vt:lpstr>12</vt:lpstr>
      <vt:lpstr>12a</vt:lpstr>
      <vt:lpstr>'10'!Área_de_impresión</vt:lpstr>
      <vt:lpstr>'11'!Área_de_impresión</vt:lpstr>
      <vt:lpstr>'12'!Área_de_impresión</vt:lpstr>
      <vt:lpstr>'12a'!Área_de_impresión</vt:lpstr>
      <vt:lpstr>'1a'!Área_de_impresión</vt:lpstr>
      <vt:lpstr>'1b'!Área_de_impresión</vt:lpstr>
      <vt:lpstr>'1c'!Área_de_impresión</vt:lpstr>
      <vt:lpstr>'3'!Área_de_impresión</vt:lpstr>
      <vt:lpstr>'4'!Área_de_impresión</vt:lpstr>
      <vt:lpstr>'5'!Área_de_impresión</vt:lpstr>
      <vt:lpstr>'6'!Área_de_impresión</vt:lpstr>
      <vt:lpstr>'6a'!Área_de_impresión</vt:lpstr>
      <vt:lpstr>'6b'!Área_de_impresión</vt:lpstr>
      <vt:lpstr>'7a'!Área_de_impresión</vt:lpstr>
      <vt:lpstr>'7b'!Área_de_impresión</vt:lpstr>
      <vt:lpstr>'7c'!Área_de_impresión</vt:lpstr>
      <vt:lpstr>'9'!Área_de_impresión</vt:lpstr>
      <vt:lpstr>Index!Área_de_impresión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IMPRESORA 3D</dc:creator>
  <cp:lastModifiedBy>JOAQUÍN RUBÉN ROSALES GARCÍA</cp:lastModifiedBy>
  <cp:lastPrinted>2024-09-25T18:59:27Z</cp:lastPrinted>
  <dcterms:created xsi:type="dcterms:W3CDTF">2022-12-20T22:20:07Z</dcterms:created>
  <dcterms:modified xsi:type="dcterms:W3CDTF">2026-06-29T20:44:18Z</dcterms:modified>
</cp:coreProperties>
</file>