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"/>
    </mc:Choice>
  </mc:AlternateContent>
  <xr:revisionPtr revIDLastSave="184" documentId="6_{D000FF36-756C-4788-9D1A-149FB84D802A}" xr6:coauthVersionLast="41" xr6:coauthVersionMax="41" xr10:uidLastSave="{CCB92727-29FB-42D9-BB04-2A0E4B217C67}"/>
  <bookViews>
    <workbookView xWindow="25017" yWindow="-118" windowWidth="25370" windowHeight="13759" xr2:uid="{AA7D028F-3842-4D8E-9E4C-60C088FCA9FA}"/>
  </bookViews>
  <sheets>
    <sheet name="MEN, OWN y SimLex Spearman" sheetId="3" r:id="rId1"/>
    <sheet name="SOLO MEN" sheetId="2" r:id="rId2"/>
    <sheet name="Anteri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3" l="1"/>
  <c r="G103" i="3"/>
  <c r="G102" i="3"/>
  <c r="G101" i="3"/>
  <c r="G100" i="3"/>
  <c r="G99" i="3"/>
  <c r="E103" i="3"/>
  <c r="E102" i="3"/>
  <c r="E101" i="3"/>
  <c r="E100" i="3"/>
  <c r="E99" i="3"/>
  <c r="E93" i="3"/>
  <c r="C103" i="3"/>
  <c r="C102" i="3"/>
  <c r="C101" i="3"/>
  <c r="C100" i="3"/>
  <c r="C99" i="3"/>
  <c r="C93" i="3"/>
  <c r="E82" i="3" l="1"/>
  <c r="E79" i="3"/>
  <c r="C82" i="3"/>
  <c r="C71" i="3"/>
  <c r="C83" i="3"/>
  <c r="C81" i="3"/>
  <c r="C80" i="3"/>
  <c r="C79" i="3"/>
  <c r="D40" i="3"/>
  <c r="D39" i="3"/>
  <c r="D38" i="3"/>
  <c r="D37" i="3"/>
  <c r="D36" i="3"/>
  <c r="D29" i="3"/>
  <c r="I59" i="3" l="1"/>
  <c r="H59" i="3"/>
  <c r="D59" i="3"/>
  <c r="E59" i="3"/>
  <c r="F59" i="3"/>
  <c r="G59" i="3"/>
  <c r="C60" i="3"/>
  <c r="C40" i="3"/>
  <c r="C39" i="3"/>
  <c r="C38" i="3"/>
  <c r="C37" i="3"/>
  <c r="C36" i="3"/>
  <c r="C29" i="3"/>
  <c r="C63" i="3"/>
  <c r="C62" i="3"/>
  <c r="C61" i="3"/>
  <c r="C59" i="3"/>
  <c r="C52" i="3"/>
  <c r="C13" i="3" l="1"/>
  <c r="E20" i="3"/>
  <c r="D20" i="3"/>
  <c r="C20" i="3"/>
  <c r="H20" i="3"/>
  <c r="G20" i="3"/>
  <c r="F20" i="3"/>
  <c r="G13" i="3"/>
  <c r="F13" i="3"/>
  <c r="E13" i="3"/>
  <c r="D13" i="3"/>
  <c r="C14" i="3"/>
  <c r="J14" i="3"/>
  <c r="I14" i="3"/>
  <c r="K13" i="3"/>
  <c r="I13" i="3"/>
  <c r="H13" i="3"/>
  <c r="C15" i="3"/>
  <c r="C6" i="3"/>
  <c r="C17" i="3"/>
  <c r="C16" i="3"/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<sst xmlns="http://schemas.openxmlformats.org/spreadsheetml/2006/main" count="368" uniqueCount="109">
  <si>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</si>
  <si>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</si>
  <si>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</si>
  <si>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</si>
  <si>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</si>
  <si>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</si>
  <si>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</si>
  <si>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</si>
  <si>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</si>
  <si>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</si>
  <si>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</si>
  <si>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</si>
  <si>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</si>
  <si>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</si>
  <si>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</si>
  <si>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</si>
  <si>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</si>
  <si>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</si>
  <si>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</si>
  <si>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</si>
  <si>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</si>
  <si>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</si>
  <si>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</si>
  <si>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</si>
  <si>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</si>
  <si>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</si>
  <si>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</si>
  <si>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</si>
  <si>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</si>
  <si>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</si>
  <si>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</si>
  <si>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</si>
  <si>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</si>
  <si>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</si>
  <si>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</si>
  <si>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</si>
  <si>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</si>
  <si>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</si>
  <si>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</si>
  <si>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</si>
  <si>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</si>
  <si>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</si>
  <si>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</si>
  <si>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</si>
  <si>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</si>
  <si>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</si>
  <si>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</si>
  <si>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</si>
  <si>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</si>
  <si>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</si>
  <si>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</si>
  <si>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</si>
  <si>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</si>
  <si>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</si>
  <si>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</si>
  <si>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</si>
  <si>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</si>
  <si>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</si>
  <si>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</si>
  <si>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</si>
  <si>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</si>
  <si>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</si>
  <si>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</si>
  <si>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</si>
  <si>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</si>
  <si>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</si>
  <si>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</si>
  <si>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</si>
  <si>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</si>
  <si>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</si>
  <si>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</si>
  <si>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</si>
  <si>
    <t>iterar con num_feat…??? No creo…</t>
  </si>
  <si>
    <t>MEN DATASET</t>
  </si>
  <si>
    <t>HDC 'normal'</t>
  </si>
  <si>
    <t>DATASET'S AND SPEARMAN CORRELATION…</t>
  </si>
  <si>
    <t>*Ya no variamos el número de features, más es mejor…</t>
  </si>
  <si>
    <t>num_feat* = 30 (máx 22)</t>
  </si>
  <si>
    <t>HDC 'Inter_corr_no_tax' / Weighted: 2</t>
  </si>
  <si>
    <t>HDC 'Intercorr_PF' / Weighted: 2</t>
  </si>
  <si>
    <t>HDC 'Intercorr_No_Tax_PF' / Weighted: 2</t>
  </si>
  <si>
    <t>Weighted 4</t>
  </si>
  <si>
    <t>Weighted 3</t>
  </si>
  <si>
    <t>Weighted 5</t>
  </si>
  <si>
    <t>Weighted 6</t>
  </si>
  <si>
    <t xml:space="preserve">HDC 'Prod_Freq' </t>
  </si>
  <si>
    <t>HDC 'Inter_corr_tax'</t>
  </si>
  <si>
    <t>Weighted 2 [&lt;= 13]</t>
  </si>
  <si>
    <t>Weighted 2 [&lt;= 14]</t>
  </si>
  <si>
    <t>Weighted 2 [&lt;= 15]</t>
  </si>
  <si>
    <t>Weighted 2 [&lt;= 16]</t>
  </si>
  <si>
    <t>Weighted 2 [&lt;= 17]</t>
  </si>
  <si>
    <t>Weighted 2 [&lt;= 18]</t>
  </si>
  <si>
    <t>Weighted 2 [&lt;= 19]</t>
  </si>
  <si>
    <t>Weighted 2 [&lt;= 20]</t>
  </si>
  <si>
    <t>Weighted 2 [&lt;= 12]</t>
  </si>
  <si>
    <t>Weighted 2 [&lt;= 11]</t>
  </si>
  <si>
    <t>Weighted 2 [&lt;= 10]</t>
  </si>
  <si>
    <t>Compararme contra mejores métodos del estado del arte… Pero usando mi subconjunto de datos…</t>
  </si>
  <si>
    <t>SimLex-999</t>
  </si>
  <si>
    <t>Weighted 2 [&lt;= 9]</t>
  </si>
  <si>
    <t>PONER EN ARTICULO COMO MUESTRA… PERO EN EL SIGUIENTE ARTICULO SE HARA LA PRUEBA CHIDA CHIDA…</t>
  </si>
  <si>
    <t>CON CONCEPTNET Y LOS 1,000 CONCEPTOS</t>
  </si>
  <si>
    <t>MY DATASET - Original Ratings</t>
  </si>
  <si>
    <t>MY DATASET - Modified Ratings</t>
  </si>
  <si>
    <t>ExperimentalResults - 3</t>
  </si>
  <si>
    <t>*normalización</t>
  </si>
  <si>
    <t>Weighted 2 [&lt;= 13]   -+ Normalización Min Max</t>
  </si>
  <si>
    <t>10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</si>
</sst>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DA27-393D-4CFC-88D0-F1B7D99719E8}">
  <dimension ref="B1:M104"/>
  <sheetViews>
    <sheetView tabSelected="1" topLeftCell="A88" workbookViewId="0">
      <selection activeCell="F101" sqref="F101"/>
    </sheetView>
  </sheetViews>
  <sheetFormatPr baseColWidth="10" defaultRowHeight="15.05" x14ac:dyDescent="0.3"/>
  <cols>
    <col min="2" max="2" width="32.88671875" customWidth="1"/>
    <col min="3" max="3" width="26.5546875" customWidth="1"/>
    <col min="4" max="4" width="20.21875" customWidth="1"/>
    <col min="5" max="7" width="19.77734375" customWidth="1"/>
    <col min="8" max="8" width="18.109375" customWidth="1"/>
    <col min="9" max="9" width="21.5546875" customWidth="1"/>
  </cols>
  <sheetData>
    <row r="1" spans="2:11" x14ac:dyDescent="0.3">
      <c r="E1" s="8"/>
      <c r="F1" s="8"/>
      <c r="G1" s="8"/>
    </row>
    <row r="2" spans="2:11" ht="24.25" x14ac:dyDescent="0.45">
      <c r="E2" s="23" t="s">
        <v>75</v>
      </c>
      <c r="F2" s="23"/>
      <c r="G2" s="23"/>
    </row>
    <row r="3" spans="2:11" x14ac:dyDescent="0.3">
      <c r="K3" t="s">
        <v>76</v>
      </c>
    </row>
    <row r="4" spans="2:11" x14ac:dyDescent="0.3">
      <c r="B4" s="8"/>
      <c r="C4" s="2" t="s">
        <v>73</v>
      </c>
      <c r="D4" s="8"/>
      <c r="E4" s="8"/>
      <c r="F4" s="8"/>
      <c r="G4" s="8"/>
      <c r="H4" s="8"/>
      <c r="I4" s="8"/>
      <c r="J4" s="8"/>
    </row>
    <row r="5" spans="2:11" x14ac:dyDescent="0.3">
      <c r="B5" s="8"/>
      <c r="C5" s="8" t="s">
        <v>77</v>
      </c>
      <c r="D5" s="8"/>
      <c r="E5" s="8"/>
      <c r="F5" s="8"/>
      <c r="G5" s="8"/>
      <c r="H5" s="8"/>
      <c r="I5" s="8"/>
      <c r="J5" s="8"/>
    </row>
    <row r="6" spans="2:11" x14ac:dyDescent="0.3">
      <c r="B6" s="8" t="s">
        <v>74</v>
      </c>
      <c r="C6" s="8">
        <f>AVERAGE(0.7232, 0.7109, 0.6817,0.684,0.7189,0.6722,0.6671,0.7104,0.6978,0.6965,0.6685)</f>
        <v>0.69374545454545455</v>
      </c>
      <c r="D6" s="8"/>
      <c r="E6" s="8"/>
      <c r="F6" s="8"/>
      <c r="G6" s="8"/>
      <c r="H6" s="8"/>
      <c r="I6" s="8"/>
      <c r="J6" s="8"/>
    </row>
    <row r="7" spans="2:11" x14ac:dyDescent="0.3">
      <c r="B7" s="8" t="s">
        <v>4</v>
      </c>
      <c r="C7" s="8">
        <v>0.71319999999999995</v>
      </c>
      <c r="D7" s="8"/>
      <c r="E7" s="8"/>
      <c r="F7" s="8"/>
      <c r="G7" s="8"/>
      <c r="H7" s="8"/>
      <c r="I7" s="8"/>
      <c r="J7" s="8"/>
    </row>
    <row r="8" spans="2:11" x14ac:dyDescent="0.3">
      <c r="B8" s="8" t="s">
        <v>5</v>
      </c>
      <c r="C8" s="8">
        <v>0.56330000000000002</v>
      </c>
      <c r="D8" s="8"/>
      <c r="E8" s="8"/>
      <c r="F8" s="8"/>
      <c r="G8" s="8"/>
      <c r="H8" s="8"/>
      <c r="I8" s="8"/>
      <c r="J8" s="8"/>
    </row>
    <row r="9" spans="2:11" x14ac:dyDescent="0.3">
      <c r="B9" s="8" t="s">
        <v>7</v>
      </c>
      <c r="C9" s="8">
        <v>0.56259999999999999</v>
      </c>
      <c r="D9" s="8"/>
      <c r="E9" s="8"/>
      <c r="F9" s="8"/>
      <c r="G9" s="8"/>
      <c r="H9" s="8"/>
      <c r="I9" s="8"/>
      <c r="J9" s="8"/>
    </row>
    <row r="10" spans="2:11" x14ac:dyDescent="0.3">
      <c r="B10" s="8" t="s">
        <v>8</v>
      </c>
      <c r="C10" s="8">
        <v>0.55230000000000001</v>
      </c>
      <c r="D10" s="8"/>
      <c r="E10" s="8"/>
      <c r="F10" s="8"/>
      <c r="G10" s="8"/>
      <c r="H10" s="8"/>
      <c r="I10" s="8"/>
      <c r="J10" s="8"/>
    </row>
    <row r="11" spans="2:11" x14ac:dyDescent="0.3">
      <c r="B11" s="8" t="s">
        <v>6</v>
      </c>
      <c r="C11" s="8">
        <v>0.38950000000000001</v>
      </c>
      <c r="D11" s="8"/>
      <c r="E11" s="8"/>
      <c r="F11" s="8"/>
      <c r="G11" s="8"/>
      <c r="H11" s="8"/>
      <c r="I11" s="8"/>
      <c r="J11" s="8"/>
    </row>
    <row r="12" spans="2:11" x14ac:dyDescent="0.3">
      <c r="B12" s="8"/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82</v>
      </c>
      <c r="I12" s="8" t="s">
        <v>81</v>
      </c>
      <c r="J12" s="8" t="s">
        <v>83</v>
      </c>
      <c r="K12" s="8" t="s">
        <v>84</v>
      </c>
    </row>
    <row r="13" spans="2:11" x14ac:dyDescent="0.3">
      <c r="B13" s="8" t="s">
        <v>85</v>
      </c>
      <c r="C13" s="13">
        <f>AVERAGE(0.7173,0.7029,0.722,0.7071,0.7242,0.6946,0.7133,0.7045,0.6875,0.7124,0.7289,0.69,0.7254,0.6978,0.70566,0.7082,0.7152,0.6876,0.6969,0.7062,0.6988,0.7394,0.695,0.7067,0.6887,0.6881,0.6989)</f>
        <v>0.7060466666666666</v>
      </c>
      <c r="D13" s="8">
        <f>AVERAGE(0.692,0.699,0.7034,0.6626,0.7053)</f>
        <v>0.69245999999999996</v>
      </c>
      <c r="E13" s="2">
        <f>AVERAGE(0.743494,0.7121,0.7027,0.7005,0.6893)</f>
        <v>0.70961879999999999</v>
      </c>
      <c r="F13" s="8">
        <f>AVERAGE(0.6931,0.704,0.7234,0.7092,0.686)</f>
        <v>0.70313999999999999</v>
      </c>
      <c r="G13" s="8">
        <f>AVERAGE(0.7085,0.6965,0.707,0.7074,0.6717)</f>
        <v>0.69821999999999995</v>
      </c>
      <c r="H13" s="8">
        <f>AVERAGE(0.6516,0.7124,0.6862,0.6882,0.6759)</f>
        <v>0.68286000000000002</v>
      </c>
      <c r="I13" s="8">
        <f>AVERAGE(0.6768,0.6861,0.6842,0.7276,0.6572)</f>
        <v>0.68637999999999999</v>
      </c>
      <c r="J13" s="8"/>
      <c r="K13" s="8">
        <f>AVERAGE(0.714,0.6597,0.7134,0.6934,0.6451)</f>
        <v>0.68512000000000006</v>
      </c>
    </row>
    <row r="14" spans="2:11" x14ac:dyDescent="0.3">
      <c r="B14" s="8" t="s">
        <v>86</v>
      </c>
      <c r="C14" s="8">
        <f>AVERAGE(0.6739, 0.694,0.6926,0.6905,0.6794,0.701,0.6692,0.6946,0.7053,0.6628)</f>
        <v>0.68633000000000011</v>
      </c>
      <c r="D14" s="8"/>
      <c r="E14" s="8"/>
      <c r="F14" s="8"/>
      <c r="G14" s="8"/>
      <c r="H14" s="8"/>
      <c r="I14" s="8">
        <f>AVERAGE(0.6978,0.71703,0.6841,0.67447,0.6625)</f>
        <v>0.6871799999999999</v>
      </c>
      <c r="J14" s="8">
        <f>AVERAGE(0.663,0.6969,0.7018,0.6817,0.6659)</f>
        <v>0.68186000000000013</v>
      </c>
      <c r="K14" s="8"/>
    </row>
    <row r="15" spans="2:11" x14ac:dyDescent="0.3">
      <c r="B15" s="8" t="s">
        <v>78</v>
      </c>
      <c r="C15" s="8">
        <f>AVERAGE(0.684,0.6796,0.6831,0.6626,0.6993,0.6856,0.6872)</f>
        <v>0.68305714285714281</v>
      </c>
      <c r="D15" s="8"/>
      <c r="E15" s="8"/>
      <c r="F15" s="8"/>
      <c r="G15" s="8"/>
      <c r="H15" s="8"/>
      <c r="I15" s="8"/>
      <c r="J15" s="8"/>
    </row>
    <row r="16" spans="2:11" x14ac:dyDescent="0.3">
      <c r="B16" s="8" t="s">
        <v>79</v>
      </c>
      <c r="C16" s="8">
        <f>AVERAGE(0.7331,0.684,0.7232,0.7143,0.659,0.6984,0.7173,0.7153,0.6929,0.6901)</f>
        <v>0.70276000000000005</v>
      </c>
      <c r="D16" s="8"/>
      <c r="E16" s="8"/>
      <c r="F16" s="8"/>
      <c r="G16" s="8"/>
      <c r="H16" s="8"/>
      <c r="I16" s="8"/>
      <c r="J16" s="8"/>
    </row>
    <row r="17" spans="2:10" x14ac:dyDescent="0.3">
      <c r="B17" s="8" t="s">
        <v>80</v>
      </c>
      <c r="C17" s="8">
        <f>AVERAGE(0.7155,0.6808,0.7278,0.7105,0.6762,0.709,0.6946,0.6957,0.6734, 0.6961)</f>
        <v>0.69796000000000014</v>
      </c>
      <c r="D17" s="8"/>
      <c r="E17" s="8"/>
      <c r="F17" s="8"/>
      <c r="G17" s="8"/>
      <c r="H17" s="8"/>
      <c r="I17" s="8"/>
      <c r="J17" s="8"/>
    </row>
    <row r="18" spans="2:10" x14ac:dyDescent="0.3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3">
      <c r="B19" s="11"/>
      <c r="C19" s="11" t="s">
        <v>95</v>
      </c>
      <c r="D19" s="11" t="s">
        <v>96</v>
      </c>
      <c r="E19" s="11" t="s">
        <v>97</v>
      </c>
      <c r="F19" s="11" t="s">
        <v>92</v>
      </c>
      <c r="G19" s="11" t="s">
        <v>93</v>
      </c>
      <c r="H19" s="11" t="s">
        <v>94</v>
      </c>
      <c r="I19" s="8"/>
      <c r="J19" s="8"/>
    </row>
    <row r="20" spans="2:10" x14ac:dyDescent="0.3">
      <c r="B20" s="11" t="s">
        <v>85</v>
      </c>
      <c r="C20" s="11">
        <f>AVERAGE(0.6783,0.7074,0.7318,0.7009,0.71041)</f>
        <v>0.70576199999999989</v>
      </c>
      <c r="D20" s="11">
        <f>AVERAGE(0.6754,0.7215,0.6661,0.6939,0.7104)</f>
        <v>0.69345999999999997</v>
      </c>
      <c r="E20" s="11">
        <f>AVERAGE(0.7267,0.6876,0.6771,0.6937,0.7179)</f>
        <v>0.7006</v>
      </c>
      <c r="F20" s="11">
        <f>AVERAGE(0.6807,0.6615,0.6679,0.68515,0.6855)</f>
        <v>0.67615000000000003</v>
      </c>
      <c r="G20" s="11">
        <f>AVERAGE(0.7028,0.6958,0.6736,0.6654,0.69175)</f>
        <v>0.68586999999999998</v>
      </c>
      <c r="H20" s="11">
        <f>AVERAGE(0.7122,0.6785,0.7088,0.69302,0.7065)</f>
        <v>0.69980399999999998</v>
      </c>
      <c r="I20" s="8"/>
      <c r="J20" s="8"/>
    </row>
    <row r="21" spans="2:10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3">
      <c r="I22" s="8"/>
      <c r="J22" s="8"/>
    </row>
    <row r="23" spans="2:10" x14ac:dyDescent="0.3">
      <c r="I23" s="8"/>
      <c r="J23" s="8"/>
    </row>
    <row r="24" spans="2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3">
      <c r="B25" s="8"/>
      <c r="C25" s="8"/>
      <c r="D25" s="8"/>
      <c r="E25" s="8"/>
      <c r="F25" s="8"/>
      <c r="G25" s="8"/>
      <c r="H25" s="8"/>
      <c r="I25" s="8"/>
      <c r="J25" s="8"/>
    </row>
    <row r="26" spans="2:10" x14ac:dyDescent="0.3">
      <c r="D26" t="s">
        <v>76</v>
      </c>
    </row>
    <row r="27" spans="2:10" x14ac:dyDescent="0.3">
      <c r="B27" s="8"/>
      <c r="C27" s="2" t="s">
        <v>99</v>
      </c>
      <c r="D27" s="8"/>
      <c r="F27" s="8"/>
      <c r="G27" s="8"/>
      <c r="H27" s="8"/>
      <c r="I27" s="8"/>
      <c r="J27" s="8"/>
    </row>
    <row r="28" spans="2:10" x14ac:dyDescent="0.3">
      <c r="B28" s="8"/>
      <c r="C28" s="8" t="s">
        <v>77</v>
      </c>
      <c r="D28" s="8" t="s">
        <v>106</v>
      </c>
      <c r="F28" s="8"/>
      <c r="G28" s="8"/>
      <c r="H28" s="8"/>
      <c r="I28" s="8"/>
      <c r="J28" s="8"/>
    </row>
    <row r="29" spans="2:10" ht="15.05" customHeight="1" x14ac:dyDescent="0.3">
      <c r="B29" s="8" t="s">
        <v>74</v>
      </c>
      <c r="C29" s="2">
        <f>AVERAGE(0.6595,0.6382,0.6326,0.6598,0.64171,0.64366)</f>
        <v>0.64591166666666677</v>
      </c>
      <c r="D29" s="24">
        <f>AVERAGE(0.6643,0.6429,0.6616,0.6709)</f>
        <v>0.65992499999999998</v>
      </c>
      <c r="H29" s="8"/>
      <c r="I29" s="8"/>
      <c r="J29" s="8"/>
    </row>
    <row r="30" spans="2:10" x14ac:dyDescent="0.3">
      <c r="B30" s="8" t="s">
        <v>4</v>
      </c>
      <c r="C30" s="8">
        <v>0.62360000000000004</v>
      </c>
      <c r="D30" s="8"/>
      <c r="H30" s="8"/>
      <c r="I30" s="8"/>
      <c r="J30" s="8"/>
    </row>
    <row r="31" spans="2:10" x14ac:dyDescent="0.3">
      <c r="B31" s="8" t="s">
        <v>5</v>
      </c>
      <c r="C31" s="8">
        <v>0.52200000000000002</v>
      </c>
      <c r="D31" s="8"/>
      <c r="E31" s="29" t="s">
        <v>98</v>
      </c>
      <c r="F31" s="29"/>
      <c r="G31" s="29"/>
      <c r="H31" s="8"/>
      <c r="I31" s="8"/>
      <c r="J31" s="8"/>
    </row>
    <row r="32" spans="2:10" x14ac:dyDescent="0.3">
      <c r="B32" s="8" t="s">
        <v>7</v>
      </c>
      <c r="C32" s="8">
        <v>0.46949999999999997</v>
      </c>
      <c r="D32" s="8"/>
      <c r="E32" s="29"/>
      <c r="F32" s="29"/>
      <c r="G32" s="29"/>
      <c r="H32" s="8"/>
      <c r="I32" s="8"/>
      <c r="J32" s="8"/>
    </row>
    <row r="33" spans="2:13" x14ac:dyDescent="0.3">
      <c r="B33" s="8" t="s">
        <v>8</v>
      </c>
      <c r="C33" s="8">
        <v>0.441</v>
      </c>
      <c r="D33" s="8"/>
      <c r="E33" s="8"/>
      <c r="F33" s="8"/>
      <c r="G33" s="8"/>
      <c r="H33" s="8"/>
      <c r="I33" s="8"/>
      <c r="J33" s="8"/>
    </row>
    <row r="34" spans="2:13" x14ac:dyDescent="0.3">
      <c r="B34" s="8" t="s">
        <v>6</v>
      </c>
      <c r="C34" s="8">
        <v>0.39810000000000001</v>
      </c>
      <c r="D34" s="8"/>
      <c r="E34" s="8"/>
      <c r="F34" s="8"/>
      <c r="G34" s="8"/>
      <c r="H34" s="8"/>
      <c r="I34" s="8"/>
      <c r="J34" s="8"/>
    </row>
    <row r="35" spans="2:13" x14ac:dyDescent="0.3">
      <c r="B35" s="8"/>
      <c r="C35" s="8" t="s">
        <v>87</v>
      </c>
      <c r="D35" s="27" t="s">
        <v>107</v>
      </c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3">
      <c r="B36" s="8" t="s">
        <v>85</v>
      </c>
      <c r="C36" s="2">
        <f>AVERAGE(0.6481,0.649,0.6553,0.6557,0.6384)</f>
        <v>0.64929999999999999</v>
      </c>
      <c r="D36" s="2">
        <f>AVERAGE(0.6542,0.6544,0.6392)</f>
        <v>0.64926666666666666</v>
      </c>
      <c r="F36" s="8"/>
      <c r="G36" s="8"/>
      <c r="I36" s="8"/>
      <c r="J36" s="8"/>
      <c r="K36" s="8"/>
    </row>
    <row r="37" spans="2:13" x14ac:dyDescent="0.3">
      <c r="B37" s="8" t="s">
        <v>86</v>
      </c>
      <c r="C37" s="8">
        <f>AVERAGE(0.6333,0.601,0.6075,0.6113,0.6133)</f>
        <v>0.61327999999999994</v>
      </c>
      <c r="D37" s="8">
        <f>AVERAGE(0.5962,0.5982,0.5979)</f>
        <v>0.59743333333333337</v>
      </c>
      <c r="E37" s="8"/>
      <c r="F37" s="8"/>
      <c r="G37" s="8"/>
      <c r="I37" s="8"/>
      <c r="J37" s="8"/>
      <c r="K37" s="8"/>
    </row>
    <row r="38" spans="2:13" x14ac:dyDescent="0.3">
      <c r="B38" s="8" t="s">
        <v>78</v>
      </c>
      <c r="C38" s="8">
        <f>AVERAGE(0.62407,0.62186,0.62836,0.64345,0.6362)</f>
        <v>0.63078800000000002</v>
      </c>
      <c r="D38" s="8">
        <f>AVERAGE(0.63086,0.6427,0.6268)</f>
        <v>0.63345333333333331</v>
      </c>
      <c r="E38" s="8"/>
      <c r="F38" s="8"/>
      <c r="G38" s="8"/>
      <c r="H38" s="8"/>
      <c r="I38" s="8"/>
      <c r="J38" s="8"/>
    </row>
    <row r="39" spans="2:13" x14ac:dyDescent="0.3">
      <c r="B39" s="8" t="s">
        <v>79</v>
      </c>
      <c r="C39" s="8">
        <f>AVERAGE(0.6338,0.6237,0.6453,0.6438,0.6358)</f>
        <v>0.63648000000000005</v>
      </c>
      <c r="D39" s="8">
        <f>AVERAGE(0.6186,0.6634,0.6507)</f>
        <v>0.64423333333333332</v>
      </c>
      <c r="E39" s="8"/>
      <c r="F39" s="8"/>
      <c r="G39" s="8"/>
      <c r="H39" s="8"/>
      <c r="I39" s="8"/>
      <c r="J39" s="8"/>
    </row>
    <row r="40" spans="2:13" x14ac:dyDescent="0.3">
      <c r="B40" s="8" t="s">
        <v>80</v>
      </c>
      <c r="C40" s="24">
        <f>AVERAGE(0.6598,0.6472,0.669,0.6681,0.6527,0.6325,0.6446,0.6453,0.6414,0.6711)</f>
        <v>0.65316999999999992</v>
      </c>
      <c r="D40" s="8">
        <f>AVERAGE(0.66227,0.6393,0.6342)</f>
        <v>0.64525666666666659</v>
      </c>
      <c r="E40" s="8"/>
      <c r="F40" s="8"/>
      <c r="G40" s="8"/>
      <c r="H40" s="8"/>
      <c r="I40" s="8"/>
      <c r="J40" s="8"/>
    </row>
    <row r="43" spans="2:13" x14ac:dyDescent="0.3">
      <c r="D43" s="8" t="s">
        <v>101</v>
      </c>
      <c r="E43" s="8"/>
      <c r="H43" s="8"/>
    </row>
    <row r="44" spans="2:13" x14ac:dyDescent="0.3">
      <c r="D44" t="s">
        <v>102</v>
      </c>
    </row>
    <row r="45" spans="2:13" x14ac:dyDescent="0.3">
      <c r="B45" s="8"/>
      <c r="C45" s="8"/>
      <c r="D45" s="8"/>
      <c r="E45" s="8"/>
      <c r="F45" s="8"/>
      <c r="G45" s="8"/>
      <c r="H45" s="8"/>
      <c r="I45" s="8"/>
      <c r="J45" s="8"/>
    </row>
    <row r="46" spans="2:13" x14ac:dyDescent="0.3">
      <c r="B46" s="8"/>
      <c r="C46" s="8"/>
      <c r="D46" s="8"/>
      <c r="E46" s="8"/>
      <c r="F46" s="8"/>
      <c r="G46" s="8"/>
      <c r="H46" s="8"/>
      <c r="I46" s="8"/>
      <c r="J46" s="8"/>
    </row>
    <row r="50" spans="2:13" x14ac:dyDescent="0.3">
      <c r="B50" s="8"/>
      <c r="C50" s="2" t="s">
        <v>103</v>
      </c>
      <c r="D50" s="8"/>
      <c r="E50" t="s">
        <v>76</v>
      </c>
      <c r="F50" s="8"/>
      <c r="G50" s="8"/>
      <c r="H50" s="8"/>
      <c r="I50" s="8"/>
      <c r="J50" s="8"/>
    </row>
    <row r="51" spans="2:13" x14ac:dyDescent="0.3">
      <c r="B51" s="8"/>
      <c r="C51" s="8" t="s">
        <v>77</v>
      </c>
      <c r="D51" s="8"/>
      <c r="F51" s="8"/>
      <c r="G51" s="8"/>
      <c r="H51" s="8"/>
      <c r="I51" s="8"/>
      <c r="J51" s="8"/>
    </row>
    <row r="52" spans="2:13" x14ac:dyDescent="0.3">
      <c r="B52" s="8" t="s">
        <v>74</v>
      </c>
      <c r="C52" s="2">
        <f>AVERAGE(0.6728,0.6978,0.7006,0.6952,0.7039,0.7254)</f>
        <v>0.69928333333333337</v>
      </c>
      <c r="D52" s="8"/>
      <c r="E52" s="29" t="s">
        <v>98</v>
      </c>
      <c r="F52" s="29"/>
      <c r="G52" s="29"/>
      <c r="H52" s="8"/>
      <c r="I52" s="8"/>
      <c r="J52" s="8"/>
    </row>
    <row r="53" spans="2:13" x14ac:dyDescent="0.3">
      <c r="B53" s="8" t="s">
        <v>4</v>
      </c>
      <c r="C53" s="8">
        <v>0.65337999999999996</v>
      </c>
      <c r="D53" s="8"/>
      <c r="E53" s="29"/>
      <c r="F53" s="29"/>
      <c r="G53" s="29"/>
      <c r="H53" s="8"/>
      <c r="I53" s="8"/>
      <c r="J53" s="8"/>
    </row>
    <row r="54" spans="2:13" x14ac:dyDescent="0.3">
      <c r="B54" s="8" t="s">
        <v>5</v>
      </c>
      <c r="C54" s="8">
        <v>0.58977000000000002</v>
      </c>
      <c r="D54" s="8"/>
      <c r="E54" s="8"/>
      <c r="F54" s="8"/>
      <c r="G54" s="8"/>
      <c r="H54" s="8"/>
      <c r="I54" s="8"/>
      <c r="J54" s="8"/>
    </row>
    <row r="55" spans="2:13" x14ac:dyDescent="0.3">
      <c r="B55" s="8" t="s">
        <v>7</v>
      </c>
      <c r="C55" s="8">
        <v>0.48870000000000002</v>
      </c>
      <c r="D55" s="8"/>
      <c r="E55" s="8"/>
      <c r="F55" s="8"/>
      <c r="G55" s="8"/>
      <c r="H55" s="8"/>
      <c r="I55" s="8"/>
      <c r="J55" s="8"/>
    </row>
    <row r="56" spans="2:13" x14ac:dyDescent="0.3">
      <c r="B56" s="8" t="s">
        <v>8</v>
      </c>
      <c r="C56" s="8">
        <v>0.45679999999999998</v>
      </c>
      <c r="D56" s="8"/>
      <c r="E56" s="8"/>
      <c r="F56" s="8"/>
      <c r="G56" s="8"/>
      <c r="H56" s="8"/>
      <c r="I56" s="8"/>
      <c r="J56" s="8"/>
    </row>
    <row r="57" spans="2:13" x14ac:dyDescent="0.3">
      <c r="B57" s="8" t="s">
        <v>6</v>
      </c>
      <c r="C57" s="8">
        <v>0.43719999999999998</v>
      </c>
      <c r="D57" s="8"/>
      <c r="E57" s="8"/>
      <c r="F57" s="8"/>
      <c r="G57" s="8"/>
      <c r="H57" s="8"/>
      <c r="I57" s="8"/>
      <c r="J57" s="8"/>
    </row>
    <row r="58" spans="2:13" x14ac:dyDescent="0.3">
      <c r="B58" s="8"/>
      <c r="C58" s="8" t="s">
        <v>87</v>
      </c>
      <c r="D58" s="8" t="s">
        <v>95</v>
      </c>
      <c r="E58" s="8" t="s">
        <v>96</v>
      </c>
      <c r="F58" s="8" t="s">
        <v>97</v>
      </c>
      <c r="G58" s="8" t="s">
        <v>100</v>
      </c>
      <c r="H58" s="8" t="s">
        <v>88</v>
      </c>
      <c r="I58" s="8" t="s">
        <v>89</v>
      </c>
      <c r="J58" s="8" t="s">
        <v>82</v>
      </c>
      <c r="K58" s="8" t="s">
        <v>81</v>
      </c>
      <c r="L58" s="8" t="s">
        <v>83</v>
      </c>
      <c r="M58" s="8" t="s">
        <v>84</v>
      </c>
    </row>
    <row r="59" spans="2:13" x14ac:dyDescent="0.3">
      <c r="B59" s="8" t="s">
        <v>85</v>
      </c>
      <c r="C59" s="8">
        <f>AVERAGE(0.6727,0.7075,0.6575,0.6715,0.6837)</f>
        <v>0.67857999999999996</v>
      </c>
      <c r="D59" s="8">
        <f>AVERAGE(0.6797,0.6901,0.7131,0.681,0.6613)</f>
        <v>0.68504000000000009</v>
      </c>
      <c r="E59" s="25">
        <f>AVERAGE(0.7276,0.6813,0.6785,0.6856,0.6896)</f>
        <v>0.69252000000000002</v>
      </c>
      <c r="F59" s="8">
        <f>AVERAGE(0.6537,0.6932,0.6545,0.6733,0.6722)</f>
        <v>0.66937999999999998</v>
      </c>
      <c r="G59">
        <f>AVERAGE(0.6411,0.64616,0.6707,0.649,0.6289)</f>
        <v>0.64717199999999997</v>
      </c>
      <c r="H59" s="8">
        <f>AVERAGE(0.6874,0.6816,0.6848,0.69671,0.6868)</f>
        <v>0.68746199999999991</v>
      </c>
      <c r="I59" s="8">
        <f>AVERAGE(0.6688,0.6957,0.7036,0.6951,0.6793)</f>
        <v>0.68850000000000011</v>
      </c>
      <c r="J59" s="8"/>
      <c r="K59" s="8"/>
    </row>
    <row r="60" spans="2:13" x14ac:dyDescent="0.3">
      <c r="B60" s="8" t="s">
        <v>86</v>
      </c>
      <c r="C60" s="13">
        <f>AVERAGE(0.7558,0.7593,0.7638,0.7638,0.7285,0.7491,0.7377,0.7521,0.7337,0.7461)</f>
        <v>0.74898999999999993</v>
      </c>
      <c r="E60" s="8"/>
      <c r="F60" s="8"/>
      <c r="G60" s="8"/>
      <c r="I60" s="8"/>
      <c r="J60" s="8"/>
      <c r="K60" s="8"/>
    </row>
    <row r="61" spans="2:13" x14ac:dyDescent="0.3">
      <c r="B61" s="8" t="s">
        <v>78</v>
      </c>
      <c r="C61" s="8">
        <f>AVERAGE(0.7079,0.7124,0.6944,0.6772,0.679)</f>
        <v>0.69418000000000002</v>
      </c>
      <c r="D61" s="8"/>
      <c r="E61" s="8"/>
      <c r="F61" s="8"/>
      <c r="G61" s="8"/>
      <c r="H61" s="8"/>
      <c r="I61" s="8"/>
      <c r="J61" s="8"/>
    </row>
    <row r="62" spans="2:13" x14ac:dyDescent="0.3">
      <c r="B62" s="8" t="s">
        <v>79</v>
      </c>
      <c r="C62" s="8">
        <f>AVERAGE(0.754,0.748,0.7376,0.7191,0.7554)</f>
        <v>0.74282000000000004</v>
      </c>
      <c r="D62" s="8"/>
      <c r="E62" s="8"/>
      <c r="F62" s="8"/>
      <c r="G62" s="8"/>
      <c r="H62" s="8"/>
      <c r="I62" s="8"/>
      <c r="J62" s="8"/>
    </row>
    <row r="63" spans="2:13" x14ac:dyDescent="0.3">
      <c r="B63" s="8" t="s">
        <v>80</v>
      </c>
      <c r="C63" s="8">
        <f>AVERAGE(0.7001,0.7281,0.7157,0.7227,0.7225)</f>
        <v>0.71782000000000001</v>
      </c>
      <c r="D63" s="8"/>
      <c r="E63" s="8"/>
      <c r="F63" s="8"/>
      <c r="G63" s="8"/>
      <c r="H63" s="8"/>
      <c r="I63" s="8"/>
      <c r="J63" s="8"/>
    </row>
    <row r="64" spans="2:13" x14ac:dyDescent="0.3">
      <c r="B64" s="8"/>
      <c r="C64" s="8"/>
      <c r="D64" s="8"/>
      <c r="E64" s="8"/>
      <c r="F64" s="8"/>
      <c r="G64" s="8"/>
      <c r="H64" s="8"/>
      <c r="I64" s="8"/>
      <c r="J64" s="8"/>
    </row>
    <row r="68" spans="2:13" x14ac:dyDescent="0.3">
      <c r="C68" s="2" t="s">
        <v>104</v>
      </c>
    </row>
    <row r="69" spans="2:13" x14ac:dyDescent="0.3">
      <c r="B69" s="8"/>
      <c r="C69" s="26" t="s">
        <v>105</v>
      </c>
      <c r="D69" s="8"/>
      <c r="E69" t="s">
        <v>76</v>
      </c>
      <c r="F69" s="8"/>
      <c r="G69" s="8"/>
      <c r="H69" s="8"/>
      <c r="I69" s="8"/>
      <c r="J69" s="8"/>
    </row>
    <row r="70" spans="2:13" x14ac:dyDescent="0.3">
      <c r="B70" s="8"/>
      <c r="C70" s="8" t="s">
        <v>77</v>
      </c>
      <c r="D70" s="8"/>
      <c r="F70" s="8"/>
      <c r="G70" s="8"/>
      <c r="H70" s="8"/>
      <c r="I70" s="8"/>
      <c r="J70" s="8"/>
    </row>
    <row r="71" spans="2:13" x14ac:dyDescent="0.3">
      <c r="B71" s="8" t="s">
        <v>74</v>
      </c>
      <c r="C71" s="2">
        <f>AVERAGE(0.7061,0.7335,0.7468,0.7349,0.6982,0.7315,0.7326)</f>
        <v>0.72622857142857133</v>
      </c>
      <c r="D71" s="8"/>
      <c r="E71" s="29" t="s">
        <v>98</v>
      </c>
      <c r="F71" s="29"/>
      <c r="G71" s="29"/>
      <c r="H71" s="8"/>
      <c r="I71" s="8"/>
      <c r="J71" s="8"/>
    </row>
    <row r="72" spans="2:13" x14ac:dyDescent="0.3">
      <c r="B72" s="8" t="s">
        <v>4</v>
      </c>
      <c r="C72" s="8">
        <v>0.68640000000000001</v>
      </c>
      <c r="D72" s="8"/>
      <c r="E72" s="29"/>
      <c r="F72" s="29"/>
      <c r="G72" s="29"/>
      <c r="H72" s="8"/>
      <c r="I72" s="8"/>
      <c r="J72" s="8"/>
    </row>
    <row r="73" spans="2:13" x14ac:dyDescent="0.3">
      <c r="B73" s="8" t="s">
        <v>5</v>
      </c>
      <c r="C73" s="8">
        <v>0.51229999999999998</v>
      </c>
      <c r="D73" s="8"/>
      <c r="E73" s="8"/>
      <c r="F73" s="8"/>
      <c r="G73" s="8"/>
      <c r="H73" s="8"/>
      <c r="I73" s="8"/>
      <c r="J73" s="8"/>
    </row>
    <row r="74" spans="2:13" x14ac:dyDescent="0.3">
      <c r="B74" s="8" t="s">
        <v>7</v>
      </c>
      <c r="C74" s="8">
        <v>0.35820000000000002</v>
      </c>
      <c r="D74" s="8"/>
      <c r="E74" s="8"/>
      <c r="F74" s="8"/>
      <c r="G74" s="8"/>
      <c r="H74" s="8"/>
      <c r="I74" s="8"/>
      <c r="J74" s="8"/>
    </row>
    <row r="75" spans="2:13" x14ac:dyDescent="0.3">
      <c r="B75" s="8" t="s">
        <v>8</v>
      </c>
      <c r="C75" s="8">
        <v>0.39250000000000002</v>
      </c>
      <c r="D75" s="8"/>
      <c r="E75" s="8"/>
      <c r="F75" s="8"/>
      <c r="G75" s="8"/>
      <c r="H75" s="8"/>
      <c r="I75" s="8"/>
      <c r="J75" s="8"/>
    </row>
    <row r="76" spans="2:13" x14ac:dyDescent="0.3">
      <c r="B76" s="8" t="s">
        <v>6</v>
      </c>
      <c r="C76" s="8">
        <v>0.39130999999999999</v>
      </c>
      <c r="D76" s="8"/>
      <c r="E76" s="8"/>
      <c r="F76" s="8"/>
      <c r="G76" s="8"/>
      <c r="H76" s="8"/>
      <c r="I76" s="8"/>
      <c r="J76" s="8"/>
    </row>
    <row r="77" spans="2:13" x14ac:dyDescent="0.3">
      <c r="B77" s="8"/>
      <c r="C77" s="8"/>
      <c r="D77" s="8"/>
      <c r="E77" s="8"/>
      <c r="F77" s="8"/>
      <c r="G77" s="8"/>
      <c r="H77" s="8"/>
      <c r="I77" s="8"/>
      <c r="J77" s="8"/>
    </row>
    <row r="78" spans="2:13" x14ac:dyDescent="0.3">
      <c r="B78" s="8"/>
      <c r="C78" s="8" t="s">
        <v>87</v>
      </c>
      <c r="D78" s="8" t="s">
        <v>95</v>
      </c>
      <c r="E78" s="8" t="s">
        <v>96</v>
      </c>
      <c r="F78" s="8" t="s">
        <v>97</v>
      </c>
      <c r="G78" s="8" t="s">
        <v>100</v>
      </c>
      <c r="H78" s="8" t="s">
        <v>88</v>
      </c>
      <c r="I78" s="8" t="s">
        <v>89</v>
      </c>
      <c r="J78" s="8" t="s">
        <v>82</v>
      </c>
      <c r="K78" s="8" t="s">
        <v>81</v>
      </c>
      <c r="L78" s="8" t="s">
        <v>83</v>
      </c>
      <c r="M78" s="8" t="s">
        <v>84</v>
      </c>
    </row>
    <row r="79" spans="2:13" x14ac:dyDescent="0.3">
      <c r="B79" s="8" t="s">
        <v>85</v>
      </c>
      <c r="C79" s="8">
        <f>AVERAGE(0.7247,0.71477,0.7286)</f>
        <v>0.72269000000000005</v>
      </c>
      <c r="D79" s="8"/>
      <c r="E79" s="8">
        <f>AVERAGE(0.7045,0.7117,0.7206)</f>
        <v>0.71226666666666671</v>
      </c>
      <c r="F79" s="8"/>
      <c r="H79" s="8"/>
      <c r="I79" s="8"/>
      <c r="J79" s="8"/>
      <c r="K79" s="8"/>
    </row>
    <row r="80" spans="2:13" x14ac:dyDescent="0.3">
      <c r="B80" s="8" t="s">
        <v>86</v>
      </c>
      <c r="C80" s="8">
        <f>AVERAGE(0.7637,0.7706,0.7714)</f>
        <v>0.76856666666666662</v>
      </c>
      <c r="E80" s="8"/>
      <c r="F80" s="8"/>
      <c r="G80" s="8"/>
      <c r="I80" s="8"/>
      <c r="J80" s="8"/>
      <c r="K80" s="8"/>
    </row>
    <row r="81" spans="2:10" x14ac:dyDescent="0.3">
      <c r="B81" s="8" t="s">
        <v>78</v>
      </c>
      <c r="C81" s="8">
        <f>AVERAGE(0.7187,0.7032,0.71556)</f>
        <v>0.7124866666666666</v>
      </c>
      <c r="D81" s="8"/>
      <c r="E81" s="8"/>
      <c r="F81" s="8"/>
      <c r="G81" s="8"/>
      <c r="H81" s="8"/>
      <c r="I81" s="8"/>
      <c r="J81" s="8"/>
    </row>
    <row r="82" spans="2:10" x14ac:dyDescent="0.3">
      <c r="B82" s="8" t="s">
        <v>79</v>
      </c>
      <c r="C82" s="13">
        <f>AVERAGE(0.777,0.768,0.7898,0.7753,0.7865,0.781)</f>
        <v>0.77959999999999996</v>
      </c>
      <c r="D82" s="8"/>
      <c r="E82" s="28">
        <f>AVERAGE(0.7795,0.7686,0.7633)</f>
        <v>0.77046666666666663</v>
      </c>
      <c r="F82" s="8"/>
      <c r="G82" s="8"/>
      <c r="H82" s="8"/>
      <c r="I82" s="8"/>
      <c r="J82" s="8"/>
    </row>
    <row r="83" spans="2:10" x14ac:dyDescent="0.3">
      <c r="B83" s="8" t="s">
        <v>80</v>
      </c>
      <c r="C83" s="8">
        <f>AVERAGE(0.7568,0.767,0.7363)</f>
        <v>0.75336666666666663</v>
      </c>
      <c r="D83" s="8"/>
      <c r="E83" s="8"/>
      <c r="F83" s="8"/>
      <c r="G83" s="8"/>
      <c r="H83" s="8"/>
      <c r="I83" s="8"/>
      <c r="J83" s="8"/>
    </row>
    <row r="90" spans="2:10" x14ac:dyDescent="0.3">
      <c r="C90" s="35" t="s">
        <v>104</v>
      </c>
      <c r="D90" s="35"/>
    </row>
    <row r="91" spans="2:10" x14ac:dyDescent="0.3">
      <c r="B91" s="8"/>
      <c r="C91" s="34" t="s">
        <v>105</v>
      </c>
      <c r="D91" s="34"/>
      <c r="E91" s="2" t="s">
        <v>99</v>
      </c>
      <c r="G91" s="2" t="s">
        <v>73</v>
      </c>
    </row>
    <row r="92" spans="2:10" x14ac:dyDescent="0.3">
      <c r="B92" s="8"/>
      <c r="C92" s="8" t="s">
        <v>77</v>
      </c>
      <c r="D92" s="8" t="s">
        <v>108</v>
      </c>
      <c r="E92" s="8" t="s">
        <v>77</v>
      </c>
      <c r="F92" s="8" t="s">
        <v>108</v>
      </c>
      <c r="G92" s="8" t="s">
        <v>77</v>
      </c>
      <c r="H92" s="8" t="s">
        <v>108</v>
      </c>
    </row>
    <row r="93" spans="2:10" x14ac:dyDescent="0.3">
      <c r="B93" s="8" t="s">
        <v>74</v>
      </c>
      <c r="C93" s="8">
        <f>AVERAGE(0.7061,0.7335,0.7468,0.7349,0.6982,0.7315,0.7326)</f>
        <v>0.72622857142857133</v>
      </c>
      <c r="D93" s="8">
        <v>0.72404800000000002</v>
      </c>
      <c r="E93" s="8">
        <f>AVERAGE(0.6595,0.6382,0.6326,0.6598,0.64171,0.64366)</f>
        <v>0.64591166666666677</v>
      </c>
      <c r="F93" s="8">
        <v>0.64859999999999995</v>
      </c>
      <c r="G93" s="8">
        <f>AVERAGE(0.7232, 0.7109, 0.6817,0.684,0.7189,0.6722,0.6671,0.7104,0.6978,0.6965,0.6685)</f>
        <v>0.69374545454545455</v>
      </c>
      <c r="H93" s="8">
        <v>0.68440000000000001</v>
      </c>
    </row>
    <row r="94" spans="2:10" x14ac:dyDescent="0.3">
      <c r="B94" s="8" t="s">
        <v>4</v>
      </c>
      <c r="C94" s="36">
        <v>0.68640000000000001</v>
      </c>
      <c r="D94" s="36"/>
      <c r="E94" s="36">
        <v>0.62360000000000004</v>
      </c>
      <c r="F94" s="36"/>
      <c r="G94" s="36">
        <v>0.71319999999999995</v>
      </c>
      <c r="H94" s="36"/>
    </row>
    <row r="95" spans="2:10" x14ac:dyDescent="0.3">
      <c r="B95" s="8" t="s">
        <v>5</v>
      </c>
      <c r="C95" s="36">
        <v>0.51229999999999998</v>
      </c>
      <c r="D95" s="36"/>
      <c r="E95" s="36">
        <v>0.52200000000000002</v>
      </c>
      <c r="F95" s="36"/>
      <c r="G95" s="36">
        <v>0.56330000000000002</v>
      </c>
      <c r="H95" s="36"/>
    </row>
    <row r="96" spans="2:10" x14ac:dyDescent="0.3">
      <c r="B96" s="8" t="s">
        <v>7</v>
      </c>
      <c r="C96" s="36">
        <v>0.35820000000000002</v>
      </c>
      <c r="D96" s="36"/>
      <c r="E96" s="36">
        <v>0.46949999999999997</v>
      </c>
      <c r="F96" s="36"/>
      <c r="G96" s="36">
        <v>0.56259999999999999</v>
      </c>
      <c r="H96" s="36"/>
    </row>
    <row r="97" spans="2:8" x14ac:dyDescent="0.3">
      <c r="B97" s="8" t="s">
        <v>8</v>
      </c>
      <c r="C97" s="36">
        <v>0.39250000000000002</v>
      </c>
      <c r="D97" s="36"/>
      <c r="E97" s="36">
        <v>0.441</v>
      </c>
      <c r="F97" s="36"/>
      <c r="G97" s="36">
        <v>0.55230000000000001</v>
      </c>
      <c r="H97" s="36"/>
    </row>
    <row r="98" spans="2:8" x14ac:dyDescent="0.3">
      <c r="B98" s="8" t="s">
        <v>6</v>
      </c>
      <c r="C98" s="36">
        <v>0.39130999999999999</v>
      </c>
      <c r="D98" s="36"/>
      <c r="E98" s="36">
        <v>0.39810000000000001</v>
      </c>
      <c r="F98" s="36"/>
      <c r="G98" s="36">
        <v>0.38950000000000001</v>
      </c>
      <c r="H98" s="36"/>
    </row>
    <row r="99" spans="2:8" x14ac:dyDescent="0.3">
      <c r="B99" s="8" t="s">
        <v>85</v>
      </c>
      <c r="C99" s="8">
        <f>AVERAGE(0.7247,0.71477,0.7286)</f>
        <v>0.72269000000000005</v>
      </c>
      <c r="D99" s="8">
        <v>0.72404299999999999</v>
      </c>
      <c r="E99" s="8">
        <f>AVERAGE(0.6481,0.649,0.6553,0.6557,0.6384)</f>
        <v>0.64929999999999999</v>
      </c>
      <c r="F99" s="8">
        <v>0.65639999999999998</v>
      </c>
      <c r="G99" s="13">
        <f>AVERAGE(0.7173,0.7029,0.722,0.7071,0.7242,0.6946,0.7133,0.7045,0.6875,0.7124,0.7289,0.69,0.7254,0.6978,0.70566,0.7082,0.7152,0.6876,0.6969,0.7062,0.6988,0.7394,0.695,0.7067,0.6887,0.6881,0.6989)</f>
        <v>0.7060466666666666</v>
      </c>
      <c r="H99" s="13">
        <v>0.71289999999999998</v>
      </c>
    </row>
    <row r="100" spans="2:8" x14ac:dyDescent="0.3">
      <c r="B100" s="8" t="s">
        <v>86</v>
      </c>
      <c r="C100" s="8">
        <f>AVERAGE(0.7637,0.7706,0.7714)</f>
        <v>0.76856666666666662</v>
      </c>
      <c r="D100" s="8">
        <v>0.76905000000000001</v>
      </c>
      <c r="E100" s="8">
        <f>AVERAGE(0.6333,0.601,0.6075,0.6113,0.6133)</f>
        <v>0.61327999999999994</v>
      </c>
      <c r="F100" s="8">
        <v>0.60780000000000001</v>
      </c>
      <c r="G100" s="8">
        <f>AVERAGE(0.6739, 0.694,0.6926,0.6905,0.6794,0.701,0.6692,0.6946,0.7053,0.6628)</f>
        <v>0.68633000000000011</v>
      </c>
      <c r="H100" s="8">
        <v>0.69981000000000004</v>
      </c>
    </row>
    <row r="101" spans="2:8" x14ac:dyDescent="0.3">
      <c r="B101" s="8" t="s">
        <v>78</v>
      </c>
      <c r="C101" s="8">
        <f>AVERAGE(0.7187,0.7032,0.71556)</f>
        <v>0.7124866666666666</v>
      </c>
      <c r="D101" s="8">
        <v>0.72436999999999996</v>
      </c>
      <c r="E101" s="8">
        <f>AVERAGE(0.62407,0.62186,0.62836,0.64345,0.6362)</f>
        <v>0.63078800000000002</v>
      </c>
      <c r="F101" s="8">
        <v>0.62849999999999995</v>
      </c>
      <c r="G101" s="8">
        <f>AVERAGE(0.684,0.6796,0.6831,0.6626,0.6993,0.6856,0.6872)</f>
        <v>0.68305714285714281</v>
      </c>
      <c r="H101" s="8">
        <v>0.68935999999999997</v>
      </c>
    </row>
    <row r="102" spans="2:8" x14ac:dyDescent="0.3">
      <c r="B102" s="8" t="s">
        <v>79</v>
      </c>
      <c r="C102" s="13">
        <f>AVERAGE(0.777,0.768,0.7898,0.7753,0.7865,0.781)</f>
        <v>0.77959999999999996</v>
      </c>
      <c r="D102" s="13">
        <v>0.76790000000000003</v>
      </c>
      <c r="E102" s="8">
        <f>AVERAGE(0.6338,0.6237,0.6453,0.6438,0.6358)</f>
        <v>0.63648000000000005</v>
      </c>
      <c r="F102" s="8">
        <v>0.63690000000000002</v>
      </c>
      <c r="G102" s="8">
        <f>AVERAGE(0.7331,0.684,0.7232,0.7143,0.659,0.6984,0.7173,0.7153,0.6929,0.6901)</f>
        <v>0.70276000000000005</v>
      </c>
      <c r="H102" s="8">
        <v>0.68896999999999997</v>
      </c>
    </row>
    <row r="103" spans="2:8" x14ac:dyDescent="0.3">
      <c r="B103" s="8" t="s">
        <v>80</v>
      </c>
      <c r="C103" s="8">
        <f>AVERAGE(0.7568,0.767,0.7363)</f>
        <v>0.75336666666666663</v>
      </c>
      <c r="D103" s="8">
        <v>0.76010200000000006</v>
      </c>
      <c r="E103" s="24">
        <f>AVERAGE(0.6598,0.6472,0.669,0.6681,0.6527,0.6325,0.6446,0.6453,0.6414,0.6711)</f>
        <v>0.65316999999999992</v>
      </c>
      <c r="F103" s="24">
        <v>0.65569999999999995</v>
      </c>
      <c r="G103" s="8">
        <f>AVERAGE(0.7155,0.6808,0.7278,0.7105,0.6762,0.709,0.6946,0.6957,0.6734, 0.6961)</f>
        <v>0.69796000000000014</v>
      </c>
      <c r="H103" s="8">
        <v>0.69723000000000002</v>
      </c>
    </row>
    <row r="104" spans="2:8" x14ac:dyDescent="0.3">
      <c r="C104" s="8"/>
      <c r="D104" s="8"/>
      <c r="E104" s="8"/>
      <c r="F104" s="8"/>
      <c r="G104" s="8"/>
      <c r="H104" s="8"/>
    </row>
  </sheetData>
  <mergeCells count="20">
    <mergeCell ref="G94:H94"/>
    <mergeCell ref="G95:H95"/>
    <mergeCell ref="G96:H96"/>
    <mergeCell ref="G97:H97"/>
    <mergeCell ref="G98:H98"/>
    <mergeCell ref="E94:F94"/>
    <mergeCell ref="E95:F95"/>
    <mergeCell ref="E96:F96"/>
    <mergeCell ref="E97:F97"/>
    <mergeCell ref="E98:F98"/>
    <mergeCell ref="C94:D94"/>
    <mergeCell ref="C95:D95"/>
    <mergeCell ref="C96:D96"/>
    <mergeCell ref="C97:D97"/>
    <mergeCell ref="C98:D98"/>
    <mergeCell ref="E52:G53"/>
    <mergeCell ref="E31:G32"/>
    <mergeCell ref="E71:G72"/>
    <mergeCell ref="C91:D91"/>
    <mergeCell ref="C90:D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4"/>
  <sheetViews>
    <sheetView topLeftCell="C25" workbookViewId="0">
      <selection activeCell="H26" sqref="H26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30" t="s">
        <v>46</v>
      </c>
      <c r="H10" s="30"/>
      <c r="I10" s="4">
        <v>0.64239999999999997</v>
      </c>
      <c r="J10" s="4">
        <v>0.63890000000000002</v>
      </c>
      <c r="K10" s="4">
        <v>0.64319999999999999</v>
      </c>
      <c r="L10">
        <f t="shared" ref="L10:L19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31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31"/>
      <c r="G13" s="30" t="s">
        <v>46</v>
      </c>
      <c r="H13" s="30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31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32" t="s">
        <v>45</v>
      </c>
      <c r="G16" s="30" t="s">
        <v>46</v>
      </c>
      <c r="H16" s="30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32"/>
    </row>
    <row r="18" spans="2:17" x14ac:dyDescent="0.3">
      <c r="B18" s="6" t="s">
        <v>43</v>
      </c>
      <c r="C18" s="4">
        <v>0.64558000000000004</v>
      </c>
      <c r="D18" s="32"/>
      <c r="G18" t="s">
        <v>54</v>
      </c>
    </row>
    <row r="19" spans="2:17" x14ac:dyDescent="0.3">
      <c r="B19" s="6" t="s">
        <v>46</v>
      </c>
      <c r="C19" s="12">
        <v>0.65820000000000001</v>
      </c>
      <c r="D19" s="32"/>
      <c r="G19" s="30" t="s">
        <v>46</v>
      </c>
      <c r="H19" s="30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30" t="s">
        <v>46</v>
      </c>
      <c r="H22" s="30"/>
      <c r="I22" s="4">
        <v>0.66439999999999999</v>
      </c>
      <c r="J22" s="4">
        <v>0.66600000000000004</v>
      </c>
      <c r="K22" s="4">
        <v>0.66981999999999997</v>
      </c>
      <c r="L22" s="20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18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1" t="s">
        <v>64</v>
      </c>
      <c r="O28" s="19">
        <v>0.66139999999999999</v>
      </c>
      <c r="P28">
        <v>0.66410000000000002</v>
      </c>
    </row>
    <row r="29" spans="2:17" x14ac:dyDescent="0.3">
      <c r="G29" t="s">
        <v>59</v>
      </c>
      <c r="K29" s="21">
        <f>AVERAGE(I30:P30)</f>
        <v>0.67313000000000001</v>
      </c>
    </row>
    <row r="30" spans="2:17" x14ac:dyDescent="0.3">
      <c r="G30" s="30" t="s">
        <v>58</v>
      </c>
      <c r="H30" s="30"/>
      <c r="I30" s="19">
        <v>0.6754</v>
      </c>
      <c r="J30" s="19">
        <v>0.66690000000000005</v>
      </c>
      <c r="K30" s="19">
        <v>0.67200000000000004</v>
      </c>
      <c r="L30" s="19">
        <v>0.67279999999999995</v>
      </c>
      <c r="M30" s="19">
        <v>0.67530000000000001</v>
      </c>
      <c r="N30" s="19">
        <v>0.67230000000000001</v>
      </c>
      <c r="O30" s="19">
        <v>0.67849999999999999</v>
      </c>
      <c r="P30" s="19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30" t="s">
        <v>58</v>
      </c>
      <c r="H34" s="30"/>
      <c r="I34">
        <v>0.61</v>
      </c>
    </row>
    <row r="36" spans="7:16" x14ac:dyDescent="0.3">
      <c r="G36" t="s">
        <v>61</v>
      </c>
    </row>
    <row r="37" spans="7:16" x14ac:dyDescent="0.3">
      <c r="G37" s="30" t="s">
        <v>58</v>
      </c>
      <c r="H37" s="30"/>
      <c r="I37">
        <v>0.63200000000000001</v>
      </c>
    </row>
    <row r="39" spans="7:16" x14ac:dyDescent="0.3">
      <c r="G39" t="s">
        <v>62</v>
      </c>
    </row>
    <row r="40" spans="7:16" x14ac:dyDescent="0.3">
      <c r="G40" s="30" t="s">
        <v>58</v>
      </c>
      <c r="H40" s="30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2">
        <v>0.67300000000000004</v>
      </c>
      <c r="K48" s="22">
        <v>0.67475200000000002</v>
      </c>
      <c r="L48" s="22">
        <v>0.66759999999999997</v>
      </c>
      <c r="M48" s="22">
        <v>0.67510000000000003</v>
      </c>
      <c r="N48" s="22">
        <v>0.66359999999999997</v>
      </c>
      <c r="O48" s="22">
        <v>0.67144999999999999</v>
      </c>
      <c r="P48" s="20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  <row r="54" spans="14:14" x14ac:dyDescent="0.3">
      <c r="N54" t="s">
        <v>72</v>
      </c>
    </row>
  </sheetData>
  <sortState xmlns:xlrd2="http://schemas.microsoft.com/office/spreadsheetml/2017/richdata2" ref="B5:C10">
    <sortCondition descending="1" ref="C10"/>
  </sortState>
  <mergeCells count="11">
    <mergeCell ref="G10:H10"/>
    <mergeCell ref="D12:D14"/>
    <mergeCell ref="D16:D19"/>
    <mergeCell ref="G13:H13"/>
    <mergeCell ref="G16:H16"/>
    <mergeCell ref="G19:H19"/>
    <mergeCell ref="G40:H40"/>
    <mergeCell ref="G30:H30"/>
    <mergeCell ref="G37:H37"/>
    <mergeCell ref="G34:H34"/>
    <mergeCell ref="G22:H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K26" sqref="K26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33" t="s">
        <v>0</v>
      </c>
      <c r="G6" s="33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MEN, OWN y SimLex Spearman</vt:lpstr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2019-04-04T22:29:51Z</dcterms:modified>
</cp:coreProperties>
</file>