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6e05c414cb2c904f/Freelance/MrChip/assesment_mrchip/"/>
    </mc:Choice>
  </mc:AlternateContent>
  <xr:revisionPtr revIDLastSave="1" documentId="11_103119699451E60F62355476585DCE3A8742023B" xr6:coauthVersionLast="47" xr6:coauthVersionMax="47" xr10:uidLastSave="{748AF494-C1F0-4A43-B934-190370B73716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3" i="1" l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E588" i="1"/>
  <c r="B588" i="1"/>
  <c r="E587" i="1"/>
  <c r="B587" i="1"/>
  <c r="E586" i="1"/>
  <c r="B586" i="1"/>
  <c r="E585" i="1"/>
  <c r="B585" i="1"/>
  <c r="E584" i="1"/>
  <c r="B584" i="1"/>
  <c r="E583" i="1"/>
  <c r="B583" i="1"/>
  <c r="E582" i="1"/>
  <c r="B582" i="1"/>
  <c r="E581" i="1"/>
  <c r="B581" i="1"/>
  <c r="E580" i="1"/>
  <c r="B580" i="1"/>
  <c r="E579" i="1"/>
  <c r="B579" i="1"/>
  <c r="E578" i="1"/>
  <c r="B578" i="1"/>
  <c r="E577" i="1"/>
  <c r="B577" i="1"/>
  <c r="E576" i="1"/>
  <c r="B576" i="1"/>
  <c r="E575" i="1"/>
  <c r="B575" i="1"/>
  <c r="E574" i="1"/>
  <c r="B574" i="1"/>
  <c r="E573" i="1"/>
  <c r="B573" i="1"/>
  <c r="E572" i="1"/>
  <c r="B572" i="1"/>
  <c r="E571" i="1"/>
  <c r="B571" i="1"/>
  <c r="E570" i="1"/>
  <c r="B570" i="1"/>
  <c r="E569" i="1"/>
  <c r="B569" i="1"/>
  <c r="E568" i="1"/>
  <c r="B568" i="1"/>
  <c r="E567" i="1"/>
  <c r="B567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I522" i="1"/>
  <c r="G522" i="1"/>
  <c r="E522" i="1"/>
  <c r="I521" i="1"/>
  <c r="G521" i="1"/>
  <c r="E521" i="1"/>
  <c r="I520" i="1"/>
  <c r="G520" i="1"/>
  <c r="E520" i="1"/>
  <c r="I519" i="1"/>
  <c r="G519" i="1"/>
  <c r="E519" i="1"/>
  <c r="I518" i="1"/>
  <c r="G518" i="1"/>
  <c r="E518" i="1"/>
  <c r="I517" i="1"/>
  <c r="G517" i="1"/>
  <c r="E517" i="1"/>
  <c r="I516" i="1"/>
  <c r="G516" i="1"/>
  <c r="E516" i="1"/>
  <c r="I515" i="1"/>
  <c r="G515" i="1"/>
  <c r="E515" i="1"/>
  <c r="I514" i="1"/>
  <c r="G514" i="1"/>
  <c r="E514" i="1"/>
  <c r="I513" i="1"/>
  <c r="G513" i="1"/>
  <c r="E513" i="1"/>
  <c r="I512" i="1"/>
  <c r="G512" i="1"/>
  <c r="E512" i="1"/>
  <c r="I511" i="1"/>
  <c r="G511" i="1"/>
  <c r="E511" i="1"/>
  <c r="I510" i="1"/>
  <c r="G510" i="1"/>
  <c r="E510" i="1"/>
  <c r="I509" i="1"/>
  <c r="G509" i="1"/>
  <c r="E509" i="1"/>
  <c r="I508" i="1"/>
  <c r="G508" i="1"/>
  <c r="E508" i="1"/>
  <c r="I507" i="1"/>
  <c r="G507" i="1"/>
  <c r="E507" i="1"/>
  <c r="I506" i="1"/>
  <c r="G506" i="1"/>
  <c r="E506" i="1"/>
  <c r="I505" i="1"/>
  <c r="G505" i="1"/>
  <c r="E505" i="1"/>
  <c r="I504" i="1"/>
  <c r="G504" i="1"/>
  <c r="E504" i="1"/>
  <c r="I503" i="1"/>
  <c r="G503" i="1"/>
  <c r="E503" i="1"/>
  <c r="I502" i="1"/>
  <c r="G502" i="1"/>
  <c r="E502" i="1"/>
  <c r="I501" i="1"/>
  <c r="G501" i="1"/>
  <c r="E501" i="1"/>
  <c r="I500" i="1"/>
  <c r="G500" i="1"/>
  <c r="E500" i="1"/>
  <c r="I499" i="1"/>
  <c r="G499" i="1"/>
  <c r="E499" i="1"/>
  <c r="I498" i="1"/>
  <c r="G498" i="1"/>
  <c r="E498" i="1"/>
  <c r="I497" i="1"/>
  <c r="G497" i="1"/>
  <c r="E497" i="1"/>
  <c r="I496" i="1"/>
  <c r="G496" i="1"/>
  <c r="E496" i="1"/>
  <c r="I495" i="1"/>
  <c r="G495" i="1"/>
  <c r="E495" i="1"/>
  <c r="I494" i="1"/>
  <c r="G494" i="1"/>
  <c r="E494" i="1"/>
  <c r="I493" i="1"/>
  <c r="G493" i="1"/>
  <c r="E493" i="1"/>
  <c r="I492" i="1"/>
  <c r="G492" i="1"/>
  <c r="E492" i="1"/>
  <c r="I491" i="1"/>
  <c r="G491" i="1"/>
  <c r="E491" i="1"/>
  <c r="I490" i="1"/>
  <c r="G490" i="1"/>
  <c r="E490" i="1"/>
  <c r="I489" i="1"/>
  <c r="G489" i="1"/>
  <c r="E489" i="1"/>
  <c r="I488" i="1"/>
  <c r="G488" i="1"/>
  <c r="E488" i="1"/>
  <c r="I487" i="1"/>
  <c r="G487" i="1"/>
  <c r="E487" i="1"/>
  <c r="I486" i="1"/>
  <c r="G486" i="1"/>
  <c r="E486" i="1"/>
  <c r="I485" i="1"/>
  <c r="H485" i="1"/>
  <c r="G485" i="1"/>
  <c r="E485" i="1"/>
  <c r="C481" i="1"/>
  <c r="B481" i="1"/>
  <c r="C480" i="1"/>
  <c r="B480" i="1"/>
  <c r="C479" i="1"/>
  <c r="B479" i="1"/>
  <c r="C478" i="1"/>
  <c r="B478" i="1"/>
  <c r="C474" i="1"/>
  <c r="B474" i="1"/>
  <c r="C473" i="1"/>
  <c r="B473" i="1"/>
  <c r="C472" i="1"/>
  <c r="B472" i="1"/>
  <c r="C471" i="1"/>
  <c r="B471" i="1"/>
  <c r="C467" i="1"/>
  <c r="B467" i="1"/>
  <c r="C466" i="1"/>
  <c r="B466" i="1"/>
  <c r="C465" i="1"/>
  <c r="B465" i="1"/>
  <c r="C464" i="1"/>
  <c r="B464" i="1"/>
  <c r="C460" i="1"/>
  <c r="B460" i="1"/>
  <c r="C459" i="1"/>
  <c r="B459" i="1"/>
  <c r="C458" i="1"/>
  <c r="B458" i="1"/>
  <c r="C457" i="1"/>
  <c r="B457" i="1"/>
  <c r="C453" i="1"/>
  <c r="B453" i="1"/>
  <c r="C452" i="1"/>
  <c r="B452" i="1"/>
  <c r="C451" i="1"/>
  <c r="B451" i="1"/>
  <c r="C450" i="1"/>
  <c r="B450" i="1"/>
  <c r="C446" i="1"/>
  <c r="B446" i="1"/>
  <c r="C445" i="1"/>
  <c r="B445" i="1"/>
  <c r="C444" i="1"/>
  <c r="B444" i="1"/>
  <c r="C443" i="1"/>
  <c r="B443" i="1"/>
  <c r="C439" i="1"/>
  <c r="B439" i="1"/>
  <c r="C438" i="1"/>
  <c r="B438" i="1"/>
  <c r="C437" i="1"/>
  <c r="B437" i="1"/>
  <c r="C436" i="1"/>
  <c r="B436" i="1"/>
  <c r="G432" i="1"/>
  <c r="E432" i="1"/>
  <c r="G431" i="1"/>
  <c r="E431" i="1"/>
  <c r="G430" i="1"/>
  <c r="E430" i="1"/>
  <c r="G429" i="1"/>
  <c r="E429" i="1"/>
  <c r="G428" i="1"/>
  <c r="E428" i="1"/>
  <c r="G427" i="1"/>
  <c r="E427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H387" i="1"/>
  <c r="G387" i="1"/>
  <c r="E387" i="1"/>
  <c r="H386" i="1"/>
  <c r="G386" i="1"/>
  <c r="E386" i="1"/>
  <c r="H385" i="1"/>
  <c r="G385" i="1"/>
  <c r="E385" i="1"/>
  <c r="H384" i="1"/>
  <c r="G384" i="1"/>
  <c r="E384" i="1"/>
  <c r="H383" i="1"/>
  <c r="G383" i="1"/>
  <c r="E383" i="1"/>
  <c r="H382" i="1"/>
  <c r="G382" i="1"/>
  <c r="E382" i="1"/>
  <c r="H381" i="1"/>
  <c r="G381" i="1"/>
  <c r="E381" i="1"/>
  <c r="H380" i="1"/>
  <c r="G380" i="1"/>
  <c r="E380" i="1"/>
  <c r="H379" i="1"/>
  <c r="G379" i="1"/>
  <c r="E379" i="1"/>
  <c r="H378" i="1"/>
  <c r="G378" i="1"/>
  <c r="E378" i="1"/>
  <c r="H377" i="1"/>
  <c r="G377" i="1"/>
  <c r="E377" i="1"/>
  <c r="H376" i="1"/>
  <c r="G376" i="1"/>
  <c r="E376" i="1"/>
  <c r="H375" i="1"/>
  <c r="G375" i="1"/>
  <c r="E375" i="1"/>
  <c r="H374" i="1"/>
  <c r="G374" i="1"/>
  <c r="E374" i="1"/>
  <c r="H373" i="1"/>
  <c r="G373" i="1"/>
  <c r="E373" i="1"/>
  <c r="H372" i="1"/>
  <c r="G372" i="1"/>
  <c r="E372" i="1"/>
  <c r="H371" i="1"/>
  <c r="G371" i="1"/>
  <c r="E371" i="1"/>
  <c r="H370" i="1"/>
  <c r="G370" i="1"/>
  <c r="E370" i="1"/>
  <c r="H369" i="1"/>
  <c r="G369" i="1"/>
  <c r="E369" i="1"/>
  <c r="H368" i="1"/>
  <c r="G368" i="1"/>
  <c r="E368" i="1"/>
  <c r="H367" i="1"/>
  <c r="G367" i="1"/>
  <c r="E367" i="1"/>
  <c r="H366" i="1"/>
  <c r="G366" i="1"/>
  <c r="E366" i="1"/>
  <c r="H365" i="1"/>
  <c r="G365" i="1"/>
  <c r="E365" i="1"/>
  <c r="H364" i="1"/>
  <c r="G364" i="1"/>
  <c r="E364" i="1"/>
  <c r="H363" i="1"/>
  <c r="G363" i="1"/>
  <c r="E363" i="1"/>
  <c r="H362" i="1"/>
  <c r="G362" i="1"/>
  <c r="E362" i="1"/>
  <c r="H361" i="1"/>
  <c r="G361" i="1"/>
  <c r="E361" i="1"/>
  <c r="H360" i="1"/>
  <c r="G360" i="1"/>
  <c r="E360" i="1"/>
  <c r="K356" i="1"/>
  <c r="G356" i="1"/>
  <c r="E356" i="1"/>
  <c r="K355" i="1"/>
  <c r="G355" i="1"/>
  <c r="E355" i="1"/>
  <c r="K354" i="1"/>
  <c r="G354" i="1"/>
  <c r="E354" i="1"/>
  <c r="K353" i="1"/>
  <c r="G353" i="1"/>
  <c r="E353" i="1"/>
  <c r="K352" i="1"/>
  <c r="G352" i="1"/>
  <c r="E352" i="1"/>
  <c r="K351" i="1"/>
  <c r="G351" i="1"/>
  <c r="E351" i="1"/>
  <c r="K350" i="1"/>
  <c r="G350" i="1"/>
  <c r="E350" i="1"/>
  <c r="K349" i="1"/>
  <c r="G349" i="1"/>
  <c r="E349" i="1"/>
  <c r="K348" i="1"/>
  <c r="G348" i="1"/>
  <c r="E348" i="1"/>
  <c r="K347" i="1"/>
  <c r="G347" i="1"/>
  <c r="E347" i="1"/>
  <c r="K346" i="1"/>
  <c r="G346" i="1"/>
  <c r="E346" i="1"/>
  <c r="K345" i="1"/>
  <c r="G345" i="1"/>
  <c r="E345" i="1"/>
  <c r="K344" i="1"/>
  <c r="G344" i="1"/>
  <c r="E344" i="1"/>
  <c r="K343" i="1"/>
  <c r="G343" i="1"/>
  <c r="E343" i="1"/>
  <c r="K342" i="1"/>
  <c r="G342" i="1"/>
  <c r="E342" i="1"/>
  <c r="K341" i="1"/>
  <c r="G341" i="1"/>
  <c r="E341" i="1"/>
  <c r="K340" i="1"/>
  <c r="G340" i="1"/>
  <c r="E340" i="1"/>
  <c r="K339" i="1"/>
  <c r="G339" i="1"/>
  <c r="E339" i="1"/>
  <c r="K338" i="1"/>
  <c r="G338" i="1"/>
  <c r="E338" i="1"/>
  <c r="K337" i="1"/>
  <c r="G337" i="1"/>
  <c r="E337" i="1"/>
  <c r="K336" i="1"/>
  <c r="G336" i="1"/>
  <c r="E336" i="1"/>
  <c r="K335" i="1"/>
  <c r="G335" i="1"/>
  <c r="E335" i="1"/>
  <c r="K334" i="1"/>
  <c r="G334" i="1"/>
  <c r="E334" i="1"/>
  <c r="K333" i="1"/>
  <c r="G333" i="1"/>
  <c r="E333" i="1"/>
  <c r="K332" i="1"/>
  <c r="G332" i="1"/>
  <c r="E332" i="1"/>
  <c r="K331" i="1"/>
  <c r="G331" i="1"/>
  <c r="E331" i="1"/>
  <c r="K330" i="1"/>
  <c r="G330" i="1"/>
  <c r="E330" i="1"/>
  <c r="K329" i="1"/>
  <c r="G329" i="1"/>
  <c r="E329" i="1"/>
  <c r="K328" i="1"/>
  <c r="G328" i="1"/>
  <c r="E328" i="1"/>
  <c r="K327" i="1"/>
  <c r="G327" i="1"/>
  <c r="E327" i="1"/>
  <c r="K326" i="1"/>
  <c r="G326" i="1"/>
  <c r="E326" i="1"/>
  <c r="K325" i="1"/>
  <c r="G325" i="1"/>
  <c r="E325" i="1"/>
  <c r="K324" i="1"/>
  <c r="G324" i="1"/>
  <c r="E324" i="1"/>
  <c r="K323" i="1"/>
  <c r="G323" i="1"/>
  <c r="E323" i="1"/>
  <c r="K322" i="1"/>
  <c r="G322" i="1"/>
  <c r="E322" i="1"/>
  <c r="K321" i="1"/>
  <c r="G321" i="1"/>
  <c r="E321" i="1"/>
  <c r="K320" i="1"/>
  <c r="G320" i="1"/>
  <c r="E320" i="1"/>
  <c r="K319" i="1"/>
  <c r="G319" i="1"/>
  <c r="E319" i="1"/>
  <c r="K318" i="1"/>
  <c r="G318" i="1"/>
  <c r="E318" i="1"/>
  <c r="K317" i="1"/>
  <c r="G317" i="1"/>
  <c r="E317" i="1"/>
  <c r="K316" i="1"/>
  <c r="G316" i="1"/>
  <c r="E316" i="1"/>
  <c r="K315" i="1"/>
  <c r="G315" i="1"/>
  <c r="E315" i="1"/>
  <c r="K314" i="1"/>
  <c r="G314" i="1"/>
  <c r="E314" i="1"/>
  <c r="K313" i="1"/>
  <c r="G313" i="1"/>
  <c r="E313" i="1"/>
  <c r="K312" i="1"/>
  <c r="G312" i="1"/>
  <c r="E312" i="1"/>
  <c r="K311" i="1"/>
  <c r="G311" i="1"/>
  <c r="E311" i="1"/>
  <c r="K310" i="1"/>
  <c r="G310" i="1"/>
  <c r="E310" i="1"/>
  <c r="K309" i="1"/>
  <c r="G309" i="1"/>
  <c r="E309" i="1"/>
  <c r="K308" i="1"/>
  <c r="G308" i="1"/>
  <c r="E308" i="1"/>
  <c r="K307" i="1"/>
  <c r="G307" i="1"/>
  <c r="E307" i="1"/>
  <c r="K306" i="1"/>
  <c r="G306" i="1"/>
  <c r="E306" i="1"/>
  <c r="K305" i="1"/>
  <c r="G305" i="1"/>
  <c r="E305" i="1"/>
  <c r="K304" i="1"/>
  <c r="G304" i="1"/>
  <c r="E304" i="1"/>
  <c r="K303" i="1"/>
  <c r="G303" i="1"/>
  <c r="E303" i="1"/>
  <c r="K302" i="1"/>
  <c r="G302" i="1"/>
  <c r="E302" i="1"/>
  <c r="K301" i="1"/>
  <c r="G301" i="1"/>
  <c r="E301" i="1"/>
  <c r="K300" i="1"/>
  <c r="G300" i="1"/>
  <c r="E300" i="1"/>
  <c r="K299" i="1"/>
  <c r="G299" i="1"/>
  <c r="E299" i="1"/>
  <c r="K298" i="1"/>
  <c r="G298" i="1"/>
  <c r="E298" i="1"/>
  <c r="K297" i="1"/>
  <c r="G297" i="1"/>
  <c r="E297" i="1"/>
  <c r="K296" i="1"/>
  <c r="G296" i="1"/>
  <c r="E296" i="1"/>
  <c r="K295" i="1"/>
  <c r="G295" i="1"/>
  <c r="E295" i="1"/>
  <c r="K294" i="1"/>
  <c r="G294" i="1"/>
  <c r="E294" i="1"/>
  <c r="K293" i="1"/>
  <c r="G293" i="1"/>
  <c r="E293" i="1"/>
  <c r="K292" i="1"/>
  <c r="G292" i="1"/>
  <c r="E292" i="1"/>
  <c r="K291" i="1"/>
  <c r="G291" i="1"/>
  <c r="E291" i="1"/>
  <c r="K290" i="1"/>
  <c r="G290" i="1"/>
  <c r="E290" i="1"/>
  <c r="K289" i="1"/>
  <c r="G289" i="1"/>
  <c r="E289" i="1"/>
  <c r="K288" i="1"/>
  <c r="G288" i="1"/>
  <c r="E288" i="1"/>
  <c r="K287" i="1"/>
  <c r="G287" i="1"/>
  <c r="E287" i="1"/>
  <c r="K286" i="1"/>
  <c r="G286" i="1"/>
  <c r="E286" i="1"/>
  <c r="K285" i="1"/>
  <c r="G285" i="1"/>
  <c r="E285" i="1"/>
  <c r="K284" i="1"/>
  <c r="G284" i="1"/>
  <c r="E284" i="1"/>
  <c r="K283" i="1"/>
  <c r="G283" i="1"/>
  <c r="E283" i="1"/>
  <c r="K282" i="1"/>
  <c r="G282" i="1"/>
  <c r="E282" i="1"/>
  <c r="K281" i="1"/>
  <c r="G281" i="1"/>
  <c r="E281" i="1"/>
  <c r="K280" i="1"/>
  <c r="G280" i="1"/>
  <c r="E280" i="1"/>
  <c r="K279" i="1"/>
  <c r="G279" i="1"/>
  <c r="E279" i="1"/>
  <c r="K278" i="1"/>
  <c r="G278" i="1"/>
  <c r="E278" i="1"/>
  <c r="K277" i="1"/>
  <c r="G277" i="1"/>
  <c r="E277" i="1"/>
  <c r="K276" i="1"/>
  <c r="G276" i="1"/>
  <c r="E276" i="1"/>
  <c r="K275" i="1"/>
  <c r="G275" i="1"/>
  <c r="E275" i="1"/>
  <c r="K274" i="1"/>
  <c r="G274" i="1"/>
  <c r="E274" i="1"/>
  <c r="K273" i="1"/>
  <c r="G273" i="1"/>
  <c r="E273" i="1"/>
  <c r="K272" i="1"/>
  <c r="G272" i="1"/>
  <c r="E272" i="1"/>
  <c r="K271" i="1"/>
  <c r="G271" i="1"/>
  <c r="E271" i="1"/>
  <c r="K270" i="1"/>
  <c r="G270" i="1"/>
  <c r="E270" i="1"/>
  <c r="K269" i="1"/>
  <c r="G269" i="1"/>
  <c r="E269" i="1"/>
  <c r="K268" i="1"/>
  <c r="G268" i="1"/>
  <c r="E268" i="1"/>
  <c r="K267" i="1"/>
  <c r="G267" i="1"/>
  <c r="E267" i="1"/>
  <c r="K266" i="1"/>
  <c r="G266" i="1"/>
  <c r="E266" i="1"/>
  <c r="K265" i="1"/>
  <c r="G265" i="1"/>
  <c r="E265" i="1"/>
  <c r="K264" i="1"/>
  <c r="G264" i="1"/>
  <c r="E264" i="1"/>
  <c r="K263" i="1"/>
  <c r="G263" i="1"/>
  <c r="E263" i="1"/>
  <c r="K262" i="1"/>
  <c r="G262" i="1"/>
  <c r="E262" i="1"/>
  <c r="K261" i="1"/>
  <c r="G261" i="1"/>
  <c r="E261" i="1"/>
  <c r="K260" i="1"/>
  <c r="G260" i="1"/>
  <c r="E260" i="1"/>
  <c r="K259" i="1"/>
  <c r="G259" i="1"/>
  <c r="E259" i="1"/>
  <c r="K258" i="1"/>
  <c r="G258" i="1"/>
  <c r="E258" i="1"/>
  <c r="K257" i="1"/>
  <c r="G257" i="1"/>
  <c r="E257" i="1"/>
  <c r="K256" i="1"/>
  <c r="G256" i="1"/>
  <c r="E256" i="1"/>
  <c r="K255" i="1"/>
  <c r="G255" i="1"/>
  <c r="E255" i="1"/>
  <c r="K254" i="1"/>
  <c r="G254" i="1"/>
  <c r="E254" i="1"/>
  <c r="K253" i="1"/>
  <c r="G253" i="1"/>
  <c r="E253" i="1"/>
  <c r="K252" i="1"/>
  <c r="G252" i="1"/>
  <c r="E252" i="1"/>
  <c r="K251" i="1"/>
  <c r="G251" i="1"/>
  <c r="E251" i="1"/>
  <c r="K250" i="1"/>
  <c r="G250" i="1"/>
  <c r="E250" i="1"/>
  <c r="K249" i="1"/>
  <c r="G249" i="1"/>
  <c r="E249" i="1"/>
  <c r="K248" i="1"/>
  <c r="G248" i="1"/>
  <c r="E248" i="1"/>
  <c r="K247" i="1"/>
  <c r="G247" i="1"/>
  <c r="E247" i="1"/>
  <c r="K246" i="1"/>
  <c r="G246" i="1"/>
  <c r="E246" i="1"/>
  <c r="K245" i="1"/>
  <c r="G245" i="1"/>
  <c r="E245" i="1"/>
  <c r="K244" i="1"/>
  <c r="G244" i="1"/>
  <c r="E244" i="1"/>
  <c r="K243" i="1"/>
  <c r="G243" i="1"/>
  <c r="E243" i="1"/>
  <c r="K242" i="1"/>
  <c r="G242" i="1"/>
  <c r="E242" i="1"/>
  <c r="K241" i="1"/>
  <c r="G241" i="1"/>
  <c r="E241" i="1"/>
  <c r="K240" i="1"/>
  <c r="G240" i="1"/>
  <c r="E240" i="1"/>
  <c r="K239" i="1"/>
  <c r="G239" i="1"/>
  <c r="E239" i="1"/>
  <c r="K238" i="1"/>
  <c r="G238" i="1"/>
  <c r="E238" i="1"/>
  <c r="K237" i="1"/>
  <c r="G237" i="1"/>
  <c r="E237" i="1"/>
  <c r="K236" i="1"/>
  <c r="G236" i="1"/>
  <c r="E236" i="1"/>
  <c r="K235" i="1"/>
  <c r="G235" i="1"/>
  <c r="E235" i="1"/>
  <c r="K234" i="1"/>
  <c r="G234" i="1"/>
  <c r="E234" i="1"/>
  <c r="K233" i="1"/>
  <c r="G233" i="1"/>
  <c r="E233" i="1"/>
  <c r="K232" i="1"/>
  <c r="G232" i="1"/>
  <c r="E232" i="1"/>
  <c r="K231" i="1"/>
  <c r="G231" i="1"/>
  <c r="E231" i="1"/>
  <c r="K230" i="1"/>
  <c r="G230" i="1"/>
  <c r="E230" i="1"/>
  <c r="K229" i="1"/>
  <c r="G229" i="1"/>
  <c r="E229" i="1"/>
  <c r="K228" i="1"/>
  <c r="G228" i="1"/>
  <c r="E228" i="1"/>
  <c r="K227" i="1"/>
  <c r="G227" i="1"/>
  <c r="E227" i="1"/>
  <c r="K226" i="1"/>
  <c r="G226" i="1"/>
  <c r="E226" i="1"/>
  <c r="K225" i="1"/>
  <c r="G225" i="1"/>
  <c r="E225" i="1"/>
  <c r="K224" i="1"/>
  <c r="G224" i="1"/>
  <c r="E224" i="1"/>
  <c r="K223" i="1"/>
  <c r="G223" i="1"/>
  <c r="E223" i="1"/>
  <c r="K222" i="1"/>
  <c r="G222" i="1"/>
  <c r="E222" i="1"/>
  <c r="K221" i="1"/>
  <c r="G221" i="1"/>
  <c r="E221" i="1"/>
  <c r="K220" i="1"/>
  <c r="G220" i="1"/>
  <c r="E220" i="1"/>
  <c r="K219" i="1"/>
  <c r="G219" i="1"/>
  <c r="E219" i="1"/>
  <c r="K218" i="1"/>
  <c r="G218" i="1"/>
  <c r="E218" i="1"/>
  <c r="K217" i="1"/>
  <c r="G217" i="1"/>
  <c r="E217" i="1"/>
  <c r="K216" i="1"/>
  <c r="G216" i="1"/>
  <c r="E216" i="1"/>
  <c r="K215" i="1"/>
  <c r="G215" i="1"/>
  <c r="E215" i="1"/>
  <c r="K214" i="1"/>
  <c r="G214" i="1"/>
  <c r="E214" i="1"/>
  <c r="K213" i="1"/>
  <c r="G213" i="1"/>
  <c r="E213" i="1"/>
  <c r="K212" i="1"/>
  <c r="G212" i="1"/>
  <c r="E212" i="1"/>
  <c r="K211" i="1"/>
  <c r="G211" i="1"/>
  <c r="E211" i="1"/>
  <c r="K210" i="1"/>
  <c r="G210" i="1"/>
  <c r="E210" i="1"/>
  <c r="K209" i="1"/>
  <c r="G209" i="1"/>
  <c r="E209" i="1"/>
  <c r="K208" i="1"/>
  <c r="G208" i="1"/>
  <c r="E208" i="1"/>
  <c r="K207" i="1"/>
  <c r="G207" i="1"/>
  <c r="E207" i="1"/>
  <c r="K206" i="1"/>
  <c r="G206" i="1"/>
  <c r="E206" i="1"/>
  <c r="K205" i="1"/>
  <c r="G205" i="1"/>
  <c r="E205" i="1"/>
  <c r="K204" i="1"/>
  <c r="G204" i="1"/>
  <c r="E204" i="1"/>
  <c r="K203" i="1"/>
  <c r="G203" i="1"/>
  <c r="E203" i="1"/>
  <c r="K202" i="1"/>
  <c r="G202" i="1"/>
  <c r="E202" i="1"/>
  <c r="K201" i="1"/>
  <c r="G201" i="1"/>
  <c r="E201" i="1"/>
  <c r="K200" i="1"/>
  <c r="G200" i="1"/>
  <c r="E200" i="1"/>
  <c r="K199" i="1"/>
  <c r="G199" i="1"/>
  <c r="E199" i="1"/>
  <c r="K198" i="1"/>
  <c r="G198" i="1"/>
  <c r="E198" i="1"/>
  <c r="K197" i="1"/>
  <c r="G197" i="1"/>
  <c r="E197" i="1"/>
  <c r="K196" i="1"/>
  <c r="G196" i="1"/>
  <c r="E196" i="1"/>
  <c r="K195" i="1"/>
  <c r="G195" i="1"/>
  <c r="E195" i="1"/>
  <c r="K194" i="1"/>
  <c r="G194" i="1"/>
  <c r="E194" i="1"/>
  <c r="K193" i="1"/>
  <c r="G193" i="1"/>
  <c r="E193" i="1"/>
  <c r="K192" i="1"/>
  <c r="G192" i="1"/>
  <c r="E192" i="1"/>
  <c r="K191" i="1"/>
  <c r="G191" i="1"/>
  <c r="E191" i="1"/>
  <c r="K190" i="1"/>
  <c r="G190" i="1"/>
  <c r="E190" i="1"/>
  <c r="K189" i="1"/>
  <c r="G189" i="1"/>
  <c r="E189" i="1"/>
  <c r="K188" i="1"/>
  <c r="G188" i="1"/>
  <c r="E188" i="1"/>
  <c r="K187" i="1"/>
  <c r="G187" i="1"/>
  <c r="E187" i="1"/>
  <c r="K186" i="1"/>
  <c r="G186" i="1"/>
  <c r="E186" i="1"/>
  <c r="K185" i="1"/>
  <c r="G185" i="1"/>
  <c r="E185" i="1"/>
  <c r="K184" i="1"/>
  <c r="J184" i="1"/>
  <c r="I184" i="1"/>
  <c r="G184" i="1"/>
  <c r="E184" i="1"/>
  <c r="K183" i="1"/>
  <c r="J183" i="1"/>
  <c r="I183" i="1"/>
  <c r="G183" i="1"/>
  <c r="E183" i="1"/>
  <c r="K182" i="1"/>
  <c r="J182" i="1"/>
  <c r="I182" i="1"/>
  <c r="G182" i="1"/>
  <c r="E182" i="1"/>
  <c r="I178" i="1"/>
  <c r="G178" i="1"/>
  <c r="I177" i="1"/>
  <c r="G177" i="1"/>
  <c r="I176" i="1"/>
  <c r="G176" i="1"/>
  <c r="I175" i="1"/>
  <c r="G175" i="1"/>
  <c r="I174" i="1"/>
  <c r="G174" i="1"/>
  <c r="I173" i="1"/>
  <c r="G173" i="1"/>
  <c r="I172" i="1"/>
  <c r="G172" i="1"/>
  <c r="I171" i="1"/>
  <c r="G171" i="1"/>
  <c r="I170" i="1"/>
  <c r="G170" i="1"/>
  <c r="I169" i="1"/>
  <c r="G169" i="1"/>
  <c r="I168" i="1"/>
  <c r="G168" i="1"/>
  <c r="I167" i="1"/>
  <c r="G167" i="1"/>
  <c r="I166" i="1"/>
  <c r="G166" i="1"/>
  <c r="I165" i="1"/>
  <c r="G165" i="1"/>
  <c r="I164" i="1"/>
  <c r="G164" i="1"/>
  <c r="I163" i="1"/>
  <c r="G163" i="1"/>
  <c r="I162" i="1"/>
  <c r="G162" i="1"/>
  <c r="I161" i="1"/>
  <c r="G161" i="1"/>
  <c r="I160" i="1"/>
  <c r="G160" i="1"/>
  <c r="I159" i="1"/>
  <c r="G159" i="1"/>
  <c r="I158" i="1"/>
  <c r="G158" i="1"/>
  <c r="I157" i="1"/>
  <c r="G157" i="1"/>
  <c r="I156" i="1"/>
  <c r="G156" i="1"/>
  <c r="I155" i="1"/>
  <c r="G155" i="1"/>
  <c r="I154" i="1"/>
  <c r="G154" i="1"/>
  <c r="I153" i="1"/>
  <c r="G153" i="1"/>
  <c r="I152" i="1"/>
  <c r="G152" i="1"/>
  <c r="I151" i="1"/>
  <c r="G151" i="1"/>
  <c r="I150" i="1"/>
  <c r="G150" i="1"/>
  <c r="I149" i="1"/>
  <c r="G149" i="1"/>
  <c r="I148" i="1"/>
  <c r="G148" i="1"/>
  <c r="I147" i="1"/>
  <c r="G147" i="1"/>
  <c r="I146" i="1"/>
  <c r="G146" i="1"/>
  <c r="I145" i="1"/>
  <c r="G145" i="1"/>
  <c r="I144" i="1"/>
  <c r="G144" i="1"/>
  <c r="I143" i="1"/>
  <c r="G143" i="1"/>
  <c r="I142" i="1"/>
  <c r="G142" i="1"/>
  <c r="I141" i="1"/>
  <c r="G141" i="1"/>
  <c r="I140" i="1"/>
  <c r="G140" i="1"/>
  <c r="I139" i="1"/>
  <c r="G139" i="1"/>
  <c r="I138" i="1"/>
  <c r="G138" i="1"/>
  <c r="I137" i="1"/>
  <c r="G137" i="1"/>
  <c r="I136" i="1"/>
  <c r="G136" i="1"/>
  <c r="I135" i="1"/>
  <c r="G135" i="1"/>
  <c r="I134" i="1"/>
  <c r="G134" i="1"/>
  <c r="I133" i="1"/>
  <c r="G133" i="1"/>
  <c r="I132" i="1"/>
  <c r="G132" i="1"/>
  <c r="I131" i="1"/>
  <c r="G131" i="1"/>
  <c r="I130" i="1"/>
  <c r="G130" i="1"/>
  <c r="I129" i="1"/>
  <c r="G129" i="1"/>
  <c r="I128" i="1"/>
  <c r="G128" i="1"/>
  <c r="I127" i="1"/>
  <c r="G127" i="1"/>
  <c r="I126" i="1"/>
  <c r="G126" i="1"/>
  <c r="I125" i="1"/>
  <c r="G125" i="1"/>
  <c r="I124" i="1"/>
  <c r="G124" i="1"/>
  <c r="I123" i="1"/>
  <c r="G123" i="1"/>
  <c r="I122" i="1"/>
  <c r="G122" i="1"/>
  <c r="I121" i="1"/>
  <c r="G121" i="1"/>
  <c r="I120" i="1"/>
  <c r="G120" i="1"/>
  <c r="I119" i="1"/>
  <c r="G119" i="1"/>
  <c r="I118" i="1"/>
  <c r="G118" i="1"/>
  <c r="I117" i="1"/>
  <c r="G117" i="1"/>
  <c r="I116" i="1"/>
  <c r="G116" i="1"/>
  <c r="I115" i="1"/>
  <c r="G115" i="1"/>
  <c r="I114" i="1"/>
  <c r="G114" i="1"/>
  <c r="I113" i="1"/>
  <c r="G113" i="1"/>
  <c r="I112" i="1"/>
  <c r="G112" i="1"/>
  <c r="I111" i="1"/>
  <c r="G111" i="1"/>
  <c r="I110" i="1"/>
  <c r="G110" i="1"/>
  <c r="I109" i="1"/>
  <c r="G109" i="1"/>
  <c r="I108" i="1"/>
  <c r="G108" i="1"/>
  <c r="I107" i="1"/>
  <c r="G107" i="1"/>
  <c r="I106" i="1"/>
  <c r="G106" i="1"/>
  <c r="I105" i="1"/>
  <c r="G105" i="1"/>
  <c r="I104" i="1"/>
  <c r="G104" i="1"/>
  <c r="I103" i="1"/>
  <c r="G103" i="1"/>
  <c r="I102" i="1"/>
  <c r="G102" i="1"/>
  <c r="I101" i="1"/>
  <c r="G101" i="1"/>
  <c r="I100" i="1"/>
  <c r="G100" i="1"/>
  <c r="I99" i="1"/>
  <c r="G99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6" i="1"/>
  <c r="G66" i="1"/>
  <c r="I65" i="1"/>
  <c r="G65" i="1"/>
  <c r="I64" i="1"/>
  <c r="G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4" i="1"/>
  <c r="G44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I35" i="1"/>
  <c r="G35" i="1"/>
  <c r="I34" i="1"/>
  <c r="G34" i="1"/>
  <c r="I33" i="1"/>
  <c r="G33" i="1"/>
  <c r="I32" i="1"/>
  <c r="G32" i="1"/>
  <c r="I31" i="1"/>
  <c r="G31" i="1"/>
  <c r="I30" i="1"/>
  <c r="G30" i="1"/>
  <c r="I29" i="1"/>
  <c r="G29" i="1"/>
  <c r="I28" i="1"/>
  <c r="G28" i="1"/>
  <c r="I27" i="1"/>
  <c r="G27" i="1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I6" i="1"/>
  <c r="G6" i="1"/>
  <c r="M5" i="1"/>
  <c r="L5" i="1"/>
  <c r="I5" i="1"/>
  <c r="G5" i="1"/>
  <c r="M4" i="1"/>
  <c r="L4" i="1"/>
  <c r="I4" i="1"/>
  <c r="G4" i="1"/>
  <c r="M3" i="1"/>
  <c r="L3" i="1"/>
  <c r="I3" i="1"/>
  <c r="G3" i="1"/>
</calcChain>
</file>

<file path=xl/sharedStrings.xml><?xml version="1.0" encoding="utf-8"?>
<sst xmlns="http://schemas.openxmlformats.org/spreadsheetml/2006/main" count="2911" uniqueCount="385">
  <si>
    <t>## Table 1 ## Stage</t>
  </si>
  <si>
    <t>Rnk</t>
  </si>
  <si>
    <t>GC</t>
  </si>
  <si>
    <t>Timelag</t>
  </si>
  <si>
    <t>BIB</t>
  </si>
  <si>
    <t>H2H</t>
  </si>
  <si>
    <t>Specialty</t>
  </si>
  <si>
    <t>Rider</t>
  </si>
  <si>
    <t>Age</t>
  </si>
  <si>
    <t>Team</t>
  </si>
  <si>
    <t>UCI</t>
  </si>
  <si>
    <t>Pnt</t>
  </si>
  <si>
    <t>Time</t>
  </si>
  <si>
    <t>1</t>
  </si>
  <si>
    <t>+0:00</t>
  </si>
  <si>
    <t>181</t>
  </si>
  <si>
    <t>Climber</t>
  </si>
  <si>
    <t>33</t>
  </si>
  <si>
    <t>210</t>
  </si>
  <si>
    <t>100</t>
  </si>
  <si>
    <t>2</t>
  </si>
  <si>
    <t>+0:04</t>
  </si>
  <si>
    <t>187</t>
  </si>
  <si>
    <t>23</t>
  </si>
  <si>
    <t>150</t>
  </si>
  <si>
    <t>70</t>
  </si>
  <si>
    <t>3</t>
  </si>
  <si>
    <t>+0:11</t>
  </si>
  <si>
    <t>8</t>
  </si>
  <si>
    <t>Classic</t>
  </si>
  <si>
    <t>29</t>
  </si>
  <si>
    <t>110</t>
  </si>
  <si>
    <t>50</t>
  </si>
  <si>
    <t>4</t>
  </si>
  <si>
    <t>+0:15</t>
  </si>
  <si>
    <t>11</t>
  </si>
  <si>
    <t>25</t>
  </si>
  <si>
    <t>90</t>
  </si>
  <si>
    <t>40</t>
  </si>
  <si>
    <t>,,0:05</t>
  </si>
  <si>
    <t>5</t>
  </si>
  <si>
    <t>126</t>
  </si>
  <si>
    <t>24</t>
  </si>
  <si>
    <t>32</t>
  </si>
  <si>
    <t>6</t>
  </si>
  <si>
    <t>152</t>
  </si>
  <si>
    <t>Hills</t>
  </si>
  <si>
    <t>28</t>
  </si>
  <si>
    <t>55</t>
  </si>
  <si>
    <t>26</t>
  </si>
  <si>
    <t>7</t>
  </si>
  <si>
    <t>45</t>
  </si>
  <si>
    <t>22</t>
  </si>
  <si>
    <t>71</t>
  </si>
  <si>
    <t>18</t>
  </si>
  <si>
    <t>9</t>
  </si>
  <si>
    <t>61</t>
  </si>
  <si>
    <t>34</t>
  </si>
  <si>
    <t>35</t>
  </si>
  <si>
    <t>14</t>
  </si>
  <si>
    <t>10</t>
  </si>
  <si>
    <t>112</t>
  </si>
  <si>
    <t>30</t>
  </si>
  <si>
    <t>36</t>
  </si>
  <si>
    <t>12</t>
  </si>
  <si>
    <t>27</t>
  </si>
  <si>
    <t>20</t>
  </si>
  <si>
    <t>13</t>
  </si>
  <si>
    <t>77</t>
  </si>
  <si>
    <t>15</t>
  </si>
  <si>
    <t>123</t>
  </si>
  <si>
    <t>TT</t>
  </si>
  <si>
    <t>84</t>
  </si>
  <si>
    <t>16</t>
  </si>
  <si>
    <t>17</t>
  </si>
  <si>
    <t>135</t>
  </si>
  <si>
    <t>88</t>
  </si>
  <si>
    <t>19</t>
  </si>
  <si>
    <t>46</t>
  </si>
  <si>
    <t>37</t>
  </si>
  <si>
    <t>38</t>
  </si>
  <si>
    <t>21</t>
  </si>
  <si>
    <t>211</t>
  </si>
  <si>
    <t>111</t>
  </si>
  <si>
    <t>31</t>
  </si>
  <si>
    <t>204</t>
  </si>
  <si>
    <t>141</t>
  </si>
  <si>
    <t>151</t>
  </si>
  <si>
    <t>65</t>
  </si>
  <si>
    <t>186</t>
  </si>
  <si>
    <t>203</t>
  </si>
  <si>
    <t>41</t>
  </si>
  <si>
    <t>74</t>
  </si>
  <si>
    <t>206</t>
  </si>
  <si>
    <t>81</t>
  </si>
  <si>
    <t>182</t>
  </si>
  <si>
    <t>39</t>
  </si>
  <si>
    <t>114</t>
  </si>
  <si>
    <t>51</t>
  </si>
  <si>
    <t>42</t>
  </si>
  <si>
    <t>52</t>
  </si>
  <si>
    <t>43</t>
  </si>
  <si>
    <t>44</t>
  </si>
  <si>
    <t>158</t>
  </si>
  <si>
    <t>47</t>
  </si>
  <si>
    <t>64</t>
  </si>
  <si>
    <t>48</t>
  </si>
  <si>
    <t>171</t>
  </si>
  <si>
    <t>49</t>
  </si>
  <si>
    <t>+0:26</t>
  </si>
  <si>
    <t>0:160:16</t>
  </si>
  <si>
    <t>+0:28</t>
  </si>
  <si>
    <t>115</t>
  </si>
  <si>
    <t>0:180:18</t>
  </si>
  <si>
    <t>+0:44</t>
  </si>
  <si>
    <t>116</t>
  </si>
  <si>
    <t>0:340:34</t>
  </si>
  <si>
    <t>+0:48</t>
  </si>
  <si>
    <t>0:380:38</t>
  </si>
  <si>
    <t>53</t>
  </si>
  <si>
    <t>+1:34</t>
  </si>
  <si>
    <t>1:241:24</t>
  </si>
  <si>
    <t>54</t>
  </si>
  <si>
    <t>,,1:24</t>
  </si>
  <si>
    <t>+1:51</t>
  </si>
  <si>
    <t>95</t>
  </si>
  <si>
    <t>1:411:41</t>
  </si>
  <si>
    <t>56</t>
  </si>
  <si>
    <t>+9:10</t>
  </si>
  <si>
    <t>78</t>
  </si>
  <si>
    <t>9:009:00</t>
  </si>
  <si>
    <t>57</t>
  </si>
  <si>
    <t>,,9:00</t>
  </si>
  <si>
    <t>58</t>
  </si>
  <si>
    <t>+14:26</t>
  </si>
  <si>
    <t>153</t>
  </si>
  <si>
    <t>14:1614:16</t>
  </si>
  <si>
    <t>59</t>
  </si>
  <si>
    <t>,,14:16</t>
  </si>
  <si>
    <t>60</t>
  </si>
  <si>
    <t>+15:13</t>
  </si>
  <si>
    <t>85</t>
  </si>
  <si>
    <t>15:0315:03</t>
  </si>
  <si>
    <t>202</t>
  </si>
  <si>
    <t>,,15:03</t>
  </si>
  <si>
    <t>62</t>
  </si>
  <si>
    <t>198</t>
  </si>
  <si>
    <t>63</t>
  </si>
  <si>
    <t>+18:56</t>
  </si>
  <si>
    <t>122</t>
  </si>
  <si>
    <t>18:4618:46</t>
  </si>
  <si>
    <t>157</t>
  </si>
  <si>
    <t>,,18:46</t>
  </si>
  <si>
    <t>174</t>
  </si>
  <si>
    <t>66</t>
  </si>
  <si>
    <t>105</t>
  </si>
  <si>
    <t>67</t>
  </si>
  <si>
    <t>68</t>
  </si>
  <si>
    <t>97</t>
  </si>
  <si>
    <t>69</t>
  </si>
  <si>
    <t>168</t>
  </si>
  <si>
    <t>215</t>
  </si>
  <si>
    <t>92</t>
  </si>
  <si>
    <t>72</t>
  </si>
  <si>
    <t>128</t>
  </si>
  <si>
    <t>73</t>
  </si>
  <si>
    <t>104</t>
  </si>
  <si>
    <t>134</t>
  </si>
  <si>
    <t>75</t>
  </si>
  <si>
    <t>137</t>
  </si>
  <si>
    <t>76</t>
  </si>
  <si>
    <t>173</t>
  </si>
  <si>
    <t>94</t>
  </si>
  <si>
    <t>79</t>
  </si>
  <si>
    <t>93</t>
  </si>
  <si>
    <t>80</t>
  </si>
  <si>
    <t>82</t>
  </si>
  <si>
    <t>146</t>
  </si>
  <si>
    <t>83</t>
  </si>
  <si>
    <t>145</t>
  </si>
  <si>
    <t>136</t>
  </si>
  <si>
    <t>86</t>
  </si>
  <si>
    <t>127</t>
  </si>
  <si>
    <t>87</t>
  </si>
  <si>
    <t>108</t>
  </si>
  <si>
    <t>101</t>
  </si>
  <si>
    <t>89</t>
  </si>
  <si>
    <t>91</t>
  </si>
  <si>
    <t>+24:50</t>
  </si>
  <si>
    <t>196</t>
  </si>
  <si>
    <t>24:4024:40</t>
  </si>
  <si>
    <t>201</t>
  </si>
  <si>
    <t>,,24:40</t>
  </si>
  <si>
    <t>+24:53</t>
  </si>
  <si>
    <t>207</t>
  </si>
  <si>
    <t>24:4324:43</t>
  </si>
  <si>
    <t>,,24:43</t>
  </si>
  <si>
    <t>96</t>
  </si>
  <si>
    <t>+29:24</t>
  </si>
  <si>
    <t>121</t>
  </si>
  <si>
    <t>29:1429:14</t>
  </si>
  <si>
    <t>125</t>
  </si>
  <si>
    <t>,,29:14</t>
  </si>
  <si>
    <t>98</t>
  </si>
  <si>
    <t>99</t>
  </si>
  <si>
    <t>208</t>
  </si>
  <si>
    <t>184</t>
  </si>
  <si>
    <t>Sprint</t>
  </si>
  <si>
    <t>164</t>
  </si>
  <si>
    <t>102</t>
  </si>
  <si>
    <t>103</t>
  </si>
  <si>
    <t>183</t>
  </si>
  <si>
    <t>213</t>
  </si>
  <si>
    <t>106</t>
  </si>
  <si>
    <t>107</t>
  </si>
  <si>
    <t>216</t>
  </si>
  <si>
    <t>109</t>
  </si>
  <si>
    <t>217</t>
  </si>
  <si>
    <t>118</t>
  </si>
  <si>
    <t>113</t>
  </si>
  <si>
    <t>117</t>
  </si>
  <si>
    <t>119</t>
  </si>
  <si>
    <t>120</t>
  </si>
  <si>
    <t>172</t>
  </si>
  <si>
    <t>124</t>
  </si>
  <si>
    <t>144</t>
  </si>
  <si>
    <t>129</t>
  </si>
  <si>
    <t>178</t>
  </si>
  <si>
    <t>130</t>
  </si>
  <si>
    <t>212</t>
  </si>
  <si>
    <t>131</t>
  </si>
  <si>
    <t>132</t>
  </si>
  <si>
    <t>142</t>
  </si>
  <si>
    <t>133</t>
  </si>
  <si>
    <t>176</t>
  </si>
  <si>
    <t>143</t>
  </si>
  <si>
    <t>138</t>
  </si>
  <si>
    <t>139</t>
  </si>
  <si>
    <t>161</t>
  </si>
  <si>
    <t>140</t>
  </si>
  <si>
    <t>156</t>
  </si>
  <si>
    <t>147</t>
  </si>
  <si>
    <t>155</t>
  </si>
  <si>
    <t>148</t>
  </si>
  <si>
    <t>163</t>
  </si>
  <si>
    <t>149</t>
  </si>
  <si>
    <t>165</t>
  </si>
  <si>
    <t>+30:28</t>
  </si>
  <si>
    <t>30:1830:18</t>
  </si>
  <si>
    <t>,,30:18</t>
  </si>
  <si>
    <t>162</t>
  </si>
  <si>
    <t>154</t>
  </si>
  <si>
    <t>214</t>
  </si>
  <si>
    <t>159</t>
  </si>
  <si>
    <t>175</t>
  </si>
  <si>
    <t>160</t>
  </si>
  <si>
    <t>205</t>
  </si>
  <si>
    <t>166</t>
  </si>
  <si>
    <t>177</t>
  </si>
  <si>
    <t>218</t>
  </si>
  <si>
    <t>167</t>
  </si>
  <si>
    <t>+39:22</t>
  </si>
  <si>
    <t>194</t>
  </si>
  <si>
    <t>39:1239:12</t>
  </si>
  <si>
    <t>169</t>
  </si>
  <si>
    <t>192</t>
  </si>
  <si>
    <t>,,39:12</t>
  </si>
  <si>
    <t>170</t>
  </si>
  <si>
    <t>197</t>
  </si>
  <si>
    <t>188</t>
  </si>
  <si>
    <t>193</t>
  </si>
  <si>
    <t>191</t>
  </si>
  <si>
    <t>185</t>
  </si>
  <si>
    <t>DNF</t>
  </si>
  <si>
    <t>195</t>
  </si>
  <si>
    <t>-</t>
  </si>
  <si>
    <t>## Table 2 ## GC</t>
  </si>
  <si>
    <t>Time won/lost</t>
  </si>
  <si>
    <t>0:150:15</t>
  </si>
  <si>
    <t>,,0:15</t>
  </si>
  <si>
    <t>0:260:26</t>
  </si>
  <si>
    <t>0:280:28</t>
  </si>
  <si>
    <t>0:440:44</t>
  </si>
  <si>
    <t>0:480:48</t>
  </si>
  <si>
    <t>1:341:34</t>
  </si>
  <si>
    <t>,,1:34</t>
  </si>
  <si>
    <t>1:511:51</t>
  </si>
  <si>
    <t>9:109:10</t>
  </si>
  <si>
    <t>,,9:10</t>
  </si>
  <si>
    <t>14:2614:26</t>
  </si>
  <si>
    <t>,,14:26</t>
  </si>
  <si>
    <t>15:1315:13</t>
  </si>
  <si>
    <t>,,15:13</t>
  </si>
  <si>
    <t>18:5618:56</t>
  </si>
  <si>
    <t>,,18:56</t>
  </si>
  <si>
    <t>24:5024:50</t>
  </si>
  <si>
    <t>,,24:50</t>
  </si>
  <si>
    <t>24:5324:53</t>
  </si>
  <si>
    <t>,,24:53</t>
  </si>
  <si>
    <t>29:2429:24</t>
  </si>
  <si>
    <t>,,29:24</t>
  </si>
  <si>
    <t>30:2830:28</t>
  </si>
  <si>
    <t>,,30:28</t>
  </si>
  <si>
    <t>39:2239:22</t>
  </si>
  <si>
    <t>,,39:22</t>
  </si>
  <si>
    <t>## Table 3 ## Points</t>
  </si>
  <si>
    <t>Points</t>
  </si>
  <si>
    <t>Today</t>
  </si>
  <si>
    <t>+33</t>
  </si>
  <si>
    <t>+30</t>
  </si>
  <si>
    <t>+22</t>
  </si>
  <si>
    <t>+20</t>
  </si>
  <si>
    <t>+19</t>
  </si>
  <si>
    <t>+17</t>
  </si>
  <si>
    <t>+15</t>
  </si>
  <si>
    <t>+13</t>
  </si>
  <si>
    <t>+11</t>
  </si>
  <si>
    <t>+10</t>
  </si>
  <si>
    <t>+9</t>
  </si>
  <si>
    <t>+7</t>
  </si>
  <si>
    <t>+6</t>
  </si>
  <si>
    <t>+5</t>
  </si>
  <si>
    <t>+4</t>
  </si>
  <si>
    <t>+3</t>
  </si>
  <si>
    <t>+2</t>
  </si>
  <si>
    <t>+1</t>
  </si>
  <si>
    <t>## Table 4 ## Points ## Today Sprint | Santa Sofia (86.6 km)</t>
  </si>
  <si>
    <t>#</t>
  </si>
  <si>
    <t>## Table 5 ## Points ## Today Points at finish</t>
  </si>
  <si>
    <t>## Table 6 ## KOM</t>
  </si>
  <si>
    <t>+8</t>
  </si>
  <si>
    <t>## Table 7 ## KOM ## Today KOM Sprint (2) Col de Valico Tre Faggi (49.7 km)</t>
  </si>
  <si>
    <t>## Table 8 ## KOM ## Today KOM Sprint (3) Côte des Forche (77.8 km)</t>
  </si>
  <si>
    <t>## Table 9 ## KOM ## Today KOM Sprint (3) Côte de Carnaio (98.3 km)</t>
  </si>
  <si>
    <t>## Table 10 ## KOM ## Today KOM Sprint (2) Côte de Barbotto (135.6 km)</t>
  </si>
  <si>
    <t>## Table 11 ## KOM ## Today KOM Sprint (2) Côte de San Leo (157.3 km)</t>
  </si>
  <si>
    <t>## Table 12 ## KOM ## Today KOM Sprint (3) Côte de Montemaggio  (167.1 km)</t>
  </si>
  <si>
    <t>## Table 13 ## KOM ## Today KOM Sprint (3) Côte de San Marino (179.7 km)</t>
  </si>
  <si>
    <t>## Table 14 ## Youth</t>
  </si>
  <si>
    <t>0:110:11</t>
  </si>
  <si>
    <t>,,0:11</t>
  </si>
  <si>
    <t>0:240:24</t>
  </si>
  <si>
    <t>18:5218:52</t>
  </si>
  <si>
    <t>,,18:52</t>
  </si>
  <si>
    <t>29:2029:20</t>
  </si>
  <si>
    <t>,,29:20</t>
  </si>
  <si>
    <t>30:2430:24</t>
  </si>
  <si>
    <t>,,30:24</t>
  </si>
  <si>
    <t>39:1839:18</t>
  </si>
  <si>
    <t>## Table 15 ## Youth ## Today Youth day classification</t>
  </si>
  <si>
    <t>5:07:22</t>
  </si>
  <si>
    <t>0:05</t>
  </si>
  <si>
    <t>,,</t>
  </si>
  <si>
    <t>0:18</t>
  </si>
  <si>
    <t>18:46</t>
  </si>
  <si>
    <t>29:14</t>
  </si>
  <si>
    <t>30:18</t>
  </si>
  <si>
    <t>39:12</t>
  </si>
  <si>
    <t>## Table 16 ## Teams</t>
  </si>
  <si>
    <t>Class</t>
  </si>
  <si>
    <t>WT</t>
  </si>
  <si>
    <t xml:space="preserve"> 15:22:11</t>
  </si>
  <si>
    <t>0:100:10</t>
  </si>
  <si>
    <t>,,0:10</t>
  </si>
  <si>
    <t>PRT</t>
  </si>
  <si>
    <t>18:5118:51</t>
  </si>
  <si>
    <t>,,18:51</t>
  </si>
  <si>
    <t>29:1929:19</t>
  </si>
  <si>
    <t>37:3237:32</t>
  </si>
  <si>
    <t>,,37:32</t>
  </si>
  <si>
    <t>39:0839:08</t>
  </si>
  <si>
    <t>48:0048:00</t>
  </si>
  <si>
    <t>56:1356:13</t>
  </si>
  <si>
    <t>1:17:091:17:09</t>
  </si>
  <si>
    <t>1:18:501:18:50</t>
  </si>
  <si>
    <t>## Table 17 ## Teams ## Today Team day classification</t>
  </si>
  <si>
    <t>0:10</t>
  </si>
  <si>
    <t>18:51</t>
  </si>
  <si>
    <t>29:19</t>
  </si>
  <si>
    <t>37:32</t>
  </si>
  <si>
    <t>39:08</t>
  </si>
  <si>
    <t>48:00</t>
  </si>
  <si>
    <t>56:13</t>
  </si>
  <si>
    <t>1:17:09</t>
  </si>
  <si>
    <t>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</si>
</sst>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3"/>
  <sheetViews>
    <sheetView tabSelected="1" topLeftCell="A171" workbookViewId="0">
      <selection activeCell="A178" sqref="A178"/>
    </sheetView>
  </sheetViews>
  <sheetFormatPr baseColWidth="10" defaultColWidth="8.83203125" defaultRowHeight="15" x14ac:dyDescent="0.2"/>
  <cols>
    <col min="5" max="5" width="68.1640625" customWidth="1"/>
  </cols>
  <sheetData>
    <row r="1" spans="1:13" x14ac:dyDescent="0.2">
      <c r="A1" t="s">
        <v>0</v>
      </c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/>
      <c r="M2" s="1" t="s">
        <v>12</v>
      </c>
    </row>
    <row r="3" spans="1:13" x14ac:dyDescent="0.2">
      <c r="A3" t="s">
        <v>13</v>
      </c>
      <c r="B3" t="s">
        <v>13</v>
      </c>
      <c r="C3" t="s">
        <v>14</v>
      </c>
      <c r="D3" t="s">
        <v>15</v>
      </c>
      <c r="F3" t="s">
        <v>16</v>
      </c>
      <c r="G3" t="str">
        <f>HYPERLINK("https://www.procyclingstats.com/rider/romain-bardet"," BARDET Romain Team dsm-firmenich PostNL ")</f>
        <v xml:space="preserve"> BARDET Romain Team dsm-firmenich PostNL </v>
      </c>
      <c r="H3" t="s">
        <v>17</v>
      </c>
      <c r="I3" t="str">
        <f>HYPERLINK("https://www.procyclingstats.com/team/team-dsm-firmenich-postnl-2024","Team dsm-firmenich PostNL")</f>
        <v>Team dsm-firmenich PostNL</v>
      </c>
      <c r="J3" t="s">
        <v>18</v>
      </c>
      <c r="K3" t="s">
        <v>19</v>
      </c>
      <c r="L3" t="str">
        <f>HYPERLINK("https://www.procyclingstats.com/race.php?event=54070&amp;p=results&amp;s=most-bonifications&amp;rider=140495","10″")</f>
        <v>10″</v>
      </c>
      <c r="M3" t="str">
        <f>HYPERLINK("https://www.procyclingstats.com/race.php?event=54070&amp;p=results&amp;s=most-bonifications&amp;rider=140495","5:07:2210″ ")</f>
        <v>5:07:2210″ </v>
      </c>
    </row>
    <row r="4" spans="1:13" x14ac:dyDescent="0.2">
      <c r="A4" t="s">
        <v>20</v>
      </c>
      <c r="B4" t="s">
        <v>20</v>
      </c>
      <c r="C4" t="s">
        <v>21</v>
      </c>
      <c r="D4" t="s">
        <v>22</v>
      </c>
      <c r="F4" t="s">
        <v>2</v>
      </c>
      <c r="G4" t="str">
        <f>HYPERLINK("https://www.procyclingstats.com/rider/frank-van-den-broek"," VAN DEN BROEK Frank   Team dsm-firmenich PostNL ")</f>
        <v xml:space="preserve"> VAN DEN BROEK Frank   Team dsm-firmenich PostNL </v>
      </c>
      <c r="H4" t="s">
        <v>23</v>
      </c>
      <c r="I4" t="str">
        <f>HYPERLINK("https://www.procyclingstats.com/team/team-dsm-firmenich-postnl-2024","Team dsm-firmenich PostNL")</f>
        <v>Team dsm-firmenich PostNL</v>
      </c>
      <c r="J4" t="s">
        <v>24</v>
      </c>
      <c r="K4" t="s">
        <v>25</v>
      </c>
      <c r="L4" t="str">
        <f>HYPERLINK("https://www.procyclingstats.com/race.php?event=54070&amp;p=results&amp;s=most-bonifications&amp;rider=243438","6″")</f>
        <v>6″</v>
      </c>
      <c r="M4" t="str">
        <f>HYPERLINK("https://www.procyclingstats.com/race.php?event=54070&amp;p=results&amp;s=most-bonifications&amp;rider=243438",",,0:006″ ")</f>
        <v>,,0:006″ </v>
      </c>
    </row>
    <row r="5" spans="1:13" x14ac:dyDescent="0.2">
      <c r="A5" t="s">
        <v>26</v>
      </c>
      <c r="B5" t="s">
        <v>26</v>
      </c>
      <c r="C5" t="s">
        <v>27</v>
      </c>
      <c r="D5" t="s">
        <v>28</v>
      </c>
      <c r="F5" t="s">
        <v>29</v>
      </c>
      <c r="G5" t="str">
        <f>HYPERLINK("https://www.procyclingstats.com/rider/wout-van-aert"," VAN AERT Wout Team Visma | Lease a Bike ")</f>
        <v xml:space="preserve"> VAN AERT Wout Team Visma | Lease a Bike </v>
      </c>
      <c r="H5" t="s">
        <v>30</v>
      </c>
      <c r="I5" t="str">
        <f>HYPERLINK("https://www.procyclingstats.com/team/team-visma-lease-a-bike-2024","Team Visma | Lease a Bike")</f>
        <v>Team Visma | Lease a Bike</v>
      </c>
      <c r="J5" t="s">
        <v>31</v>
      </c>
      <c r="K5" t="s">
        <v>32</v>
      </c>
      <c r="L5" t="str">
        <f>HYPERLINK("https://www.procyclingstats.com/race.php?event=54070&amp;p=results&amp;s=most-bonifications&amp;rider=168961","4″")</f>
        <v>4″</v>
      </c>
      <c r="M5" t="str">
        <f>HYPERLINK("https://www.procyclingstats.com/race.php?event=54070&amp;p=results&amp;s=most-bonifications&amp;rider=168961","0:050:054″ ")</f>
        <v>0:050:054″ </v>
      </c>
    </row>
    <row r="6" spans="1:13" x14ac:dyDescent="0.2">
      <c r="A6" t="s">
        <v>33</v>
      </c>
      <c r="B6" t="s">
        <v>33</v>
      </c>
      <c r="C6" t="s">
        <v>34</v>
      </c>
      <c r="D6" t="s">
        <v>35</v>
      </c>
      <c r="F6" t="s">
        <v>16</v>
      </c>
      <c r="G6" t="str">
        <f>HYPERLINK("https://www.procyclingstats.com/rider/tadej-pogacar"," POGAČAR Tadej UAE Team Emirates ")</f>
        <v xml:space="preserve"> POGAČAR Tadej UAE Team Emirates </v>
      </c>
      <c r="H6" t="s">
        <v>36</v>
      </c>
      <c r="I6" t="str">
        <f>HYPERLINK("https://www.procyclingstats.com/team/uae-team-emirates-2024","UAE Team Emirates")</f>
        <v>UAE Team Emirates</v>
      </c>
      <c r="J6" t="s">
        <v>37</v>
      </c>
      <c r="K6" t="s">
        <v>38</v>
      </c>
      <c r="M6" t="s">
        <v>39</v>
      </c>
    </row>
    <row r="7" spans="1:13" x14ac:dyDescent="0.2">
      <c r="A7" t="s">
        <v>40</v>
      </c>
      <c r="B7" t="s">
        <v>40</v>
      </c>
      <c r="C7" t="s">
        <v>34</v>
      </c>
      <c r="D7" t="s">
        <v>41</v>
      </c>
      <c r="F7" t="s">
        <v>29</v>
      </c>
      <c r="G7" t="str">
        <f>HYPERLINK("https://www.procyclingstats.com/rider/maxim-van-gils"," VAN GILS Maxim Lotto Dstny ")</f>
        <v xml:space="preserve"> VAN GILS Maxim Lotto Dstny </v>
      </c>
      <c r="H7" t="s">
        <v>42</v>
      </c>
      <c r="I7" t="str">
        <f>HYPERLINK("https://www.procyclingstats.com/team/lotto-dstny-2024","Lotto Dstny")</f>
        <v>Lotto Dstny</v>
      </c>
      <c r="J7" t="s">
        <v>25</v>
      </c>
      <c r="K7" t="s">
        <v>43</v>
      </c>
      <c r="M7" t="s">
        <v>39</v>
      </c>
    </row>
    <row r="8" spans="1:13" x14ac:dyDescent="0.2">
      <c r="A8" t="s">
        <v>44</v>
      </c>
      <c r="B8" t="s">
        <v>44</v>
      </c>
      <c r="C8" t="s">
        <v>34</v>
      </c>
      <c r="D8" t="s">
        <v>45</v>
      </c>
      <c r="F8" t="s">
        <v>46</v>
      </c>
      <c r="G8" t="str">
        <f>HYPERLINK("https://www.procyclingstats.com/rider/alex-aranburu"," ARANBURU Alex Movistar Team ")</f>
        <v xml:space="preserve"> ARANBURU Alex Movistar Team </v>
      </c>
      <c r="H8" t="s">
        <v>47</v>
      </c>
      <c r="I8" t="str">
        <f>HYPERLINK("https://www.procyclingstats.com/team/movistar-team-2024","Movistar Team")</f>
        <v>Movistar Team</v>
      </c>
      <c r="J8" t="s">
        <v>48</v>
      </c>
      <c r="K8" t="s">
        <v>49</v>
      </c>
      <c r="M8" t="s">
        <v>39</v>
      </c>
    </row>
    <row r="9" spans="1:13" x14ac:dyDescent="0.2">
      <c r="A9" t="s">
        <v>50</v>
      </c>
      <c r="B9" t="s">
        <v>50</v>
      </c>
      <c r="C9" t="s">
        <v>34</v>
      </c>
      <c r="D9" t="s">
        <v>51</v>
      </c>
      <c r="F9" t="s">
        <v>29</v>
      </c>
      <c r="G9" t="str">
        <f>HYPERLINK("https://www.procyclingstats.com/rider/mads-pedersen"," PEDERSEN Mads Lidl - Trek ")</f>
        <v xml:space="preserve"> PEDERSEN Mads Lidl - Trek </v>
      </c>
      <c r="H9" t="s">
        <v>47</v>
      </c>
      <c r="I9" t="str">
        <f>HYPERLINK("https://www.procyclingstats.com/team/lidl-trek-2024","Lidl - Trek")</f>
        <v>Lidl - Trek</v>
      </c>
      <c r="J9" t="s">
        <v>51</v>
      </c>
      <c r="K9" t="s">
        <v>52</v>
      </c>
      <c r="M9" t="s">
        <v>39</v>
      </c>
    </row>
    <row r="10" spans="1:13" x14ac:dyDescent="0.2">
      <c r="A10" t="s">
        <v>28</v>
      </c>
      <c r="B10" t="s">
        <v>28</v>
      </c>
      <c r="C10" t="s">
        <v>34</v>
      </c>
      <c r="D10" t="s">
        <v>53</v>
      </c>
      <c r="F10" t="s">
        <v>2</v>
      </c>
      <c r="G10" t="str">
        <f>HYPERLINK("https://www.procyclingstats.com/rider/remco-evenepoel"," EVENEPOEL Remco Soudal Quick-Step ")</f>
        <v xml:space="preserve"> EVENEPOEL Remco Soudal Quick-Step </v>
      </c>
      <c r="H10" t="s">
        <v>42</v>
      </c>
      <c r="I10" t="str">
        <f>HYPERLINK("https://www.procyclingstats.com/team/soudal-quick-step-2024","Soudal Quick-Step")</f>
        <v>Soudal Quick-Step</v>
      </c>
      <c r="J10" t="s">
        <v>38</v>
      </c>
      <c r="K10" t="s">
        <v>54</v>
      </c>
      <c r="M10" t="s">
        <v>39</v>
      </c>
    </row>
    <row r="11" spans="1:13" x14ac:dyDescent="0.2">
      <c r="A11" t="s">
        <v>55</v>
      </c>
      <c r="B11" t="s">
        <v>55</v>
      </c>
      <c r="C11" t="s">
        <v>34</v>
      </c>
      <c r="D11" t="s">
        <v>56</v>
      </c>
      <c r="F11" t="s">
        <v>16</v>
      </c>
      <c r="G11" t="str">
        <f>HYPERLINK("https://www.procyclingstats.com/rider/pello-bilbao"," BILBAO Pello Bahrain - Victorious ")</f>
        <v xml:space="preserve"> BILBAO Pello Bahrain - Victorious </v>
      </c>
      <c r="H11" t="s">
        <v>57</v>
      </c>
      <c r="I11" t="str">
        <f>HYPERLINK("https://www.procyclingstats.com/team/bahrain-victorious-2024","Bahrain - Victorious")</f>
        <v>Bahrain - Victorious</v>
      </c>
      <c r="J11" t="s">
        <v>58</v>
      </c>
      <c r="K11" t="s">
        <v>59</v>
      </c>
      <c r="M11" t="s">
        <v>39</v>
      </c>
    </row>
    <row r="12" spans="1:13" x14ac:dyDescent="0.2">
      <c r="A12" t="s">
        <v>60</v>
      </c>
      <c r="B12" t="s">
        <v>60</v>
      </c>
      <c r="C12" t="s">
        <v>34</v>
      </c>
      <c r="D12" t="s">
        <v>61</v>
      </c>
      <c r="F12" t="s">
        <v>29</v>
      </c>
      <c r="G12" t="str">
        <f>HYPERLINK("https://www.procyclingstats.com/rider/alberto-bettiol"," BETTIOL Alberto EF Education - EasyPost ")</f>
        <v xml:space="preserve"> BETTIOL Alberto EF Education - EasyPost </v>
      </c>
      <c r="H12" t="s">
        <v>62</v>
      </c>
      <c r="I12" t="str">
        <f>HYPERLINK("https://www.procyclingstats.com/team/ef-education-easypost-2024","EF Education - EasyPost")</f>
        <v>EF Education - EasyPost</v>
      </c>
      <c r="J12" t="s">
        <v>62</v>
      </c>
      <c r="K12" t="s">
        <v>60</v>
      </c>
      <c r="M12" t="s">
        <v>39</v>
      </c>
    </row>
    <row r="13" spans="1:13" x14ac:dyDescent="0.2">
      <c r="A13" t="s">
        <v>35</v>
      </c>
      <c r="B13" t="s">
        <v>35</v>
      </c>
      <c r="C13" t="s">
        <v>34</v>
      </c>
      <c r="D13" t="s">
        <v>63</v>
      </c>
      <c r="F13" t="s">
        <v>29</v>
      </c>
      <c r="G13" t="str">
        <f>HYPERLINK("https://www.procyclingstats.com/rider/thomas-pidcock"," PIDCOCK Thomas INEOS Grenadiers ")</f>
        <v xml:space="preserve"> PIDCOCK Thomas INEOS Grenadiers </v>
      </c>
      <c r="H13" t="s">
        <v>42</v>
      </c>
      <c r="I13" t="str">
        <f>HYPERLINK("https://www.procyclingstats.com/team/ineos-grenadiers-2024","INEOS Grenadiers")</f>
        <v>INEOS Grenadiers</v>
      </c>
      <c r="J13" t="s">
        <v>36</v>
      </c>
      <c r="K13" t="s">
        <v>28</v>
      </c>
      <c r="M13" t="s">
        <v>39</v>
      </c>
    </row>
    <row r="14" spans="1:13" x14ac:dyDescent="0.2">
      <c r="A14" t="s">
        <v>64</v>
      </c>
      <c r="B14" t="s">
        <v>64</v>
      </c>
      <c r="C14" t="s">
        <v>34</v>
      </c>
      <c r="D14" t="s">
        <v>43</v>
      </c>
      <c r="F14" t="s">
        <v>2</v>
      </c>
      <c r="G14" t="str">
        <f>HYPERLINK("https://www.procyclingstats.com/rider/egan-bernal"," BERNAL Egan INEOS Grenadiers ")</f>
        <v xml:space="preserve"> BERNAL Egan INEOS Grenadiers </v>
      </c>
      <c r="H14" t="s">
        <v>65</v>
      </c>
      <c r="I14" t="str">
        <f>HYPERLINK("https://www.procyclingstats.com/team/ineos-grenadiers-2024","INEOS Grenadiers")</f>
        <v>INEOS Grenadiers</v>
      </c>
      <c r="J14" t="s">
        <v>66</v>
      </c>
      <c r="K14" t="s">
        <v>44</v>
      </c>
      <c r="M14" t="s">
        <v>39</v>
      </c>
    </row>
    <row r="15" spans="1:13" x14ac:dyDescent="0.2">
      <c r="A15" t="s">
        <v>67</v>
      </c>
      <c r="B15" t="s">
        <v>67</v>
      </c>
      <c r="C15" t="s">
        <v>34</v>
      </c>
      <c r="D15" t="s">
        <v>68</v>
      </c>
      <c r="F15" t="s">
        <v>2</v>
      </c>
      <c r="G15" t="str">
        <f>HYPERLINK("https://www.procyclingstats.com/rider/ilan-van-wilder"," VAN WILDER Ilan Soudal Quick-Step ")</f>
        <v xml:space="preserve"> VAN WILDER Ilan Soudal Quick-Step </v>
      </c>
      <c r="H15" t="s">
        <v>42</v>
      </c>
      <c r="I15" t="str">
        <f>HYPERLINK("https://www.procyclingstats.com/team/soudal-quick-step-2024","Soudal Quick-Step")</f>
        <v>Soudal Quick-Step</v>
      </c>
      <c r="J15" t="s">
        <v>69</v>
      </c>
      <c r="K15" t="s">
        <v>33</v>
      </c>
      <c r="M15" t="s">
        <v>39</v>
      </c>
    </row>
    <row r="16" spans="1:13" x14ac:dyDescent="0.2">
      <c r="A16" t="s">
        <v>59</v>
      </c>
      <c r="B16" t="s">
        <v>59</v>
      </c>
      <c r="C16" t="s">
        <v>34</v>
      </c>
      <c r="D16" t="s">
        <v>70</v>
      </c>
      <c r="F16" t="s">
        <v>71</v>
      </c>
      <c r="G16" t="str">
        <f>HYPERLINK("https://www.procyclingstats.com/rider/victor-campenaerts"," CAMPENAERTS Victor Lotto Dstny ")</f>
        <v xml:space="preserve"> CAMPENAERTS Victor Lotto Dstny </v>
      </c>
      <c r="H16" t="s">
        <v>43</v>
      </c>
      <c r="I16" t="str">
        <f>HYPERLINK("https://www.procyclingstats.com/team/lotto-dstny-2024","Lotto Dstny")</f>
        <v>Lotto Dstny</v>
      </c>
      <c r="J16" t="s">
        <v>60</v>
      </c>
      <c r="K16" t="s">
        <v>20</v>
      </c>
      <c r="M16" t="s">
        <v>39</v>
      </c>
    </row>
    <row r="17" spans="1:13" x14ac:dyDescent="0.2">
      <c r="A17" t="s">
        <v>69</v>
      </c>
      <c r="B17" t="s">
        <v>69</v>
      </c>
      <c r="C17" t="s">
        <v>34</v>
      </c>
      <c r="D17" t="s">
        <v>72</v>
      </c>
      <c r="F17" t="s">
        <v>2</v>
      </c>
      <c r="G17" t="str">
        <f>HYPERLINK("https://www.procyclingstats.com/rider/jai-hindley"," HINDLEY Jai Red Bull - BORA - hansgrohe ")</f>
        <v xml:space="preserve"> HINDLEY Jai Red Bull - BORA - hansgrohe </v>
      </c>
      <c r="H17" t="s">
        <v>47</v>
      </c>
      <c r="I17" t="str">
        <f>HYPERLINK("https://www.procyclingstats.com/team/red-bull-bora-hansgrohe-2024","Red Bull - BORA - hansgrohe")</f>
        <v>Red Bull - BORA - hansgrohe</v>
      </c>
      <c r="J17" t="s">
        <v>40</v>
      </c>
      <c r="K17" t="s">
        <v>13</v>
      </c>
      <c r="M17" t="s">
        <v>39</v>
      </c>
    </row>
    <row r="18" spans="1:13" x14ac:dyDescent="0.2">
      <c r="A18" t="s">
        <v>73</v>
      </c>
      <c r="B18" t="s">
        <v>73</v>
      </c>
      <c r="C18" t="s">
        <v>34</v>
      </c>
      <c r="D18" t="s">
        <v>13</v>
      </c>
      <c r="F18" t="s">
        <v>2</v>
      </c>
      <c r="G18" t="str">
        <f>HYPERLINK("https://www.procyclingstats.com/rider/jonas-vingegaard"," VINGEGAARD Jonas Team Visma | Lease a Bike ")</f>
        <v xml:space="preserve"> VINGEGAARD Jonas Team Visma | Lease a Bike </v>
      </c>
      <c r="H18" t="s">
        <v>65</v>
      </c>
      <c r="I18" t="str">
        <f>HYPERLINK("https://www.procyclingstats.com/team/team-visma-lease-a-bike-2024","Team Visma | Lease a Bike")</f>
        <v>Team Visma | Lease a Bike</v>
      </c>
      <c r="M18" t="s">
        <v>39</v>
      </c>
    </row>
    <row r="19" spans="1:13" x14ac:dyDescent="0.2">
      <c r="A19" t="s">
        <v>74</v>
      </c>
      <c r="B19" t="s">
        <v>74</v>
      </c>
      <c r="C19" t="s">
        <v>34</v>
      </c>
      <c r="D19" t="s">
        <v>75</v>
      </c>
      <c r="F19" t="s">
        <v>16</v>
      </c>
      <c r="G19" t="str">
        <f>HYPERLINK("https://www.procyclingstats.com/rider/derek-gee"," GEE Derek Israel - Premier Tech ")</f>
        <v xml:space="preserve"> GEE Derek Israel - Premier Tech </v>
      </c>
      <c r="H19" t="s">
        <v>49</v>
      </c>
      <c r="I19" t="str">
        <f>HYPERLINK("https://www.procyclingstats.com/team/israel-premier-tech-2024","Israel - Premier Tech")</f>
        <v>Israel - Premier Tech</v>
      </c>
      <c r="M19" t="s">
        <v>39</v>
      </c>
    </row>
    <row r="20" spans="1:13" x14ac:dyDescent="0.2">
      <c r="A20" t="s">
        <v>54</v>
      </c>
      <c r="B20" t="s">
        <v>54</v>
      </c>
      <c r="C20" t="s">
        <v>34</v>
      </c>
      <c r="D20" t="s">
        <v>76</v>
      </c>
      <c r="F20" t="s">
        <v>16</v>
      </c>
      <c r="G20" t="str">
        <f>HYPERLINK("https://www.procyclingstats.com/rider/aleksandr-vlasov"," VLASOV Aleksandr Red Bull - BORA - hansgrohe ")</f>
        <v xml:space="preserve"> VLASOV Aleksandr Red Bull - BORA - hansgrohe </v>
      </c>
      <c r="H20" t="s">
        <v>47</v>
      </c>
      <c r="I20" t="str">
        <f>HYPERLINK("https://www.procyclingstats.com/team/red-bull-bora-hansgrohe-2024","Red Bull - BORA - hansgrohe")</f>
        <v>Red Bull - BORA - hansgrohe</v>
      </c>
      <c r="M20" t="s">
        <v>39</v>
      </c>
    </row>
    <row r="21" spans="1:13" x14ac:dyDescent="0.2">
      <c r="A21" t="s">
        <v>77</v>
      </c>
      <c r="B21" t="s">
        <v>77</v>
      </c>
      <c r="C21" t="s">
        <v>34</v>
      </c>
      <c r="D21" t="s">
        <v>78</v>
      </c>
      <c r="F21" t="s">
        <v>29</v>
      </c>
      <c r="G21" t="str">
        <f>HYPERLINK("https://www.procyclingstats.com/rider/toms-skujins"," SKUJIŅŠ Toms Lidl - Trek ")</f>
        <v xml:space="preserve"> SKUJIŅŠ Toms Lidl - Trek </v>
      </c>
      <c r="H21" t="s">
        <v>17</v>
      </c>
      <c r="I21" t="str">
        <f>HYPERLINK("https://www.procyclingstats.com/team/lidl-trek-2024","Lidl - Trek")</f>
        <v>Lidl - Trek</v>
      </c>
      <c r="M21" t="s">
        <v>39</v>
      </c>
    </row>
    <row r="22" spans="1:13" x14ac:dyDescent="0.2">
      <c r="A22" t="s">
        <v>66</v>
      </c>
      <c r="B22" t="s">
        <v>66</v>
      </c>
      <c r="C22" t="s">
        <v>34</v>
      </c>
      <c r="D22" t="s">
        <v>79</v>
      </c>
      <c r="F22" t="s">
        <v>2</v>
      </c>
      <c r="G22" t="str">
        <f>HYPERLINK("https://www.procyclingstats.com/rider/geraint-thomas"," THOMAS Geraint INEOS Grenadiers ")</f>
        <v xml:space="preserve"> THOMAS Geraint INEOS Grenadiers </v>
      </c>
      <c r="H22" t="s">
        <v>80</v>
      </c>
      <c r="I22" t="str">
        <f>HYPERLINK("https://www.procyclingstats.com/team/ineos-grenadiers-2024","INEOS Grenadiers")</f>
        <v>INEOS Grenadiers</v>
      </c>
      <c r="M22" t="s">
        <v>39</v>
      </c>
    </row>
    <row r="23" spans="1:13" x14ac:dyDescent="0.2">
      <c r="A23" t="s">
        <v>81</v>
      </c>
      <c r="B23" t="s">
        <v>81</v>
      </c>
      <c r="C23" t="s">
        <v>34</v>
      </c>
      <c r="D23" t="s">
        <v>82</v>
      </c>
      <c r="F23" t="s">
        <v>2</v>
      </c>
      <c r="G23" t="str">
        <f>HYPERLINK("https://www.procyclingstats.com/rider/steff-cras"," CRAS Steff TotalEnergies ")</f>
        <v xml:space="preserve"> CRAS Steff TotalEnergies </v>
      </c>
      <c r="H23" t="s">
        <v>47</v>
      </c>
      <c r="I23" t="str">
        <f>HYPERLINK("https://www.procyclingstats.com/team/totalenergies-2024","TotalEnergies")</f>
        <v>TotalEnergies</v>
      </c>
      <c r="M23" t="s">
        <v>39</v>
      </c>
    </row>
    <row r="24" spans="1:13" x14ac:dyDescent="0.2">
      <c r="A24" t="s">
        <v>52</v>
      </c>
      <c r="B24" t="s">
        <v>52</v>
      </c>
      <c r="C24" t="s">
        <v>34</v>
      </c>
      <c r="D24" t="s">
        <v>83</v>
      </c>
      <c r="F24" t="s">
        <v>16</v>
      </c>
      <c r="G24" t="str">
        <f>HYPERLINK("https://www.procyclingstats.com/rider/richard-carapaz"," CARAPAZ Richard EF Education - EasyPost ")</f>
        <v xml:space="preserve"> CARAPAZ Richard EF Education - EasyPost </v>
      </c>
      <c r="H24" t="s">
        <v>84</v>
      </c>
      <c r="I24" t="str">
        <f>HYPERLINK("https://www.procyclingstats.com/team/ef-education-easypost-2024","EF Education - EasyPost")</f>
        <v>EF Education - EasyPost</v>
      </c>
      <c r="M24" t="s">
        <v>39</v>
      </c>
    </row>
    <row r="25" spans="1:13" x14ac:dyDescent="0.2">
      <c r="A25" t="s">
        <v>23</v>
      </c>
      <c r="B25" t="s">
        <v>23</v>
      </c>
      <c r="C25" t="s">
        <v>34</v>
      </c>
      <c r="D25" t="s">
        <v>26</v>
      </c>
      <c r="F25" t="s">
        <v>2</v>
      </c>
      <c r="G25" t="str">
        <f>HYPERLINK("https://www.procyclingstats.com/rider/matteo-jorgenson"," JORGENSON Matteo Team Visma | Lease a Bike ")</f>
        <v xml:space="preserve"> JORGENSON Matteo Team Visma | Lease a Bike </v>
      </c>
      <c r="H25" t="s">
        <v>42</v>
      </c>
      <c r="I25" t="str">
        <f>HYPERLINK("https://www.procyclingstats.com/team/team-visma-lease-a-bike-2024","Team Visma | Lease a Bike")</f>
        <v>Team Visma | Lease a Bike</v>
      </c>
      <c r="M25" t="s">
        <v>39</v>
      </c>
    </row>
    <row r="26" spans="1:13" x14ac:dyDescent="0.2">
      <c r="A26" t="s">
        <v>42</v>
      </c>
      <c r="B26" t="s">
        <v>42</v>
      </c>
      <c r="C26" t="s">
        <v>34</v>
      </c>
      <c r="D26" t="s">
        <v>85</v>
      </c>
      <c r="F26" t="s">
        <v>16</v>
      </c>
      <c r="G26" t="str">
        <f>HYPERLINK("https://www.procyclingstats.com/rider/tobias-halland-johannessen"," JOHANNESSEN Tobias Halland Uno-X Mobility ")</f>
        <v xml:space="preserve"> JOHANNESSEN Tobias Halland Uno-X Mobility </v>
      </c>
      <c r="H26" t="s">
        <v>42</v>
      </c>
      <c r="I26" t="str">
        <f>HYPERLINK("https://www.procyclingstats.com/team/uno-x-mobility-2024","Uno-X Mobility")</f>
        <v>Uno-X Mobility</v>
      </c>
      <c r="M26" t="s">
        <v>39</v>
      </c>
    </row>
    <row r="27" spans="1:13" x14ac:dyDescent="0.2">
      <c r="A27" t="s">
        <v>36</v>
      </c>
      <c r="B27" t="s">
        <v>36</v>
      </c>
      <c r="C27" t="s">
        <v>34</v>
      </c>
      <c r="D27" t="s">
        <v>86</v>
      </c>
      <c r="F27" t="s">
        <v>16</v>
      </c>
      <c r="G27" t="str">
        <f>HYPERLINK("https://www.procyclingstats.com/rider/guillaume-martin"," MARTIN Guillaume Cofidis ")</f>
        <v xml:space="preserve"> MARTIN Guillaume Cofidis </v>
      </c>
      <c r="H27" t="s">
        <v>84</v>
      </c>
      <c r="I27" t="str">
        <f>HYPERLINK("https://www.procyclingstats.com/team/cofidis-2024","Cofidis")</f>
        <v>Cofidis</v>
      </c>
      <c r="M27" t="s">
        <v>39</v>
      </c>
    </row>
    <row r="28" spans="1:13" x14ac:dyDescent="0.2">
      <c r="A28" t="s">
        <v>49</v>
      </c>
      <c r="B28" t="s">
        <v>49</v>
      </c>
      <c r="C28" t="s">
        <v>34</v>
      </c>
      <c r="D28" t="s">
        <v>87</v>
      </c>
      <c r="F28" t="s">
        <v>16</v>
      </c>
      <c r="G28" t="str">
        <f>HYPERLINK("https://www.procyclingstats.com/rider/enric-mas"," MAS Enric Movistar Team ")</f>
        <v xml:space="preserve"> MAS Enric Movistar Team </v>
      </c>
      <c r="H28" t="s">
        <v>30</v>
      </c>
      <c r="I28" t="str">
        <f>HYPERLINK("https://www.procyclingstats.com/team/movistar-team-2024","Movistar Team")</f>
        <v>Movistar Team</v>
      </c>
      <c r="M28" t="s">
        <v>39</v>
      </c>
    </row>
    <row r="29" spans="1:13" x14ac:dyDescent="0.2">
      <c r="A29" t="s">
        <v>65</v>
      </c>
      <c r="B29" t="s">
        <v>65</v>
      </c>
      <c r="C29" t="s">
        <v>34</v>
      </c>
      <c r="D29" t="s">
        <v>88</v>
      </c>
      <c r="F29" t="s">
        <v>2</v>
      </c>
      <c r="G29" t="str">
        <f>HYPERLINK("https://www.procyclingstats.com/rider/jack-haig"," HAIG Jack Bahrain - Victorious ")</f>
        <v xml:space="preserve"> HAIG Jack Bahrain - Victorious </v>
      </c>
      <c r="H29" t="s">
        <v>62</v>
      </c>
      <c r="I29" t="str">
        <f>HYPERLINK("https://www.procyclingstats.com/team/bahrain-victorious-2024","Bahrain - Victorious")</f>
        <v>Bahrain - Victorious</v>
      </c>
      <c r="M29" t="s">
        <v>39</v>
      </c>
    </row>
    <row r="30" spans="1:13" x14ac:dyDescent="0.2">
      <c r="A30" t="s">
        <v>47</v>
      </c>
      <c r="B30" t="s">
        <v>47</v>
      </c>
      <c r="C30" t="s">
        <v>34</v>
      </c>
      <c r="D30" t="s">
        <v>84</v>
      </c>
      <c r="F30" t="s">
        <v>16</v>
      </c>
      <c r="G30" t="str">
        <f>HYPERLINK("https://www.procyclingstats.com/rider/carlos-rodriguez-cano"," RODRÍGUEZ Carlos INEOS Grenadiers ")</f>
        <v xml:space="preserve"> RODRÍGUEZ Carlos INEOS Grenadiers </v>
      </c>
      <c r="H30" t="s">
        <v>23</v>
      </c>
      <c r="I30" t="str">
        <f>HYPERLINK("https://www.procyclingstats.com/team/ineos-grenadiers-2024","INEOS Grenadiers")</f>
        <v>INEOS Grenadiers</v>
      </c>
      <c r="M30" t="s">
        <v>39</v>
      </c>
    </row>
    <row r="31" spans="1:13" x14ac:dyDescent="0.2">
      <c r="A31" t="s">
        <v>30</v>
      </c>
      <c r="B31" t="s">
        <v>30</v>
      </c>
      <c r="C31" t="s">
        <v>34</v>
      </c>
      <c r="D31" t="s">
        <v>89</v>
      </c>
      <c r="F31" t="s">
        <v>2</v>
      </c>
      <c r="G31" t="str">
        <f>HYPERLINK("https://www.procyclingstats.com/rider/oscar-onley"," ONLEY Oscar Team dsm-firmenich PostNL ")</f>
        <v xml:space="preserve"> ONLEY Oscar Team dsm-firmenich PostNL </v>
      </c>
      <c r="H31" t="s">
        <v>81</v>
      </c>
      <c r="I31" t="str">
        <f>HYPERLINK("https://www.procyclingstats.com/team/team-dsm-firmenich-postnl-2024","Team dsm-firmenich PostNL")</f>
        <v>Team dsm-firmenich PostNL</v>
      </c>
      <c r="M31" t="s">
        <v>39</v>
      </c>
    </row>
    <row r="32" spans="1:13" x14ac:dyDescent="0.2">
      <c r="A32" t="s">
        <v>62</v>
      </c>
      <c r="B32" t="s">
        <v>62</v>
      </c>
      <c r="C32" t="s">
        <v>34</v>
      </c>
      <c r="D32" t="s">
        <v>90</v>
      </c>
      <c r="F32" t="s">
        <v>2</v>
      </c>
      <c r="G32" t="str">
        <f>HYPERLINK("https://www.procyclingstats.com/rider/odd-christian-eiking"," EIKING Odd Christian Uno-X Mobility ")</f>
        <v xml:space="preserve"> EIKING Odd Christian Uno-X Mobility </v>
      </c>
      <c r="H32" t="s">
        <v>30</v>
      </c>
      <c r="I32" t="str">
        <f>HYPERLINK("https://www.procyclingstats.com/team/uno-x-mobility-2024","Uno-X Mobility")</f>
        <v>Uno-X Mobility</v>
      </c>
      <c r="M32" t="s">
        <v>39</v>
      </c>
    </row>
    <row r="33" spans="1:13" x14ac:dyDescent="0.2">
      <c r="A33" t="s">
        <v>84</v>
      </c>
      <c r="B33" t="s">
        <v>84</v>
      </c>
      <c r="C33" t="s">
        <v>34</v>
      </c>
      <c r="D33" t="s">
        <v>91</v>
      </c>
      <c r="F33" t="s">
        <v>16</v>
      </c>
      <c r="G33" t="str">
        <f>HYPERLINK("https://www.procyclingstats.com/rider/giulio-ciccone"," CICCONE Giulio Lidl - Trek ")</f>
        <v xml:space="preserve"> CICCONE Giulio Lidl - Trek </v>
      </c>
      <c r="H33" t="s">
        <v>30</v>
      </c>
      <c r="I33" t="str">
        <f>HYPERLINK("https://www.procyclingstats.com/team/lidl-trek-2024","Lidl - Trek")</f>
        <v>Lidl - Trek</v>
      </c>
      <c r="M33" t="s">
        <v>39</v>
      </c>
    </row>
    <row r="34" spans="1:13" x14ac:dyDescent="0.2">
      <c r="A34" t="s">
        <v>43</v>
      </c>
      <c r="B34" t="s">
        <v>43</v>
      </c>
      <c r="C34" t="s">
        <v>34</v>
      </c>
      <c r="D34" t="s">
        <v>92</v>
      </c>
      <c r="F34" t="s">
        <v>16</v>
      </c>
      <c r="G34" t="str">
        <f>HYPERLINK("https://www.procyclingstats.com/rider/mikel-landa"," LANDA Mikel Soudal Quick-Step ")</f>
        <v xml:space="preserve"> LANDA Mikel Soudal Quick-Step </v>
      </c>
      <c r="H34" t="s">
        <v>57</v>
      </c>
      <c r="I34" t="str">
        <f>HYPERLINK("https://www.procyclingstats.com/team/soudal-quick-step-2024","Soudal Quick-Step")</f>
        <v>Soudal Quick-Step</v>
      </c>
      <c r="M34" t="s">
        <v>39</v>
      </c>
    </row>
    <row r="35" spans="1:13" x14ac:dyDescent="0.2">
      <c r="A35" t="s">
        <v>17</v>
      </c>
      <c r="B35" t="s">
        <v>17</v>
      </c>
      <c r="C35" t="s">
        <v>34</v>
      </c>
      <c r="D35" t="s">
        <v>93</v>
      </c>
      <c r="F35" t="s">
        <v>2</v>
      </c>
      <c r="G35" t="str">
        <f>HYPERLINK("https://www.procyclingstats.com/rider/johannes-kulset"," KULSET Johannes Uno-X Mobility ")</f>
        <v xml:space="preserve"> KULSET Johannes Uno-X Mobility </v>
      </c>
      <c r="H35" t="s">
        <v>66</v>
      </c>
      <c r="I35" t="str">
        <f>HYPERLINK("https://www.procyclingstats.com/team/uno-x-mobility-2024","Uno-X Mobility")</f>
        <v>Uno-X Mobility</v>
      </c>
      <c r="M35" t="s">
        <v>39</v>
      </c>
    </row>
    <row r="36" spans="1:13" x14ac:dyDescent="0.2">
      <c r="A36" t="s">
        <v>57</v>
      </c>
      <c r="B36" t="s">
        <v>57</v>
      </c>
      <c r="C36" t="s">
        <v>34</v>
      </c>
      <c r="D36" t="s">
        <v>94</v>
      </c>
      <c r="F36" t="s">
        <v>2</v>
      </c>
      <c r="G36" t="str">
        <f>HYPERLINK("https://www.procyclingstats.com/rider/primoz-roglic"," ROGLIČ Primož Red Bull - BORA - hansgrohe ")</f>
        <v xml:space="preserve"> ROGLIČ Primož Red Bull - BORA - hansgrohe </v>
      </c>
      <c r="H36" t="s">
        <v>57</v>
      </c>
      <c r="I36" t="str">
        <f>HYPERLINK("https://www.procyclingstats.com/team/red-bull-bora-hansgrohe-2024","Red Bull - BORA - hansgrohe")</f>
        <v>Red Bull - BORA - hansgrohe</v>
      </c>
      <c r="M36" t="s">
        <v>39</v>
      </c>
    </row>
    <row r="37" spans="1:13" x14ac:dyDescent="0.2">
      <c r="A37" t="s">
        <v>58</v>
      </c>
      <c r="B37" t="s">
        <v>58</v>
      </c>
      <c r="C37" t="s">
        <v>34</v>
      </c>
      <c r="D37" t="s">
        <v>57</v>
      </c>
      <c r="F37" t="s">
        <v>2</v>
      </c>
      <c r="G37" t="str">
        <f>HYPERLINK("https://www.procyclingstats.com/rider/laurens-de-plus"," DE PLUS Laurens INEOS Grenadiers ")</f>
        <v xml:space="preserve"> DE PLUS Laurens INEOS Grenadiers </v>
      </c>
      <c r="H37" t="s">
        <v>47</v>
      </c>
      <c r="I37" t="str">
        <f>HYPERLINK("https://www.procyclingstats.com/team/ineos-grenadiers-2024","INEOS Grenadiers")</f>
        <v>INEOS Grenadiers</v>
      </c>
      <c r="M37" t="s">
        <v>39</v>
      </c>
    </row>
    <row r="38" spans="1:13" x14ac:dyDescent="0.2">
      <c r="A38" t="s">
        <v>63</v>
      </c>
      <c r="B38" t="s">
        <v>63</v>
      </c>
      <c r="C38" t="s">
        <v>34</v>
      </c>
      <c r="D38" t="s">
        <v>81</v>
      </c>
      <c r="F38" t="s">
        <v>16</v>
      </c>
      <c r="G38" t="str">
        <f>HYPERLINK("https://www.procyclingstats.com/rider/simon-yates"," YATES Simon Team Jayco AlUla ")</f>
        <v xml:space="preserve"> YATES Simon Team Jayco AlUla </v>
      </c>
      <c r="H38" t="s">
        <v>84</v>
      </c>
      <c r="I38" t="str">
        <f>HYPERLINK("https://www.procyclingstats.com/team/team-jayco-alula-2024","Team Jayco AlUla")</f>
        <v>Team Jayco AlUla</v>
      </c>
      <c r="M38" t="s">
        <v>39</v>
      </c>
    </row>
    <row r="39" spans="1:13" x14ac:dyDescent="0.2">
      <c r="A39" t="s">
        <v>79</v>
      </c>
      <c r="B39" t="s">
        <v>79</v>
      </c>
      <c r="C39" t="s">
        <v>34</v>
      </c>
      <c r="D39" t="s">
        <v>67</v>
      </c>
      <c r="F39" t="s">
        <v>16</v>
      </c>
      <c r="G39" t="str">
        <f>HYPERLINK("https://www.procyclingstats.com/rider/juan-ayuso-pesquera"," AYUSO Juan UAE Team Emirates ")</f>
        <v xml:space="preserve"> AYUSO Juan UAE Team Emirates </v>
      </c>
      <c r="H39" t="s">
        <v>81</v>
      </c>
      <c r="I39" t="str">
        <f>HYPERLINK("https://www.procyclingstats.com/team/uae-team-emirates-2024","UAE Team Emirates")</f>
        <v>UAE Team Emirates</v>
      </c>
      <c r="M39" t="s">
        <v>39</v>
      </c>
    </row>
    <row r="40" spans="1:13" x14ac:dyDescent="0.2">
      <c r="A40" t="s">
        <v>80</v>
      </c>
      <c r="B40" t="s">
        <v>80</v>
      </c>
      <c r="C40" t="s">
        <v>34</v>
      </c>
      <c r="D40" t="s">
        <v>95</v>
      </c>
      <c r="F40" t="s">
        <v>16</v>
      </c>
      <c r="G40" t="str">
        <f>HYPERLINK("https://www.procyclingstats.com/rider/warren-barguil"," BARGUIL Warren Team dsm-firmenich PostNL ")</f>
        <v xml:space="preserve"> BARGUIL Warren Team dsm-firmenich PostNL </v>
      </c>
      <c r="H40" t="s">
        <v>43</v>
      </c>
      <c r="I40" t="str">
        <f>HYPERLINK("https://www.procyclingstats.com/team/team-dsm-firmenich-postnl-2024","Team dsm-firmenich PostNL")</f>
        <v>Team dsm-firmenich PostNL</v>
      </c>
      <c r="M40" t="s">
        <v>39</v>
      </c>
    </row>
    <row r="41" spans="1:13" x14ac:dyDescent="0.2">
      <c r="A41" t="s">
        <v>96</v>
      </c>
      <c r="B41" t="s">
        <v>96</v>
      </c>
      <c r="C41" t="s">
        <v>34</v>
      </c>
      <c r="D41" t="s">
        <v>97</v>
      </c>
      <c r="F41" t="s">
        <v>2</v>
      </c>
      <c r="G41" t="str">
        <f>HYPERLINK("https://www.procyclingstats.com/rider/rui-costa"," COSTA Rui EF Education - EasyPost ")</f>
        <v xml:space="preserve"> COSTA Rui EF Education - EasyPost </v>
      </c>
      <c r="H41" t="s">
        <v>79</v>
      </c>
      <c r="I41" t="str">
        <f>HYPERLINK("https://www.procyclingstats.com/team/ef-education-easypost-2024","EF Education - EasyPost")</f>
        <v>EF Education - EasyPost</v>
      </c>
      <c r="M41" t="s">
        <v>39</v>
      </c>
    </row>
    <row r="42" spans="1:13" x14ac:dyDescent="0.2">
      <c r="A42" t="s">
        <v>38</v>
      </c>
      <c r="B42" t="s">
        <v>38</v>
      </c>
      <c r="C42" t="s">
        <v>34</v>
      </c>
      <c r="D42" t="s">
        <v>42</v>
      </c>
      <c r="F42" t="s">
        <v>2</v>
      </c>
      <c r="G42" t="str">
        <f>HYPERLINK("https://www.procyclingstats.com/rider/chris-harper"," HARPER Chris Team Jayco AlUla ")</f>
        <v xml:space="preserve"> HARPER Chris Team Jayco AlUla </v>
      </c>
      <c r="H42" t="s">
        <v>30</v>
      </c>
      <c r="I42" t="str">
        <f>HYPERLINK("https://www.procyclingstats.com/team/team-jayco-alula-2024","Team Jayco AlUla")</f>
        <v>Team Jayco AlUla</v>
      </c>
      <c r="M42" t="s">
        <v>39</v>
      </c>
    </row>
    <row r="43" spans="1:13" x14ac:dyDescent="0.2">
      <c r="A43" t="s">
        <v>91</v>
      </c>
      <c r="B43" t="s">
        <v>91</v>
      </c>
      <c r="C43" t="s">
        <v>34</v>
      </c>
      <c r="D43" t="s">
        <v>98</v>
      </c>
      <c r="F43" t="s">
        <v>16</v>
      </c>
      <c r="G43" t="str">
        <f>HYPERLINK("https://www.procyclingstats.com/rider/felix-gall"," GALL Felix Decathlon AG2R La Mondiale Team ")</f>
        <v xml:space="preserve"> GALL Felix Decathlon AG2R La Mondiale Team </v>
      </c>
      <c r="H43" t="s">
        <v>49</v>
      </c>
      <c r="I43" t="str">
        <f>HYPERLINK("https://www.procyclingstats.com/team/decathlon-ag2r-la-mondiale-2024","Decathlon AG2R La Mondiale Team")</f>
        <v>Decathlon AG2R La Mondiale Team</v>
      </c>
      <c r="M43" t="s">
        <v>39</v>
      </c>
    </row>
    <row r="44" spans="1:13" x14ac:dyDescent="0.2">
      <c r="A44" t="s">
        <v>99</v>
      </c>
      <c r="B44" t="s">
        <v>99</v>
      </c>
      <c r="C44" t="s">
        <v>34</v>
      </c>
      <c r="D44" t="s">
        <v>100</v>
      </c>
      <c r="F44" t="s">
        <v>71</v>
      </c>
      <c r="G44" t="str">
        <f>HYPERLINK("https://www.procyclingstats.com/rider/bruno-armirail"," ARMIRAIL Bruno Decathlon AG2R La Mondiale Team ")</f>
        <v xml:space="preserve"> ARMIRAIL Bruno Decathlon AG2R La Mondiale Team </v>
      </c>
      <c r="H44" t="s">
        <v>62</v>
      </c>
      <c r="I44" t="str">
        <f>HYPERLINK("https://www.procyclingstats.com/team/decathlon-ag2r-la-mondiale-2024","Decathlon AG2R La Mondiale Team")</f>
        <v>Decathlon AG2R La Mondiale Team</v>
      </c>
      <c r="M44" t="s">
        <v>39</v>
      </c>
    </row>
    <row r="45" spans="1:13" x14ac:dyDescent="0.2">
      <c r="A45" t="s">
        <v>101</v>
      </c>
      <c r="B45" t="s">
        <v>101</v>
      </c>
      <c r="C45" t="s">
        <v>34</v>
      </c>
      <c r="D45" t="s">
        <v>64</v>
      </c>
      <c r="F45" t="s">
        <v>2</v>
      </c>
      <c r="G45" t="str">
        <f>HYPERLINK("https://www.procyclingstats.com/rider/joao-almeida"," ALMEIDA João UAE Team Emirates ")</f>
        <v xml:space="preserve"> ALMEIDA João UAE Team Emirates </v>
      </c>
      <c r="H45" t="s">
        <v>36</v>
      </c>
      <c r="I45" t="str">
        <f>HYPERLINK("https://www.procyclingstats.com/team/uae-team-emirates-2024","UAE Team Emirates")</f>
        <v>UAE Team Emirates</v>
      </c>
      <c r="M45" t="s">
        <v>39</v>
      </c>
    </row>
    <row r="46" spans="1:13" x14ac:dyDescent="0.2">
      <c r="A46" t="s">
        <v>102</v>
      </c>
      <c r="B46" t="s">
        <v>102</v>
      </c>
      <c r="C46" t="s">
        <v>34</v>
      </c>
      <c r="D46" t="s">
        <v>69</v>
      </c>
      <c r="F46" t="s">
        <v>2</v>
      </c>
      <c r="G46" t="str">
        <f>HYPERLINK("https://www.procyclingstats.com/rider/pavel-sivakov"," SIVAKOV Pavel UAE Team Emirates ")</f>
        <v xml:space="preserve"> SIVAKOV Pavel UAE Team Emirates </v>
      </c>
      <c r="H46" t="s">
        <v>49</v>
      </c>
      <c r="I46" t="str">
        <f>HYPERLINK("https://www.procyclingstats.com/team/uae-team-emirates-2024","UAE Team Emirates")</f>
        <v>UAE Team Emirates</v>
      </c>
      <c r="M46" t="s">
        <v>39</v>
      </c>
    </row>
    <row r="47" spans="1:13" x14ac:dyDescent="0.2">
      <c r="A47" t="s">
        <v>51</v>
      </c>
      <c r="B47" t="s">
        <v>51</v>
      </c>
      <c r="C47" t="s">
        <v>34</v>
      </c>
      <c r="D47" t="s">
        <v>54</v>
      </c>
      <c r="F47" t="s">
        <v>16</v>
      </c>
      <c r="G47" t="str">
        <f>HYPERLINK("https://www.procyclingstats.com/rider/adam-yates"," YATES Adam UAE Team Emirates ")</f>
        <v xml:space="preserve"> YATES Adam UAE Team Emirates </v>
      </c>
      <c r="H47" t="s">
        <v>84</v>
      </c>
      <c r="I47" t="str">
        <f>HYPERLINK("https://www.procyclingstats.com/team/uae-team-emirates-2024","UAE Team Emirates")</f>
        <v>UAE Team Emirates</v>
      </c>
      <c r="M47" t="s">
        <v>39</v>
      </c>
    </row>
    <row r="48" spans="1:13" x14ac:dyDescent="0.2">
      <c r="A48" t="s">
        <v>78</v>
      </c>
      <c r="B48" t="s">
        <v>78</v>
      </c>
      <c r="C48" t="s">
        <v>34</v>
      </c>
      <c r="D48" t="s">
        <v>103</v>
      </c>
      <c r="F48" t="s">
        <v>2</v>
      </c>
      <c r="G48" t="str">
        <f>HYPERLINK("https://www.procyclingstats.com/rider/javier-romo"," ROMO Javier Movistar Team ")</f>
        <v xml:space="preserve"> ROMO Javier Movistar Team </v>
      </c>
      <c r="H48" t="s">
        <v>36</v>
      </c>
      <c r="I48" t="str">
        <f>HYPERLINK("https://www.procyclingstats.com/team/movistar-team-2024","Movistar Team")</f>
        <v>Movistar Team</v>
      </c>
      <c r="M48" t="s">
        <v>39</v>
      </c>
    </row>
    <row r="49" spans="1:13" x14ac:dyDescent="0.2">
      <c r="A49" t="s">
        <v>104</v>
      </c>
      <c r="B49" t="s">
        <v>104</v>
      </c>
      <c r="C49" t="s">
        <v>34</v>
      </c>
      <c r="D49" t="s">
        <v>105</v>
      </c>
      <c r="F49" t="s">
        <v>16</v>
      </c>
      <c r="G49" t="str">
        <f>HYPERLINK("https://www.procyclingstats.com/rider/santiago-buitrago-sanchez"," BUITRAGO Santiago Bahrain - Victorious ")</f>
        <v xml:space="preserve"> BUITRAGO Santiago Bahrain - Victorious </v>
      </c>
      <c r="H49" t="s">
        <v>42</v>
      </c>
      <c r="I49" t="str">
        <f>HYPERLINK("https://www.procyclingstats.com/team/bahrain-victorious-2024","Bahrain - Victorious")</f>
        <v>Bahrain - Victorious</v>
      </c>
      <c r="M49" t="s">
        <v>39</v>
      </c>
    </row>
    <row r="50" spans="1:13" x14ac:dyDescent="0.2">
      <c r="A50" t="s">
        <v>106</v>
      </c>
      <c r="B50" t="s">
        <v>106</v>
      </c>
      <c r="C50" t="s">
        <v>34</v>
      </c>
      <c r="D50" t="s">
        <v>107</v>
      </c>
      <c r="F50" t="s">
        <v>16</v>
      </c>
      <c r="G50" t="str">
        <f>HYPERLINK("https://www.procyclingstats.com/rider/louis-meintjes"," MEINTJES Louis Intermarché - Wanty ")</f>
        <v xml:space="preserve"> MEINTJES Louis Intermarché - Wanty </v>
      </c>
      <c r="H50" t="s">
        <v>43</v>
      </c>
      <c r="I50" t="str">
        <f>HYPERLINK("https://www.procyclingstats.com/team/intermarche-wanty-2024","Intermarché - Wanty")</f>
        <v>Intermarché - Wanty</v>
      </c>
      <c r="M50" t="s">
        <v>39</v>
      </c>
    </row>
    <row r="51" spans="1:13" x14ac:dyDescent="0.2">
      <c r="A51" t="s">
        <v>108</v>
      </c>
      <c r="B51" t="s">
        <v>108</v>
      </c>
      <c r="C51" t="s">
        <v>109</v>
      </c>
      <c r="D51" t="s">
        <v>58</v>
      </c>
      <c r="F51" t="s">
        <v>29</v>
      </c>
      <c r="G51" t="str">
        <f>HYPERLINK("https://www.procyclingstats.com/rider/michal-kwiatkowski"," KWIATKOWSKI Michał INEOS Grenadiers ")</f>
        <v xml:space="preserve"> KWIATKOWSKI Michał INEOS Grenadiers </v>
      </c>
      <c r="H51" t="s">
        <v>57</v>
      </c>
      <c r="I51" t="str">
        <f>HYPERLINK("https://www.procyclingstats.com/team/ineos-grenadiers-2024","INEOS Grenadiers")</f>
        <v>INEOS Grenadiers</v>
      </c>
      <c r="M51" t="s">
        <v>110</v>
      </c>
    </row>
    <row r="52" spans="1:13" x14ac:dyDescent="0.2">
      <c r="A52" t="s">
        <v>32</v>
      </c>
      <c r="B52" t="s">
        <v>32</v>
      </c>
      <c r="C52" t="s">
        <v>111</v>
      </c>
      <c r="D52" t="s">
        <v>112</v>
      </c>
      <c r="F52" t="s">
        <v>29</v>
      </c>
      <c r="G52" t="str">
        <f>HYPERLINK("https://www.procyclingstats.com/rider/ben-healy"," HEALY Ben EF Education - EasyPost ")</f>
        <v xml:space="preserve"> HEALY Ben EF Education - EasyPost </v>
      </c>
      <c r="H52" t="s">
        <v>23</v>
      </c>
      <c r="I52" t="str">
        <f>HYPERLINK("https://www.procyclingstats.com/team/ef-education-easypost-2024","EF Education - EasyPost")</f>
        <v>EF Education - EasyPost</v>
      </c>
      <c r="M52" t="s">
        <v>113</v>
      </c>
    </row>
    <row r="53" spans="1:13" x14ac:dyDescent="0.2">
      <c r="A53" t="s">
        <v>98</v>
      </c>
      <c r="B53" t="s">
        <v>98</v>
      </c>
      <c r="C53" t="s">
        <v>114</v>
      </c>
      <c r="D53" t="s">
        <v>115</v>
      </c>
      <c r="F53" t="s">
        <v>29</v>
      </c>
      <c r="G53" t="str">
        <f>HYPERLINK("https://www.procyclingstats.com/rider/neilson-powless"," POWLESS Neilson EF Education - EasyPost ")</f>
        <v xml:space="preserve"> POWLESS Neilson EF Education - EasyPost </v>
      </c>
      <c r="H53" t="s">
        <v>65</v>
      </c>
      <c r="I53" t="str">
        <f>HYPERLINK("https://www.procyclingstats.com/team/ef-education-easypost-2024","EF Education - EasyPost")</f>
        <v>EF Education - EasyPost</v>
      </c>
      <c r="M53" t="s">
        <v>116</v>
      </c>
    </row>
    <row r="54" spans="1:13" x14ac:dyDescent="0.2">
      <c r="A54" t="s">
        <v>100</v>
      </c>
      <c r="B54" t="s">
        <v>100</v>
      </c>
      <c r="C54" t="s">
        <v>117</v>
      </c>
      <c r="D54" t="s">
        <v>33</v>
      </c>
      <c r="F54" t="s">
        <v>2</v>
      </c>
      <c r="G54" t="str">
        <f>HYPERLINK("https://www.procyclingstats.com/rider/wilco-kelderman"," KELDERMAN Wilco Team Visma | Lease a Bike ")</f>
        <v xml:space="preserve"> KELDERMAN Wilco Team Visma | Lease a Bike </v>
      </c>
      <c r="H54" t="s">
        <v>17</v>
      </c>
      <c r="I54" t="str">
        <f>HYPERLINK("https://www.procyclingstats.com/team/team-visma-lease-a-bike-2024","Team Visma | Lease a Bike")</f>
        <v>Team Visma | Lease a Bike</v>
      </c>
      <c r="M54" t="s">
        <v>118</v>
      </c>
    </row>
    <row r="55" spans="1:13" x14ac:dyDescent="0.2">
      <c r="A55" t="s">
        <v>119</v>
      </c>
      <c r="B55" t="s">
        <v>119</v>
      </c>
      <c r="C55" t="s">
        <v>120</v>
      </c>
      <c r="D55" t="s">
        <v>99</v>
      </c>
      <c r="F55" t="s">
        <v>2</v>
      </c>
      <c r="G55" t="str">
        <f>HYPERLINK("https://www.procyclingstats.com/rider/julien-bernard"," BERNARD Julien Lidl - Trek ")</f>
        <v xml:space="preserve"> BERNARD Julien Lidl - Trek </v>
      </c>
      <c r="H55" t="s">
        <v>43</v>
      </c>
      <c r="I55" t="str">
        <f>HYPERLINK("https://www.procyclingstats.com/team/lidl-trek-2024","Lidl - Trek")</f>
        <v>Lidl - Trek</v>
      </c>
      <c r="M55" t="s">
        <v>121</v>
      </c>
    </row>
    <row r="56" spans="1:13" x14ac:dyDescent="0.2">
      <c r="A56" t="s">
        <v>122</v>
      </c>
      <c r="B56" t="s">
        <v>122</v>
      </c>
      <c r="C56" t="s">
        <v>120</v>
      </c>
      <c r="D56" t="s">
        <v>106</v>
      </c>
      <c r="F56" t="s">
        <v>2</v>
      </c>
      <c r="G56" t="str">
        <f>HYPERLINK("https://www.procyclingstats.com/rider/carlos-verona"," VERONA Carlos Lidl - Trek ")</f>
        <v xml:space="preserve"> VERONA Carlos Lidl - Trek </v>
      </c>
      <c r="H56" t="s">
        <v>84</v>
      </c>
      <c r="I56" t="str">
        <f>HYPERLINK("https://www.procyclingstats.com/team/lidl-trek-2024","Lidl - Trek")</f>
        <v>Lidl - Trek</v>
      </c>
      <c r="M56" t="s">
        <v>123</v>
      </c>
    </row>
    <row r="57" spans="1:13" x14ac:dyDescent="0.2">
      <c r="A57" t="s">
        <v>48</v>
      </c>
      <c r="B57" t="s">
        <v>48</v>
      </c>
      <c r="C57" t="s">
        <v>124</v>
      </c>
      <c r="D57" t="s">
        <v>125</v>
      </c>
      <c r="F57" t="s">
        <v>29</v>
      </c>
      <c r="G57" t="str">
        <f>HYPERLINK("https://www.procyclingstats.com/rider/valentin-madouas"," MADOUAS Valentin   Groupama - FDJ ")</f>
        <v xml:space="preserve"> MADOUAS Valentin   Groupama - FDJ </v>
      </c>
      <c r="H57" t="s">
        <v>65</v>
      </c>
      <c r="I57" t="str">
        <f>HYPERLINK("https://www.procyclingstats.com/team/groupama-fdj-2024","Groupama - FDJ")</f>
        <v>Groupama - FDJ</v>
      </c>
      <c r="M57" t="s">
        <v>126</v>
      </c>
    </row>
    <row r="58" spans="1:13" x14ac:dyDescent="0.2">
      <c r="A58" t="s">
        <v>127</v>
      </c>
      <c r="B58" t="s">
        <v>127</v>
      </c>
      <c r="C58" t="s">
        <v>128</v>
      </c>
      <c r="D58" t="s">
        <v>129</v>
      </c>
      <c r="F58" t="s">
        <v>2</v>
      </c>
      <c r="G58" t="str">
        <f>HYPERLINK("https://www.procyclingstats.com/rider/louis-vervaeke"," VERVAEKE Louis Soudal Quick-Step ")</f>
        <v xml:space="preserve"> VERVAEKE Louis Soudal Quick-Step </v>
      </c>
      <c r="H58" t="s">
        <v>62</v>
      </c>
      <c r="I58" t="str">
        <f>HYPERLINK("https://www.procyclingstats.com/team/soudal-quick-step-2024","Soudal Quick-Step")</f>
        <v>Soudal Quick-Step</v>
      </c>
      <c r="M58" t="s">
        <v>130</v>
      </c>
    </row>
    <row r="59" spans="1:13" x14ac:dyDescent="0.2">
      <c r="A59" t="s">
        <v>131</v>
      </c>
      <c r="B59" t="s">
        <v>131</v>
      </c>
      <c r="C59" t="s">
        <v>128</v>
      </c>
      <c r="D59" t="s">
        <v>102</v>
      </c>
      <c r="F59" t="s">
        <v>46</v>
      </c>
      <c r="G59" t="str">
        <f>HYPERLINK("https://www.procyclingstats.com/rider/ryan-gibbons"," GIBBONS Ryan   Lidl - Trek ")</f>
        <v xml:space="preserve"> GIBBONS Ryan   Lidl - Trek </v>
      </c>
      <c r="H59" t="s">
        <v>30</v>
      </c>
      <c r="I59" t="str">
        <f>HYPERLINK("https://www.procyclingstats.com/team/lidl-trek-2024","Lidl - Trek")</f>
        <v>Lidl - Trek</v>
      </c>
      <c r="M59" t="s">
        <v>132</v>
      </c>
    </row>
    <row r="60" spans="1:13" x14ac:dyDescent="0.2">
      <c r="A60" t="s">
        <v>133</v>
      </c>
      <c r="B60" t="s">
        <v>133</v>
      </c>
      <c r="C60" t="s">
        <v>134</v>
      </c>
      <c r="D60" t="s">
        <v>135</v>
      </c>
      <c r="F60" t="s">
        <v>16</v>
      </c>
      <c r="G60" t="str">
        <f>HYPERLINK("https://www.procyclingstats.com/rider/davide-formolo"," FORMOLO Davide Movistar Team ")</f>
        <v xml:space="preserve"> FORMOLO Davide Movistar Team </v>
      </c>
      <c r="H60" t="s">
        <v>84</v>
      </c>
      <c r="I60" t="str">
        <f>HYPERLINK("https://www.procyclingstats.com/team/movistar-team-2024","Movistar Team")</f>
        <v>Movistar Team</v>
      </c>
      <c r="M60" t="s">
        <v>136</v>
      </c>
    </row>
    <row r="61" spans="1:13" x14ac:dyDescent="0.2">
      <c r="A61" t="s">
        <v>137</v>
      </c>
      <c r="B61" t="s">
        <v>137</v>
      </c>
      <c r="C61" t="s">
        <v>134</v>
      </c>
      <c r="D61" t="s">
        <v>50</v>
      </c>
      <c r="F61" t="s">
        <v>71</v>
      </c>
      <c r="G61" t="str">
        <f>HYPERLINK("https://www.procyclingstats.com/rider/jan-tratnik"," TRATNIK Jan Team Visma | Lease a Bike ")</f>
        <v xml:space="preserve"> TRATNIK Jan Team Visma | Lease a Bike </v>
      </c>
      <c r="H61" t="s">
        <v>57</v>
      </c>
      <c r="I61" t="str">
        <f>HYPERLINK("https://www.procyclingstats.com/team/team-visma-lease-a-bike-2024","Team Visma | Lease a Bike")</f>
        <v>Team Visma | Lease a Bike</v>
      </c>
      <c r="M61" t="s">
        <v>138</v>
      </c>
    </row>
    <row r="62" spans="1:13" x14ac:dyDescent="0.2">
      <c r="A62" t="s">
        <v>139</v>
      </c>
      <c r="B62" t="s">
        <v>139</v>
      </c>
      <c r="C62" t="s">
        <v>140</v>
      </c>
      <c r="D62" t="s">
        <v>141</v>
      </c>
      <c r="F62" t="s">
        <v>71</v>
      </c>
      <c r="G62" t="str">
        <f>HYPERLINK("https://www.procyclingstats.com/rider/bob-jungels"," JUNGELS Bob Red Bull - BORA - hansgrohe ")</f>
        <v xml:space="preserve"> JUNGELS Bob Red Bull - BORA - hansgrohe </v>
      </c>
      <c r="H62" t="s">
        <v>84</v>
      </c>
      <c r="I62" t="str">
        <f>HYPERLINK("https://www.procyclingstats.com/team/red-bull-bora-hansgrohe-2024","Red Bull - BORA - hansgrohe")</f>
        <v>Red Bull - BORA - hansgrohe</v>
      </c>
      <c r="M62" t="s">
        <v>142</v>
      </c>
    </row>
    <row r="63" spans="1:13" x14ac:dyDescent="0.2">
      <c r="A63" t="s">
        <v>56</v>
      </c>
      <c r="B63" t="s">
        <v>56</v>
      </c>
      <c r="C63" t="s">
        <v>140</v>
      </c>
      <c r="D63" t="s">
        <v>143</v>
      </c>
      <c r="F63" t="s">
        <v>29</v>
      </c>
      <c r="G63" t="str">
        <f>HYPERLINK("https://www.procyclingstats.com/rider/jonas-abrahamsen"," ABRAHAMSEN Jonas   Uno-X Mobility ")</f>
        <v xml:space="preserve"> ABRAHAMSEN Jonas   Uno-X Mobility </v>
      </c>
      <c r="H63" t="s">
        <v>47</v>
      </c>
      <c r="I63" t="str">
        <f>HYPERLINK("https://www.procyclingstats.com/team/uno-x-mobility-2024","Uno-X Mobility")</f>
        <v>Uno-X Mobility</v>
      </c>
      <c r="M63" t="s">
        <v>144</v>
      </c>
    </row>
    <row r="64" spans="1:13" x14ac:dyDescent="0.2">
      <c r="A64" t="s">
        <v>145</v>
      </c>
      <c r="B64" t="s">
        <v>145</v>
      </c>
      <c r="C64" t="s">
        <v>140</v>
      </c>
      <c r="D64" t="s">
        <v>146</v>
      </c>
      <c r="F64" t="s">
        <v>16</v>
      </c>
      <c r="G64" t="str">
        <f>HYPERLINK("https://www.procyclingstats.com/rider/harold-tejada"," TEJADA Harold Astana Qazaqstan Team ")</f>
        <v xml:space="preserve"> TEJADA Harold Astana Qazaqstan Team </v>
      </c>
      <c r="H64" t="s">
        <v>65</v>
      </c>
      <c r="I64" t="str">
        <f>HYPERLINK("https://www.procyclingstats.com/team/astana-qazaqstan-team-2024","Astana Qazaqstan Team")</f>
        <v>Astana Qazaqstan Team</v>
      </c>
      <c r="M64" t="s">
        <v>144</v>
      </c>
    </row>
    <row r="65" spans="1:13" x14ac:dyDescent="0.2">
      <c r="A65" t="s">
        <v>147</v>
      </c>
      <c r="B65" t="s">
        <v>147</v>
      </c>
      <c r="C65" t="s">
        <v>148</v>
      </c>
      <c r="D65" t="s">
        <v>149</v>
      </c>
      <c r="F65" t="s">
        <v>29</v>
      </c>
      <c r="G65" t="str">
        <f>HYPERLINK("https://www.procyclingstats.com/rider/cedric-beullens"," BEULLENS Cedric Lotto Dstny ")</f>
        <v xml:space="preserve"> BEULLENS Cedric Lotto Dstny </v>
      </c>
      <c r="H65" t="s">
        <v>65</v>
      </c>
      <c r="I65" t="str">
        <f>HYPERLINK("https://www.procyclingstats.com/team/lotto-dstny-2024","Lotto Dstny")</f>
        <v>Lotto Dstny</v>
      </c>
      <c r="M65" t="s">
        <v>150</v>
      </c>
    </row>
    <row r="66" spans="1:13" x14ac:dyDescent="0.2">
      <c r="A66" t="s">
        <v>105</v>
      </c>
      <c r="B66" t="s">
        <v>105</v>
      </c>
      <c r="C66" t="s">
        <v>148</v>
      </c>
      <c r="D66" t="s">
        <v>151</v>
      </c>
      <c r="F66" t="s">
        <v>71</v>
      </c>
      <c r="G66" t="str">
        <f>HYPERLINK("https://www.procyclingstats.com/rider/nelson-oliveira"," OLIVEIRA Nelson Movistar Team ")</f>
        <v xml:space="preserve"> OLIVEIRA Nelson Movistar Team </v>
      </c>
      <c r="H66" t="s">
        <v>58</v>
      </c>
      <c r="I66" t="str">
        <f>HYPERLINK("https://www.procyclingstats.com/team/movistar-team-2024","Movistar Team")</f>
        <v>Movistar Team</v>
      </c>
      <c r="M66" t="s">
        <v>152</v>
      </c>
    </row>
    <row r="67" spans="1:13" x14ac:dyDescent="0.2">
      <c r="A67" t="s">
        <v>88</v>
      </c>
      <c r="B67" t="s">
        <v>88</v>
      </c>
      <c r="C67" t="s">
        <v>148</v>
      </c>
      <c r="D67" t="s">
        <v>153</v>
      </c>
      <c r="F67" t="s">
        <v>46</v>
      </c>
      <c r="G67" t="str">
        <f>HYPERLINK("https://www.procyclingstats.com/rider/hugo-page"," PAGE Hugo Intermarché - Wanty ")</f>
        <v xml:space="preserve"> PAGE Hugo Intermarché - Wanty </v>
      </c>
      <c r="H67" t="s">
        <v>52</v>
      </c>
      <c r="I67" t="str">
        <f>HYPERLINK("https://www.procyclingstats.com/team/intermarche-wanty-2024","Intermarché - Wanty")</f>
        <v>Intermarché - Wanty</v>
      </c>
      <c r="M67" t="s">
        <v>152</v>
      </c>
    </row>
    <row r="68" spans="1:13" x14ac:dyDescent="0.2">
      <c r="A68" t="s">
        <v>154</v>
      </c>
      <c r="B68" t="s">
        <v>154</v>
      </c>
      <c r="C68" t="s">
        <v>148</v>
      </c>
      <c r="D68" t="s">
        <v>155</v>
      </c>
      <c r="F68" t="s">
        <v>46</v>
      </c>
      <c r="G68" t="str">
        <f>HYPERLINK("https://www.procyclingstats.com/rider/axel-laurance"," LAURANCE Axel Alpecin - Deceuninck ")</f>
        <v xml:space="preserve"> LAURANCE Axel Alpecin - Deceuninck </v>
      </c>
      <c r="H68" t="s">
        <v>23</v>
      </c>
      <c r="I68" t="str">
        <f>HYPERLINK("https://www.procyclingstats.com/team/alpecin-deceuninck-2024","Alpecin - Deceuninck")</f>
        <v>Alpecin - Deceuninck</v>
      </c>
      <c r="M68" t="s">
        <v>152</v>
      </c>
    </row>
    <row r="69" spans="1:13" x14ac:dyDescent="0.2">
      <c r="A69" t="s">
        <v>156</v>
      </c>
      <c r="B69" t="s">
        <v>156</v>
      </c>
      <c r="C69" t="s">
        <v>148</v>
      </c>
      <c r="D69" t="s">
        <v>48</v>
      </c>
      <c r="F69" t="s">
        <v>29</v>
      </c>
      <c r="G69" t="str">
        <f>HYPERLINK("https://www.procyclingstats.com/rider/paul-lapeira"," LAPEIRA Paul Decathlon AG2R La Mondiale Team ")</f>
        <v xml:space="preserve"> LAPEIRA Paul Decathlon AG2R La Mondiale Team </v>
      </c>
      <c r="H69" t="s">
        <v>42</v>
      </c>
      <c r="I69" t="str">
        <f>HYPERLINK("https://www.procyclingstats.com/team/decathlon-ag2r-la-mondiale-2024","Decathlon AG2R La Mondiale Team")</f>
        <v>Decathlon AG2R La Mondiale Team</v>
      </c>
      <c r="M69" t="s">
        <v>152</v>
      </c>
    </row>
    <row r="70" spans="1:13" x14ac:dyDescent="0.2">
      <c r="A70" t="s">
        <v>157</v>
      </c>
      <c r="B70" t="s">
        <v>157</v>
      </c>
      <c r="C70" t="s">
        <v>148</v>
      </c>
      <c r="D70" t="s">
        <v>158</v>
      </c>
      <c r="F70" t="s">
        <v>46</v>
      </c>
      <c r="G70" t="str">
        <f>HYPERLINK("https://www.procyclingstats.com/rider/quentin-pacher"," PACHER Quentin Groupama - FDJ ")</f>
        <v xml:space="preserve"> PACHER Quentin Groupama - FDJ </v>
      </c>
      <c r="H70" t="s">
        <v>43</v>
      </c>
      <c r="I70" t="str">
        <f>HYPERLINK("https://www.procyclingstats.com/team/groupama-fdj-2024","Groupama - FDJ")</f>
        <v>Groupama - FDJ</v>
      </c>
      <c r="M70" t="s">
        <v>152</v>
      </c>
    </row>
    <row r="71" spans="1:13" x14ac:dyDescent="0.2">
      <c r="A71" t="s">
        <v>159</v>
      </c>
      <c r="B71" t="s">
        <v>159</v>
      </c>
      <c r="C71" t="s">
        <v>148</v>
      </c>
      <c r="D71" t="s">
        <v>160</v>
      </c>
      <c r="F71" t="s">
        <v>2</v>
      </c>
      <c r="G71" t="str">
        <f>HYPERLINK("https://www.procyclingstats.com/rider/cristian-rodriguez"," RODRÍGUEZ Cristián Arkéa - B&amp;B Hotels ")</f>
        <v xml:space="preserve"> RODRÍGUEZ Cristián Arkéa - B&amp;B Hotels </v>
      </c>
      <c r="H71" t="s">
        <v>30</v>
      </c>
      <c r="I71" t="str">
        <f>HYPERLINK("https://www.procyclingstats.com/team/arkea-b-b-hotels-2024","Arkéa - B&amp;B Hotels")</f>
        <v>Arkéa - B&amp;B Hotels</v>
      </c>
      <c r="M71" t="s">
        <v>152</v>
      </c>
    </row>
    <row r="72" spans="1:13" x14ac:dyDescent="0.2">
      <c r="A72" t="s">
        <v>25</v>
      </c>
      <c r="B72" t="s">
        <v>25</v>
      </c>
      <c r="C72" t="s">
        <v>148</v>
      </c>
      <c r="D72" t="s">
        <v>161</v>
      </c>
      <c r="F72" t="s">
        <v>29</v>
      </c>
      <c r="G72" t="str">
        <f>HYPERLINK("https://www.procyclingstats.com/rider/fabien-grellier"," GRELLIER Fabien TotalEnergies ")</f>
        <v xml:space="preserve"> GRELLIER Fabien TotalEnergies </v>
      </c>
      <c r="H72" t="s">
        <v>30</v>
      </c>
      <c r="I72" t="str">
        <f>HYPERLINK("https://www.procyclingstats.com/team/totalenergies-2024","TotalEnergies")</f>
        <v>TotalEnergies</v>
      </c>
      <c r="M72" t="s">
        <v>152</v>
      </c>
    </row>
    <row r="73" spans="1:13" x14ac:dyDescent="0.2">
      <c r="A73" t="s">
        <v>53</v>
      </c>
      <c r="B73" t="s">
        <v>53</v>
      </c>
      <c r="C73" t="s">
        <v>148</v>
      </c>
      <c r="D73" t="s">
        <v>162</v>
      </c>
      <c r="F73" t="s">
        <v>29</v>
      </c>
      <c r="G73" t="str">
        <f>HYPERLINK("https://www.procyclingstats.com/rider/kevin-geniets"," GENIETS Kevin Groupama - FDJ ")</f>
        <v xml:space="preserve"> GENIETS Kevin Groupama - FDJ </v>
      </c>
      <c r="H73" t="s">
        <v>65</v>
      </c>
      <c r="I73" t="str">
        <f>HYPERLINK("https://www.procyclingstats.com/team/groupama-fdj-2024","Groupama - FDJ")</f>
        <v>Groupama - FDJ</v>
      </c>
      <c r="M73" t="s">
        <v>152</v>
      </c>
    </row>
    <row r="74" spans="1:13" x14ac:dyDescent="0.2">
      <c r="A74" t="s">
        <v>163</v>
      </c>
      <c r="B74" t="s">
        <v>163</v>
      </c>
      <c r="C74" t="s">
        <v>148</v>
      </c>
      <c r="D74" t="s">
        <v>164</v>
      </c>
      <c r="F74" t="s">
        <v>2</v>
      </c>
      <c r="G74" t="str">
        <f>HYPERLINK("https://www.procyclingstats.com/rider/brent-van-moer"," VAN MOER Brent Lotto Dstny ")</f>
        <v xml:space="preserve"> VAN MOER Brent Lotto Dstny </v>
      </c>
      <c r="H74" t="s">
        <v>49</v>
      </c>
      <c r="I74" t="str">
        <f>HYPERLINK("https://www.procyclingstats.com/team/lotto-dstny-2024","Lotto Dstny")</f>
        <v>Lotto Dstny</v>
      </c>
      <c r="M74" t="s">
        <v>152</v>
      </c>
    </row>
    <row r="75" spans="1:13" x14ac:dyDescent="0.2">
      <c r="A75" t="s">
        <v>165</v>
      </c>
      <c r="B75" t="s">
        <v>165</v>
      </c>
      <c r="C75" t="s">
        <v>148</v>
      </c>
      <c r="D75" t="s">
        <v>166</v>
      </c>
      <c r="F75" t="s">
        <v>71</v>
      </c>
      <c r="G75" t="str">
        <f>HYPERLINK("https://www.procyclingstats.com/rider/soren-kragh-andersen"," KRAGH ANDERSEN Søren Alpecin - Deceuninck ")</f>
        <v xml:space="preserve"> KRAGH ANDERSEN Søren Alpecin - Deceuninck </v>
      </c>
      <c r="H75" t="s">
        <v>30</v>
      </c>
      <c r="I75" t="str">
        <f>HYPERLINK("https://www.procyclingstats.com/team/alpecin-deceuninck-2024","Alpecin - Deceuninck")</f>
        <v>Alpecin - Deceuninck</v>
      </c>
      <c r="M75" t="s">
        <v>152</v>
      </c>
    </row>
    <row r="76" spans="1:13" x14ac:dyDescent="0.2">
      <c r="A76" t="s">
        <v>92</v>
      </c>
      <c r="B76" t="s">
        <v>92</v>
      </c>
      <c r="C76" t="s">
        <v>148</v>
      </c>
      <c r="D76" t="s">
        <v>167</v>
      </c>
      <c r="F76" t="s">
        <v>2</v>
      </c>
      <c r="G76" t="str">
        <f>HYPERLINK("https://www.procyclingstats.com/rider/jakob-fuglsang"," FUGLSANG Jakob Israel - Premier Tech ")</f>
        <v xml:space="preserve"> FUGLSANG Jakob Israel - Premier Tech </v>
      </c>
      <c r="H76" t="s">
        <v>96</v>
      </c>
      <c r="I76" t="str">
        <f>HYPERLINK("https://www.procyclingstats.com/team/israel-premier-tech-2024","Israel - Premier Tech")</f>
        <v>Israel - Premier Tech</v>
      </c>
      <c r="M76" t="s">
        <v>152</v>
      </c>
    </row>
    <row r="77" spans="1:13" x14ac:dyDescent="0.2">
      <c r="A77" t="s">
        <v>168</v>
      </c>
      <c r="B77" t="s">
        <v>168</v>
      </c>
      <c r="C77" t="s">
        <v>148</v>
      </c>
      <c r="D77" t="s">
        <v>169</v>
      </c>
      <c r="F77" t="s">
        <v>29</v>
      </c>
      <c r="G77" t="str">
        <f>HYPERLINK("https://www.procyclingstats.com/rider/krists-neilands"," NEILANDS Krists Israel - Premier Tech ")</f>
        <v xml:space="preserve"> NEILANDS Krists Israel - Premier Tech </v>
      </c>
      <c r="H77" t="s">
        <v>30</v>
      </c>
      <c r="I77" t="str">
        <f>HYPERLINK("https://www.procyclingstats.com/team/israel-premier-tech-2024","Israel - Premier Tech")</f>
        <v>Israel - Premier Tech</v>
      </c>
      <c r="M77" t="s">
        <v>152</v>
      </c>
    </row>
    <row r="78" spans="1:13" x14ac:dyDescent="0.2">
      <c r="A78" t="s">
        <v>170</v>
      </c>
      <c r="B78" t="s">
        <v>170</v>
      </c>
      <c r="C78" t="s">
        <v>148</v>
      </c>
      <c r="D78" t="s">
        <v>171</v>
      </c>
      <c r="F78" t="s">
        <v>29</v>
      </c>
      <c r="G78" t="str">
        <f>HYPERLINK("https://www.procyclingstats.com/rider/kobe-goossens"," GOOSSENS Kobe Intermarché - Wanty ")</f>
        <v xml:space="preserve"> GOOSSENS Kobe Intermarché - Wanty </v>
      </c>
      <c r="H78" t="s">
        <v>47</v>
      </c>
      <c r="I78" t="str">
        <f>HYPERLINK("https://www.procyclingstats.com/team/intermarche-wanty-2024","Intermarché - Wanty")</f>
        <v>Intermarché - Wanty</v>
      </c>
      <c r="M78" t="s">
        <v>152</v>
      </c>
    </row>
    <row r="79" spans="1:13" x14ac:dyDescent="0.2">
      <c r="A79" t="s">
        <v>68</v>
      </c>
      <c r="B79" t="s">
        <v>68</v>
      </c>
      <c r="C79" t="s">
        <v>148</v>
      </c>
      <c r="D79" t="s">
        <v>172</v>
      </c>
      <c r="F79" t="s">
        <v>71</v>
      </c>
      <c r="G79" t="str">
        <f>HYPERLINK("https://www.procyclingstats.com/rider/stefan-kung"," KÜNG Stefan Groupama - FDJ ")</f>
        <v xml:space="preserve"> KÜNG Stefan Groupama - FDJ </v>
      </c>
      <c r="H79" t="s">
        <v>62</v>
      </c>
      <c r="I79" t="str">
        <f>HYPERLINK("https://www.procyclingstats.com/team/groupama-fdj-2024","Groupama - FDJ")</f>
        <v>Groupama - FDJ</v>
      </c>
      <c r="M79" t="s">
        <v>152</v>
      </c>
    </row>
    <row r="80" spans="1:13" x14ac:dyDescent="0.2">
      <c r="A80" t="s">
        <v>129</v>
      </c>
      <c r="B80" t="s">
        <v>129</v>
      </c>
      <c r="C80" t="s">
        <v>148</v>
      </c>
      <c r="D80" t="s">
        <v>73</v>
      </c>
      <c r="F80" t="s">
        <v>16</v>
      </c>
      <c r="G80" t="str">
        <f>HYPERLINK("https://www.procyclingstats.com/rider/marc-soler"," SOLER Marc UAE Team Emirates ")</f>
        <v xml:space="preserve"> SOLER Marc UAE Team Emirates </v>
      </c>
      <c r="H80" t="s">
        <v>62</v>
      </c>
      <c r="I80" t="str">
        <f>HYPERLINK("https://www.procyclingstats.com/team/uae-team-emirates-2024","UAE Team Emirates")</f>
        <v>UAE Team Emirates</v>
      </c>
      <c r="M80" t="s">
        <v>152</v>
      </c>
    </row>
    <row r="81" spans="1:13" x14ac:dyDescent="0.2">
      <c r="A81" t="s">
        <v>173</v>
      </c>
      <c r="B81" t="s">
        <v>173</v>
      </c>
      <c r="C81" t="s">
        <v>148</v>
      </c>
      <c r="D81" t="s">
        <v>174</v>
      </c>
      <c r="F81" t="s">
        <v>46</v>
      </c>
      <c r="G81" t="str">
        <f>HYPERLINK("https://www.procyclingstats.com/rider/romain-gregoire1"," GRÉGOIRE Romain Groupama - FDJ ")</f>
        <v xml:space="preserve"> GRÉGOIRE Romain Groupama - FDJ </v>
      </c>
      <c r="H81" t="s">
        <v>81</v>
      </c>
      <c r="I81" t="str">
        <f>HYPERLINK("https://www.procyclingstats.com/team/groupama-fdj-2024","Groupama - FDJ")</f>
        <v>Groupama - FDJ</v>
      </c>
      <c r="M81" t="s">
        <v>152</v>
      </c>
    </row>
    <row r="82" spans="1:13" x14ac:dyDescent="0.2">
      <c r="A82" t="s">
        <v>175</v>
      </c>
      <c r="B82" t="s">
        <v>175</v>
      </c>
      <c r="C82" t="s">
        <v>148</v>
      </c>
      <c r="D82" t="s">
        <v>154</v>
      </c>
      <c r="F82" t="s">
        <v>29</v>
      </c>
      <c r="G82" t="str">
        <f>HYPERLINK("https://www.procyclingstats.com/rider/matej-mohoric"," MOHORIČ Matej   Bahrain - Victorious ")</f>
        <v xml:space="preserve"> MOHORIČ Matej   Bahrain - Victorious </v>
      </c>
      <c r="H82" t="s">
        <v>30</v>
      </c>
      <c r="I82" t="str">
        <f>HYPERLINK("https://www.procyclingstats.com/team/bahrain-victorious-2024","Bahrain - Victorious")</f>
        <v>Bahrain - Victorious</v>
      </c>
      <c r="M82" t="s">
        <v>152</v>
      </c>
    </row>
    <row r="83" spans="1:13" x14ac:dyDescent="0.2">
      <c r="A83" t="s">
        <v>94</v>
      </c>
      <c r="B83" t="s">
        <v>94</v>
      </c>
      <c r="C83" t="s">
        <v>148</v>
      </c>
      <c r="D83" t="s">
        <v>17</v>
      </c>
      <c r="F83" t="s">
        <v>71</v>
      </c>
      <c r="G83" t="str">
        <f>HYPERLINK("https://www.procyclingstats.com/rider/jonathan-castroviejo"," CASTROVIEJO Jonathan INEOS Grenadiers ")</f>
        <v xml:space="preserve"> CASTROVIEJO Jonathan INEOS Grenadiers </v>
      </c>
      <c r="H83" t="s">
        <v>79</v>
      </c>
      <c r="I83" t="str">
        <f>HYPERLINK("https://www.procyclingstats.com/team/ineos-grenadiers-2024","INEOS Grenadiers")</f>
        <v>INEOS Grenadiers</v>
      </c>
      <c r="M83" t="s">
        <v>152</v>
      </c>
    </row>
    <row r="84" spans="1:13" x14ac:dyDescent="0.2">
      <c r="A84" t="s">
        <v>176</v>
      </c>
      <c r="B84" t="s">
        <v>176</v>
      </c>
      <c r="C84" t="s">
        <v>148</v>
      </c>
      <c r="D84" t="s">
        <v>177</v>
      </c>
      <c r="F84" t="s">
        <v>2</v>
      </c>
      <c r="G84" t="str">
        <f>HYPERLINK("https://www.procyclingstats.com/rider/ion-izagirre"," IZAGIRRE Ion   Cofidis ")</f>
        <v xml:space="preserve"> IZAGIRRE Ion   Cofidis </v>
      </c>
      <c r="H84" t="s">
        <v>58</v>
      </c>
      <c r="I84" t="str">
        <f>HYPERLINK("https://www.procyclingstats.com/team/cofidis-2024","Cofidis")</f>
        <v>Cofidis</v>
      </c>
      <c r="M84" t="s">
        <v>152</v>
      </c>
    </row>
    <row r="85" spans="1:13" x14ac:dyDescent="0.2">
      <c r="A85" t="s">
        <v>178</v>
      </c>
      <c r="B85" t="s">
        <v>178</v>
      </c>
      <c r="C85" t="s">
        <v>148</v>
      </c>
      <c r="D85" t="s">
        <v>179</v>
      </c>
      <c r="F85" t="s">
        <v>2</v>
      </c>
      <c r="G85" t="str">
        <f>HYPERLINK("https://www.procyclingstats.com/rider/jesus-herrada-lopez"," HERRADA Jesús Cofidis ")</f>
        <v xml:space="preserve"> HERRADA Jesús Cofidis </v>
      </c>
      <c r="H85" t="s">
        <v>17</v>
      </c>
      <c r="I85" t="str">
        <f>HYPERLINK("https://www.procyclingstats.com/team/cofidis-2024","Cofidis")</f>
        <v>Cofidis</v>
      </c>
      <c r="M85" t="s">
        <v>152</v>
      </c>
    </row>
    <row r="86" spans="1:13" x14ac:dyDescent="0.2">
      <c r="A86" t="s">
        <v>72</v>
      </c>
      <c r="B86" t="s">
        <v>72</v>
      </c>
      <c r="C86" t="s">
        <v>148</v>
      </c>
      <c r="D86" t="s">
        <v>180</v>
      </c>
      <c r="F86" t="s">
        <v>2</v>
      </c>
      <c r="G86" t="str">
        <f>HYPERLINK("https://www.procyclingstats.com/rider/hugo-houle"," HOULE Hugo Israel - Premier Tech ")</f>
        <v xml:space="preserve"> HOULE Hugo Israel - Premier Tech </v>
      </c>
      <c r="H86" t="s">
        <v>17</v>
      </c>
      <c r="I86" t="str">
        <f>HYPERLINK("https://www.procyclingstats.com/team/israel-premier-tech-2024","Israel - Premier Tech")</f>
        <v>Israel - Premier Tech</v>
      </c>
      <c r="M86" t="s">
        <v>152</v>
      </c>
    </row>
    <row r="87" spans="1:13" x14ac:dyDescent="0.2">
      <c r="A87" t="s">
        <v>141</v>
      </c>
      <c r="B87" t="s">
        <v>141</v>
      </c>
      <c r="C87" t="s">
        <v>148</v>
      </c>
      <c r="D87" t="s">
        <v>168</v>
      </c>
      <c r="F87" t="s">
        <v>29</v>
      </c>
      <c r="G87" t="str">
        <f>HYPERLINK("https://www.procyclingstats.com/rider/gianni-moscon"," MOSCON Gianni Soudal Quick-Step ")</f>
        <v xml:space="preserve"> MOSCON Gianni Soudal Quick-Step </v>
      </c>
      <c r="H87" t="s">
        <v>62</v>
      </c>
      <c r="I87" t="str">
        <f>HYPERLINK("https://www.procyclingstats.com/team/soudal-quick-step-2024","Soudal Quick-Step")</f>
        <v>Soudal Quick-Step</v>
      </c>
      <c r="M87" t="s">
        <v>152</v>
      </c>
    </row>
    <row r="88" spans="1:13" x14ac:dyDescent="0.2">
      <c r="A88" t="s">
        <v>181</v>
      </c>
      <c r="B88" t="s">
        <v>181</v>
      </c>
      <c r="C88" t="s">
        <v>148</v>
      </c>
      <c r="D88" t="s">
        <v>182</v>
      </c>
      <c r="F88" t="s">
        <v>16</v>
      </c>
      <c r="G88" t="str">
        <f>HYPERLINK("https://www.procyclingstats.com/rider/harm-vanhoucke"," VANHOUCKE Harm Lotto Dstny ")</f>
        <v xml:space="preserve"> VANHOUCKE Harm Lotto Dstny </v>
      </c>
      <c r="H88" t="s">
        <v>65</v>
      </c>
      <c r="I88" t="str">
        <f>HYPERLINK("https://www.procyclingstats.com/team/lotto-dstny-2024","Lotto Dstny")</f>
        <v>Lotto Dstny</v>
      </c>
      <c r="M88" t="s">
        <v>152</v>
      </c>
    </row>
    <row r="89" spans="1:13" x14ac:dyDescent="0.2">
      <c r="A89" t="s">
        <v>183</v>
      </c>
      <c r="B89" t="s">
        <v>183</v>
      </c>
      <c r="C89" t="s">
        <v>148</v>
      </c>
      <c r="D89" t="s">
        <v>184</v>
      </c>
      <c r="F89" t="s">
        <v>29</v>
      </c>
      <c r="G89" t="str">
        <f>HYPERLINK("https://www.procyclingstats.com/rider/gianni-vermeersch"," VERMEERSCH Gianni Alpecin - Deceuninck ")</f>
        <v xml:space="preserve"> VERMEERSCH Gianni Alpecin - Deceuninck </v>
      </c>
      <c r="H89" t="s">
        <v>84</v>
      </c>
      <c r="I89" t="str">
        <f>HYPERLINK("https://www.procyclingstats.com/team/alpecin-deceuninck-2024","Alpecin - Deceuninck")</f>
        <v>Alpecin - Deceuninck</v>
      </c>
      <c r="M89" t="s">
        <v>152</v>
      </c>
    </row>
    <row r="90" spans="1:13" x14ac:dyDescent="0.2">
      <c r="A90" t="s">
        <v>76</v>
      </c>
      <c r="B90" t="s">
        <v>76</v>
      </c>
      <c r="C90" t="s">
        <v>148</v>
      </c>
      <c r="D90" t="s">
        <v>185</v>
      </c>
      <c r="F90" t="s">
        <v>29</v>
      </c>
      <c r="G90" t="str">
        <f>HYPERLINK("https://www.procyclingstats.com/rider/mathieu-van-der-poel"," VAN DER POEL Mathieu Alpecin - Deceuninck ")</f>
        <v xml:space="preserve"> VAN DER POEL Mathieu Alpecin - Deceuninck </v>
      </c>
      <c r="H90" t="s">
        <v>30</v>
      </c>
      <c r="I90" t="str">
        <f>HYPERLINK("https://www.procyclingstats.com/team/alpecin-deceuninck-2024","Alpecin - Deceuninck")</f>
        <v>Alpecin - Deceuninck</v>
      </c>
      <c r="M90" t="s">
        <v>152</v>
      </c>
    </row>
    <row r="91" spans="1:13" x14ac:dyDescent="0.2">
      <c r="A91" t="s">
        <v>186</v>
      </c>
      <c r="B91" t="s">
        <v>186</v>
      </c>
      <c r="C91" t="s">
        <v>148</v>
      </c>
      <c r="D91" t="s">
        <v>20</v>
      </c>
      <c r="F91" t="s">
        <v>29</v>
      </c>
      <c r="G91" t="str">
        <f>HYPERLINK("https://www.procyclingstats.com/rider/tiesj-benoot"," BENOOT Tiesj Team Visma | Lease a Bike ")</f>
        <v xml:space="preserve"> BENOOT Tiesj Team Visma | Lease a Bike </v>
      </c>
      <c r="H91" t="s">
        <v>62</v>
      </c>
      <c r="I91" t="str">
        <f>HYPERLINK("https://www.procyclingstats.com/team/team-visma-lease-a-bike-2024","Team Visma | Lease a Bike")</f>
        <v>Team Visma | Lease a Bike</v>
      </c>
      <c r="M91" t="s">
        <v>152</v>
      </c>
    </row>
    <row r="92" spans="1:13" x14ac:dyDescent="0.2">
      <c r="A92" t="s">
        <v>37</v>
      </c>
      <c r="B92" t="s">
        <v>37</v>
      </c>
      <c r="C92" t="s">
        <v>148</v>
      </c>
      <c r="D92" t="s">
        <v>44</v>
      </c>
      <c r="F92" t="s">
        <v>2</v>
      </c>
      <c r="G92" t="str">
        <f>HYPERLINK("https://www.procyclingstats.com/rider/bart-lemmen"," LEMMEN Bart Team Visma | Lease a Bike ")</f>
        <v xml:space="preserve"> LEMMEN Bart Team Visma | Lease a Bike </v>
      </c>
      <c r="H92" t="s">
        <v>47</v>
      </c>
      <c r="I92" t="str">
        <f>HYPERLINK("https://www.procyclingstats.com/team/team-visma-lease-a-bike-2024","Team Visma | Lease a Bike")</f>
        <v>Team Visma | Lease a Bike</v>
      </c>
      <c r="M92" t="s">
        <v>152</v>
      </c>
    </row>
    <row r="93" spans="1:13" x14ac:dyDescent="0.2">
      <c r="A93" t="s">
        <v>187</v>
      </c>
      <c r="B93" t="s">
        <v>187</v>
      </c>
      <c r="C93" t="s">
        <v>188</v>
      </c>
      <c r="D93" t="s">
        <v>189</v>
      </c>
      <c r="F93" t="s">
        <v>2</v>
      </c>
      <c r="G93" t="str">
        <f>HYPERLINK("https://www.procyclingstats.com/rider/aleksey-lutsenko"," LUTSENKO Alexey Astana Qazaqstan Team ")</f>
        <v xml:space="preserve"> LUTSENKO Alexey Astana Qazaqstan Team </v>
      </c>
      <c r="H93" t="s">
        <v>84</v>
      </c>
      <c r="I93" t="str">
        <f>HYPERLINK("https://www.procyclingstats.com/team/astana-qazaqstan-team-2024","Astana Qazaqstan Team")</f>
        <v>Astana Qazaqstan Team</v>
      </c>
      <c r="M93" t="s">
        <v>190</v>
      </c>
    </row>
    <row r="94" spans="1:13" x14ac:dyDescent="0.2">
      <c r="A94" t="s">
        <v>162</v>
      </c>
      <c r="B94" t="s">
        <v>162</v>
      </c>
      <c r="C94" t="s">
        <v>188</v>
      </c>
      <c r="D94" t="s">
        <v>191</v>
      </c>
      <c r="F94" t="s">
        <v>46</v>
      </c>
      <c r="G94" t="str">
        <f>HYPERLINK("https://www.procyclingstats.com/rider/magnus-cort-nielsen"," CORT Magnus Uno-X Mobility ")</f>
        <v xml:space="preserve"> CORT Magnus Uno-X Mobility </v>
      </c>
      <c r="H94" t="s">
        <v>84</v>
      </c>
      <c r="I94" t="str">
        <f>HYPERLINK("https://www.procyclingstats.com/team/uno-x-mobility-2024","Uno-X Mobility")</f>
        <v>Uno-X Mobility</v>
      </c>
      <c r="M94" t="s">
        <v>192</v>
      </c>
    </row>
    <row r="95" spans="1:13" x14ac:dyDescent="0.2">
      <c r="A95" t="s">
        <v>174</v>
      </c>
      <c r="B95" t="s">
        <v>174</v>
      </c>
      <c r="C95" t="s">
        <v>193</v>
      </c>
      <c r="D95" t="s">
        <v>194</v>
      </c>
      <c r="F95" t="s">
        <v>29</v>
      </c>
      <c r="G95" t="str">
        <f>HYPERLINK("https://www.procyclingstats.com/rider/rasmus-tiller"," TILLER Rasmus Uno-X Mobility ")</f>
        <v xml:space="preserve"> TILLER Rasmus Uno-X Mobility </v>
      </c>
      <c r="H95" t="s">
        <v>65</v>
      </c>
      <c r="I95" t="str">
        <f>HYPERLINK("https://www.procyclingstats.com/team/uno-x-mobility-2024","Uno-X Mobility")</f>
        <v>Uno-X Mobility</v>
      </c>
      <c r="M95" t="s">
        <v>195</v>
      </c>
    </row>
    <row r="96" spans="1:13" x14ac:dyDescent="0.2">
      <c r="A96" t="s">
        <v>172</v>
      </c>
      <c r="B96" t="s">
        <v>172</v>
      </c>
      <c r="C96" t="s">
        <v>193</v>
      </c>
      <c r="D96" t="s">
        <v>104</v>
      </c>
      <c r="F96" t="s">
        <v>29</v>
      </c>
      <c r="G96" t="str">
        <f>HYPERLINK("https://www.procyclingstats.com/rider/jasper-stuyven"," STUYVEN Jasper Lidl - Trek ")</f>
        <v xml:space="preserve"> STUYVEN Jasper Lidl - Trek </v>
      </c>
      <c r="H96" t="s">
        <v>43</v>
      </c>
      <c r="I96" t="str">
        <f>HYPERLINK("https://www.procyclingstats.com/team/lidl-trek-2024","Lidl - Trek")</f>
        <v>Lidl - Trek</v>
      </c>
      <c r="M96" t="s">
        <v>196</v>
      </c>
    </row>
    <row r="97" spans="1:13" x14ac:dyDescent="0.2">
      <c r="A97" t="s">
        <v>125</v>
      </c>
      <c r="B97" t="s">
        <v>125</v>
      </c>
      <c r="C97" t="s">
        <v>193</v>
      </c>
      <c r="D97" t="s">
        <v>145</v>
      </c>
      <c r="F97" t="s">
        <v>46</v>
      </c>
      <c r="G97" t="str">
        <f>HYPERLINK("https://www.procyclingstats.com/rider/nikias-arndt"," ARNDT Nikias Bahrain - Victorious ")</f>
        <v xml:space="preserve"> ARNDT Nikias Bahrain - Victorious </v>
      </c>
      <c r="H97" t="s">
        <v>43</v>
      </c>
      <c r="I97" t="str">
        <f>HYPERLINK("https://www.procyclingstats.com/team/bahrain-victorious-2024","Bahrain - Victorious")</f>
        <v>Bahrain - Victorious</v>
      </c>
      <c r="M97" t="s">
        <v>196</v>
      </c>
    </row>
    <row r="98" spans="1:13" x14ac:dyDescent="0.2">
      <c r="A98" t="s">
        <v>197</v>
      </c>
      <c r="B98" t="s">
        <v>197</v>
      </c>
      <c r="C98" t="s">
        <v>198</v>
      </c>
      <c r="D98" t="s">
        <v>199</v>
      </c>
      <c r="F98" t="s">
        <v>29</v>
      </c>
      <c r="G98" t="str">
        <f>HYPERLINK("https://www.procyclingstats.com/rider/arnaud-de-lie"," DE LIE Arnaud Lotto Dstny ")</f>
        <v xml:space="preserve"> DE LIE Arnaud Lotto Dstny </v>
      </c>
      <c r="H98" t="s">
        <v>52</v>
      </c>
      <c r="I98" t="str">
        <f>HYPERLINK("https://www.procyclingstats.com/team/lotto-dstny-2024","Lotto Dstny")</f>
        <v>Lotto Dstny</v>
      </c>
      <c r="M98" t="s">
        <v>200</v>
      </c>
    </row>
    <row r="99" spans="1:13" x14ac:dyDescent="0.2">
      <c r="A99" t="s">
        <v>158</v>
      </c>
      <c r="B99" t="s">
        <v>158</v>
      </c>
      <c r="C99" t="s">
        <v>198</v>
      </c>
      <c r="D99" t="s">
        <v>201</v>
      </c>
      <c r="F99" t="s">
        <v>29</v>
      </c>
      <c r="G99" t="str">
        <f>HYPERLINK("https://www.procyclingstats.com/rider/sebastien-grignard"," GRIGNARD Sébastien Lotto Dstny ")</f>
        <v xml:space="preserve"> GRIGNARD Sébastien Lotto Dstny </v>
      </c>
      <c r="H99" t="s">
        <v>36</v>
      </c>
      <c r="I99" t="str">
        <f>HYPERLINK("https://www.procyclingstats.com/team/lotto-dstny-2024","Lotto Dstny")</f>
        <v>Lotto Dstny</v>
      </c>
      <c r="M99" t="s">
        <v>202</v>
      </c>
    </row>
    <row r="100" spans="1:13" x14ac:dyDescent="0.2">
      <c r="A100" t="s">
        <v>203</v>
      </c>
      <c r="B100" t="s">
        <v>203</v>
      </c>
      <c r="C100" t="s">
        <v>198</v>
      </c>
      <c r="D100" t="s">
        <v>74</v>
      </c>
      <c r="F100" t="s">
        <v>2</v>
      </c>
      <c r="G100" t="str">
        <f>HYPERLINK("https://www.procyclingstats.com/rider/tim-wellens"," WELLENS Tim UAE Team Emirates ")</f>
        <v xml:space="preserve"> WELLENS Tim UAE Team Emirates </v>
      </c>
      <c r="H100" t="s">
        <v>17</v>
      </c>
      <c r="I100" t="str">
        <f>HYPERLINK("https://www.procyclingstats.com/team/uae-team-emirates-2024","UAE Team Emirates")</f>
        <v>UAE Team Emirates</v>
      </c>
      <c r="M100" t="s">
        <v>202</v>
      </c>
    </row>
    <row r="101" spans="1:13" x14ac:dyDescent="0.2">
      <c r="A101" t="s">
        <v>204</v>
      </c>
      <c r="B101" t="s">
        <v>204</v>
      </c>
      <c r="C101" t="s">
        <v>198</v>
      </c>
      <c r="D101" t="s">
        <v>205</v>
      </c>
      <c r="F101" t="s">
        <v>71</v>
      </c>
      <c r="G101" t="str">
        <f>HYPERLINK("https://www.procyclingstats.com/rider/soren-waerenskjold"," WÆRENSKJOLD Søren Uno-X Mobility ")</f>
        <v xml:space="preserve"> WÆRENSKJOLD Søren Uno-X Mobility </v>
      </c>
      <c r="H101" t="s">
        <v>42</v>
      </c>
      <c r="I101" t="str">
        <f>HYPERLINK("https://www.procyclingstats.com/team/uno-x-mobility-2024","Uno-X Mobility")</f>
        <v>Uno-X Mobility</v>
      </c>
      <c r="M101" t="s">
        <v>202</v>
      </c>
    </row>
    <row r="102" spans="1:13" x14ac:dyDescent="0.2">
      <c r="A102" t="s">
        <v>19</v>
      </c>
      <c r="B102" t="s">
        <v>19</v>
      </c>
      <c r="C102" t="s">
        <v>198</v>
      </c>
      <c r="D102" t="s">
        <v>206</v>
      </c>
      <c r="F102" t="s">
        <v>207</v>
      </c>
      <c r="G102" t="str">
        <f>HYPERLINK("https://www.procyclingstats.com/rider/nils-eekhoff"," EEKHOFF Nils Team dsm-firmenich PostNL ")</f>
        <v xml:space="preserve"> EEKHOFF Nils Team dsm-firmenich PostNL </v>
      </c>
      <c r="H102" t="s">
        <v>49</v>
      </c>
      <c r="I102" t="str">
        <f>HYPERLINK("https://www.procyclingstats.com/team/team-dsm-firmenich-postnl-2024","Team dsm-firmenich PostNL")</f>
        <v>Team dsm-firmenich PostNL</v>
      </c>
      <c r="M102" t="s">
        <v>202</v>
      </c>
    </row>
    <row r="103" spans="1:13" x14ac:dyDescent="0.2">
      <c r="A103" t="s">
        <v>185</v>
      </c>
      <c r="B103" t="s">
        <v>185</v>
      </c>
      <c r="C103" t="s">
        <v>198</v>
      </c>
      <c r="D103" t="s">
        <v>208</v>
      </c>
      <c r="F103" t="s">
        <v>207</v>
      </c>
      <c r="G103" t="str">
        <f>HYPERLINK("https://www.procyclingstats.com/rider/arnaud-demare"," DÉMARE Arnaud Arkéa - B&amp;B Hotels ")</f>
        <v xml:space="preserve"> DÉMARE Arnaud Arkéa - B&amp;B Hotels </v>
      </c>
      <c r="H103" t="s">
        <v>43</v>
      </c>
      <c r="I103" t="str">
        <f>HYPERLINK("https://www.procyclingstats.com/team/arkea-b-b-hotels-2024","Arkéa - B&amp;B Hotels")</f>
        <v>Arkéa - B&amp;B Hotels</v>
      </c>
      <c r="M103" t="s">
        <v>202</v>
      </c>
    </row>
    <row r="104" spans="1:13" x14ac:dyDescent="0.2">
      <c r="A104" t="s">
        <v>209</v>
      </c>
      <c r="B104" t="s">
        <v>209</v>
      </c>
      <c r="C104" t="s">
        <v>198</v>
      </c>
      <c r="D104" t="s">
        <v>176</v>
      </c>
      <c r="F104" t="s">
        <v>46</v>
      </c>
      <c r="G104" t="str">
        <f>HYPERLINK("https://www.procyclingstats.com/rider/nico-denz"," DENZ Nico Red Bull - BORA - hansgrohe ")</f>
        <v xml:space="preserve"> DENZ Nico Red Bull - BORA - hansgrohe </v>
      </c>
      <c r="H104" t="s">
        <v>62</v>
      </c>
      <c r="I104" t="str">
        <f>HYPERLINK("https://www.procyclingstats.com/team/red-bull-bora-hansgrohe-2024","Red Bull - BORA - hansgrohe")</f>
        <v>Red Bull - BORA - hansgrohe</v>
      </c>
      <c r="M104" t="s">
        <v>202</v>
      </c>
    </row>
    <row r="105" spans="1:13" x14ac:dyDescent="0.2">
      <c r="A105" t="s">
        <v>210</v>
      </c>
      <c r="B105" t="s">
        <v>210</v>
      </c>
      <c r="C105" t="s">
        <v>198</v>
      </c>
      <c r="D105" t="s">
        <v>211</v>
      </c>
      <c r="F105" t="s">
        <v>29</v>
      </c>
      <c r="G105" t="str">
        <f>HYPERLINK("https://www.procyclingstats.com/rider/john-degenkolb"," DEGENKOLB John Team dsm-firmenich PostNL ")</f>
        <v xml:space="preserve"> DEGENKOLB John Team dsm-firmenich PostNL </v>
      </c>
      <c r="H105" t="s">
        <v>58</v>
      </c>
      <c r="I105" t="str">
        <f>HYPERLINK("https://www.procyclingstats.com/team/team-dsm-firmenich-postnl-2024","Team dsm-firmenich PostNL")</f>
        <v>Team dsm-firmenich PostNL</v>
      </c>
      <c r="M105" t="s">
        <v>202</v>
      </c>
    </row>
    <row r="106" spans="1:13" x14ac:dyDescent="0.2">
      <c r="A106" t="s">
        <v>166</v>
      </c>
      <c r="B106" t="s">
        <v>166</v>
      </c>
      <c r="C106" t="s">
        <v>198</v>
      </c>
      <c r="D106" t="s">
        <v>59</v>
      </c>
      <c r="F106" t="s">
        <v>29</v>
      </c>
      <c r="G106" t="str">
        <f>HYPERLINK("https://www.procyclingstats.com/rider/nils-politt"," POLITT Nils UAE Team Emirates ")</f>
        <v xml:space="preserve"> POLITT Nils UAE Team Emirates </v>
      </c>
      <c r="H106" t="s">
        <v>62</v>
      </c>
      <c r="I106" t="str">
        <f>HYPERLINK("https://www.procyclingstats.com/team/uae-team-emirates-2024","UAE Team Emirates")</f>
        <v>UAE Team Emirates</v>
      </c>
      <c r="M106" t="s">
        <v>202</v>
      </c>
    </row>
    <row r="107" spans="1:13" x14ac:dyDescent="0.2">
      <c r="A107" t="s">
        <v>155</v>
      </c>
      <c r="B107" t="s">
        <v>155</v>
      </c>
      <c r="C107" t="s">
        <v>198</v>
      </c>
      <c r="D107" t="s">
        <v>212</v>
      </c>
      <c r="F107" t="s">
        <v>29</v>
      </c>
      <c r="G107" t="str">
        <f>HYPERLINK("https://www.procyclingstats.com/rider/sandy-dujardin"," DUJARDIN Sandy TotalEnergies ")</f>
        <v xml:space="preserve"> DUJARDIN Sandy TotalEnergies </v>
      </c>
      <c r="H107" t="s">
        <v>65</v>
      </c>
      <c r="I107" t="str">
        <f>HYPERLINK("https://www.procyclingstats.com/team/totalenergies-2024","TotalEnergies")</f>
        <v>TotalEnergies</v>
      </c>
      <c r="M107" t="s">
        <v>202</v>
      </c>
    </row>
    <row r="108" spans="1:13" x14ac:dyDescent="0.2">
      <c r="A108" t="s">
        <v>213</v>
      </c>
      <c r="B108" t="s">
        <v>213</v>
      </c>
      <c r="C108" t="s">
        <v>198</v>
      </c>
      <c r="D108" t="s">
        <v>203</v>
      </c>
      <c r="F108" t="s">
        <v>29</v>
      </c>
      <c r="G108" t="str">
        <f>HYPERLINK("https://www.procyclingstats.com/rider/clement-russo"," RUSSO Clément Groupama - FDJ ")</f>
        <v xml:space="preserve"> RUSSO Clément Groupama - FDJ </v>
      </c>
      <c r="H108" t="s">
        <v>30</v>
      </c>
      <c r="I108" t="str">
        <f>HYPERLINK("https://www.procyclingstats.com/team/groupama-fdj-2024","Groupama - FDJ")</f>
        <v>Groupama - FDJ</v>
      </c>
      <c r="M108" t="s">
        <v>202</v>
      </c>
    </row>
    <row r="109" spans="1:13" x14ac:dyDescent="0.2">
      <c r="A109" t="s">
        <v>214</v>
      </c>
      <c r="B109" t="s">
        <v>214</v>
      </c>
      <c r="C109" t="s">
        <v>198</v>
      </c>
      <c r="D109" t="s">
        <v>101</v>
      </c>
      <c r="F109" t="s">
        <v>29</v>
      </c>
      <c r="G109" t="str">
        <f>HYPERLINK("https://www.procyclingstats.com/rider/tim-declercq"," DECLERCQ Tim Lidl - Trek ")</f>
        <v xml:space="preserve"> DECLERCQ Tim Lidl - Trek </v>
      </c>
      <c r="H109" t="s">
        <v>58</v>
      </c>
      <c r="I109" t="str">
        <f>HYPERLINK("https://www.procyclingstats.com/team/lidl-trek-2024","Lidl - Trek")</f>
        <v>Lidl - Trek</v>
      </c>
      <c r="M109" t="s">
        <v>202</v>
      </c>
    </row>
    <row r="110" spans="1:13" x14ac:dyDescent="0.2">
      <c r="A110" t="s">
        <v>184</v>
      </c>
      <c r="B110" t="s">
        <v>184</v>
      </c>
      <c r="C110" t="s">
        <v>198</v>
      </c>
      <c r="D110" t="s">
        <v>215</v>
      </c>
      <c r="F110" t="s">
        <v>29</v>
      </c>
      <c r="G110" t="str">
        <f>HYPERLINK("https://www.procyclingstats.com/rider/jordan-jegat"," JEGAT Jordan TotalEnergies ")</f>
        <v xml:space="preserve"> JEGAT Jordan TotalEnergies </v>
      </c>
      <c r="H110" t="s">
        <v>36</v>
      </c>
      <c r="I110" t="str">
        <f>HYPERLINK("https://www.procyclingstats.com/team/totalenergies-2024","TotalEnergies")</f>
        <v>TotalEnergies</v>
      </c>
      <c r="M110" t="s">
        <v>202</v>
      </c>
    </row>
    <row r="111" spans="1:13" x14ac:dyDescent="0.2">
      <c r="A111" t="s">
        <v>216</v>
      </c>
      <c r="B111" t="s">
        <v>216</v>
      </c>
      <c r="C111" t="s">
        <v>198</v>
      </c>
      <c r="D111" t="s">
        <v>127</v>
      </c>
      <c r="F111" t="s">
        <v>29</v>
      </c>
      <c r="G111" t="str">
        <f>HYPERLINK("https://www.procyclingstats.com/rider/oliver-naesen"," NAESEN Oliver Decathlon AG2R La Mondiale Team ")</f>
        <v xml:space="preserve"> NAESEN Oliver Decathlon AG2R La Mondiale Team </v>
      </c>
      <c r="H111" t="s">
        <v>17</v>
      </c>
      <c r="I111" t="str">
        <f>HYPERLINK("https://www.procyclingstats.com/team/decathlon-ag2r-la-mondiale-2024","Decathlon AG2R La Mondiale Team")</f>
        <v>Decathlon AG2R La Mondiale Team</v>
      </c>
      <c r="M111" t="s">
        <v>202</v>
      </c>
    </row>
    <row r="112" spans="1:13" x14ac:dyDescent="0.2">
      <c r="A112" t="s">
        <v>31</v>
      </c>
      <c r="B112" t="s">
        <v>31</v>
      </c>
      <c r="C112" t="s">
        <v>198</v>
      </c>
      <c r="D112" t="s">
        <v>217</v>
      </c>
      <c r="F112" t="s">
        <v>29</v>
      </c>
      <c r="G112" t="str">
        <f>HYPERLINK("https://www.procyclingstats.com/rider/anthony-turgis"," TURGIS Anthony TotalEnergies ")</f>
        <v xml:space="preserve"> TURGIS Anthony TotalEnergies </v>
      </c>
      <c r="H112" t="s">
        <v>62</v>
      </c>
      <c r="I112" t="str">
        <f>HYPERLINK("https://www.procyclingstats.com/team/totalenergies-2024","TotalEnergies")</f>
        <v>TotalEnergies</v>
      </c>
      <c r="M112" t="s">
        <v>202</v>
      </c>
    </row>
    <row r="113" spans="1:13" x14ac:dyDescent="0.2">
      <c r="A113" t="s">
        <v>83</v>
      </c>
      <c r="B113" t="s">
        <v>83</v>
      </c>
      <c r="C113" t="s">
        <v>198</v>
      </c>
      <c r="D113" t="s">
        <v>131</v>
      </c>
      <c r="F113" t="s">
        <v>29</v>
      </c>
      <c r="G113" t="str">
        <f>HYPERLINK("https://www.procyclingstats.com/rider/nans-peters"," PETERS Nans Decathlon AG2R La Mondiale Team ")</f>
        <v xml:space="preserve"> PETERS Nans Decathlon AG2R La Mondiale Team </v>
      </c>
      <c r="H113" t="s">
        <v>62</v>
      </c>
      <c r="I113" t="str">
        <f>HYPERLINK("https://www.procyclingstats.com/team/decathlon-ag2r-la-mondiale-2024","Decathlon AG2R La Mondiale Team")</f>
        <v>Decathlon AG2R La Mondiale Team</v>
      </c>
      <c r="M113" t="s">
        <v>202</v>
      </c>
    </row>
    <row r="114" spans="1:13" x14ac:dyDescent="0.2">
      <c r="A114" t="s">
        <v>61</v>
      </c>
      <c r="B114" t="s">
        <v>61</v>
      </c>
      <c r="C114" t="s">
        <v>198</v>
      </c>
      <c r="D114" t="s">
        <v>218</v>
      </c>
      <c r="F114" t="s">
        <v>207</v>
      </c>
      <c r="G114" t="str">
        <f>HYPERLINK("https://www.procyclingstats.com/rider/marijn-van-den-berg"," VAN DEN BERG Marijn EF Education - EasyPost ")</f>
        <v xml:space="preserve"> VAN DEN BERG Marijn EF Education - EasyPost </v>
      </c>
      <c r="H114" t="s">
        <v>42</v>
      </c>
      <c r="I114" t="str">
        <f>HYPERLINK("https://www.procyclingstats.com/team/ef-education-easypost-2024","EF Education - EasyPost")</f>
        <v>EF Education - EasyPost</v>
      </c>
      <c r="M114" t="s">
        <v>202</v>
      </c>
    </row>
    <row r="115" spans="1:13" x14ac:dyDescent="0.2">
      <c r="A115" t="s">
        <v>219</v>
      </c>
      <c r="B115" t="s">
        <v>219</v>
      </c>
      <c r="C115" t="s">
        <v>198</v>
      </c>
      <c r="D115" t="s">
        <v>122</v>
      </c>
      <c r="F115" t="s">
        <v>29</v>
      </c>
      <c r="G115" t="str">
        <f>HYPERLINK("https://www.procyclingstats.com/rider/dorian-godon"," GODON Dorian Decathlon AG2R La Mondiale Team ")</f>
        <v xml:space="preserve"> GODON Dorian Decathlon AG2R La Mondiale Team </v>
      </c>
      <c r="H115" t="s">
        <v>47</v>
      </c>
      <c r="I115" t="str">
        <f>HYPERLINK("https://www.procyclingstats.com/team/decathlon-ag2r-la-mondiale-2024","Decathlon AG2R La Mondiale Team")</f>
        <v>Decathlon AG2R La Mondiale Team</v>
      </c>
      <c r="M115" t="s">
        <v>202</v>
      </c>
    </row>
    <row r="116" spans="1:13" x14ac:dyDescent="0.2">
      <c r="A116" t="s">
        <v>97</v>
      </c>
      <c r="B116" t="s">
        <v>97</v>
      </c>
      <c r="C116" t="s">
        <v>198</v>
      </c>
      <c r="D116" t="s">
        <v>219</v>
      </c>
      <c r="F116" t="s">
        <v>71</v>
      </c>
      <c r="G116" t="str">
        <f>HYPERLINK("https://www.procyclingstats.com/rider/stefan-bissegger"," BISSEGGER Stefan EF Education - EasyPost ")</f>
        <v xml:space="preserve"> BISSEGGER Stefan EF Education - EasyPost </v>
      </c>
      <c r="H116" t="s">
        <v>36</v>
      </c>
      <c r="I116" t="str">
        <f>HYPERLINK("https://www.procyclingstats.com/team/ef-education-easypost-2024","EF Education - EasyPost")</f>
        <v>EF Education - EasyPost</v>
      </c>
      <c r="M116" t="s">
        <v>202</v>
      </c>
    </row>
    <row r="117" spans="1:13" x14ac:dyDescent="0.2">
      <c r="A117" t="s">
        <v>112</v>
      </c>
      <c r="B117" t="s">
        <v>112</v>
      </c>
      <c r="C117" t="s">
        <v>198</v>
      </c>
      <c r="D117" t="s">
        <v>133</v>
      </c>
      <c r="F117" t="s">
        <v>2</v>
      </c>
      <c r="G117" t="str">
        <f>HYPERLINK("https://www.procyclingstats.com/rider/nicolas-prodhomme"," PRODHOMME Nicolas Decathlon AG2R La Mondiale Team ")</f>
        <v xml:space="preserve"> PRODHOMME Nicolas Decathlon AG2R La Mondiale Team </v>
      </c>
      <c r="H117" t="s">
        <v>65</v>
      </c>
      <c r="I117" t="str">
        <f>HYPERLINK("https://www.procyclingstats.com/team/decathlon-ag2r-la-mondiale-2024","Decathlon AG2R La Mondiale Team")</f>
        <v>Decathlon AG2R La Mondiale Team</v>
      </c>
      <c r="M117" t="s">
        <v>202</v>
      </c>
    </row>
    <row r="118" spans="1:13" x14ac:dyDescent="0.2">
      <c r="A118" t="s">
        <v>115</v>
      </c>
      <c r="B118" t="s">
        <v>115</v>
      </c>
      <c r="C118" t="s">
        <v>198</v>
      </c>
      <c r="D118" t="s">
        <v>181</v>
      </c>
      <c r="F118" t="s">
        <v>71</v>
      </c>
      <c r="G118" t="str">
        <f>HYPERLINK("https://www.procyclingstats.com/rider/matteo-sobrero"," SOBRERO Matteo Red Bull - BORA - hansgrohe ")</f>
        <v xml:space="preserve"> SOBRERO Matteo Red Bull - BORA - hansgrohe </v>
      </c>
      <c r="H118" t="s">
        <v>65</v>
      </c>
      <c r="I118" t="str">
        <f>HYPERLINK("https://www.procyclingstats.com/team/red-bull-bora-hansgrohe-2024","Red Bull - BORA - hansgrohe")</f>
        <v>Red Bull - BORA - hansgrohe</v>
      </c>
      <c r="M118" t="s">
        <v>202</v>
      </c>
    </row>
    <row r="119" spans="1:13" x14ac:dyDescent="0.2">
      <c r="A119" t="s">
        <v>220</v>
      </c>
      <c r="B119" t="s">
        <v>220</v>
      </c>
      <c r="C119" t="s">
        <v>198</v>
      </c>
      <c r="D119" t="s">
        <v>210</v>
      </c>
      <c r="F119" t="s">
        <v>29</v>
      </c>
      <c r="G119" t="str">
        <f>HYPERLINK("https://www.procyclingstats.com/rider/robbe-ghys"," GHYS Robbe Alpecin - Deceuninck ")</f>
        <v xml:space="preserve"> GHYS Robbe Alpecin - Deceuninck </v>
      </c>
      <c r="H119" t="s">
        <v>65</v>
      </c>
      <c r="I119" t="str">
        <f>HYPERLINK("https://www.procyclingstats.com/team/alpecin-deceuninck-2024","Alpecin - Deceuninck")</f>
        <v>Alpecin - Deceuninck</v>
      </c>
      <c r="M119" t="s">
        <v>202</v>
      </c>
    </row>
    <row r="120" spans="1:13" x14ac:dyDescent="0.2">
      <c r="A120" t="s">
        <v>218</v>
      </c>
      <c r="B120" t="s">
        <v>218</v>
      </c>
      <c r="C120" t="s">
        <v>198</v>
      </c>
      <c r="D120" t="s">
        <v>80</v>
      </c>
      <c r="F120" t="s">
        <v>29</v>
      </c>
      <c r="G120" t="str">
        <f>HYPERLINK("https://www.procyclingstats.com/rider/ben-turner"," TURNER Ben INEOS Grenadiers ")</f>
        <v xml:space="preserve"> TURNER Ben INEOS Grenadiers </v>
      </c>
      <c r="H120" t="s">
        <v>36</v>
      </c>
      <c r="I120" t="str">
        <f>HYPERLINK("https://www.procyclingstats.com/team/ineos-grenadiers-2024","INEOS Grenadiers")</f>
        <v>INEOS Grenadiers</v>
      </c>
      <c r="M120" t="s">
        <v>202</v>
      </c>
    </row>
    <row r="121" spans="1:13" x14ac:dyDescent="0.2">
      <c r="A121" t="s">
        <v>221</v>
      </c>
      <c r="B121" t="s">
        <v>221</v>
      </c>
      <c r="C121" t="s">
        <v>198</v>
      </c>
      <c r="D121" t="s">
        <v>40</v>
      </c>
      <c r="F121" t="s">
        <v>29</v>
      </c>
      <c r="G121" t="str">
        <f>HYPERLINK("https://www.procyclingstats.com/rider/christophe-laporte"," LAPORTE Christophe Team Visma | Lease a Bike ")</f>
        <v xml:space="preserve"> LAPORTE Christophe Team Visma | Lease a Bike </v>
      </c>
      <c r="H121" t="s">
        <v>84</v>
      </c>
      <c r="I121" t="str">
        <f>HYPERLINK("https://www.procyclingstats.com/team/team-visma-lease-a-bike-2024","Team Visma | Lease a Bike")</f>
        <v>Team Visma | Lease a Bike</v>
      </c>
      <c r="M121" t="s">
        <v>202</v>
      </c>
    </row>
    <row r="122" spans="1:13" x14ac:dyDescent="0.2">
      <c r="A122" t="s">
        <v>222</v>
      </c>
      <c r="B122" t="s">
        <v>222</v>
      </c>
      <c r="C122" t="s">
        <v>198</v>
      </c>
      <c r="D122" t="s">
        <v>157</v>
      </c>
      <c r="F122" t="s">
        <v>46</v>
      </c>
      <c r="G122" t="str">
        <f>HYPERLINK("https://www.procyclingstats.com/rider/alfred-wright"," WRIGHT Fred Bahrain - Victorious ")</f>
        <v xml:space="preserve"> WRIGHT Fred Bahrain - Victorious </v>
      </c>
      <c r="H122" t="s">
        <v>36</v>
      </c>
      <c r="I122" t="str">
        <f>HYPERLINK("https://www.procyclingstats.com/team/bahrain-victorious-2024","Bahrain - Victorious")</f>
        <v>Bahrain - Victorious</v>
      </c>
      <c r="M122" t="s">
        <v>202</v>
      </c>
    </row>
    <row r="123" spans="1:13" x14ac:dyDescent="0.2">
      <c r="A123" t="s">
        <v>199</v>
      </c>
      <c r="B123" t="s">
        <v>199</v>
      </c>
      <c r="C123" t="s">
        <v>198</v>
      </c>
      <c r="D123" t="s">
        <v>147</v>
      </c>
      <c r="F123" t="s">
        <v>207</v>
      </c>
      <c r="G123" t="str">
        <f>HYPERLINK("https://www.procyclingstats.com/rider/phil-bauhaus"," BAUHAUS Phil Bahrain - Victorious ")</f>
        <v xml:space="preserve"> BAUHAUS Phil Bahrain - Victorious </v>
      </c>
      <c r="H123" t="s">
        <v>30</v>
      </c>
      <c r="I123" t="str">
        <f>HYPERLINK("https://www.procyclingstats.com/team/bahrain-victorious-2024","Bahrain - Victorious")</f>
        <v>Bahrain - Victorious</v>
      </c>
      <c r="M123" t="s">
        <v>202</v>
      </c>
    </row>
    <row r="124" spans="1:13" x14ac:dyDescent="0.2">
      <c r="A124" t="s">
        <v>149</v>
      </c>
      <c r="B124" t="s">
        <v>149</v>
      </c>
      <c r="C124" t="s">
        <v>198</v>
      </c>
      <c r="D124" t="s">
        <v>223</v>
      </c>
      <c r="F124" t="s">
        <v>29</v>
      </c>
      <c r="G124" t="str">
        <f>HYPERLINK("https://www.procyclingstats.com/rider/biniam-girmay"," GIRMAY Biniam Intermarché - Wanty ")</f>
        <v xml:space="preserve"> GIRMAY Biniam Intermarché - Wanty </v>
      </c>
      <c r="H124" t="s">
        <v>42</v>
      </c>
      <c r="I124" t="str">
        <f>HYPERLINK("https://www.procyclingstats.com/team/intermarche-wanty-2024","Intermarché - Wanty")</f>
        <v>Intermarché - Wanty</v>
      </c>
      <c r="M124" t="s">
        <v>202</v>
      </c>
    </row>
    <row r="125" spans="1:13" x14ac:dyDescent="0.2">
      <c r="A125" t="s">
        <v>70</v>
      </c>
      <c r="B125" t="s">
        <v>70</v>
      </c>
      <c r="C125" t="s">
        <v>198</v>
      </c>
      <c r="D125" t="s">
        <v>170</v>
      </c>
      <c r="F125" t="s">
        <v>2</v>
      </c>
      <c r="G125" t="str">
        <f>HYPERLINK("https://www.procyclingstats.com/rider/casper-pedersen"," PEDERSEN Casper Soudal Quick-Step ")</f>
        <v xml:space="preserve"> PEDERSEN Casper Soudal Quick-Step </v>
      </c>
      <c r="H125" t="s">
        <v>47</v>
      </c>
      <c r="I125" t="str">
        <f>HYPERLINK("https://www.procyclingstats.com/team/soudal-quick-step-2024","Soudal Quick-Step")</f>
        <v>Soudal Quick-Step</v>
      </c>
      <c r="M125" t="s">
        <v>202</v>
      </c>
    </row>
    <row r="126" spans="1:13" x14ac:dyDescent="0.2">
      <c r="A126" t="s">
        <v>224</v>
      </c>
      <c r="B126" t="s">
        <v>224</v>
      </c>
      <c r="C126" t="s">
        <v>198</v>
      </c>
      <c r="D126" t="s">
        <v>220</v>
      </c>
      <c r="F126" t="s">
        <v>2</v>
      </c>
      <c r="G126" t="str">
        <f>HYPERLINK("https://www.procyclingstats.com/rider/sean-quinn"," QUINN Sean EF Education - EasyPost ")</f>
        <v xml:space="preserve"> QUINN Sean EF Education - EasyPost </v>
      </c>
      <c r="H126" t="s">
        <v>42</v>
      </c>
      <c r="I126" t="str">
        <f>HYPERLINK("https://www.procyclingstats.com/team/ef-education-easypost-2024","EF Education - EasyPost")</f>
        <v>EF Education - EasyPost</v>
      </c>
      <c r="M126" t="s">
        <v>202</v>
      </c>
    </row>
    <row r="127" spans="1:13" x14ac:dyDescent="0.2">
      <c r="A127" t="s">
        <v>201</v>
      </c>
      <c r="B127" t="s">
        <v>201</v>
      </c>
      <c r="C127" t="s">
        <v>198</v>
      </c>
      <c r="D127" t="s">
        <v>225</v>
      </c>
      <c r="F127" t="s">
        <v>16</v>
      </c>
      <c r="G127" t="str">
        <f>HYPERLINK("https://www.procyclingstats.com/rider/simon-geschke"," GESCHKE Simon Cofidis ")</f>
        <v xml:space="preserve"> GESCHKE Simon Cofidis </v>
      </c>
      <c r="H127" t="s">
        <v>80</v>
      </c>
      <c r="I127" t="str">
        <f>HYPERLINK("https://www.procyclingstats.com/team/cofidis-2024","Cofidis")</f>
        <v>Cofidis</v>
      </c>
      <c r="M127" t="s">
        <v>202</v>
      </c>
    </row>
    <row r="128" spans="1:13" x14ac:dyDescent="0.2">
      <c r="A128" t="s">
        <v>41</v>
      </c>
      <c r="B128" t="s">
        <v>41</v>
      </c>
      <c r="C128" t="s">
        <v>198</v>
      </c>
      <c r="D128" t="s">
        <v>183</v>
      </c>
      <c r="F128" t="s">
        <v>207</v>
      </c>
      <c r="G128" t="str">
        <f>HYPERLINK("https://www.procyclingstats.com/rider/danny-van-poppel"," VAN POPPEL Danny Red Bull - BORA - hansgrohe ")</f>
        <v xml:space="preserve"> VAN POPPEL Danny Red Bull - BORA - hansgrohe </v>
      </c>
      <c r="H128" t="s">
        <v>62</v>
      </c>
      <c r="I128" t="str">
        <f>HYPERLINK("https://www.procyclingstats.com/team/red-bull-bora-hansgrohe-2024","Red Bull - BORA - hansgrohe")</f>
        <v>Red Bull - BORA - hansgrohe</v>
      </c>
      <c r="M128" t="s">
        <v>202</v>
      </c>
    </row>
    <row r="129" spans="1:13" x14ac:dyDescent="0.2">
      <c r="A129" t="s">
        <v>182</v>
      </c>
      <c r="B129" t="s">
        <v>182</v>
      </c>
      <c r="C129" t="s">
        <v>198</v>
      </c>
      <c r="D129" t="s">
        <v>52</v>
      </c>
      <c r="F129" t="s">
        <v>71</v>
      </c>
      <c r="G129" t="str">
        <f>HYPERLINK("https://www.procyclingstats.com/rider/luke-durbridge"," DURBRIDGE Luke Team Jayco AlUla ")</f>
        <v xml:space="preserve"> DURBRIDGE Luke Team Jayco AlUla </v>
      </c>
      <c r="H129" t="s">
        <v>17</v>
      </c>
      <c r="I129" t="str">
        <f>HYPERLINK("https://www.procyclingstats.com/team/team-jayco-alula-2024","Team Jayco AlUla")</f>
        <v>Team Jayco AlUla</v>
      </c>
      <c r="M129" t="s">
        <v>202</v>
      </c>
    </row>
    <row r="130" spans="1:13" x14ac:dyDescent="0.2">
      <c r="A130" t="s">
        <v>164</v>
      </c>
      <c r="B130" t="s">
        <v>164</v>
      </c>
      <c r="C130" t="s">
        <v>198</v>
      </c>
      <c r="D130" t="s">
        <v>197</v>
      </c>
      <c r="F130" t="s">
        <v>16</v>
      </c>
      <c r="G130" t="str">
        <f>HYPERLINK("https://www.procyclingstats.com/rider/lenny-martinez"," MARTINEZ Lenny Groupama - FDJ ")</f>
        <v xml:space="preserve"> MARTINEZ Lenny Groupama - FDJ </v>
      </c>
      <c r="H130" t="s">
        <v>66</v>
      </c>
      <c r="I130" t="str">
        <f>HYPERLINK("https://www.procyclingstats.com/team/groupama-fdj-2024","Groupama - FDJ")</f>
        <v>Groupama - FDJ</v>
      </c>
      <c r="M130" t="s">
        <v>202</v>
      </c>
    </row>
    <row r="131" spans="1:13" x14ac:dyDescent="0.2">
      <c r="A131" t="s">
        <v>226</v>
      </c>
      <c r="B131" t="s">
        <v>226</v>
      </c>
      <c r="C131" t="s">
        <v>198</v>
      </c>
      <c r="D131" t="s">
        <v>227</v>
      </c>
      <c r="F131" t="s">
        <v>29</v>
      </c>
      <c r="G131" t="str">
        <f>HYPERLINK("https://www.procyclingstats.com/rider/georg-zimmermann"," ZIMMERMANN Georg Intermarché - Wanty ")</f>
        <v xml:space="preserve"> ZIMMERMANN Georg Intermarché - Wanty </v>
      </c>
      <c r="H131" t="s">
        <v>49</v>
      </c>
      <c r="I131" t="str">
        <f>HYPERLINK("https://www.procyclingstats.com/team/intermarche-wanty-2024","Intermarché - Wanty")</f>
        <v>Intermarché - Wanty</v>
      </c>
      <c r="M131" t="s">
        <v>202</v>
      </c>
    </row>
    <row r="132" spans="1:13" x14ac:dyDescent="0.2">
      <c r="A132" t="s">
        <v>228</v>
      </c>
      <c r="B132" t="s">
        <v>228</v>
      </c>
      <c r="C132" t="s">
        <v>198</v>
      </c>
      <c r="D132" t="s">
        <v>229</v>
      </c>
      <c r="F132" t="s">
        <v>46</v>
      </c>
      <c r="G132" t="str">
        <f>HYPERLINK("https://www.procyclingstats.com/rider/mathieu-burgaudeau"," BURGAUDEAU Mathieu TotalEnergies ")</f>
        <v xml:space="preserve"> BURGAUDEAU Mathieu TotalEnergies </v>
      </c>
      <c r="H132" t="s">
        <v>36</v>
      </c>
      <c r="I132" t="str">
        <f>HYPERLINK("https://www.procyclingstats.com/team/totalenergies-2024","TotalEnergies")</f>
        <v>TotalEnergies</v>
      </c>
      <c r="M132" t="s">
        <v>202</v>
      </c>
    </row>
    <row r="133" spans="1:13" x14ac:dyDescent="0.2">
      <c r="A133" t="s">
        <v>230</v>
      </c>
      <c r="B133" t="s">
        <v>230</v>
      </c>
      <c r="C133" t="s">
        <v>198</v>
      </c>
      <c r="D133" t="s">
        <v>36</v>
      </c>
      <c r="F133" t="s">
        <v>2</v>
      </c>
      <c r="G133" t="str">
        <f>HYPERLINK("https://www.procyclingstats.com/rider/christopher-juul-jensen"," JUUL-JENSEN Christopher Team Jayco AlUla ")</f>
        <v xml:space="preserve"> JUUL-JENSEN Christopher Team Jayco AlUla </v>
      </c>
      <c r="H133" t="s">
        <v>57</v>
      </c>
      <c r="I133" t="str">
        <f>HYPERLINK("https://www.procyclingstats.com/team/team-jayco-alula-2024","Team Jayco AlUla")</f>
        <v>Team Jayco AlUla</v>
      </c>
      <c r="M133" t="s">
        <v>202</v>
      </c>
    </row>
    <row r="134" spans="1:13" x14ac:dyDescent="0.2">
      <c r="A134" t="s">
        <v>231</v>
      </c>
      <c r="B134" t="s">
        <v>231</v>
      </c>
      <c r="C134" t="s">
        <v>198</v>
      </c>
      <c r="D134" t="s">
        <v>232</v>
      </c>
      <c r="F134" t="s">
        <v>29</v>
      </c>
      <c r="G134" t="str">
        <f>HYPERLINK("https://www.procyclingstats.com/rider/piet-allegaert"," ALLEGAERT Piet Cofidis ")</f>
        <v xml:space="preserve"> ALLEGAERT Piet Cofidis </v>
      </c>
      <c r="H134" t="s">
        <v>30</v>
      </c>
      <c r="I134" t="str">
        <f>HYPERLINK("https://www.procyclingstats.com/team/cofidis-2024","Cofidis")</f>
        <v>Cofidis</v>
      </c>
      <c r="M134" t="s">
        <v>202</v>
      </c>
    </row>
    <row r="135" spans="1:13" x14ac:dyDescent="0.2">
      <c r="A135" t="s">
        <v>233</v>
      </c>
      <c r="B135" t="s">
        <v>233</v>
      </c>
      <c r="C135" t="s">
        <v>198</v>
      </c>
      <c r="D135" t="s">
        <v>234</v>
      </c>
      <c r="F135" t="s">
        <v>29</v>
      </c>
      <c r="G135" t="str">
        <f>HYPERLINK("https://www.procyclingstats.com/rider/mike-teunissen"," TEUNISSEN Mike Intermarché - Wanty ")</f>
        <v xml:space="preserve"> TEUNISSEN Mike Intermarché - Wanty </v>
      </c>
      <c r="H135" t="s">
        <v>84</v>
      </c>
      <c r="I135" t="str">
        <f>HYPERLINK("https://www.procyclingstats.com/team/intermarche-wanty-2024","Intermarché - Wanty")</f>
        <v>Intermarché - Wanty</v>
      </c>
      <c r="M135" t="s">
        <v>202</v>
      </c>
    </row>
    <row r="136" spans="1:13" x14ac:dyDescent="0.2">
      <c r="A136" t="s">
        <v>167</v>
      </c>
      <c r="B136" t="s">
        <v>167</v>
      </c>
      <c r="C136" t="s">
        <v>198</v>
      </c>
      <c r="D136" t="s">
        <v>156</v>
      </c>
      <c r="F136" t="s">
        <v>2</v>
      </c>
      <c r="G136" t="str">
        <f>HYPERLINK("https://www.procyclingstats.com/rider/wout-poels"," POELS Wout Bahrain - Victorious ")</f>
        <v xml:space="preserve"> POELS Wout Bahrain - Victorious </v>
      </c>
      <c r="H136" t="s">
        <v>63</v>
      </c>
      <c r="I136" t="str">
        <f>HYPERLINK("https://www.procyclingstats.com/team/bahrain-victorious-2024","Bahrain - Victorious")</f>
        <v>Bahrain - Victorious</v>
      </c>
      <c r="M136" t="s">
        <v>202</v>
      </c>
    </row>
    <row r="137" spans="1:13" x14ac:dyDescent="0.2">
      <c r="A137" t="s">
        <v>75</v>
      </c>
      <c r="B137" t="s">
        <v>75</v>
      </c>
      <c r="C137" t="s">
        <v>198</v>
      </c>
      <c r="D137" t="s">
        <v>235</v>
      </c>
      <c r="F137" t="s">
        <v>207</v>
      </c>
      <c r="G137" t="str">
        <f>HYPERLINK("https://www.procyclingstats.com/rider/bryan-coquard"," COQUARD Bryan Cofidis ")</f>
        <v xml:space="preserve"> COQUARD Bryan Cofidis </v>
      </c>
      <c r="H137" t="s">
        <v>43</v>
      </c>
      <c r="I137" t="str">
        <f>HYPERLINK("https://www.procyclingstats.com/team/cofidis-2024","Cofidis")</f>
        <v>Cofidis</v>
      </c>
      <c r="M137" t="s">
        <v>202</v>
      </c>
    </row>
    <row r="138" spans="1:13" x14ac:dyDescent="0.2">
      <c r="A138" t="s">
        <v>180</v>
      </c>
      <c r="B138" t="s">
        <v>180</v>
      </c>
      <c r="C138" t="s">
        <v>198</v>
      </c>
      <c r="D138" t="s">
        <v>187</v>
      </c>
      <c r="F138" t="s">
        <v>16</v>
      </c>
      <c r="G138" t="str">
        <f>HYPERLINK("https://www.procyclingstats.com/rider/david-gaudu"," GAUDU David Groupama - FDJ ")</f>
        <v xml:space="preserve"> GAUDU David Groupama - FDJ </v>
      </c>
      <c r="H138" t="s">
        <v>65</v>
      </c>
      <c r="I138" t="str">
        <f>HYPERLINK("https://www.procyclingstats.com/team/groupama-fdj-2024","Groupama - FDJ")</f>
        <v>Groupama - FDJ</v>
      </c>
      <c r="M138" t="s">
        <v>202</v>
      </c>
    </row>
    <row r="139" spans="1:13" x14ac:dyDescent="0.2">
      <c r="A139" t="s">
        <v>169</v>
      </c>
      <c r="B139" t="s">
        <v>169</v>
      </c>
      <c r="C139" t="s">
        <v>198</v>
      </c>
      <c r="D139" t="s">
        <v>230</v>
      </c>
      <c r="F139" t="s">
        <v>2</v>
      </c>
      <c r="G139" t="str">
        <f>HYPERLINK("https://www.procyclingstats.com/rider/stephen-williams"," WILLIAMS Stephen Israel - Premier Tech ")</f>
        <v xml:space="preserve"> WILLIAMS Stephen Israel - Premier Tech </v>
      </c>
      <c r="H139" t="s">
        <v>47</v>
      </c>
      <c r="I139" t="str">
        <f>HYPERLINK("https://www.procyclingstats.com/team/israel-premier-tech-2024","Israel - Premier Tech")</f>
        <v>Israel - Premier Tech</v>
      </c>
      <c r="M139" t="s">
        <v>202</v>
      </c>
    </row>
    <row r="140" spans="1:13" x14ac:dyDescent="0.2">
      <c r="A140" t="s">
        <v>236</v>
      </c>
      <c r="B140" t="s">
        <v>236</v>
      </c>
      <c r="C140" t="s">
        <v>198</v>
      </c>
      <c r="D140" t="s">
        <v>233</v>
      </c>
      <c r="F140" t="s">
        <v>29</v>
      </c>
      <c r="G140" t="str">
        <f>HYPERLINK("https://www.procyclingstats.com/rider/guillaume-boivin"," BOIVIN Guillaume Israel - Premier Tech ")</f>
        <v xml:space="preserve"> BOIVIN Guillaume Israel - Premier Tech </v>
      </c>
      <c r="H140" t="s">
        <v>58</v>
      </c>
      <c r="I140" t="str">
        <f>HYPERLINK("https://www.procyclingstats.com/team/israel-premier-tech-2024","Israel - Premier Tech")</f>
        <v>Israel - Premier Tech</v>
      </c>
      <c r="M140" t="s">
        <v>202</v>
      </c>
    </row>
    <row r="141" spans="1:13" x14ac:dyDescent="0.2">
      <c r="A141" t="s">
        <v>237</v>
      </c>
      <c r="B141" t="s">
        <v>237</v>
      </c>
      <c r="C141" t="s">
        <v>198</v>
      </c>
      <c r="D141" t="s">
        <v>238</v>
      </c>
      <c r="F141" t="s">
        <v>2</v>
      </c>
      <c r="G141" t="str">
        <f>HYPERLINK("https://www.procyclingstats.com/rider/kevin-vauquelin"," VAUQUELIN Kévin Arkéa - B&amp;B Hotels ")</f>
        <v xml:space="preserve"> VAUQUELIN Kévin Arkéa - B&amp;B Hotels </v>
      </c>
      <c r="H141" t="s">
        <v>23</v>
      </c>
      <c r="I141" t="str">
        <f>HYPERLINK("https://www.procyclingstats.com/team/arkea-b-b-hotels-2024","Arkéa - B&amp;B Hotels")</f>
        <v>Arkéa - B&amp;B Hotels</v>
      </c>
      <c r="M141" t="s">
        <v>202</v>
      </c>
    </row>
    <row r="142" spans="1:13" x14ac:dyDescent="0.2">
      <c r="A142" t="s">
        <v>239</v>
      </c>
      <c r="B142" t="s">
        <v>239</v>
      </c>
      <c r="C142" t="s">
        <v>198</v>
      </c>
      <c r="D142" t="s">
        <v>65</v>
      </c>
      <c r="F142" t="s">
        <v>46</v>
      </c>
      <c r="G142" t="str">
        <f>HYPERLINK("https://www.procyclingstats.com/rider/luka-mezgec"," MEZGEC Luka Team Jayco AlUla ")</f>
        <v xml:space="preserve"> MEZGEC Luka Team Jayco AlUla </v>
      </c>
      <c r="H142" t="s">
        <v>63</v>
      </c>
      <c r="I142" t="str">
        <f>HYPERLINK("https://www.procyclingstats.com/team/team-jayco-alula-2024","Team Jayco AlUla")</f>
        <v>Team Jayco AlUla</v>
      </c>
      <c r="M142" t="s">
        <v>202</v>
      </c>
    </row>
    <row r="143" spans="1:13" x14ac:dyDescent="0.2">
      <c r="A143" t="s">
        <v>86</v>
      </c>
      <c r="B143" t="s">
        <v>86</v>
      </c>
      <c r="C143" t="s">
        <v>198</v>
      </c>
      <c r="D143" t="s">
        <v>236</v>
      </c>
      <c r="F143" t="s">
        <v>46</v>
      </c>
      <c r="G143" t="str">
        <f>HYPERLINK("https://www.procyclingstats.com/rider/jake-stewart"," STEWART Jake Israel - Premier Tech ")</f>
        <v xml:space="preserve"> STEWART Jake Israel - Premier Tech </v>
      </c>
      <c r="H143" t="s">
        <v>42</v>
      </c>
      <c r="I143" t="str">
        <f>HYPERLINK("https://www.procyclingstats.com/team/israel-premier-tech-2024","Israel - Premier Tech")</f>
        <v>Israel - Premier Tech</v>
      </c>
      <c r="M143" t="s">
        <v>202</v>
      </c>
    </row>
    <row r="144" spans="1:13" x14ac:dyDescent="0.2">
      <c r="A144" t="s">
        <v>232</v>
      </c>
      <c r="B144" t="s">
        <v>232</v>
      </c>
      <c r="C144" t="s">
        <v>198</v>
      </c>
      <c r="D144" t="s">
        <v>119</v>
      </c>
      <c r="F144" t="s">
        <v>207</v>
      </c>
      <c r="G144" t="str">
        <f>HYPERLINK("https://www.procyclingstats.com/rider/sam-bennett"," BENNETT Sam Decathlon AG2R La Mondiale Team ")</f>
        <v xml:space="preserve"> BENNETT Sam Decathlon AG2R La Mondiale Team </v>
      </c>
      <c r="H144" t="s">
        <v>17</v>
      </c>
      <c r="I144" t="str">
        <f>HYPERLINK("https://www.procyclingstats.com/team/decathlon-ag2r-la-mondiale-2024","Decathlon AG2R La Mondiale Team")</f>
        <v>Decathlon AG2R La Mondiale Team</v>
      </c>
      <c r="M144" t="s">
        <v>202</v>
      </c>
    </row>
    <row r="145" spans="1:13" x14ac:dyDescent="0.2">
      <c r="A145" t="s">
        <v>235</v>
      </c>
      <c r="B145" t="s">
        <v>235</v>
      </c>
      <c r="C145" t="s">
        <v>198</v>
      </c>
      <c r="D145" t="s">
        <v>178</v>
      </c>
      <c r="F145" t="s">
        <v>29</v>
      </c>
      <c r="G145" t="str">
        <f>HYPERLINK("https://www.procyclingstats.com/rider/marco-haller"," HALLER Marco Red Bull - BORA - hansgrohe ")</f>
        <v xml:space="preserve"> HALLER Marco Red Bull - BORA - hansgrohe </v>
      </c>
      <c r="H145" t="s">
        <v>17</v>
      </c>
      <c r="I145" t="str">
        <f>HYPERLINK("https://www.procyclingstats.com/team/red-bull-bora-hansgrohe-2024","Red Bull - BORA - hansgrohe")</f>
        <v>Red Bull - BORA - hansgrohe</v>
      </c>
      <c r="M145" t="s">
        <v>202</v>
      </c>
    </row>
    <row r="146" spans="1:13" x14ac:dyDescent="0.2">
      <c r="A146" t="s">
        <v>225</v>
      </c>
      <c r="B146" t="s">
        <v>225</v>
      </c>
      <c r="C146" t="s">
        <v>198</v>
      </c>
      <c r="D146" t="s">
        <v>49</v>
      </c>
      <c r="F146" t="s">
        <v>29</v>
      </c>
      <c r="G146" t="str">
        <f>HYPERLINK("https://www.procyclingstats.com/rider/michael-matthews"," MATTHEWS Michael Team Jayco AlUla ")</f>
        <v xml:space="preserve"> MATTHEWS Michael Team Jayco AlUla </v>
      </c>
      <c r="H146" t="s">
        <v>17</v>
      </c>
      <c r="I146" t="str">
        <f>HYPERLINK("https://www.procyclingstats.com/team/team-jayco-alula-2024","Team Jayco AlUla")</f>
        <v>Team Jayco AlUla</v>
      </c>
      <c r="M146" t="s">
        <v>202</v>
      </c>
    </row>
    <row r="147" spans="1:13" x14ac:dyDescent="0.2">
      <c r="A147" t="s">
        <v>179</v>
      </c>
      <c r="B147" t="s">
        <v>179</v>
      </c>
      <c r="C147" t="s">
        <v>198</v>
      </c>
      <c r="D147" t="s">
        <v>240</v>
      </c>
      <c r="F147" t="s">
        <v>16</v>
      </c>
      <c r="G147" t="str">
        <f>HYPERLINK("https://www.procyclingstats.com/rider/gregor-muhlberger"," MÜHLBERGER Gregor Movistar Team ")</f>
        <v xml:space="preserve"> MÜHLBERGER Gregor Movistar Team </v>
      </c>
      <c r="H147" t="s">
        <v>62</v>
      </c>
      <c r="I147" t="str">
        <f>HYPERLINK("https://www.procyclingstats.com/team/movistar-team-2024","Movistar Team")</f>
        <v>Movistar Team</v>
      </c>
      <c r="M147" t="s">
        <v>202</v>
      </c>
    </row>
    <row r="148" spans="1:13" x14ac:dyDescent="0.2">
      <c r="A148" t="s">
        <v>177</v>
      </c>
      <c r="B148" t="s">
        <v>177</v>
      </c>
      <c r="C148" t="s">
        <v>198</v>
      </c>
      <c r="D148" t="s">
        <v>231</v>
      </c>
      <c r="F148" t="s">
        <v>207</v>
      </c>
      <c r="G148" t="str">
        <f>HYPERLINK("https://www.procyclingstats.com/rider/pascal-ackermann"," ACKERMANN Pascal Israel - Premier Tech ")</f>
        <v xml:space="preserve"> ACKERMANN Pascal Israel - Premier Tech </v>
      </c>
      <c r="H148" t="s">
        <v>62</v>
      </c>
      <c r="I148" t="str">
        <f>HYPERLINK("https://www.procyclingstats.com/team/israel-premier-tech-2024","Israel - Premier Tech")</f>
        <v>Israel - Premier Tech</v>
      </c>
      <c r="M148" t="s">
        <v>202</v>
      </c>
    </row>
    <row r="149" spans="1:13" x14ac:dyDescent="0.2">
      <c r="A149" t="s">
        <v>241</v>
      </c>
      <c r="B149" t="s">
        <v>241</v>
      </c>
      <c r="C149" t="s">
        <v>198</v>
      </c>
      <c r="D149" t="s">
        <v>242</v>
      </c>
      <c r="F149" t="s">
        <v>29</v>
      </c>
      <c r="G149" t="str">
        <f>HYPERLINK("https://www.procyclingstats.com/rider/oier-lazkano"," LAZKANO Oier Movistar Team ")</f>
        <v xml:space="preserve"> LAZKANO Oier Movistar Team </v>
      </c>
      <c r="H149" t="s">
        <v>42</v>
      </c>
      <c r="I149" t="str">
        <f>HYPERLINK("https://www.procyclingstats.com/team/movistar-team-2024","Movistar Team")</f>
        <v>Movistar Team</v>
      </c>
      <c r="M149" t="s">
        <v>202</v>
      </c>
    </row>
    <row r="150" spans="1:13" x14ac:dyDescent="0.2">
      <c r="A150" t="s">
        <v>243</v>
      </c>
      <c r="B150" t="s">
        <v>243</v>
      </c>
      <c r="C150" t="s">
        <v>198</v>
      </c>
      <c r="D150" t="s">
        <v>244</v>
      </c>
      <c r="F150" t="s">
        <v>16</v>
      </c>
      <c r="G150" t="str">
        <f>HYPERLINK("https://www.procyclingstats.com/rider/clement-champoussin"," CHAMPOUSSIN Clément Arkéa - B&amp;B Hotels ")</f>
        <v xml:space="preserve"> CHAMPOUSSIN Clément Arkéa - B&amp;B Hotels </v>
      </c>
      <c r="H150" t="s">
        <v>49</v>
      </c>
      <c r="I150" t="str">
        <f>HYPERLINK("https://www.procyclingstats.com/team/arkea-b-b-hotels-2024","Arkéa - B&amp;B Hotels")</f>
        <v>Arkéa - B&amp;B Hotels</v>
      </c>
      <c r="M150" t="s">
        <v>202</v>
      </c>
    </row>
    <row r="151" spans="1:13" x14ac:dyDescent="0.2">
      <c r="A151" t="s">
        <v>245</v>
      </c>
      <c r="B151" t="s">
        <v>245</v>
      </c>
      <c r="C151" t="s">
        <v>198</v>
      </c>
      <c r="D151" t="s">
        <v>246</v>
      </c>
      <c r="F151" t="s">
        <v>2</v>
      </c>
      <c r="G151" t="str">
        <f>HYPERLINK("https://www.procyclingstats.com/rider/raul-garcia-pierna"," GARCÍA PIERNA Raúl Arkéa - B&amp;B Hotels ")</f>
        <v xml:space="preserve"> GARCÍA PIERNA Raúl Arkéa - B&amp;B Hotels </v>
      </c>
      <c r="H151" t="s">
        <v>23</v>
      </c>
      <c r="I151" t="str">
        <f>HYPERLINK("https://www.procyclingstats.com/team/arkea-b-b-hotels-2024","Arkéa - B&amp;B Hotels")</f>
        <v>Arkéa - B&amp;B Hotels</v>
      </c>
      <c r="M151" t="s">
        <v>202</v>
      </c>
    </row>
    <row r="152" spans="1:13" x14ac:dyDescent="0.2">
      <c r="A152" t="s">
        <v>24</v>
      </c>
      <c r="B152" t="s">
        <v>24</v>
      </c>
      <c r="C152" t="s">
        <v>198</v>
      </c>
      <c r="D152" t="s">
        <v>224</v>
      </c>
      <c r="F152" t="s">
        <v>2</v>
      </c>
      <c r="G152" t="str">
        <f>HYPERLINK("https://www.procyclingstats.com/rider/jarrad-drizners"," DRIZNERS Jarrad Lotto Dstny ")</f>
        <v xml:space="preserve"> DRIZNERS Jarrad Lotto Dstny </v>
      </c>
      <c r="H152" t="s">
        <v>36</v>
      </c>
      <c r="I152" t="str">
        <f>HYPERLINK("https://www.procyclingstats.com/team/lotto-dstny-2024","Lotto Dstny")</f>
        <v>Lotto Dstny</v>
      </c>
      <c r="M152" t="s">
        <v>202</v>
      </c>
    </row>
    <row r="153" spans="1:13" x14ac:dyDescent="0.2">
      <c r="A153" t="s">
        <v>87</v>
      </c>
      <c r="B153" t="s">
        <v>87</v>
      </c>
      <c r="C153" t="s">
        <v>247</v>
      </c>
      <c r="D153" t="s">
        <v>209</v>
      </c>
      <c r="F153" t="s">
        <v>29</v>
      </c>
      <c r="G153" t="str">
        <f>HYPERLINK("https://www.procyclingstats.com/rider/silvan-dillier"," DILLIER Silvan Alpecin - Deceuninck ")</f>
        <v xml:space="preserve"> DILLIER Silvan Alpecin - Deceuninck </v>
      </c>
      <c r="H153" t="s">
        <v>17</v>
      </c>
      <c r="I153" t="str">
        <f>HYPERLINK("https://www.procyclingstats.com/team/alpecin-deceuninck-2024","Alpecin - Deceuninck")</f>
        <v>Alpecin - Deceuninck</v>
      </c>
      <c r="M153" t="s">
        <v>248</v>
      </c>
    </row>
    <row r="154" spans="1:13" x14ac:dyDescent="0.2">
      <c r="A154" t="s">
        <v>45</v>
      </c>
      <c r="B154" t="s">
        <v>45</v>
      </c>
      <c r="C154" t="s">
        <v>247</v>
      </c>
      <c r="D154" t="s">
        <v>47</v>
      </c>
      <c r="F154" t="s">
        <v>207</v>
      </c>
      <c r="G154" t="str">
        <f>HYPERLINK("https://www.procyclingstats.com/rider/elmar-reinders"," REINDERS Elmar Team Jayco AlUla ")</f>
        <v xml:space="preserve"> REINDERS Elmar Team Jayco AlUla </v>
      </c>
      <c r="H154" t="s">
        <v>43</v>
      </c>
      <c r="I154" t="str">
        <f>HYPERLINK("https://www.procyclingstats.com/team/team-jayco-alula-2024","Team Jayco AlUla")</f>
        <v>Team Jayco AlUla</v>
      </c>
      <c r="M154" t="s">
        <v>249</v>
      </c>
    </row>
    <row r="155" spans="1:13" x14ac:dyDescent="0.2">
      <c r="A155" t="s">
        <v>135</v>
      </c>
      <c r="B155" t="s">
        <v>135</v>
      </c>
      <c r="C155" t="s">
        <v>247</v>
      </c>
      <c r="D155" t="s">
        <v>250</v>
      </c>
      <c r="F155" t="s">
        <v>29</v>
      </c>
      <c r="G155" t="str">
        <f>HYPERLINK("https://www.procyclingstats.com/rider/amaury-capiot"," CAPIOT Amaury Arkéa - B&amp;B Hotels ")</f>
        <v xml:space="preserve"> CAPIOT Amaury Arkéa - B&amp;B Hotels </v>
      </c>
      <c r="H155" t="s">
        <v>84</v>
      </c>
      <c r="I155" t="str">
        <f>HYPERLINK("https://www.procyclingstats.com/team/arkea-b-b-hotels-2024","Arkéa - B&amp;B Hotels")</f>
        <v>Arkéa - B&amp;B Hotels</v>
      </c>
      <c r="M155" t="s">
        <v>249</v>
      </c>
    </row>
    <row r="156" spans="1:13" x14ac:dyDescent="0.2">
      <c r="A156" t="s">
        <v>251</v>
      </c>
      <c r="B156" t="s">
        <v>251</v>
      </c>
      <c r="C156" t="s">
        <v>247</v>
      </c>
      <c r="D156" t="s">
        <v>241</v>
      </c>
      <c r="F156" t="s">
        <v>29</v>
      </c>
      <c r="G156" t="str">
        <f>HYPERLINK("https://www.procyclingstats.com/rider/alexis-renard"," RENARD Alexis Cofidis ")</f>
        <v xml:space="preserve"> RENARD Alexis Cofidis </v>
      </c>
      <c r="H156" t="s">
        <v>36</v>
      </c>
      <c r="I156" t="str">
        <f>HYPERLINK("https://www.procyclingstats.com/team/cofidis-2024","Cofidis")</f>
        <v>Cofidis</v>
      </c>
      <c r="M156" t="s">
        <v>249</v>
      </c>
    </row>
    <row r="157" spans="1:13" x14ac:dyDescent="0.2">
      <c r="A157" t="s">
        <v>242</v>
      </c>
      <c r="B157" t="s">
        <v>242</v>
      </c>
      <c r="C157" t="s">
        <v>247</v>
      </c>
      <c r="D157" t="s">
        <v>252</v>
      </c>
      <c r="F157" t="s">
        <v>29</v>
      </c>
      <c r="G157" t="str">
        <f>HYPERLINK("https://www.procyclingstats.com/rider/thomas-gachignard"," GACHIGNARD Thomas TotalEnergies ")</f>
        <v xml:space="preserve"> GACHIGNARD Thomas TotalEnergies </v>
      </c>
      <c r="H157" t="s">
        <v>23</v>
      </c>
      <c r="I157" t="str">
        <f>HYPERLINK("https://www.procyclingstats.com/team/totalenergies-2024","TotalEnergies")</f>
        <v>TotalEnergies</v>
      </c>
      <c r="M157" t="s">
        <v>249</v>
      </c>
    </row>
    <row r="158" spans="1:13" x14ac:dyDescent="0.2">
      <c r="A158" t="s">
        <v>240</v>
      </c>
      <c r="B158" t="s">
        <v>240</v>
      </c>
      <c r="C158" t="s">
        <v>247</v>
      </c>
      <c r="D158" t="s">
        <v>23</v>
      </c>
      <c r="F158" t="s">
        <v>207</v>
      </c>
      <c r="G158" t="str">
        <f>HYPERLINK("https://www.procyclingstats.com/rider/dylan-groenewegen"," GROENEWEGEN Dylan Team Jayco AlUla ")</f>
        <v xml:space="preserve"> GROENEWEGEN Dylan Team Jayco AlUla </v>
      </c>
      <c r="H158" t="s">
        <v>84</v>
      </c>
      <c r="I158" t="str">
        <f>HYPERLINK("https://www.procyclingstats.com/team/team-jayco-alula-2024","Team Jayco AlUla")</f>
        <v>Team Jayco AlUla</v>
      </c>
      <c r="M158" t="s">
        <v>249</v>
      </c>
    </row>
    <row r="159" spans="1:13" x14ac:dyDescent="0.2">
      <c r="A159" t="s">
        <v>151</v>
      </c>
      <c r="B159" t="s">
        <v>151</v>
      </c>
      <c r="C159" t="s">
        <v>247</v>
      </c>
      <c r="D159" t="s">
        <v>213</v>
      </c>
      <c r="F159" t="s">
        <v>207</v>
      </c>
      <c r="G159" t="str">
        <f>HYPERLINK("https://www.procyclingstats.com/rider/jasper-philipsen"," PHILIPSEN Jasper Alpecin - Deceuninck ")</f>
        <v xml:space="preserve"> PHILIPSEN Jasper Alpecin - Deceuninck </v>
      </c>
      <c r="H159" t="s">
        <v>49</v>
      </c>
      <c r="I159" t="str">
        <f>HYPERLINK("https://www.procyclingstats.com/team/alpecin-deceuninck-2024","Alpecin - Deceuninck")</f>
        <v>Alpecin - Deceuninck</v>
      </c>
      <c r="M159" t="s">
        <v>249</v>
      </c>
    </row>
    <row r="160" spans="1:13" x14ac:dyDescent="0.2">
      <c r="A160" t="s">
        <v>103</v>
      </c>
      <c r="B160" t="s">
        <v>103</v>
      </c>
      <c r="C160" t="s">
        <v>247</v>
      </c>
      <c r="D160" t="s">
        <v>165</v>
      </c>
      <c r="F160" t="s">
        <v>29</v>
      </c>
      <c r="G160" t="str">
        <f>HYPERLINK("https://www.procyclingstats.com/rider/yves-lampaert"," LAMPAERT Yves Soudal Quick-Step ")</f>
        <v xml:space="preserve"> LAMPAERT Yves Soudal Quick-Step </v>
      </c>
      <c r="H160" t="s">
        <v>17</v>
      </c>
      <c r="I160" t="str">
        <f>HYPERLINK("https://www.procyclingstats.com/team/soudal-quick-step-2024","Soudal Quick-Step")</f>
        <v>Soudal Quick-Step</v>
      </c>
      <c r="M160" t="s">
        <v>249</v>
      </c>
    </row>
    <row r="161" spans="1:13" x14ac:dyDescent="0.2">
      <c r="A161" t="s">
        <v>253</v>
      </c>
      <c r="B161" t="s">
        <v>253</v>
      </c>
      <c r="C161" t="s">
        <v>247</v>
      </c>
      <c r="D161" t="s">
        <v>254</v>
      </c>
      <c r="F161" t="s">
        <v>29</v>
      </c>
      <c r="G161" t="str">
        <f>HYPERLINK("https://www.procyclingstats.com/rider/laurenz-rex"," REX Laurenz Intermarché - Wanty ")</f>
        <v xml:space="preserve"> REX Laurenz Intermarché - Wanty </v>
      </c>
      <c r="H161" t="s">
        <v>42</v>
      </c>
      <c r="I161" t="str">
        <f>HYPERLINK("https://www.procyclingstats.com/team/intermarche-wanty-2024","Intermarché - Wanty")</f>
        <v>Intermarché - Wanty</v>
      </c>
      <c r="M161" t="s">
        <v>249</v>
      </c>
    </row>
    <row r="162" spans="1:13" x14ac:dyDescent="0.2">
      <c r="A162" t="s">
        <v>255</v>
      </c>
      <c r="B162" t="s">
        <v>255</v>
      </c>
      <c r="C162" t="s">
        <v>247</v>
      </c>
      <c r="D162" t="s">
        <v>256</v>
      </c>
      <c r="F162" t="s">
        <v>29</v>
      </c>
      <c r="G162" t="str">
        <f>HYPERLINK("https://www.procyclingstats.com/rider/alexander-kristoff"," KRISTOFF Alexander Uno-X Mobility ")</f>
        <v xml:space="preserve"> KRISTOFF Alexander Uno-X Mobility </v>
      </c>
      <c r="H162" t="s">
        <v>63</v>
      </c>
      <c r="I162" t="str">
        <f>HYPERLINK("https://www.procyclingstats.com/team/uno-x-mobility-2024","Uno-X Mobility")</f>
        <v>Uno-X Mobility</v>
      </c>
      <c r="M162" t="s">
        <v>249</v>
      </c>
    </row>
    <row r="163" spans="1:13" x14ac:dyDescent="0.2">
      <c r="A163" t="s">
        <v>238</v>
      </c>
      <c r="B163" t="s">
        <v>238</v>
      </c>
      <c r="C163" t="s">
        <v>247</v>
      </c>
      <c r="D163" t="s">
        <v>257</v>
      </c>
      <c r="F163" t="s">
        <v>29</v>
      </c>
      <c r="G163" t="str">
        <f>HYPERLINK("https://www.procyclingstats.com/rider/daniel-mclay"," MCLAY Daniel Arkéa - B&amp;B Hotels ")</f>
        <v xml:space="preserve"> MCLAY Daniel Arkéa - B&amp;B Hotels </v>
      </c>
      <c r="H163" t="s">
        <v>43</v>
      </c>
      <c r="I163" t="str">
        <f>HYPERLINK("https://www.procyclingstats.com/team/arkea-b-b-hotels-2024","Arkéa - B&amp;B Hotels")</f>
        <v>Arkéa - B&amp;B Hotels</v>
      </c>
      <c r="M163" t="s">
        <v>249</v>
      </c>
    </row>
    <row r="164" spans="1:13" x14ac:dyDescent="0.2">
      <c r="A164" t="s">
        <v>250</v>
      </c>
      <c r="B164" t="s">
        <v>250</v>
      </c>
      <c r="C164" t="s">
        <v>247</v>
      </c>
      <c r="D164" t="s">
        <v>163</v>
      </c>
      <c r="F164" t="s">
        <v>2</v>
      </c>
      <c r="G164" t="str">
        <f>HYPERLINK("https://www.procyclingstats.com/rider/jan-hirt"," HIRT Jan Soudal Quick-Step ")</f>
        <v xml:space="preserve"> HIRT Jan Soudal Quick-Step </v>
      </c>
      <c r="H164" t="s">
        <v>17</v>
      </c>
      <c r="I164" t="str">
        <f>HYPERLINK("https://www.procyclingstats.com/team/soudal-quick-step-2024","Soudal Quick-Step")</f>
        <v>Soudal Quick-Step</v>
      </c>
      <c r="M164" t="s">
        <v>249</v>
      </c>
    </row>
    <row r="165" spans="1:13" x14ac:dyDescent="0.2">
      <c r="A165" t="s">
        <v>244</v>
      </c>
      <c r="B165" t="s">
        <v>244</v>
      </c>
      <c r="C165" t="s">
        <v>247</v>
      </c>
      <c r="D165" t="s">
        <v>258</v>
      </c>
      <c r="F165" t="s">
        <v>207</v>
      </c>
      <c r="G165" t="str">
        <f>HYPERLINK("https://www.procyclingstats.com/rider/gerben-thijssen"," THIJSSEN Gerben Intermarché - Wanty ")</f>
        <v xml:space="preserve"> THIJSSEN Gerben Intermarché - Wanty </v>
      </c>
      <c r="H165" t="s">
        <v>49</v>
      </c>
      <c r="I165" t="str">
        <f>HYPERLINK("https://www.procyclingstats.com/team/intermarche-wanty-2024","Intermarché - Wanty")</f>
        <v>Intermarché - Wanty</v>
      </c>
      <c r="M165" t="s">
        <v>249</v>
      </c>
    </row>
    <row r="166" spans="1:13" x14ac:dyDescent="0.2">
      <c r="A166" t="s">
        <v>208</v>
      </c>
      <c r="B166" t="s">
        <v>208</v>
      </c>
      <c r="C166" t="s">
        <v>247</v>
      </c>
      <c r="D166" t="s">
        <v>259</v>
      </c>
      <c r="F166" t="s">
        <v>46</v>
      </c>
      <c r="G166" t="str">
        <f>HYPERLINK("https://www.procyclingstats.com/rider/matheo-vercher"," VERCHER Mattéo TotalEnergies ")</f>
        <v xml:space="preserve"> VERCHER Mattéo TotalEnergies </v>
      </c>
      <c r="H166" t="s">
        <v>23</v>
      </c>
      <c r="I166" t="str">
        <f>HYPERLINK("https://www.procyclingstats.com/team/totalenergies-2024","TotalEnergies")</f>
        <v>TotalEnergies</v>
      </c>
      <c r="M166" t="s">
        <v>249</v>
      </c>
    </row>
    <row r="167" spans="1:13" x14ac:dyDescent="0.2">
      <c r="A167" t="s">
        <v>246</v>
      </c>
      <c r="B167" t="s">
        <v>246</v>
      </c>
      <c r="C167" t="s">
        <v>247</v>
      </c>
      <c r="D167" t="s">
        <v>251</v>
      </c>
      <c r="F167" t="s">
        <v>207</v>
      </c>
      <c r="G167" t="str">
        <f>HYPERLINK("https://www.procyclingstats.com/rider/fernando-gaviria"," GAVIRIA Fernando Movistar Team ")</f>
        <v xml:space="preserve"> GAVIRIA Fernando Movistar Team </v>
      </c>
      <c r="H167" t="s">
        <v>30</v>
      </c>
      <c r="I167" t="str">
        <f>HYPERLINK("https://www.procyclingstats.com/team/movistar-team-2024","Movistar Team")</f>
        <v>Movistar Team</v>
      </c>
      <c r="M167" t="s">
        <v>249</v>
      </c>
    </row>
    <row r="168" spans="1:13" x14ac:dyDescent="0.2">
      <c r="A168" t="s">
        <v>257</v>
      </c>
      <c r="B168" t="s">
        <v>257</v>
      </c>
      <c r="C168" t="s">
        <v>247</v>
      </c>
      <c r="D168" t="s">
        <v>260</v>
      </c>
      <c r="F168" t="s">
        <v>29</v>
      </c>
      <c r="G168" t="str">
        <f>HYPERLINK("https://www.procyclingstats.com/rider/luca-mozzato"," MOZZATO Luca Arkéa - B&amp;B Hotels ")</f>
        <v xml:space="preserve"> MOZZATO Luca Arkéa - B&amp;B Hotels </v>
      </c>
      <c r="H168" t="s">
        <v>49</v>
      </c>
      <c r="I168" t="str">
        <f>HYPERLINK("https://www.procyclingstats.com/team/arkea-b-b-hotels-2024","Arkéa - B&amp;B Hotels")</f>
        <v>Arkéa - B&amp;B Hotels</v>
      </c>
      <c r="M168" t="s">
        <v>249</v>
      </c>
    </row>
    <row r="169" spans="1:13" x14ac:dyDescent="0.2">
      <c r="A169" t="s">
        <v>260</v>
      </c>
      <c r="B169" t="s">
        <v>260</v>
      </c>
      <c r="C169" t="s">
        <v>247</v>
      </c>
      <c r="D169" t="s">
        <v>243</v>
      </c>
      <c r="F169" t="s">
        <v>29</v>
      </c>
      <c r="G169" t="str">
        <f>HYPERLINK("https://www.procyclingstats.com/rider/axel-zingle"," ZINGLE Axel Cofidis ")</f>
        <v xml:space="preserve"> ZINGLE Axel Cofidis </v>
      </c>
      <c r="H169" t="s">
        <v>36</v>
      </c>
      <c r="I169" t="str">
        <f>HYPERLINK("https://www.procyclingstats.com/team/cofidis-2024","Cofidis")</f>
        <v>Cofidis</v>
      </c>
      <c r="M169" t="s">
        <v>249</v>
      </c>
    </row>
    <row r="170" spans="1:13" x14ac:dyDescent="0.2">
      <c r="A170" t="s">
        <v>160</v>
      </c>
      <c r="B170" t="s">
        <v>160</v>
      </c>
      <c r="C170" t="s">
        <v>261</v>
      </c>
      <c r="D170" t="s">
        <v>262</v>
      </c>
      <c r="F170" t="s">
        <v>29</v>
      </c>
      <c r="G170" t="str">
        <f>HYPERLINK("https://www.procyclingstats.com/rider/yevgeniy-fedorov"," FEDOROV Yevgeniy Astana Qazaqstan Team ")</f>
        <v xml:space="preserve"> FEDOROV Yevgeniy Astana Qazaqstan Team </v>
      </c>
      <c r="H170" t="s">
        <v>42</v>
      </c>
      <c r="I170" t="str">
        <f>HYPERLINK("https://www.procyclingstats.com/team/astana-qazaqstan-team-2024","Astana Qazaqstan Team")</f>
        <v>Astana Qazaqstan Team</v>
      </c>
      <c r="M170" t="s">
        <v>263</v>
      </c>
    </row>
    <row r="171" spans="1:13" x14ac:dyDescent="0.2">
      <c r="A171" t="s">
        <v>264</v>
      </c>
      <c r="B171" t="s">
        <v>264</v>
      </c>
      <c r="C171" t="s">
        <v>261</v>
      </c>
      <c r="D171" t="s">
        <v>265</v>
      </c>
      <c r="F171" t="s">
        <v>29</v>
      </c>
      <c r="G171" t="str">
        <f>HYPERLINK("https://www.procyclingstats.com/rider/davide-ballerini"," BALLERINI Davide Astana Qazaqstan Team ")</f>
        <v xml:space="preserve"> BALLERINI Davide Astana Qazaqstan Team </v>
      </c>
      <c r="H171" t="s">
        <v>30</v>
      </c>
      <c r="I171" t="str">
        <f>HYPERLINK("https://www.procyclingstats.com/team/astana-qazaqstan-team-2024","Astana Qazaqstan Team")</f>
        <v>Astana Qazaqstan Team</v>
      </c>
      <c r="M171" t="s">
        <v>266</v>
      </c>
    </row>
    <row r="172" spans="1:13" x14ac:dyDescent="0.2">
      <c r="A172" t="s">
        <v>267</v>
      </c>
      <c r="B172" t="s">
        <v>267</v>
      </c>
      <c r="C172" t="s">
        <v>261</v>
      </c>
      <c r="D172" t="s">
        <v>214</v>
      </c>
      <c r="F172" t="s">
        <v>29</v>
      </c>
      <c r="G172" t="str">
        <f>HYPERLINK("https://www.procyclingstats.com/rider/jonas-rickaert"," RICKAERT Jonas Alpecin - Deceuninck ")</f>
        <v xml:space="preserve"> RICKAERT Jonas Alpecin - Deceuninck </v>
      </c>
      <c r="H172" t="s">
        <v>62</v>
      </c>
      <c r="I172" t="str">
        <f>HYPERLINK("https://www.procyclingstats.com/team/alpecin-deceuninck-2024","Alpecin - Deceuninck")</f>
        <v>Alpecin - Deceuninck</v>
      </c>
      <c r="M172" t="s">
        <v>266</v>
      </c>
    </row>
    <row r="173" spans="1:13" x14ac:dyDescent="0.2">
      <c r="A173" t="s">
        <v>107</v>
      </c>
      <c r="B173" t="s">
        <v>107</v>
      </c>
      <c r="C173" t="s">
        <v>261</v>
      </c>
      <c r="D173" t="s">
        <v>268</v>
      </c>
      <c r="F173" t="s">
        <v>29</v>
      </c>
      <c r="G173" t="str">
        <f>HYPERLINK("https://www.procyclingstats.com/rider/michael-morkov"," MØRKØV Michael Astana Qazaqstan Team ")</f>
        <v xml:space="preserve"> MØRKØV Michael Astana Qazaqstan Team </v>
      </c>
      <c r="H173" t="s">
        <v>96</v>
      </c>
      <c r="I173" t="str">
        <f>HYPERLINK("https://www.procyclingstats.com/team/astana-qazaqstan-team-2024","Astana Qazaqstan Team")</f>
        <v>Astana Qazaqstan Team</v>
      </c>
      <c r="M173" t="s">
        <v>266</v>
      </c>
    </row>
    <row r="174" spans="1:13" x14ac:dyDescent="0.2">
      <c r="A174" t="s">
        <v>223</v>
      </c>
      <c r="B174" t="s">
        <v>223</v>
      </c>
      <c r="C174" t="s">
        <v>261</v>
      </c>
      <c r="D174" t="s">
        <v>269</v>
      </c>
      <c r="F174" t="s">
        <v>207</v>
      </c>
      <c r="G174" t="str">
        <f>HYPERLINK("https://www.procyclingstats.com/rider/bram-welten"," WELTEN Bram Team dsm-firmenich PostNL ")</f>
        <v xml:space="preserve"> WELTEN Bram Team dsm-firmenich PostNL </v>
      </c>
      <c r="H174" t="s">
        <v>65</v>
      </c>
      <c r="I174" t="str">
        <f>HYPERLINK("https://www.procyclingstats.com/team/team-dsm-firmenich-postnl-2024","Team dsm-firmenich PostNL")</f>
        <v>Team dsm-firmenich PostNL</v>
      </c>
      <c r="M174" t="s">
        <v>266</v>
      </c>
    </row>
    <row r="175" spans="1:13" x14ac:dyDescent="0.2">
      <c r="A175" t="s">
        <v>171</v>
      </c>
      <c r="B175" t="s">
        <v>171</v>
      </c>
      <c r="C175" t="s">
        <v>261</v>
      </c>
      <c r="D175" t="s">
        <v>270</v>
      </c>
      <c r="F175" t="s">
        <v>207</v>
      </c>
      <c r="G175" t="str">
        <f>HYPERLINK("https://www.procyclingstats.com/rider/cees-bol"," BOL Cees Astana Qazaqstan Team ")</f>
        <v xml:space="preserve"> BOL Cees Astana Qazaqstan Team </v>
      </c>
      <c r="H175" t="s">
        <v>47</v>
      </c>
      <c r="I175" t="str">
        <f>HYPERLINK("https://www.procyclingstats.com/team/astana-qazaqstan-team-2024","Astana Qazaqstan Team")</f>
        <v>Astana Qazaqstan Team</v>
      </c>
      <c r="M175" t="s">
        <v>266</v>
      </c>
    </row>
    <row r="176" spans="1:13" x14ac:dyDescent="0.2">
      <c r="A176" t="s">
        <v>153</v>
      </c>
      <c r="B176" t="s">
        <v>153</v>
      </c>
      <c r="C176" t="s">
        <v>261</v>
      </c>
      <c r="D176" t="s">
        <v>271</v>
      </c>
      <c r="F176" t="s">
        <v>207</v>
      </c>
      <c r="G176" t="str">
        <f>HYPERLINK("https://www.procyclingstats.com/rider/mark-cavendish"," CAVENDISH Mark Astana Qazaqstan Team ")</f>
        <v xml:space="preserve"> CAVENDISH Mark Astana Qazaqstan Team </v>
      </c>
      <c r="H176" t="s">
        <v>96</v>
      </c>
      <c r="I176" t="str">
        <f>HYPERLINK("https://www.procyclingstats.com/team/astana-qazaqstan-team-2024","Astana Qazaqstan Team")</f>
        <v>Astana Qazaqstan Team</v>
      </c>
      <c r="M176" t="s">
        <v>266</v>
      </c>
    </row>
    <row r="177" spans="1:13" x14ac:dyDescent="0.2">
      <c r="A177" t="s">
        <v>254</v>
      </c>
      <c r="B177" t="s">
        <v>254</v>
      </c>
      <c r="C177" t="s">
        <v>261</v>
      </c>
      <c r="D177" t="s">
        <v>272</v>
      </c>
      <c r="F177" t="s">
        <v>207</v>
      </c>
      <c r="G177" t="str">
        <f>HYPERLINK("https://www.procyclingstats.com/rider/fabio-jakobsen"," JAKOBSEN Fabio Team dsm-firmenich PostNL ")</f>
        <v xml:space="preserve"> JAKOBSEN Fabio Team dsm-firmenich PostNL </v>
      </c>
      <c r="H177" t="s">
        <v>65</v>
      </c>
      <c r="I177" t="str">
        <f>HYPERLINK("https://www.procyclingstats.com/team/team-dsm-firmenich-postnl-2024","Team dsm-firmenich PostNL")</f>
        <v>Team dsm-firmenich PostNL</v>
      </c>
      <c r="M177" t="s">
        <v>266</v>
      </c>
    </row>
    <row r="178" spans="1:13" x14ac:dyDescent="0.2">
      <c r="A178" t="s">
        <v>273</v>
      </c>
      <c r="D178" t="s">
        <v>274</v>
      </c>
      <c r="F178" t="s">
        <v>46</v>
      </c>
      <c r="G178" t="str">
        <f>HYPERLINK("https://www.procyclingstats.com/rider/michele-gazzoli"," GAZZOLI Michele Astana Qazaqstan Team ")</f>
        <v xml:space="preserve"> GAZZOLI Michele Astana Qazaqstan Team </v>
      </c>
      <c r="H178" t="s">
        <v>36</v>
      </c>
      <c r="I178" t="str">
        <f>HYPERLINK("https://www.procyclingstats.com/team/astana-qazaqstan-team-2024","Astana Qazaqstan Team")</f>
        <v>Astana Qazaqstan Team</v>
      </c>
      <c r="M178" t="s">
        <v>275</v>
      </c>
    </row>
    <row r="180" spans="1:13" x14ac:dyDescent="0.2">
      <c r="A180" t="s">
        <v>276</v>
      </c>
    </row>
    <row r="181" spans="1:13" x14ac:dyDescent="0.2">
      <c r="A181" s="1" t="s">
        <v>1</v>
      </c>
      <c r="B181" s="1" t="s">
        <v>4</v>
      </c>
      <c r="C181" s="1" t="s">
        <v>5</v>
      </c>
      <c r="D181" s="1" t="s">
        <v>6</v>
      </c>
      <c r="E181" s="1" t="s">
        <v>7</v>
      </c>
      <c r="F181" s="1" t="s">
        <v>8</v>
      </c>
      <c r="G181" s="1" t="s">
        <v>9</v>
      </c>
      <c r="H181" s="1" t="s">
        <v>10</v>
      </c>
      <c r="I181" s="1"/>
      <c r="J181" s="1" t="s">
        <v>12</v>
      </c>
      <c r="K181" s="1" t="s">
        <v>277</v>
      </c>
    </row>
    <row r="182" spans="1:13" x14ac:dyDescent="0.2">
      <c r="A182" t="s">
        <v>13</v>
      </c>
      <c r="B182" t="s">
        <v>15</v>
      </c>
      <c r="D182" t="s">
        <v>16</v>
      </c>
      <c r="E182" t="str">
        <f>HYPERLINK("https://www.procyclingstats.com/rider/romain-bardet"," BARDET Romain Team dsm-firmenich PostNL ")</f>
        <v xml:space="preserve"> BARDET Romain Team dsm-firmenich PostNL </v>
      </c>
      <c r="F182" t="s">
        <v>17</v>
      </c>
      <c r="G182" t="str">
        <f>HYPERLINK("https://www.procyclingstats.com/team/team-dsm-firmenich-postnl-2024","Team dsm-firmenich PostNL")</f>
        <v>Team dsm-firmenich PostNL</v>
      </c>
      <c r="H182" t="s">
        <v>36</v>
      </c>
      <c r="I182" t="str">
        <f>HYPERLINK("https://www.procyclingstats.com/race.php?event=54070&amp;p=results&amp;s=most-bonifications&amp;rider=140495","10″")</f>
        <v>10″</v>
      </c>
      <c r="J182" t="str">
        <f>HYPERLINK("https://www.procyclingstats.com/race.php?event=54070&amp;p=results&amp;s=most-bonifications&amp;rider=140495","5:07:1210″ ")</f>
        <v>5:07:1210″ </v>
      </c>
      <c r="K182" t="str">
        <f t="shared" ref="K182:K213" si="0">HYPERLINK("https://www.procyclingstats.com/","..")</f>
        <v>..</v>
      </c>
    </row>
    <row r="183" spans="1:13" x14ac:dyDescent="0.2">
      <c r="A183" t="s">
        <v>20</v>
      </c>
      <c r="B183" t="s">
        <v>22</v>
      </c>
      <c r="D183" t="s">
        <v>2</v>
      </c>
      <c r="E183" t="str">
        <f>HYPERLINK("https://www.procyclingstats.com/rider/frank-van-den-broek"," VAN DEN BROEK Frank Team dsm-firmenich PostNL ")</f>
        <v xml:space="preserve"> VAN DEN BROEK Frank Team dsm-firmenich PostNL </v>
      </c>
      <c r="F183" t="s">
        <v>23</v>
      </c>
      <c r="G183" t="str">
        <f>HYPERLINK("https://www.procyclingstats.com/team/team-dsm-firmenich-postnl-2024","Team dsm-firmenich PostNL")</f>
        <v>Team dsm-firmenich PostNL</v>
      </c>
      <c r="I183" t="str">
        <f>HYPERLINK("https://www.procyclingstats.com/race.php?event=54070&amp;p=results&amp;s=most-bonifications&amp;rider=243438","6″")</f>
        <v>6″</v>
      </c>
      <c r="J183" t="str">
        <f>HYPERLINK("https://www.procyclingstats.com/race.php?event=54070&amp;p=results&amp;s=most-bonifications&amp;rider=243438","0:040:046″ ")</f>
        <v>0:040:046″ </v>
      </c>
      <c r="K183" t="str">
        <f t="shared" si="0"/>
        <v>..</v>
      </c>
    </row>
    <row r="184" spans="1:13" x14ac:dyDescent="0.2">
      <c r="A184" t="s">
        <v>26</v>
      </c>
      <c r="B184" t="s">
        <v>28</v>
      </c>
      <c r="D184" t="s">
        <v>29</v>
      </c>
      <c r="E184" t="str">
        <f>HYPERLINK("https://www.procyclingstats.com/rider/wout-van-aert"," VAN AERT Wout Team Visma | Lease a Bike ")</f>
        <v xml:space="preserve"> VAN AERT Wout Team Visma | Lease a Bike </v>
      </c>
      <c r="F184" t="s">
        <v>30</v>
      </c>
      <c r="G184" t="str">
        <f>HYPERLINK("https://www.procyclingstats.com/team/team-visma-lease-a-bike-2024","Team Visma | Lease a Bike")</f>
        <v>Team Visma | Lease a Bike</v>
      </c>
      <c r="I184" t="str">
        <f>HYPERLINK("https://www.procyclingstats.com/race.php?event=54070&amp;p=results&amp;s=most-bonifications&amp;rider=168961","4″")</f>
        <v>4″</v>
      </c>
      <c r="J184" t="str">
        <f>HYPERLINK("https://www.procyclingstats.com/race.php?event=54070&amp;p=results&amp;s=most-bonifications&amp;rider=168961","0:110:114″ ")</f>
        <v>0:110:114″ </v>
      </c>
      <c r="K184" t="str">
        <f t="shared" si="0"/>
        <v>..</v>
      </c>
    </row>
    <row r="185" spans="1:13" x14ac:dyDescent="0.2">
      <c r="A185" t="s">
        <v>33</v>
      </c>
      <c r="B185" t="s">
        <v>35</v>
      </c>
      <c r="D185" t="s">
        <v>16</v>
      </c>
      <c r="E185" t="str">
        <f>HYPERLINK("https://www.procyclingstats.com/rider/tadej-pogacar"," POGAČAR Tadej UAE Team Emirates ")</f>
        <v xml:space="preserve"> POGAČAR Tadej UAE Team Emirates </v>
      </c>
      <c r="F185" t="s">
        <v>36</v>
      </c>
      <c r="G185" t="str">
        <f>HYPERLINK("https://www.procyclingstats.com/team/uae-team-emirates-2024","UAE Team Emirates")</f>
        <v>UAE Team Emirates</v>
      </c>
      <c r="J185" t="s">
        <v>278</v>
      </c>
      <c r="K185" t="str">
        <f t="shared" si="0"/>
        <v>..</v>
      </c>
    </row>
    <row r="186" spans="1:13" x14ac:dyDescent="0.2">
      <c r="A186" t="s">
        <v>40</v>
      </c>
      <c r="B186" t="s">
        <v>41</v>
      </c>
      <c r="D186" t="s">
        <v>29</v>
      </c>
      <c r="E186" t="str">
        <f>HYPERLINK("https://www.procyclingstats.com/rider/maxim-van-gils"," VAN GILS Maxim Lotto Dstny ")</f>
        <v xml:space="preserve"> VAN GILS Maxim Lotto Dstny </v>
      </c>
      <c r="F186" t="s">
        <v>42</v>
      </c>
      <c r="G186" t="str">
        <f>HYPERLINK("https://www.procyclingstats.com/team/lotto-dstny-2024","Lotto Dstny")</f>
        <v>Lotto Dstny</v>
      </c>
      <c r="J186" t="s">
        <v>279</v>
      </c>
      <c r="K186" t="str">
        <f t="shared" si="0"/>
        <v>..</v>
      </c>
    </row>
    <row r="187" spans="1:13" x14ac:dyDescent="0.2">
      <c r="A187" t="s">
        <v>44</v>
      </c>
      <c r="B187" t="s">
        <v>45</v>
      </c>
      <c r="D187" t="s">
        <v>46</v>
      </c>
      <c r="E187" t="str">
        <f>HYPERLINK("https://www.procyclingstats.com/rider/alex-aranburu"," ARANBURU Alex Movistar Team ")</f>
        <v xml:space="preserve"> ARANBURU Alex Movistar Team </v>
      </c>
      <c r="F187" t="s">
        <v>47</v>
      </c>
      <c r="G187" t="str">
        <f>HYPERLINK("https://www.procyclingstats.com/team/movistar-team-2024","Movistar Team")</f>
        <v>Movistar Team</v>
      </c>
      <c r="J187" t="s">
        <v>279</v>
      </c>
      <c r="K187" t="str">
        <f t="shared" si="0"/>
        <v>..</v>
      </c>
    </row>
    <row r="188" spans="1:13" x14ac:dyDescent="0.2">
      <c r="A188" t="s">
        <v>50</v>
      </c>
      <c r="B188" t="s">
        <v>51</v>
      </c>
      <c r="D188" t="s">
        <v>29</v>
      </c>
      <c r="E188" t="str">
        <f>HYPERLINK("https://www.procyclingstats.com/rider/mads-pedersen"," PEDERSEN Mads Lidl - Trek ")</f>
        <v xml:space="preserve"> PEDERSEN Mads Lidl - Trek </v>
      </c>
      <c r="F188" t="s">
        <v>47</v>
      </c>
      <c r="G188" t="str">
        <f>HYPERLINK("https://www.procyclingstats.com/team/lidl-trek-2024","Lidl - Trek")</f>
        <v>Lidl - Trek</v>
      </c>
      <c r="J188" t="s">
        <v>279</v>
      </c>
      <c r="K188" t="str">
        <f t="shared" si="0"/>
        <v>..</v>
      </c>
    </row>
    <row r="189" spans="1:13" x14ac:dyDescent="0.2">
      <c r="A189" t="s">
        <v>28</v>
      </c>
      <c r="B189" t="s">
        <v>53</v>
      </c>
      <c r="D189" t="s">
        <v>2</v>
      </c>
      <c r="E189" t="str">
        <f>HYPERLINK("https://www.procyclingstats.com/rider/remco-evenepoel"," EVENEPOEL Remco Soudal Quick-Step ")</f>
        <v xml:space="preserve"> EVENEPOEL Remco Soudal Quick-Step </v>
      </c>
      <c r="F189" t="s">
        <v>42</v>
      </c>
      <c r="G189" t="str">
        <f>HYPERLINK("https://www.procyclingstats.com/team/soudal-quick-step-2024","Soudal Quick-Step")</f>
        <v>Soudal Quick-Step</v>
      </c>
      <c r="J189" t="s">
        <v>279</v>
      </c>
      <c r="K189" t="str">
        <f t="shared" si="0"/>
        <v>..</v>
      </c>
    </row>
    <row r="190" spans="1:13" x14ac:dyDescent="0.2">
      <c r="A190" t="s">
        <v>55</v>
      </c>
      <c r="B190" t="s">
        <v>56</v>
      </c>
      <c r="D190" t="s">
        <v>16</v>
      </c>
      <c r="E190" t="str">
        <f>HYPERLINK("https://www.procyclingstats.com/rider/pello-bilbao"," BILBAO Pello Bahrain - Victorious ")</f>
        <v xml:space="preserve"> BILBAO Pello Bahrain - Victorious </v>
      </c>
      <c r="F190" t="s">
        <v>57</v>
      </c>
      <c r="G190" t="str">
        <f>HYPERLINK("https://www.procyclingstats.com/team/bahrain-victorious-2024","Bahrain - Victorious")</f>
        <v>Bahrain - Victorious</v>
      </c>
      <c r="J190" t="s">
        <v>279</v>
      </c>
      <c r="K190" t="str">
        <f t="shared" si="0"/>
        <v>..</v>
      </c>
    </row>
    <row r="191" spans="1:13" x14ac:dyDescent="0.2">
      <c r="A191" t="s">
        <v>60</v>
      </c>
      <c r="B191" t="s">
        <v>61</v>
      </c>
      <c r="D191" t="s">
        <v>29</v>
      </c>
      <c r="E191" t="str">
        <f>HYPERLINK("https://www.procyclingstats.com/rider/alberto-bettiol"," BETTIOL Alberto EF Education - EasyPost ")</f>
        <v xml:space="preserve"> BETTIOL Alberto EF Education - EasyPost </v>
      </c>
      <c r="F191" t="s">
        <v>62</v>
      </c>
      <c r="G191" t="str">
        <f>HYPERLINK("https://www.procyclingstats.com/team/ef-education-easypost-2024","EF Education - EasyPost")</f>
        <v>EF Education - EasyPost</v>
      </c>
      <c r="J191" t="s">
        <v>279</v>
      </c>
      <c r="K191" t="str">
        <f t="shared" si="0"/>
        <v>..</v>
      </c>
    </row>
    <row r="192" spans="1:13" x14ac:dyDescent="0.2">
      <c r="A192" t="s">
        <v>35</v>
      </c>
      <c r="B192" t="s">
        <v>63</v>
      </c>
      <c r="D192" t="s">
        <v>29</v>
      </c>
      <c r="E192" t="str">
        <f>HYPERLINK("https://www.procyclingstats.com/rider/thomas-pidcock"," PIDCOCK Thomas INEOS Grenadiers ")</f>
        <v xml:space="preserve"> PIDCOCK Thomas INEOS Grenadiers </v>
      </c>
      <c r="F192" t="s">
        <v>42</v>
      </c>
      <c r="G192" t="str">
        <f>HYPERLINK("https://www.procyclingstats.com/team/ineos-grenadiers-2024","INEOS Grenadiers")</f>
        <v>INEOS Grenadiers</v>
      </c>
      <c r="J192" t="s">
        <v>279</v>
      </c>
      <c r="K192" t="str">
        <f t="shared" si="0"/>
        <v>..</v>
      </c>
    </row>
    <row r="193" spans="1:11" x14ac:dyDescent="0.2">
      <c r="A193" t="s">
        <v>64</v>
      </c>
      <c r="B193" t="s">
        <v>43</v>
      </c>
      <c r="D193" t="s">
        <v>2</v>
      </c>
      <c r="E193" t="str">
        <f>HYPERLINK("https://www.procyclingstats.com/rider/egan-bernal"," BERNAL Egan INEOS Grenadiers ")</f>
        <v xml:space="preserve"> BERNAL Egan INEOS Grenadiers </v>
      </c>
      <c r="F193" t="s">
        <v>65</v>
      </c>
      <c r="G193" t="str">
        <f>HYPERLINK("https://www.procyclingstats.com/team/ineos-grenadiers-2024","INEOS Grenadiers")</f>
        <v>INEOS Grenadiers</v>
      </c>
      <c r="J193" t="s">
        <v>279</v>
      </c>
      <c r="K193" t="str">
        <f t="shared" si="0"/>
        <v>..</v>
      </c>
    </row>
    <row r="194" spans="1:11" x14ac:dyDescent="0.2">
      <c r="A194" t="s">
        <v>67</v>
      </c>
      <c r="B194" t="s">
        <v>68</v>
      </c>
      <c r="D194" t="s">
        <v>2</v>
      </c>
      <c r="E194" t="str">
        <f>HYPERLINK("https://www.procyclingstats.com/rider/ilan-van-wilder"," VAN WILDER Ilan Soudal Quick-Step ")</f>
        <v xml:space="preserve"> VAN WILDER Ilan Soudal Quick-Step </v>
      </c>
      <c r="F194" t="s">
        <v>42</v>
      </c>
      <c r="G194" t="str">
        <f>HYPERLINK("https://www.procyclingstats.com/team/soudal-quick-step-2024","Soudal Quick-Step")</f>
        <v>Soudal Quick-Step</v>
      </c>
      <c r="J194" t="s">
        <v>279</v>
      </c>
      <c r="K194" t="str">
        <f t="shared" si="0"/>
        <v>..</v>
      </c>
    </row>
    <row r="195" spans="1:11" x14ac:dyDescent="0.2">
      <c r="A195" t="s">
        <v>59</v>
      </c>
      <c r="B195" t="s">
        <v>70</v>
      </c>
      <c r="D195" t="s">
        <v>71</v>
      </c>
      <c r="E195" t="str">
        <f>HYPERLINK("https://www.procyclingstats.com/rider/victor-campenaerts"," CAMPENAERTS Victor Lotto Dstny ")</f>
        <v xml:space="preserve"> CAMPENAERTS Victor Lotto Dstny </v>
      </c>
      <c r="F195" t="s">
        <v>43</v>
      </c>
      <c r="G195" t="str">
        <f>HYPERLINK("https://www.procyclingstats.com/team/lotto-dstny-2024","Lotto Dstny")</f>
        <v>Lotto Dstny</v>
      </c>
      <c r="J195" t="s">
        <v>279</v>
      </c>
      <c r="K195" t="str">
        <f t="shared" si="0"/>
        <v>..</v>
      </c>
    </row>
    <row r="196" spans="1:11" x14ac:dyDescent="0.2">
      <c r="A196" t="s">
        <v>69</v>
      </c>
      <c r="B196" t="s">
        <v>72</v>
      </c>
      <c r="D196" t="s">
        <v>2</v>
      </c>
      <c r="E196" t="str">
        <f>HYPERLINK("https://www.procyclingstats.com/rider/jai-hindley"," HINDLEY Jai Red Bull - BORA - hansgrohe ")</f>
        <v xml:space="preserve"> HINDLEY Jai Red Bull - BORA - hansgrohe </v>
      </c>
      <c r="F196" t="s">
        <v>47</v>
      </c>
      <c r="G196" t="str">
        <f>HYPERLINK("https://www.procyclingstats.com/team/red-bull-bora-hansgrohe-2024","Red Bull - BORA - hansgrohe")</f>
        <v>Red Bull - BORA - hansgrohe</v>
      </c>
      <c r="J196" t="s">
        <v>279</v>
      </c>
      <c r="K196" t="str">
        <f t="shared" si="0"/>
        <v>..</v>
      </c>
    </row>
    <row r="197" spans="1:11" x14ac:dyDescent="0.2">
      <c r="A197" t="s">
        <v>73</v>
      </c>
      <c r="B197" t="s">
        <v>13</v>
      </c>
      <c r="D197" t="s">
        <v>2</v>
      </c>
      <c r="E197" t="str">
        <f>HYPERLINK("https://www.procyclingstats.com/rider/jonas-vingegaard"," VINGEGAARD Jonas Team Visma | Lease a Bike ")</f>
        <v xml:space="preserve"> VINGEGAARD Jonas Team Visma | Lease a Bike </v>
      </c>
      <c r="F197" t="s">
        <v>65</v>
      </c>
      <c r="G197" t="str">
        <f>HYPERLINK("https://www.procyclingstats.com/team/team-visma-lease-a-bike-2024","Team Visma | Lease a Bike")</f>
        <v>Team Visma | Lease a Bike</v>
      </c>
      <c r="J197" t="s">
        <v>279</v>
      </c>
      <c r="K197" t="str">
        <f t="shared" si="0"/>
        <v>..</v>
      </c>
    </row>
    <row r="198" spans="1:11" x14ac:dyDescent="0.2">
      <c r="A198" t="s">
        <v>74</v>
      </c>
      <c r="B198" t="s">
        <v>75</v>
      </c>
      <c r="D198" t="s">
        <v>16</v>
      </c>
      <c r="E198" t="str">
        <f>HYPERLINK("https://www.procyclingstats.com/rider/derek-gee"," GEE Derek Israel - Premier Tech ")</f>
        <v xml:space="preserve"> GEE Derek Israel - Premier Tech </v>
      </c>
      <c r="F198" t="s">
        <v>49</v>
      </c>
      <c r="G198" t="str">
        <f>HYPERLINK("https://www.procyclingstats.com/team/israel-premier-tech-2024","Israel - Premier Tech")</f>
        <v>Israel - Premier Tech</v>
      </c>
      <c r="J198" t="s">
        <v>279</v>
      </c>
      <c r="K198" t="str">
        <f t="shared" si="0"/>
        <v>..</v>
      </c>
    </row>
    <row r="199" spans="1:11" x14ac:dyDescent="0.2">
      <c r="A199" t="s">
        <v>54</v>
      </c>
      <c r="B199" t="s">
        <v>76</v>
      </c>
      <c r="D199" t="s">
        <v>16</v>
      </c>
      <c r="E199" t="str">
        <f>HYPERLINK("https://www.procyclingstats.com/rider/aleksandr-vlasov"," VLASOV Aleksandr Red Bull - BORA - hansgrohe ")</f>
        <v xml:space="preserve"> VLASOV Aleksandr Red Bull - BORA - hansgrohe </v>
      </c>
      <c r="F199" t="s">
        <v>47</v>
      </c>
      <c r="G199" t="str">
        <f>HYPERLINK("https://www.procyclingstats.com/team/red-bull-bora-hansgrohe-2024","Red Bull - BORA - hansgrohe")</f>
        <v>Red Bull - BORA - hansgrohe</v>
      </c>
      <c r="J199" t="s">
        <v>279</v>
      </c>
      <c r="K199" t="str">
        <f t="shared" si="0"/>
        <v>..</v>
      </c>
    </row>
    <row r="200" spans="1:11" x14ac:dyDescent="0.2">
      <c r="A200" t="s">
        <v>77</v>
      </c>
      <c r="B200" t="s">
        <v>78</v>
      </c>
      <c r="D200" t="s">
        <v>29</v>
      </c>
      <c r="E200" t="str">
        <f>HYPERLINK("https://www.procyclingstats.com/rider/toms-skujins"," SKUJIŅŠ Toms Lidl - Trek ")</f>
        <v xml:space="preserve"> SKUJIŅŠ Toms Lidl - Trek </v>
      </c>
      <c r="F200" t="s">
        <v>17</v>
      </c>
      <c r="G200" t="str">
        <f>HYPERLINK("https://www.procyclingstats.com/team/lidl-trek-2024","Lidl - Trek")</f>
        <v>Lidl - Trek</v>
      </c>
      <c r="J200" t="s">
        <v>279</v>
      </c>
      <c r="K200" t="str">
        <f t="shared" si="0"/>
        <v>..</v>
      </c>
    </row>
    <row r="201" spans="1:11" x14ac:dyDescent="0.2">
      <c r="A201" t="s">
        <v>66</v>
      </c>
      <c r="B201" t="s">
        <v>79</v>
      </c>
      <c r="D201" t="s">
        <v>2</v>
      </c>
      <c r="E201" t="str">
        <f>HYPERLINK("https://www.procyclingstats.com/rider/geraint-thomas"," THOMAS Geraint INEOS Grenadiers ")</f>
        <v xml:space="preserve"> THOMAS Geraint INEOS Grenadiers </v>
      </c>
      <c r="F201" t="s">
        <v>80</v>
      </c>
      <c r="G201" t="str">
        <f>HYPERLINK("https://www.procyclingstats.com/team/ineos-grenadiers-2024","INEOS Grenadiers")</f>
        <v>INEOS Grenadiers</v>
      </c>
      <c r="J201" t="s">
        <v>279</v>
      </c>
      <c r="K201" t="str">
        <f t="shared" si="0"/>
        <v>..</v>
      </c>
    </row>
    <row r="202" spans="1:11" x14ac:dyDescent="0.2">
      <c r="A202" t="s">
        <v>81</v>
      </c>
      <c r="B202" t="s">
        <v>82</v>
      </c>
      <c r="D202" t="s">
        <v>2</v>
      </c>
      <c r="E202" t="str">
        <f>HYPERLINK("https://www.procyclingstats.com/rider/steff-cras"," CRAS Steff TotalEnergies ")</f>
        <v xml:space="preserve"> CRAS Steff TotalEnergies </v>
      </c>
      <c r="F202" t="s">
        <v>47</v>
      </c>
      <c r="G202" t="str">
        <f>HYPERLINK("https://www.procyclingstats.com/team/totalenergies-2024","TotalEnergies")</f>
        <v>TotalEnergies</v>
      </c>
      <c r="J202" t="s">
        <v>279</v>
      </c>
      <c r="K202" t="str">
        <f t="shared" si="0"/>
        <v>..</v>
      </c>
    </row>
    <row r="203" spans="1:11" x14ac:dyDescent="0.2">
      <c r="A203" t="s">
        <v>52</v>
      </c>
      <c r="B203" t="s">
        <v>83</v>
      </c>
      <c r="D203" t="s">
        <v>16</v>
      </c>
      <c r="E203" t="str">
        <f>HYPERLINK("https://www.procyclingstats.com/rider/richard-carapaz"," CARAPAZ Richard EF Education - EasyPost ")</f>
        <v xml:space="preserve"> CARAPAZ Richard EF Education - EasyPost </v>
      </c>
      <c r="F203" t="s">
        <v>84</v>
      </c>
      <c r="G203" t="str">
        <f>HYPERLINK("https://www.procyclingstats.com/team/ef-education-easypost-2024","EF Education - EasyPost")</f>
        <v>EF Education - EasyPost</v>
      </c>
      <c r="J203" t="s">
        <v>279</v>
      </c>
      <c r="K203" t="str">
        <f t="shared" si="0"/>
        <v>..</v>
      </c>
    </row>
    <row r="204" spans="1:11" x14ac:dyDescent="0.2">
      <c r="A204" t="s">
        <v>23</v>
      </c>
      <c r="B204" t="s">
        <v>26</v>
      </c>
      <c r="D204" t="s">
        <v>2</v>
      </c>
      <c r="E204" t="str">
        <f>HYPERLINK("https://www.procyclingstats.com/rider/matteo-jorgenson"," JORGENSON Matteo Team Visma | Lease a Bike ")</f>
        <v xml:space="preserve"> JORGENSON Matteo Team Visma | Lease a Bike </v>
      </c>
      <c r="F204" t="s">
        <v>42</v>
      </c>
      <c r="G204" t="str">
        <f>HYPERLINK("https://www.procyclingstats.com/team/team-visma-lease-a-bike-2024","Team Visma | Lease a Bike")</f>
        <v>Team Visma | Lease a Bike</v>
      </c>
      <c r="J204" t="s">
        <v>279</v>
      </c>
      <c r="K204" t="str">
        <f t="shared" si="0"/>
        <v>..</v>
      </c>
    </row>
    <row r="205" spans="1:11" x14ac:dyDescent="0.2">
      <c r="A205" t="s">
        <v>42</v>
      </c>
      <c r="B205" t="s">
        <v>85</v>
      </c>
      <c r="D205" t="s">
        <v>16</v>
      </c>
      <c r="E205" t="str">
        <f>HYPERLINK("https://www.procyclingstats.com/rider/tobias-halland-johannessen"," JOHANNESSEN Tobias Halland Uno-X Mobility ")</f>
        <v xml:space="preserve"> JOHANNESSEN Tobias Halland Uno-X Mobility </v>
      </c>
      <c r="F205" t="s">
        <v>42</v>
      </c>
      <c r="G205" t="str">
        <f>HYPERLINK("https://www.procyclingstats.com/team/uno-x-mobility-2024","Uno-X Mobility")</f>
        <v>Uno-X Mobility</v>
      </c>
      <c r="J205" t="s">
        <v>279</v>
      </c>
      <c r="K205" t="str">
        <f t="shared" si="0"/>
        <v>..</v>
      </c>
    </row>
    <row r="206" spans="1:11" x14ac:dyDescent="0.2">
      <c r="A206" t="s">
        <v>36</v>
      </c>
      <c r="B206" t="s">
        <v>86</v>
      </c>
      <c r="D206" t="s">
        <v>16</v>
      </c>
      <c r="E206" t="str">
        <f>HYPERLINK("https://www.procyclingstats.com/rider/guillaume-martin"," MARTIN Guillaume Cofidis ")</f>
        <v xml:space="preserve"> MARTIN Guillaume Cofidis </v>
      </c>
      <c r="F206" t="s">
        <v>84</v>
      </c>
      <c r="G206" t="str">
        <f>HYPERLINK("https://www.procyclingstats.com/team/cofidis-2024","Cofidis")</f>
        <v>Cofidis</v>
      </c>
      <c r="J206" t="s">
        <v>279</v>
      </c>
      <c r="K206" t="str">
        <f t="shared" si="0"/>
        <v>..</v>
      </c>
    </row>
    <row r="207" spans="1:11" x14ac:dyDescent="0.2">
      <c r="A207" t="s">
        <v>49</v>
      </c>
      <c r="B207" t="s">
        <v>87</v>
      </c>
      <c r="D207" t="s">
        <v>16</v>
      </c>
      <c r="E207" t="str">
        <f>HYPERLINK("https://www.procyclingstats.com/rider/enric-mas"," MAS Enric Movistar Team ")</f>
        <v xml:space="preserve"> MAS Enric Movistar Team </v>
      </c>
      <c r="F207" t="s">
        <v>30</v>
      </c>
      <c r="G207" t="str">
        <f>HYPERLINK("https://www.procyclingstats.com/team/movistar-team-2024","Movistar Team")</f>
        <v>Movistar Team</v>
      </c>
      <c r="J207" t="s">
        <v>279</v>
      </c>
      <c r="K207" t="str">
        <f t="shared" si="0"/>
        <v>..</v>
      </c>
    </row>
    <row r="208" spans="1:11" x14ac:dyDescent="0.2">
      <c r="A208" t="s">
        <v>65</v>
      </c>
      <c r="B208" t="s">
        <v>88</v>
      </c>
      <c r="D208" t="s">
        <v>2</v>
      </c>
      <c r="E208" t="str">
        <f>HYPERLINK("https://www.procyclingstats.com/rider/jack-haig"," HAIG Jack Bahrain - Victorious ")</f>
        <v xml:space="preserve"> HAIG Jack Bahrain - Victorious </v>
      </c>
      <c r="F208" t="s">
        <v>62</v>
      </c>
      <c r="G208" t="str">
        <f>HYPERLINK("https://www.procyclingstats.com/team/bahrain-victorious-2024","Bahrain - Victorious")</f>
        <v>Bahrain - Victorious</v>
      </c>
      <c r="J208" t="s">
        <v>279</v>
      </c>
      <c r="K208" t="str">
        <f t="shared" si="0"/>
        <v>..</v>
      </c>
    </row>
    <row r="209" spans="1:11" x14ac:dyDescent="0.2">
      <c r="A209" t="s">
        <v>47</v>
      </c>
      <c r="B209" t="s">
        <v>84</v>
      </c>
      <c r="D209" t="s">
        <v>16</v>
      </c>
      <c r="E209" t="str">
        <f>HYPERLINK("https://www.procyclingstats.com/rider/carlos-rodriguez-cano"," RODRÍGUEZ Carlos INEOS Grenadiers ")</f>
        <v xml:space="preserve"> RODRÍGUEZ Carlos INEOS Grenadiers </v>
      </c>
      <c r="F209" t="s">
        <v>23</v>
      </c>
      <c r="G209" t="str">
        <f>HYPERLINK("https://www.procyclingstats.com/team/ineos-grenadiers-2024","INEOS Grenadiers")</f>
        <v>INEOS Grenadiers</v>
      </c>
      <c r="J209" t="s">
        <v>279</v>
      </c>
      <c r="K209" t="str">
        <f t="shared" si="0"/>
        <v>..</v>
      </c>
    </row>
    <row r="210" spans="1:11" x14ac:dyDescent="0.2">
      <c r="A210" t="s">
        <v>30</v>
      </c>
      <c r="B210" t="s">
        <v>89</v>
      </c>
      <c r="D210" t="s">
        <v>2</v>
      </c>
      <c r="E210" t="str">
        <f>HYPERLINK("https://www.procyclingstats.com/rider/oscar-onley"," ONLEY Oscar Team dsm-firmenich PostNL ")</f>
        <v xml:space="preserve"> ONLEY Oscar Team dsm-firmenich PostNL </v>
      </c>
      <c r="F210" t="s">
        <v>81</v>
      </c>
      <c r="G210" t="str">
        <f>HYPERLINK("https://www.procyclingstats.com/team/team-dsm-firmenich-postnl-2024","Team dsm-firmenich PostNL")</f>
        <v>Team dsm-firmenich PostNL</v>
      </c>
      <c r="J210" t="s">
        <v>279</v>
      </c>
      <c r="K210" t="str">
        <f t="shared" si="0"/>
        <v>..</v>
      </c>
    </row>
    <row r="211" spans="1:11" x14ac:dyDescent="0.2">
      <c r="A211" t="s">
        <v>62</v>
      </c>
      <c r="B211" t="s">
        <v>90</v>
      </c>
      <c r="D211" t="s">
        <v>2</v>
      </c>
      <c r="E211" t="str">
        <f>HYPERLINK("https://www.procyclingstats.com/rider/odd-christian-eiking"," EIKING Odd Christian Uno-X Mobility ")</f>
        <v xml:space="preserve"> EIKING Odd Christian Uno-X Mobility </v>
      </c>
      <c r="F211" t="s">
        <v>30</v>
      </c>
      <c r="G211" t="str">
        <f>HYPERLINK("https://www.procyclingstats.com/team/uno-x-mobility-2024","Uno-X Mobility")</f>
        <v>Uno-X Mobility</v>
      </c>
      <c r="J211" t="s">
        <v>279</v>
      </c>
      <c r="K211" t="str">
        <f t="shared" si="0"/>
        <v>..</v>
      </c>
    </row>
    <row r="212" spans="1:11" x14ac:dyDescent="0.2">
      <c r="A212" t="s">
        <v>84</v>
      </c>
      <c r="B212" t="s">
        <v>91</v>
      </c>
      <c r="D212" t="s">
        <v>16</v>
      </c>
      <c r="E212" t="str">
        <f>HYPERLINK("https://www.procyclingstats.com/rider/giulio-ciccone"," CICCONE Giulio Lidl - Trek ")</f>
        <v xml:space="preserve"> CICCONE Giulio Lidl - Trek </v>
      </c>
      <c r="F212" t="s">
        <v>30</v>
      </c>
      <c r="G212" t="str">
        <f>HYPERLINK("https://www.procyclingstats.com/team/lidl-trek-2024","Lidl - Trek")</f>
        <v>Lidl - Trek</v>
      </c>
      <c r="J212" t="s">
        <v>279</v>
      </c>
      <c r="K212" t="str">
        <f t="shared" si="0"/>
        <v>..</v>
      </c>
    </row>
    <row r="213" spans="1:11" x14ac:dyDescent="0.2">
      <c r="A213" t="s">
        <v>43</v>
      </c>
      <c r="B213" t="s">
        <v>92</v>
      </c>
      <c r="D213" t="s">
        <v>16</v>
      </c>
      <c r="E213" t="str">
        <f>HYPERLINK("https://www.procyclingstats.com/rider/mikel-landa"," LANDA Mikel Soudal Quick-Step ")</f>
        <v xml:space="preserve"> LANDA Mikel Soudal Quick-Step </v>
      </c>
      <c r="F213" t="s">
        <v>57</v>
      </c>
      <c r="G213" t="str">
        <f>HYPERLINK("https://www.procyclingstats.com/team/soudal-quick-step-2024","Soudal Quick-Step")</f>
        <v>Soudal Quick-Step</v>
      </c>
      <c r="J213" t="s">
        <v>279</v>
      </c>
      <c r="K213" t="str">
        <f t="shared" si="0"/>
        <v>..</v>
      </c>
    </row>
    <row r="214" spans="1:11" x14ac:dyDescent="0.2">
      <c r="A214" t="s">
        <v>17</v>
      </c>
      <c r="B214" t="s">
        <v>93</v>
      </c>
      <c r="D214" t="s">
        <v>2</v>
      </c>
      <c r="E214" t="str">
        <f>HYPERLINK("https://www.procyclingstats.com/rider/johannes-kulset"," KULSET Johannes Uno-X Mobility ")</f>
        <v xml:space="preserve"> KULSET Johannes Uno-X Mobility </v>
      </c>
      <c r="F214" t="s">
        <v>66</v>
      </c>
      <c r="G214" t="str">
        <f>HYPERLINK("https://www.procyclingstats.com/team/uno-x-mobility-2024","Uno-X Mobility")</f>
        <v>Uno-X Mobility</v>
      </c>
      <c r="J214" t="s">
        <v>279</v>
      </c>
      <c r="K214" t="str">
        <f t="shared" ref="K214:K245" si="1">HYPERLINK("https://www.procyclingstats.com/","..")</f>
        <v>..</v>
      </c>
    </row>
    <row r="215" spans="1:11" x14ac:dyDescent="0.2">
      <c r="A215" t="s">
        <v>57</v>
      </c>
      <c r="B215" t="s">
        <v>94</v>
      </c>
      <c r="D215" t="s">
        <v>2</v>
      </c>
      <c r="E215" t="str">
        <f>HYPERLINK("https://www.procyclingstats.com/rider/primoz-roglic"," ROGLIČ Primož Red Bull - BORA - hansgrohe ")</f>
        <v xml:space="preserve"> ROGLIČ Primož Red Bull - BORA - hansgrohe </v>
      </c>
      <c r="F215" t="s">
        <v>57</v>
      </c>
      <c r="G215" t="str">
        <f>HYPERLINK("https://www.procyclingstats.com/team/red-bull-bora-hansgrohe-2024","Red Bull - BORA - hansgrohe")</f>
        <v>Red Bull - BORA - hansgrohe</v>
      </c>
      <c r="J215" t="s">
        <v>279</v>
      </c>
      <c r="K215" t="str">
        <f t="shared" si="1"/>
        <v>..</v>
      </c>
    </row>
    <row r="216" spans="1:11" x14ac:dyDescent="0.2">
      <c r="A216" t="s">
        <v>58</v>
      </c>
      <c r="B216" t="s">
        <v>57</v>
      </c>
      <c r="D216" t="s">
        <v>2</v>
      </c>
      <c r="E216" t="str">
        <f>HYPERLINK("https://www.procyclingstats.com/rider/laurens-de-plus"," DE PLUS Laurens INEOS Grenadiers ")</f>
        <v xml:space="preserve"> DE PLUS Laurens INEOS Grenadiers </v>
      </c>
      <c r="F216" t="s">
        <v>47</v>
      </c>
      <c r="G216" t="str">
        <f>HYPERLINK("https://www.procyclingstats.com/team/ineos-grenadiers-2024","INEOS Grenadiers")</f>
        <v>INEOS Grenadiers</v>
      </c>
      <c r="J216" t="s">
        <v>279</v>
      </c>
      <c r="K216" t="str">
        <f t="shared" si="1"/>
        <v>..</v>
      </c>
    </row>
    <row r="217" spans="1:11" x14ac:dyDescent="0.2">
      <c r="A217" t="s">
        <v>63</v>
      </c>
      <c r="B217" t="s">
        <v>81</v>
      </c>
      <c r="D217" t="s">
        <v>16</v>
      </c>
      <c r="E217" t="str">
        <f>HYPERLINK("https://www.procyclingstats.com/rider/simon-yates"," YATES Simon Team Jayco AlUla ")</f>
        <v xml:space="preserve"> YATES Simon Team Jayco AlUla </v>
      </c>
      <c r="F217" t="s">
        <v>84</v>
      </c>
      <c r="G217" t="str">
        <f>HYPERLINK("https://www.procyclingstats.com/team/team-jayco-alula-2024","Team Jayco AlUla")</f>
        <v>Team Jayco AlUla</v>
      </c>
      <c r="J217" t="s">
        <v>279</v>
      </c>
      <c r="K217" t="str">
        <f t="shared" si="1"/>
        <v>..</v>
      </c>
    </row>
    <row r="218" spans="1:11" x14ac:dyDescent="0.2">
      <c r="A218" t="s">
        <v>79</v>
      </c>
      <c r="B218" t="s">
        <v>67</v>
      </c>
      <c r="D218" t="s">
        <v>16</v>
      </c>
      <c r="E218" t="str">
        <f>HYPERLINK("https://www.procyclingstats.com/rider/juan-ayuso-pesquera"," AYUSO Juan UAE Team Emirates ")</f>
        <v xml:space="preserve"> AYUSO Juan UAE Team Emirates </v>
      </c>
      <c r="F218" t="s">
        <v>81</v>
      </c>
      <c r="G218" t="str">
        <f>HYPERLINK("https://www.procyclingstats.com/team/uae-team-emirates-2024","UAE Team Emirates")</f>
        <v>UAE Team Emirates</v>
      </c>
      <c r="J218" t="s">
        <v>279</v>
      </c>
      <c r="K218" t="str">
        <f t="shared" si="1"/>
        <v>..</v>
      </c>
    </row>
    <row r="219" spans="1:11" x14ac:dyDescent="0.2">
      <c r="A219" t="s">
        <v>80</v>
      </c>
      <c r="B219" t="s">
        <v>95</v>
      </c>
      <c r="D219" t="s">
        <v>16</v>
      </c>
      <c r="E219" t="str">
        <f>HYPERLINK("https://www.procyclingstats.com/rider/warren-barguil"," BARGUIL Warren Team dsm-firmenich PostNL ")</f>
        <v xml:space="preserve"> BARGUIL Warren Team dsm-firmenich PostNL </v>
      </c>
      <c r="F219" t="s">
        <v>43</v>
      </c>
      <c r="G219" t="str">
        <f>HYPERLINK("https://www.procyclingstats.com/team/team-dsm-firmenich-postnl-2024","Team dsm-firmenich PostNL")</f>
        <v>Team dsm-firmenich PostNL</v>
      </c>
      <c r="J219" t="s">
        <v>279</v>
      </c>
      <c r="K219" t="str">
        <f t="shared" si="1"/>
        <v>..</v>
      </c>
    </row>
    <row r="220" spans="1:11" x14ac:dyDescent="0.2">
      <c r="A220" t="s">
        <v>96</v>
      </c>
      <c r="B220" t="s">
        <v>97</v>
      </c>
      <c r="D220" t="s">
        <v>2</v>
      </c>
      <c r="E220" t="str">
        <f>HYPERLINK("https://www.procyclingstats.com/rider/rui-costa"," COSTA Rui EF Education - EasyPost ")</f>
        <v xml:space="preserve"> COSTA Rui EF Education - EasyPost </v>
      </c>
      <c r="F220" t="s">
        <v>79</v>
      </c>
      <c r="G220" t="str">
        <f>HYPERLINK("https://www.procyclingstats.com/team/ef-education-easypost-2024","EF Education - EasyPost")</f>
        <v>EF Education - EasyPost</v>
      </c>
      <c r="J220" t="s">
        <v>279</v>
      </c>
      <c r="K220" t="str">
        <f t="shared" si="1"/>
        <v>..</v>
      </c>
    </row>
    <row r="221" spans="1:11" x14ac:dyDescent="0.2">
      <c r="A221" t="s">
        <v>38</v>
      </c>
      <c r="B221" t="s">
        <v>42</v>
      </c>
      <c r="D221" t="s">
        <v>2</v>
      </c>
      <c r="E221" t="str">
        <f>HYPERLINK("https://www.procyclingstats.com/rider/chris-harper"," HARPER Chris Team Jayco AlUla ")</f>
        <v xml:space="preserve"> HARPER Chris Team Jayco AlUla </v>
      </c>
      <c r="F221" t="s">
        <v>30</v>
      </c>
      <c r="G221" t="str">
        <f>HYPERLINK("https://www.procyclingstats.com/team/team-jayco-alula-2024","Team Jayco AlUla")</f>
        <v>Team Jayco AlUla</v>
      </c>
      <c r="J221" t="s">
        <v>279</v>
      </c>
      <c r="K221" t="str">
        <f t="shared" si="1"/>
        <v>..</v>
      </c>
    </row>
    <row r="222" spans="1:11" x14ac:dyDescent="0.2">
      <c r="A222" t="s">
        <v>91</v>
      </c>
      <c r="B222" t="s">
        <v>98</v>
      </c>
      <c r="D222" t="s">
        <v>16</v>
      </c>
      <c r="E222" t="str">
        <f>HYPERLINK("https://www.procyclingstats.com/rider/felix-gall"," GALL Felix Decathlon AG2R La Mondiale Team ")</f>
        <v xml:space="preserve"> GALL Felix Decathlon AG2R La Mondiale Team </v>
      </c>
      <c r="F222" t="s">
        <v>49</v>
      </c>
      <c r="G222" t="str">
        <f>HYPERLINK("https://www.procyclingstats.com/team/decathlon-ag2r-la-mondiale-2024","Decathlon AG2R La Mondiale Team")</f>
        <v>Decathlon AG2R La Mondiale Team</v>
      </c>
      <c r="J222" t="s">
        <v>279</v>
      </c>
      <c r="K222" t="str">
        <f t="shared" si="1"/>
        <v>..</v>
      </c>
    </row>
    <row r="223" spans="1:11" x14ac:dyDescent="0.2">
      <c r="A223" t="s">
        <v>99</v>
      </c>
      <c r="B223" t="s">
        <v>100</v>
      </c>
      <c r="D223" t="s">
        <v>71</v>
      </c>
      <c r="E223" t="str">
        <f>HYPERLINK("https://www.procyclingstats.com/rider/bruno-armirail"," ARMIRAIL Bruno Decathlon AG2R La Mondiale Team ")</f>
        <v xml:space="preserve"> ARMIRAIL Bruno Decathlon AG2R La Mondiale Team </v>
      </c>
      <c r="F223" t="s">
        <v>62</v>
      </c>
      <c r="G223" t="str">
        <f>HYPERLINK("https://www.procyclingstats.com/team/decathlon-ag2r-la-mondiale-2024","Decathlon AG2R La Mondiale Team")</f>
        <v>Decathlon AG2R La Mondiale Team</v>
      </c>
      <c r="J223" t="s">
        <v>279</v>
      </c>
      <c r="K223" t="str">
        <f t="shared" si="1"/>
        <v>..</v>
      </c>
    </row>
    <row r="224" spans="1:11" x14ac:dyDescent="0.2">
      <c r="A224" t="s">
        <v>101</v>
      </c>
      <c r="B224" t="s">
        <v>64</v>
      </c>
      <c r="D224" t="s">
        <v>2</v>
      </c>
      <c r="E224" t="str">
        <f>HYPERLINK("https://www.procyclingstats.com/rider/joao-almeida"," ALMEIDA João UAE Team Emirates ")</f>
        <v xml:space="preserve"> ALMEIDA João UAE Team Emirates </v>
      </c>
      <c r="F224" t="s">
        <v>36</v>
      </c>
      <c r="G224" t="str">
        <f>HYPERLINK("https://www.procyclingstats.com/team/uae-team-emirates-2024","UAE Team Emirates")</f>
        <v>UAE Team Emirates</v>
      </c>
      <c r="J224" t="s">
        <v>279</v>
      </c>
      <c r="K224" t="str">
        <f t="shared" si="1"/>
        <v>..</v>
      </c>
    </row>
    <row r="225" spans="1:11" x14ac:dyDescent="0.2">
      <c r="A225" t="s">
        <v>102</v>
      </c>
      <c r="B225" t="s">
        <v>69</v>
      </c>
      <c r="D225" t="s">
        <v>2</v>
      </c>
      <c r="E225" t="str">
        <f>HYPERLINK("https://www.procyclingstats.com/rider/pavel-sivakov"," SIVAKOV Pavel UAE Team Emirates ")</f>
        <v xml:space="preserve"> SIVAKOV Pavel UAE Team Emirates </v>
      </c>
      <c r="F225" t="s">
        <v>49</v>
      </c>
      <c r="G225" t="str">
        <f>HYPERLINK("https://www.procyclingstats.com/team/uae-team-emirates-2024","UAE Team Emirates")</f>
        <v>UAE Team Emirates</v>
      </c>
      <c r="J225" t="s">
        <v>279</v>
      </c>
      <c r="K225" t="str">
        <f t="shared" si="1"/>
        <v>..</v>
      </c>
    </row>
    <row r="226" spans="1:11" x14ac:dyDescent="0.2">
      <c r="A226" t="s">
        <v>51</v>
      </c>
      <c r="B226" t="s">
        <v>54</v>
      </c>
      <c r="D226" t="s">
        <v>16</v>
      </c>
      <c r="E226" t="str">
        <f>HYPERLINK("https://www.procyclingstats.com/rider/adam-yates"," YATES Adam UAE Team Emirates ")</f>
        <v xml:space="preserve"> YATES Adam UAE Team Emirates </v>
      </c>
      <c r="F226" t="s">
        <v>84</v>
      </c>
      <c r="G226" t="str">
        <f>HYPERLINK("https://www.procyclingstats.com/team/uae-team-emirates-2024","UAE Team Emirates")</f>
        <v>UAE Team Emirates</v>
      </c>
      <c r="J226" t="s">
        <v>279</v>
      </c>
      <c r="K226" t="str">
        <f t="shared" si="1"/>
        <v>..</v>
      </c>
    </row>
    <row r="227" spans="1:11" x14ac:dyDescent="0.2">
      <c r="A227" t="s">
        <v>78</v>
      </c>
      <c r="B227" t="s">
        <v>103</v>
      </c>
      <c r="D227" t="s">
        <v>2</v>
      </c>
      <c r="E227" t="str">
        <f>HYPERLINK("https://www.procyclingstats.com/rider/javier-romo"," ROMO Javier Movistar Team ")</f>
        <v xml:space="preserve"> ROMO Javier Movistar Team </v>
      </c>
      <c r="F227" t="s">
        <v>36</v>
      </c>
      <c r="G227" t="str">
        <f>HYPERLINK("https://www.procyclingstats.com/team/movistar-team-2024","Movistar Team")</f>
        <v>Movistar Team</v>
      </c>
      <c r="J227" t="s">
        <v>279</v>
      </c>
      <c r="K227" t="str">
        <f t="shared" si="1"/>
        <v>..</v>
      </c>
    </row>
    <row r="228" spans="1:11" x14ac:dyDescent="0.2">
      <c r="A228" t="s">
        <v>104</v>
      </c>
      <c r="B228" t="s">
        <v>105</v>
      </c>
      <c r="D228" t="s">
        <v>16</v>
      </c>
      <c r="E228" t="str">
        <f>HYPERLINK("https://www.procyclingstats.com/rider/santiago-buitrago-sanchez"," BUITRAGO Santiago Bahrain - Victorious ")</f>
        <v xml:space="preserve"> BUITRAGO Santiago Bahrain - Victorious </v>
      </c>
      <c r="F228" t="s">
        <v>42</v>
      </c>
      <c r="G228" t="str">
        <f>HYPERLINK("https://www.procyclingstats.com/team/bahrain-victorious-2024","Bahrain - Victorious")</f>
        <v>Bahrain - Victorious</v>
      </c>
      <c r="J228" t="s">
        <v>279</v>
      </c>
      <c r="K228" t="str">
        <f t="shared" si="1"/>
        <v>..</v>
      </c>
    </row>
    <row r="229" spans="1:11" x14ac:dyDescent="0.2">
      <c r="A229" t="s">
        <v>106</v>
      </c>
      <c r="B229" t="s">
        <v>107</v>
      </c>
      <c r="D229" t="s">
        <v>16</v>
      </c>
      <c r="E229" t="str">
        <f>HYPERLINK("https://www.procyclingstats.com/rider/louis-meintjes"," MEINTJES Louis Intermarché - Wanty ")</f>
        <v xml:space="preserve"> MEINTJES Louis Intermarché - Wanty </v>
      </c>
      <c r="F229" t="s">
        <v>43</v>
      </c>
      <c r="G229" t="str">
        <f>HYPERLINK("https://www.procyclingstats.com/team/intermarche-wanty-2024","Intermarché - Wanty")</f>
        <v>Intermarché - Wanty</v>
      </c>
      <c r="J229" t="s">
        <v>279</v>
      </c>
      <c r="K229" t="str">
        <f t="shared" si="1"/>
        <v>..</v>
      </c>
    </row>
    <row r="230" spans="1:11" x14ac:dyDescent="0.2">
      <c r="A230" t="s">
        <v>108</v>
      </c>
      <c r="B230" t="s">
        <v>58</v>
      </c>
      <c r="D230" t="s">
        <v>29</v>
      </c>
      <c r="E230" t="str">
        <f>HYPERLINK("https://www.procyclingstats.com/rider/michal-kwiatkowski"," KWIATKOWSKI Michał INEOS Grenadiers ")</f>
        <v xml:space="preserve"> KWIATKOWSKI Michał INEOS Grenadiers </v>
      </c>
      <c r="F230" t="s">
        <v>57</v>
      </c>
      <c r="G230" t="str">
        <f>HYPERLINK("https://www.procyclingstats.com/team/ineos-grenadiers-2024","INEOS Grenadiers")</f>
        <v>INEOS Grenadiers</v>
      </c>
      <c r="J230" t="s">
        <v>280</v>
      </c>
      <c r="K230" t="str">
        <f t="shared" si="1"/>
        <v>..</v>
      </c>
    </row>
    <row r="231" spans="1:11" x14ac:dyDescent="0.2">
      <c r="A231" t="s">
        <v>32</v>
      </c>
      <c r="B231" t="s">
        <v>112</v>
      </c>
      <c r="D231" t="s">
        <v>29</v>
      </c>
      <c r="E231" t="str">
        <f>HYPERLINK("https://www.procyclingstats.com/rider/ben-healy"," HEALY Ben EF Education - EasyPost ")</f>
        <v xml:space="preserve"> HEALY Ben EF Education - EasyPost </v>
      </c>
      <c r="F231" t="s">
        <v>23</v>
      </c>
      <c r="G231" t="str">
        <f>HYPERLINK("https://www.procyclingstats.com/team/ef-education-easypost-2024","EF Education - EasyPost")</f>
        <v>EF Education - EasyPost</v>
      </c>
      <c r="J231" t="s">
        <v>281</v>
      </c>
      <c r="K231" t="str">
        <f t="shared" si="1"/>
        <v>..</v>
      </c>
    </row>
    <row r="232" spans="1:11" x14ac:dyDescent="0.2">
      <c r="A232" t="s">
        <v>98</v>
      </c>
      <c r="B232" t="s">
        <v>115</v>
      </c>
      <c r="D232" t="s">
        <v>29</v>
      </c>
      <c r="E232" t="str">
        <f>HYPERLINK("https://www.procyclingstats.com/rider/neilson-powless"," POWLESS Neilson EF Education - EasyPost ")</f>
        <v xml:space="preserve"> POWLESS Neilson EF Education - EasyPost </v>
      </c>
      <c r="F232" t="s">
        <v>65</v>
      </c>
      <c r="G232" t="str">
        <f>HYPERLINK("https://www.procyclingstats.com/team/ef-education-easypost-2024","EF Education - EasyPost")</f>
        <v>EF Education - EasyPost</v>
      </c>
      <c r="J232" t="s">
        <v>282</v>
      </c>
      <c r="K232" t="str">
        <f t="shared" si="1"/>
        <v>..</v>
      </c>
    </row>
    <row r="233" spans="1:11" x14ac:dyDescent="0.2">
      <c r="A233" t="s">
        <v>100</v>
      </c>
      <c r="B233" t="s">
        <v>33</v>
      </c>
      <c r="D233" t="s">
        <v>2</v>
      </c>
      <c r="E233" t="str">
        <f>HYPERLINK("https://www.procyclingstats.com/rider/wilco-kelderman"," KELDERMAN Wilco Team Visma | Lease a Bike ")</f>
        <v xml:space="preserve"> KELDERMAN Wilco Team Visma | Lease a Bike </v>
      </c>
      <c r="F233" t="s">
        <v>17</v>
      </c>
      <c r="G233" t="str">
        <f>HYPERLINK("https://www.procyclingstats.com/team/team-visma-lease-a-bike-2024","Team Visma | Lease a Bike")</f>
        <v>Team Visma | Lease a Bike</v>
      </c>
      <c r="J233" t="s">
        <v>283</v>
      </c>
      <c r="K233" t="str">
        <f t="shared" si="1"/>
        <v>..</v>
      </c>
    </row>
    <row r="234" spans="1:11" x14ac:dyDescent="0.2">
      <c r="A234" t="s">
        <v>119</v>
      </c>
      <c r="B234" t="s">
        <v>99</v>
      </c>
      <c r="D234" t="s">
        <v>2</v>
      </c>
      <c r="E234" t="str">
        <f>HYPERLINK("https://www.procyclingstats.com/rider/julien-bernard"," BERNARD Julien Lidl - Trek ")</f>
        <v xml:space="preserve"> BERNARD Julien Lidl - Trek </v>
      </c>
      <c r="F234" t="s">
        <v>43</v>
      </c>
      <c r="G234" t="str">
        <f>HYPERLINK("https://www.procyclingstats.com/team/lidl-trek-2024","Lidl - Trek")</f>
        <v>Lidl - Trek</v>
      </c>
      <c r="J234" t="s">
        <v>284</v>
      </c>
      <c r="K234" t="str">
        <f t="shared" si="1"/>
        <v>..</v>
      </c>
    </row>
    <row r="235" spans="1:11" x14ac:dyDescent="0.2">
      <c r="A235" t="s">
        <v>122</v>
      </c>
      <c r="B235" t="s">
        <v>106</v>
      </c>
      <c r="D235" t="s">
        <v>2</v>
      </c>
      <c r="E235" t="str">
        <f>HYPERLINK("https://www.procyclingstats.com/rider/carlos-verona"," VERONA Carlos Lidl - Trek ")</f>
        <v xml:space="preserve"> VERONA Carlos Lidl - Trek </v>
      </c>
      <c r="F235" t="s">
        <v>84</v>
      </c>
      <c r="G235" t="str">
        <f>HYPERLINK("https://www.procyclingstats.com/team/lidl-trek-2024","Lidl - Trek")</f>
        <v>Lidl - Trek</v>
      </c>
      <c r="J235" t="s">
        <v>285</v>
      </c>
      <c r="K235" t="str">
        <f t="shared" si="1"/>
        <v>..</v>
      </c>
    </row>
    <row r="236" spans="1:11" x14ac:dyDescent="0.2">
      <c r="A236" t="s">
        <v>48</v>
      </c>
      <c r="B236" t="s">
        <v>125</v>
      </c>
      <c r="D236" t="s">
        <v>29</v>
      </c>
      <c r="E236" t="str">
        <f>HYPERLINK("https://www.procyclingstats.com/rider/valentin-madouas"," MADOUAS Valentin Groupama - FDJ ")</f>
        <v xml:space="preserve"> MADOUAS Valentin Groupama - FDJ </v>
      </c>
      <c r="F236" t="s">
        <v>65</v>
      </c>
      <c r="G236" t="str">
        <f>HYPERLINK("https://www.procyclingstats.com/team/groupama-fdj-2024","Groupama - FDJ")</f>
        <v>Groupama - FDJ</v>
      </c>
      <c r="J236" t="s">
        <v>286</v>
      </c>
      <c r="K236" t="str">
        <f t="shared" si="1"/>
        <v>..</v>
      </c>
    </row>
    <row r="237" spans="1:11" x14ac:dyDescent="0.2">
      <c r="A237" t="s">
        <v>127</v>
      </c>
      <c r="B237" t="s">
        <v>129</v>
      </c>
      <c r="D237" t="s">
        <v>2</v>
      </c>
      <c r="E237" t="str">
        <f>HYPERLINK("https://www.procyclingstats.com/rider/louis-vervaeke"," VERVAEKE Louis Soudal Quick-Step ")</f>
        <v xml:space="preserve"> VERVAEKE Louis Soudal Quick-Step </v>
      </c>
      <c r="F237" t="s">
        <v>62</v>
      </c>
      <c r="G237" t="str">
        <f>HYPERLINK("https://www.procyclingstats.com/team/soudal-quick-step-2024","Soudal Quick-Step")</f>
        <v>Soudal Quick-Step</v>
      </c>
      <c r="J237" t="s">
        <v>287</v>
      </c>
      <c r="K237" t="str">
        <f t="shared" si="1"/>
        <v>..</v>
      </c>
    </row>
    <row r="238" spans="1:11" x14ac:dyDescent="0.2">
      <c r="A238" t="s">
        <v>131</v>
      </c>
      <c r="B238" t="s">
        <v>102</v>
      </c>
      <c r="D238" t="s">
        <v>46</v>
      </c>
      <c r="E238" t="str">
        <f>HYPERLINK("https://www.procyclingstats.com/rider/ryan-gibbons"," GIBBONS Ryan Lidl - Trek ")</f>
        <v xml:space="preserve"> GIBBONS Ryan Lidl - Trek </v>
      </c>
      <c r="F238" t="s">
        <v>30</v>
      </c>
      <c r="G238" t="str">
        <f>HYPERLINK("https://www.procyclingstats.com/team/lidl-trek-2024","Lidl - Trek")</f>
        <v>Lidl - Trek</v>
      </c>
      <c r="J238" t="s">
        <v>288</v>
      </c>
      <c r="K238" t="str">
        <f t="shared" si="1"/>
        <v>..</v>
      </c>
    </row>
    <row r="239" spans="1:11" x14ac:dyDescent="0.2">
      <c r="A239" t="s">
        <v>133</v>
      </c>
      <c r="B239" t="s">
        <v>135</v>
      </c>
      <c r="D239" t="s">
        <v>16</v>
      </c>
      <c r="E239" t="str">
        <f>HYPERLINK("https://www.procyclingstats.com/rider/davide-formolo"," FORMOLO Davide Movistar Team ")</f>
        <v xml:space="preserve"> FORMOLO Davide Movistar Team </v>
      </c>
      <c r="F239" t="s">
        <v>84</v>
      </c>
      <c r="G239" t="str">
        <f>HYPERLINK("https://www.procyclingstats.com/team/movistar-team-2024","Movistar Team")</f>
        <v>Movistar Team</v>
      </c>
      <c r="J239" t="s">
        <v>289</v>
      </c>
      <c r="K239" t="str">
        <f t="shared" si="1"/>
        <v>..</v>
      </c>
    </row>
    <row r="240" spans="1:11" x14ac:dyDescent="0.2">
      <c r="A240" t="s">
        <v>137</v>
      </c>
      <c r="B240" t="s">
        <v>50</v>
      </c>
      <c r="D240" t="s">
        <v>71</v>
      </c>
      <c r="E240" t="str">
        <f>HYPERLINK("https://www.procyclingstats.com/rider/jan-tratnik"," TRATNIK Jan Team Visma | Lease a Bike ")</f>
        <v xml:space="preserve"> TRATNIK Jan Team Visma | Lease a Bike </v>
      </c>
      <c r="F240" t="s">
        <v>57</v>
      </c>
      <c r="G240" t="str">
        <f>HYPERLINK("https://www.procyclingstats.com/team/team-visma-lease-a-bike-2024","Team Visma | Lease a Bike")</f>
        <v>Team Visma | Lease a Bike</v>
      </c>
      <c r="J240" t="s">
        <v>290</v>
      </c>
      <c r="K240" t="str">
        <f t="shared" si="1"/>
        <v>..</v>
      </c>
    </row>
    <row r="241" spans="1:11" x14ac:dyDescent="0.2">
      <c r="A241" t="s">
        <v>139</v>
      </c>
      <c r="B241" t="s">
        <v>141</v>
      </c>
      <c r="D241" t="s">
        <v>71</v>
      </c>
      <c r="E241" t="str">
        <f>HYPERLINK("https://www.procyclingstats.com/rider/bob-jungels"," JUNGELS Bob Red Bull - BORA - hansgrohe ")</f>
        <v xml:space="preserve"> JUNGELS Bob Red Bull - BORA - hansgrohe </v>
      </c>
      <c r="F241" t="s">
        <v>84</v>
      </c>
      <c r="G241" t="str">
        <f>HYPERLINK("https://www.procyclingstats.com/team/red-bull-bora-hansgrohe-2024","Red Bull - BORA - hansgrohe")</f>
        <v>Red Bull - BORA - hansgrohe</v>
      </c>
      <c r="J241" t="s">
        <v>291</v>
      </c>
      <c r="K241" t="str">
        <f t="shared" si="1"/>
        <v>..</v>
      </c>
    </row>
    <row r="242" spans="1:11" x14ac:dyDescent="0.2">
      <c r="A242" t="s">
        <v>56</v>
      </c>
      <c r="B242" t="s">
        <v>143</v>
      </c>
      <c r="D242" t="s">
        <v>29</v>
      </c>
      <c r="E242" t="str">
        <f>HYPERLINK("https://www.procyclingstats.com/rider/jonas-abrahamsen"," ABRAHAMSEN Jonas Uno-X Mobility ")</f>
        <v xml:space="preserve"> ABRAHAMSEN Jonas Uno-X Mobility </v>
      </c>
      <c r="F242" t="s">
        <v>47</v>
      </c>
      <c r="G242" t="str">
        <f>HYPERLINK("https://www.procyclingstats.com/team/uno-x-mobility-2024","Uno-X Mobility")</f>
        <v>Uno-X Mobility</v>
      </c>
      <c r="J242" t="s">
        <v>292</v>
      </c>
      <c r="K242" t="str">
        <f t="shared" si="1"/>
        <v>..</v>
      </c>
    </row>
    <row r="243" spans="1:11" x14ac:dyDescent="0.2">
      <c r="A243" t="s">
        <v>145</v>
      </c>
      <c r="B243" t="s">
        <v>146</v>
      </c>
      <c r="D243" t="s">
        <v>16</v>
      </c>
      <c r="E243" t="str">
        <f>HYPERLINK("https://www.procyclingstats.com/rider/harold-tejada"," TEJADA Harold Astana Qazaqstan Team ")</f>
        <v xml:space="preserve"> TEJADA Harold Astana Qazaqstan Team </v>
      </c>
      <c r="F243" t="s">
        <v>65</v>
      </c>
      <c r="G243" t="str">
        <f>HYPERLINK("https://www.procyclingstats.com/team/astana-qazaqstan-team-2024","Astana Qazaqstan Team")</f>
        <v>Astana Qazaqstan Team</v>
      </c>
      <c r="J243" t="s">
        <v>292</v>
      </c>
      <c r="K243" t="str">
        <f t="shared" si="1"/>
        <v>..</v>
      </c>
    </row>
    <row r="244" spans="1:11" x14ac:dyDescent="0.2">
      <c r="A244" t="s">
        <v>147</v>
      </c>
      <c r="B244" t="s">
        <v>149</v>
      </c>
      <c r="D244" t="s">
        <v>29</v>
      </c>
      <c r="E244" t="str">
        <f>HYPERLINK("https://www.procyclingstats.com/rider/cedric-beullens"," BEULLENS Cedric Lotto Dstny ")</f>
        <v xml:space="preserve"> BEULLENS Cedric Lotto Dstny </v>
      </c>
      <c r="F244" t="s">
        <v>65</v>
      </c>
      <c r="G244" t="str">
        <f>HYPERLINK("https://www.procyclingstats.com/team/lotto-dstny-2024","Lotto Dstny")</f>
        <v>Lotto Dstny</v>
      </c>
      <c r="J244" t="s">
        <v>293</v>
      </c>
      <c r="K244" t="str">
        <f t="shared" si="1"/>
        <v>..</v>
      </c>
    </row>
    <row r="245" spans="1:11" x14ac:dyDescent="0.2">
      <c r="A245" t="s">
        <v>105</v>
      </c>
      <c r="B245" t="s">
        <v>151</v>
      </c>
      <c r="D245" t="s">
        <v>71</v>
      </c>
      <c r="E245" t="str">
        <f>HYPERLINK("https://www.procyclingstats.com/rider/nelson-oliveira"," OLIVEIRA Nelson Movistar Team ")</f>
        <v xml:space="preserve"> OLIVEIRA Nelson Movistar Team </v>
      </c>
      <c r="F245" t="s">
        <v>58</v>
      </c>
      <c r="G245" t="str">
        <f>HYPERLINK("https://www.procyclingstats.com/team/movistar-team-2024","Movistar Team")</f>
        <v>Movistar Team</v>
      </c>
      <c r="J245" t="s">
        <v>294</v>
      </c>
      <c r="K245" t="str">
        <f t="shared" si="1"/>
        <v>..</v>
      </c>
    </row>
    <row r="246" spans="1:11" x14ac:dyDescent="0.2">
      <c r="A246" t="s">
        <v>88</v>
      </c>
      <c r="B246" t="s">
        <v>153</v>
      </c>
      <c r="D246" t="s">
        <v>46</v>
      </c>
      <c r="E246" t="str">
        <f>HYPERLINK("https://www.procyclingstats.com/rider/hugo-page"," PAGE Hugo Intermarché - Wanty ")</f>
        <v xml:space="preserve"> PAGE Hugo Intermarché - Wanty </v>
      </c>
      <c r="F246" t="s">
        <v>52</v>
      </c>
      <c r="G246" t="str">
        <f>HYPERLINK("https://www.procyclingstats.com/team/intermarche-wanty-2024","Intermarché - Wanty")</f>
        <v>Intermarché - Wanty</v>
      </c>
      <c r="J246" t="s">
        <v>294</v>
      </c>
      <c r="K246" t="str">
        <f t="shared" ref="K246:K277" si="2">HYPERLINK("https://www.procyclingstats.com/","..")</f>
        <v>..</v>
      </c>
    </row>
    <row r="247" spans="1:11" x14ac:dyDescent="0.2">
      <c r="A247" t="s">
        <v>154</v>
      </c>
      <c r="B247" t="s">
        <v>155</v>
      </c>
      <c r="D247" t="s">
        <v>46</v>
      </c>
      <c r="E247" t="str">
        <f>HYPERLINK("https://www.procyclingstats.com/rider/axel-laurance"," LAURANCE Axel Alpecin - Deceuninck ")</f>
        <v xml:space="preserve"> LAURANCE Axel Alpecin - Deceuninck </v>
      </c>
      <c r="F247" t="s">
        <v>23</v>
      </c>
      <c r="G247" t="str">
        <f>HYPERLINK("https://www.procyclingstats.com/team/alpecin-deceuninck-2024","Alpecin - Deceuninck")</f>
        <v>Alpecin - Deceuninck</v>
      </c>
      <c r="J247" t="s">
        <v>294</v>
      </c>
      <c r="K247" t="str">
        <f t="shared" si="2"/>
        <v>..</v>
      </c>
    </row>
    <row r="248" spans="1:11" x14ac:dyDescent="0.2">
      <c r="A248" t="s">
        <v>156</v>
      </c>
      <c r="B248" t="s">
        <v>48</v>
      </c>
      <c r="D248" t="s">
        <v>29</v>
      </c>
      <c r="E248" t="str">
        <f>HYPERLINK("https://www.procyclingstats.com/rider/paul-lapeira"," LAPEIRA Paul Decathlon AG2R La Mondiale Team ")</f>
        <v xml:space="preserve"> LAPEIRA Paul Decathlon AG2R La Mondiale Team </v>
      </c>
      <c r="F248" t="s">
        <v>42</v>
      </c>
      <c r="G248" t="str">
        <f>HYPERLINK("https://www.procyclingstats.com/team/decathlon-ag2r-la-mondiale-2024","Decathlon AG2R La Mondiale Team")</f>
        <v>Decathlon AG2R La Mondiale Team</v>
      </c>
      <c r="J248" t="s">
        <v>294</v>
      </c>
      <c r="K248" t="str">
        <f t="shared" si="2"/>
        <v>..</v>
      </c>
    </row>
    <row r="249" spans="1:11" x14ac:dyDescent="0.2">
      <c r="A249" t="s">
        <v>157</v>
      </c>
      <c r="B249" t="s">
        <v>158</v>
      </c>
      <c r="D249" t="s">
        <v>46</v>
      </c>
      <c r="E249" t="str">
        <f>HYPERLINK("https://www.procyclingstats.com/rider/quentin-pacher"," PACHER Quentin Groupama - FDJ ")</f>
        <v xml:space="preserve"> PACHER Quentin Groupama - FDJ </v>
      </c>
      <c r="F249" t="s">
        <v>43</v>
      </c>
      <c r="G249" t="str">
        <f>HYPERLINK("https://www.procyclingstats.com/team/groupama-fdj-2024","Groupama - FDJ")</f>
        <v>Groupama - FDJ</v>
      </c>
      <c r="J249" t="s">
        <v>294</v>
      </c>
      <c r="K249" t="str">
        <f t="shared" si="2"/>
        <v>..</v>
      </c>
    </row>
    <row r="250" spans="1:11" x14ac:dyDescent="0.2">
      <c r="A250" t="s">
        <v>159</v>
      </c>
      <c r="B250" t="s">
        <v>160</v>
      </c>
      <c r="D250" t="s">
        <v>2</v>
      </c>
      <c r="E250" t="str">
        <f>HYPERLINK("https://www.procyclingstats.com/rider/cristian-rodriguez"," RODRÍGUEZ Cristián Arkéa - B&amp;B Hotels ")</f>
        <v xml:space="preserve"> RODRÍGUEZ Cristián Arkéa - B&amp;B Hotels </v>
      </c>
      <c r="F250" t="s">
        <v>30</v>
      </c>
      <c r="G250" t="str">
        <f>HYPERLINK("https://www.procyclingstats.com/team/arkea-b-b-hotels-2024","Arkéa - B&amp;B Hotels")</f>
        <v>Arkéa - B&amp;B Hotels</v>
      </c>
      <c r="J250" t="s">
        <v>294</v>
      </c>
      <c r="K250" t="str">
        <f t="shared" si="2"/>
        <v>..</v>
      </c>
    </row>
    <row r="251" spans="1:11" x14ac:dyDescent="0.2">
      <c r="A251" t="s">
        <v>25</v>
      </c>
      <c r="B251" t="s">
        <v>161</v>
      </c>
      <c r="D251" t="s">
        <v>29</v>
      </c>
      <c r="E251" t="str">
        <f>HYPERLINK("https://www.procyclingstats.com/rider/fabien-grellier"," GRELLIER Fabien TotalEnergies ")</f>
        <v xml:space="preserve"> GRELLIER Fabien TotalEnergies </v>
      </c>
      <c r="F251" t="s">
        <v>30</v>
      </c>
      <c r="G251" t="str">
        <f>HYPERLINK("https://www.procyclingstats.com/team/totalenergies-2024","TotalEnergies")</f>
        <v>TotalEnergies</v>
      </c>
      <c r="J251" t="s">
        <v>294</v>
      </c>
      <c r="K251" t="str">
        <f t="shared" si="2"/>
        <v>..</v>
      </c>
    </row>
    <row r="252" spans="1:11" x14ac:dyDescent="0.2">
      <c r="A252" t="s">
        <v>53</v>
      </c>
      <c r="B252" t="s">
        <v>162</v>
      </c>
      <c r="D252" t="s">
        <v>29</v>
      </c>
      <c r="E252" t="str">
        <f>HYPERLINK("https://www.procyclingstats.com/rider/kevin-geniets"," GENIETS Kevin Groupama - FDJ ")</f>
        <v xml:space="preserve"> GENIETS Kevin Groupama - FDJ </v>
      </c>
      <c r="F252" t="s">
        <v>65</v>
      </c>
      <c r="G252" t="str">
        <f>HYPERLINK("https://www.procyclingstats.com/team/groupama-fdj-2024","Groupama - FDJ")</f>
        <v>Groupama - FDJ</v>
      </c>
      <c r="J252" t="s">
        <v>294</v>
      </c>
      <c r="K252" t="str">
        <f t="shared" si="2"/>
        <v>..</v>
      </c>
    </row>
    <row r="253" spans="1:11" x14ac:dyDescent="0.2">
      <c r="A253" t="s">
        <v>163</v>
      </c>
      <c r="B253" t="s">
        <v>164</v>
      </c>
      <c r="D253" t="s">
        <v>2</v>
      </c>
      <c r="E253" t="str">
        <f>HYPERLINK("https://www.procyclingstats.com/rider/brent-van-moer"," VAN MOER Brent Lotto Dstny ")</f>
        <v xml:space="preserve"> VAN MOER Brent Lotto Dstny </v>
      </c>
      <c r="F253" t="s">
        <v>49</v>
      </c>
      <c r="G253" t="str">
        <f>HYPERLINK("https://www.procyclingstats.com/team/lotto-dstny-2024","Lotto Dstny")</f>
        <v>Lotto Dstny</v>
      </c>
      <c r="J253" t="s">
        <v>294</v>
      </c>
      <c r="K253" t="str">
        <f t="shared" si="2"/>
        <v>..</v>
      </c>
    </row>
    <row r="254" spans="1:11" x14ac:dyDescent="0.2">
      <c r="A254" t="s">
        <v>165</v>
      </c>
      <c r="B254" t="s">
        <v>166</v>
      </c>
      <c r="D254" t="s">
        <v>71</v>
      </c>
      <c r="E254" t="str">
        <f>HYPERLINK("https://www.procyclingstats.com/rider/soren-kragh-andersen"," KRAGH ANDERSEN Søren Alpecin - Deceuninck ")</f>
        <v xml:space="preserve"> KRAGH ANDERSEN Søren Alpecin - Deceuninck </v>
      </c>
      <c r="F254" t="s">
        <v>30</v>
      </c>
      <c r="G254" t="str">
        <f>HYPERLINK("https://www.procyclingstats.com/team/alpecin-deceuninck-2024","Alpecin - Deceuninck")</f>
        <v>Alpecin - Deceuninck</v>
      </c>
      <c r="J254" t="s">
        <v>294</v>
      </c>
      <c r="K254" t="str">
        <f t="shared" si="2"/>
        <v>..</v>
      </c>
    </row>
    <row r="255" spans="1:11" x14ac:dyDescent="0.2">
      <c r="A255" t="s">
        <v>92</v>
      </c>
      <c r="B255" t="s">
        <v>167</v>
      </c>
      <c r="D255" t="s">
        <v>2</v>
      </c>
      <c r="E255" t="str">
        <f>HYPERLINK("https://www.procyclingstats.com/rider/jakob-fuglsang"," FUGLSANG Jakob Israel - Premier Tech ")</f>
        <v xml:space="preserve"> FUGLSANG Jakob Israel - Premier Tech </v>
      </c>
      <c r="F255" t="s">
        <v>96</v>
      </c>
      <c r="G255" t="str">
        <f>HYPERLINK("https://www.procyclingstats.com/team/israel-premier-tech-2024","Israel - Premier Tech")</f>
        <v>Israel - Premier Tech</v>
      </c>
      <c r="J255" t="s">
        <v>294</v>
      </c>
      <c r="K255" t="str">
        <f t="shared" si="2"/>
        <v>..</v>
      </c>
    </row>
    <row r="256" spans="1:11" x14ac:dyDescent="0.2">
      <c r="A256" t="s">
        <v>168</v>
      </c>
      <c r="B256" t="s">
        <v>169</v>
      </c>
      <c r="D256" t="s">
        <v>29</v>
      </c>
      <c r="E256" t="str">
        <f>HYPERLINK("https://www.procyclingstats.com/rider/krists-neilands"," NEILANDS Krists Israel - Premier Tech ")</f>
        <v xml:space="preserve"> NEILANDS Krists Israel - Premier Tech </v>
      </c>
      <c r="F256" t="s">
        <v>30</v>
      </c>
      <c r="G256" t="str">
        <f>HYPERLINK("https://www.procyclingstats.com/team/israel-premier-tech-2024","Israel - Premier Tech")</f>
        <v>Israel - Premier Tech</v>
      </c>
      <c r="J256" t="s">
        <v>294</v>
      </c>
      <c r="K256" t="str">
        <f t="shared" si="2"/>
        <v>..</v>
      </c>
    </row>
    <row r="257" spans="1:11" x14ac:dyDescent="0.2">
      <c r="A257" t="s">
        <v>170</v>
      </c>
      <c r="B257" t="s">
        <v>171</v>
      </c>
      <c r="D257" t="s">
        <v>29</v>
      </c>
      <c r="E257" t="str">
        <f>HYPERLINK("https://www.procyclingstats.com/rider/kobe-goossens"," GOOSSENS Kobe Intermarché - Wanty ")</f>
        <v xml:space="preserve"> GOOSSENS Kobe Intermarché - Wanty </v>
      </c>
      <c r="F257" t="s">
        <v>47</v>
      </c>
      <c r="G257" t="str">
        <f>HYPERLINK("https://www.procyclingstats.com/team/intermarche-wanty-2024","Intermarché - Wanty")</f>
        <v>Intermarché - Wanty</v>
      </c>
      <c r="J257" t="s">
        <v>294</v>
      </c>
      <c r="K257" t="str">
        <f t="shared" si="2"/>
        <v>..</v>
      </c>
    </row>
    <row r="258" spans="1:11" x14ac:dyDescent="0.2">
      <c r="A258" t="s">
        <v>68</v>
      </c>
      <c r="B258" t="s">
        <v>172</v>
      </c>
      <c r="D258" t="s">
        <v>71</v>
      </c>
      <c r="E258" t="str">
        <f>HYPERLINK("https://www.procyclingstats.com/rider/stefan-kung"," KÜNG Stefan Groupama - FDJ ")</f>
        <v xml:space="preserve"> KÜNG Stefan Groupama - FDJ </v>
      </c>
      <c r="F258" t="s">
        <v>62</v>
      </c>
      <c r="G258" t="str">
        <f>HYPERLINK("https://www.procyclingstats.com/team/groupama-fdj-2024","Groupama - FDJ")</f>
        <v>Groupama - FDJ</v>
      </c>
      <c r="J258" t="s">
        <v>294</v>
      </c>
      <c r="K258" t="str">
        <f t="shared" si="2"/>
        <v>..</v>
      </c>
    </row>
    <row r="259" spans="1:11" x14ac:dyDescent="0.2">
      <c r="A259" t="s">
        <v>129</v>
      </c>
      <c r="B259" t="s">
        <v>73</v>
      </c>
      <c r="D259" t="s">
        <v>16</v>
      </c>
      <c r="E259" t="str">
        <f>HYPERLINK("https://www.procyclingstats.com/rider/marc-soler"," SOLER Marc UAE Team Emirates ")</f>
        <v xml:space="preserve"> SOLER Marc UAE Team Emirates </v>
      </c>
      <c r="F259" t="s">
        <v>62</v>
      </c>
      <c r="G259" t="str">
        <f>HYPERLINK("https://www.procyclingstats.com/team/uae-team-emirates-2024","UAE Team Emirates")</f>
        <v>UAE Team Emirates</v>
      </c>
      <c r="J259" t="s">
        <v>294</v>
      </c>
      <c r="K259" t="str">
        <f t="shared" si="2"/>
        <v>..</v>
      </c>
    </row>
    <row r="260" spans="1:11" x14ac:dyDescent="0.2">
      <c r="A260" t="s">
        <v>173</v>
      </c>
      <c r="B260" t="s">
        <v>174</v>
      </c>
      <c r="D260" t="s">
        <v>46</v>
      </c>
      <c r="E260" t="str">
        <f>HYPERLINK("https://www.procyclingstats.com/rider/romain-gregoire1"," GRÉGOIRE Romain Groupama - FDJ ")</f>
        <v xml:space="preserve"> GRÉGOIRE Romain Groupama - FDJ </v>
      </c>
      <c r="F260" t="s">
        <v>81</v>
      </c>
      <c r="G260" t="str">
        <f>HYPERLINK("https://www.procyclingstats.com/team/groupama-fdj-2024","Groupama - FDJ")</f>
        <v>Groupama - FDJ</v>
      </c>
      <c r="J260" t="s">
        <v>294</v>
      </c>
      <c r="K260" t="str">
        <f t="shared" si="2"/>
        <v>..</v>
      </c>
    </row>
    <row r="261" spans="1:11" x14ac:dyDescent="0.2">
      <c r="A261" t="s">
        <v>175</v>
      </c>
      <c r="B261" t="s">
        <v>154</v>
      </c>
      <c r="D261" t="s">
        <v>29</v>
      </c>
      <c r="E261" t="str">
        <f>HYPERLINK("https://www.procyclingstats.com/rider/matej-mohoric"," MOHORIČ Matej Bahrain - Victorious ")</f>
        <v xml:space="preserve"> MOHORIČ Matej Bahrain - Victorious </v>
      </c>
      <c r="F261" t="s">
        <v>30</v>
      </c>
      <c r="G261" t="str">
        <f>HYPERLINK("https://www.procyclingstats.com/team/bahrain-victorious-2024","Bahrain - Victorious")</f>
        <v>Bahrain - Victorious</v>
      </c>
      <c r="J261" t="s">
        <v>294</v>
      </c>
      <c r="K261" t="str">
        <f t="shared" si="2"/>
        <v>..</v>
      </c>
    </row>
    <row r="262" spans="1:11" x14ac:dyDescent="0.2">
      <c r="A262" t="s">
        <v>94</v>
      </c>
      <c r="B262" t="s">
        <v>17</v>
      </c>
      <c r="D262" t="s">
        <v>71</v>
      </c>
      <c r="E262" t="str">
        <f>HYPERLINK("https://www.procyclingstats.com/rider/jonathan-castroviejo"," CASTROVIEJO Jonathan INEOS Grenadiers ")</f>
        <v xml:space="preserve"> CASTROVIEJO Jonathan INEOS Grenadiers </v>
      </c>
      <c r="F262" t="s">
        <v>79</v>
      </c>
      <c r="G262" t="str">
        <f>HYPERLINK("https://www.procyclingstats.com/team/ineos-grenadiers-2024","INEOS Grenadiers")</f>
        <v>INEOS Grenadiers</v>
      </c>
      <c r="J262" t="s">
        <v>294</v>
      </c>
      <c r="K262" t="str">
        <f t="shared" si="2"/>
        <v>..</v>
      </c>
    </row>
    <row r="263" spans="1:11" x14ac:dyDescent="0.2">
      <c r="A263" t="s">
        <v>176</v>
      </c>
      <c r="B263" t="s">
        <v>177</v>
      </c>
      <c r="D263" t="s">
        <v>2</v>
      </c>
      <c r="E263" t="str">
        <f>HYPERLINK("https://www.procyclingstats.com/rider/ion-izagirre"," IZAGIRRE Ion Cofidis ")</f>
        <v xml:space="preserve"> IZAGIRRE Ion Cofidis </v>
      </c>
      <c r="F263" t="s">
        <v>58</v>
      </c>
      <c r="G263" t="str">
        <f>HYPERLINK("https://www.procyclingstats.com/team/cofidis-2024","Cofidis")</f>
        <v>Cofidis</v>
      </c>
      <c r="J263" t="s">
        <v>294</v>
      </c>
      <c r="K263" t="str">
        <f t="shared" si="2"/>
        <v>..</v>
      </c>
    </row>
    <row r="264" spans="1:11" x14ac:dyDescent="0.2">
      <c r="A264" t="s">
        <v>178</v>
      </c>
      <c r="B264" t="s">
        <v>179</v>
      </c>
      <c r="D264" t="s">
        <v>2</v>
      </c>
      <c r="E264" t="str">
        <f>HYPERLINK("https://www.procyclingstats.com/rider/jesus-herrada-lopez"," HERRADA Jesús Cofidis ")</f>
        <v xml:space="preserve"> HERRADA Jesús Cofidis </v>
      </c>
      <c r="F264" t="s">
        <v>17</v>
      </c>
      <c r="G264" t="str">
        <f>HYPERLINK("https://www.procyclingstats.com/team/cofidis-2024","Cofidis")</f>
        <v>Cofidis</v>
      </c>
      <c r="J264" t="s">
        <v>294</v>
      </c>
      <c r="K264" t="str">
        <f t="shared" si="2"/>
        <v>..</v>
      </c>
    </row>
    <row r="265" spans="1:11" x14ac:dyDescent="0.2">
      <c r="A265" t="s">
        <v>72</v>
      </c>
      <c r="B265" t="s">
        <v>180</v>
      </c>
      <c r="D265" t="s">
        <v>2</v>
      </c>
      <c r="E265" t="str">
        <f>HYPERLINK("https://www.procyclingstats.com/rider/hugo-houle"," HOULE Hugo Israel - Premier Tech ")</f>
        <v xml:space="preserve"> HOULE Hugo Israel - Premier Tech </v>
      </c>
      <c r="F265" t="s">
        <v>17</v>
      </c>
      <c r="G265" t="str">
        <f>HYPERLINK("https://www.procyclingstats.com/team/israel-premier-tech-2024","Israel - Premier Tech")</f>
        <v>Israel - Premier Tech</v>
      </c>
      <c r="J265" t="s">
        <v>294</v>
      </c>
      <c r="K265" t="str">
        <f t="shared" si="2"/>
        <v>..</v>
      </c>
    </row>
    <row r="266" spans="1:11" x14ac:dyDescent="0.2">
      <c r="A266" t="s">
        <v>141</v>
      </c>
      <c r="B266" t="s">
        <v>168</v>
      </c>
      <c r="D266" t="s">
        <v>29</v>
      </c>
      <c r="E266" t="str">
        <f>HYPERLINK("https://www.procyclingstats.com/rider/gianni-moscon"," MOSCON Gianni Soudal Quick-Step ")</f>
        <v xml:space="preserve"> MOSCON Gianni Soudal Quick-Step </v>
      </c>
      <c r="F266" t="s">
        <v>62</v>
      </c>
      <c r="G266" t="str">
        <f>HYPERLINK("https://www.procyclingstats.com/team/soudal-quick-step-2024","Soudal Quick-Step")</f>
        <v>Soudal Quick-Step</v>
      </c>
      <c r="J266" t="s">
        <v>294</v>
      </c>
      <c r="K266" t="str">
        <f t="shared" si="2"/>
        <v>..</v>
      </c>
    </row>
    <row r="267" spans="1:11" x14ac:dyDescent="0.2">
      <c r="A267" t="s">
        <v>181</v>
      </c>
      <c r="B267" t="s">
        <v>182</v>
      </c>
      <c r="D267" t="s">
        <v>16</v>
      </c>
      <c r="E267" t="str">
        <f>HYPERLINK("https://www.procyclingstats.com/rider/harm-vanhoucke"," VANHOUCKE Harm Lotto Dstny ")</f>
        <v xml:space="preserve"> VANHOUCKE Harm Lotto Dstny </v>
      </c>
      <c r="F267" t="s">
        <v>65</v>
      </c>
      <c r="G267" t="str">
        <f>HYPERLINK("https://www.procyclingstats.com/team/lotto-dstny-2024","Lotto Dstny")</f>
        <v>Lotto Dstny</v>
      </c>
      <c r="J267" t="s">
        <v>294</v>
      </c>
      <c r="K267" t="str">
        <f t="shared" si="2"/>
        <v>..</v>
      </c>
    </row>
    <row r="268" spans="1:11" x14ac:dyDescent="0.2">
      <c r="A268" t="s">
        <v>183</v>
      </c>
      <c r="B268" t="s">
        <v>184</v>
      </c>
      <c r="D268" t="s">
        <v>29</v>
      </c>
      <c r="E268" t="str">
        <f>HYPERLINK("https://www.procyclingstats.com/rider/gianni-vermeersch"," VERMEERSCH Gianni Alpecin - Deceuninck ")</f>
        <v xml:space="preserve"> VERMEERSCH Gianni Alpecin - Deceuninck </v>
      </c>
      <c r="F268" t="s">
        <v>84</v>
      </c>
      <c r="G268" t="str">
        <f>HYPERLINK("https://www.procyclingstats.com/team/alpecin-deceuninck-2024","Alpecin - Deceuninck")</f>
        <v>Alpecin - Deceuninck</v>
      </c>
      <c r="J268" t="s">
        <v>294</v>
      </c>
      <c r="K268" t="str">
        <f t="shared" si="2"/>
        <v>..</v>
      </c>
    </row>
    <row r="269" spans="1:11" x14ac:dyDescent="0.2">
      <c r="A269" t="s">
        <v>76</v>
      </c>
      <c r="B269" t="s">
        <v>185</v>
      </c>
      <c r="D269" t="s">
        <v>29</v>
      </c>
      <c r="E269" t="str">
        <f>HYPERLINK("https://www.procyclingstats.com/rider/mathieu-van-der-poel"," VAN DER POEL Mathieu Alpecin - Deceuninck ")</f>
        <v xml:space="preserve"> VAN DER POEL Mathieu Alpecin - Deceuninck </v>
      </c>
      <c r="F269" t="s">
        <v>30</v>
      </c>
      <c r="G269" t="str">
        <f>HYPERLINK("https://www.procyclingstats.com/team/alpecin-deceuninck-2024","Alpecin - Deceuninck")</f>
        <v>Alpecin - Deceuninck</v>
      </c>
      <c r="J269" t="s">
        <v>294</v>
      </c>
      <c r="K269" t="str">
        <f t="shared" si="2"/>
        <v>..</v>
      </c>
    </row>
    <row r="270" spans="1:11" x14ac:dyDescent="0.2">
      <c r="A270" t="s">
        <v>186</v>
      </c>
      <c r="B270" t="s">
        <v>20</v>
      </c>
      <c r="D270" t="s">
        <v>29</v>
      </c>
      <c r="E270" t="str">
        <f>HYPERLINK("https://www.procyclingstats.com/rider/tiesj-benoot"," BENOOT Tiesj Team Visma | Lease a Bike ")</f>
        <v xml:space="preserve"> BENOOT Tiesj Team Visma | Lease a Bike </v>
      </c>
      <c r="F270" t="s">
        <v>62</v>
      </c>
      <c r="G270" t="str">
        <f>HYPERLINK("https://www.procyclingstats.com/team/team-visma-lease-a-bike-2024","Team Visma | Lease a Bike")</f>
        <v>Team Visma | Lease a Bike</v>
      </c>
      <c r="J270" t="s">
        <v>294</v>
      </c>
      <c r="K270" t="str">
        <f t="shared" si="2"/>
        <v>..</v>
      </c>
    </row>
    <row r="271" spans="1:11" x14ac:dyDescent="0.2">
      <c r="A271" t="s">
        <v>37</v>
      </c>
      <c r="B271" t="s">
        <v>44</v>
      </c>
      <c r="D271" t="s">
        <v>2</v>
      </c>
      <c r="E271" t="str">
        <f>HYPERLINK("https://www.procyclingstats.com/rider/bart-lemmen"," LEMMEN Bart Team Visma | Lease a Bike ")</f>
        <v xml:space="preserve"> LEMMEN Bart Team Visma | Lease a Bike </v>
      </c>
      <c r="F271" t="s">
        <v>47</v>
      </c>
      <c r="G271" t="str">
        <f>HYPERLINK("https://www.procyclingstats.com/team/team-visma-lease-a-bike-2024","Team Visma | Lease a Bike")</f>
        <v>Team Visma | Lease a Bike</v>
      </c>
      <c r="J271" t="s">
        <v>294</v>
      </c>
      <c r="K271" t="str">
        <f t="shared" si="2"/>
        <v>..</v>
      </c>
    </row>
    <row r="272" spans="1:11" x14ac:dyDescent="0.2">
      <c r="A272" t="s">
        <v>187</v>
      </c>
      <c r="B272" t="s">
        <v>189</v>
      </c>
      <c r="D272" t="s">
        <v>2</v>
      </c>
      <c r="E272" t="str">
        <f>HYPERLINK("https://www.procyclingstats.com/rider/aleksey-lutsenko"," LUTSENKO Alexey Astana Qazaqstan Team ")</f>
        <v xml:space="preserve"> LUTSENKO Alexey Astana Qazaqstan Team </v>
      </c>
      <c r="F272" t="s">
        <v>84</v>
      </c>
      <c r="G272" t="str">
        <f>HYPERLINK("https://www.procyclingstats.com/team/astana-qazaqstan-team-2024","Astana Qazaqstan Team")</f>
        <v>Astana Qazaqstan Team</v>
      </c>
      <c r="J272" t="s">
        <v>295</v>
      </c>
      <c r="K272" t="str">
        <f t="shared" si="2"/>
        <v>..</v>
      </c>
    </row>
    <row r="273" spans="1:11" x14ac:dyDescent="0.2">
      <c r="A273" t="s">
        <v>162</v>
      </c>
      <c r="B273" t="s">
        <v>191</v>
      </c>
      <c r="D273" t="s">
        <v>46</v>
      </c>
      <c r="E273" t="str">
        <f>HYPERLINK("https://www.procyclingstats.com/rider/magnus-cort-nielsen"," CORT Magnus Uno-X Mobility ")</f>
        <v xml:space="preserve"> CORT Magnus Uno-X Mobility </v>
      </c>
      <c r="F273" t="s">
        <v>84</v>
      </c>
      <c r="G273" t="str">
        <f>HYPERLINK("https://www.procyclingstats.com/team/uno-x-mobility-2024","Uno-X Mobility")</f>
        <v>Uno-X Mobility</v>
      </c>
      <c r="J273" t="s">
        <v>296</v>
      </c>
      <c r="K273" t="str">
        <f t="shared" si="2"/>
        <v>..</v>
      </c>
    </row>
    <row r="274" spans="1:11" x14ac:dyDescent="0.2">
      <c r="A274" t="s">
        <v>174</v>
      </c>
      <c r="B274" t="s">
        <v>194</v>
      </c>
      <c r="D274" t="s">
        <v>29</v>
      </c>
      <c r="E274" t="str">
        <f>HYPERLINK("https://www.procyclingstats.com/rider/rasmus-tiller"," TILLER Rasmus Uno-X Mobility ")</f>
        <v xml:space="preserve"> TILLER Rasmus Uno-X Mobility </v>
      </c>
      <c r="F274" t="s">
        <v>65</v>
      </c>
      <c r="G274" t="str">
        <f>HYPERLINK("https://www.procyclingstats.com/team/uno-x-mobility-2024","Uno-X Mobility")</f>
        <v>Uno-X Mobility</v>
      </c>
      <c r="J274" t="s">
        <v>297</v>
      </c>
      <c r="K274" t="str">
        <f t="shared" si="2"/>
        <v>..</v>
      </c>
    </row>
    <row r="275" spans="1:11" x14ac:dyDescent="0.2">
      <c r="A275" t="s">
        <v>172</v>
      </c>
      <c r="B275" t="s">
        <v>104</v>
      </c>
      <c r="D275" t="s">
        <v>29</v>
      </c>
      <c r="E275" t="str">
        <f>HYPERLINK("https://www.procyclingstats.com/rider/jasper-stuyven"," STUYVEN Jasper Lidl - Trek ")</f>
        <v xml:space="preserve"> STUYVEN Jasper Lidl - Trek </v>
      </c>
      <c r="F275" t="s">
        <v>43</v>
      </c>
      <c r="G275" t="str">
        <f>HYPERLINK("https://www.procyclingstats.com/team/lidl-trek-2024","Lidl - Trek")</f>
        <v>Lidl - Trek</v>
      </c>
      <c r="J275" t="s">
        <v>298</v>
      </c>
      <c r="K275" t="str">
        <f t="shared" si="2"/>
        <v>..</v>
      </c>
    </row>
    <row r="276" spans="1:11" x14ac:dyDescent="0.2">
      <c r="A276" t="s">
        <v>125</v>
      </c>
      <c r="B276" t="s">
        <v>145</v>
      </c>
      <c r="D276" t="s">
        <v>46</v>
      </c>
      <c r="E276" t="str">
        <f>HYPERLINK("https://www.procyclingstats.com/rider/nikias-arndt"," ARNDT Nikias Bahrain - Victorious ")</f>
        <v xml:space="preserve"> ARNDT Nikias Bahrain - Victorious </v>
      </c>
      <c r="F276" t="s">
        <v>43</v>
      </c>
      <c r="G276" t="str">
        <f>HYPERLINK("https://www.procyclingstats.com/team/bahrain-victorious-2024","Bahrain - Victorious")</f>
        <v>Bahrain - Victorious</v>
      </c>
      <c r="J276" t="s">
        <v>298</v>
      </c>
      <c r="K276" t="str">
        <f t="shared" si="2"/>
        <v>..</v>
      </c>
    </row>
    <row r="277" spans="1:11" x14ac:dyDescent="0.2">
      <c r="A277" t="s">
        <v>197</v>
      </c>
      <c r="B277" t="s">
        <v>199</v>
      </c>
      <c r="D277" t="s">
        <v>29</v>
      </c>
      <c r="E277" t="str">
        <f>HYPERLINK("https://www.procyclingstats.com/rider/arnaud-de-lie"," DE LIE Arnaud Lotto Dstny ")</f>
        <v xml:space="preserve"> DE LIE Arnaud Lotto Dstny </v>
      </c>
      <c r="F277" t="s">
        <v>52</v>
      </c>
      <c r="G277" t="str">
        <f>HYPERLINK("https://www.procyclingstats.com/team/lotto-dstny-2024","Lotto Dstny")</f>
        <v>Lotto Dstny</v>
      </c>
      <c r="J277" t="s">
        <v>299</v>
      </c>
      <c r="K277" t="str">
        <f t="shared" si="2"/>
        <v>..</v>
      </c>
    </row>
    <row r="278" spans="1:11" x14ac:dyDescent="0.2">
      <c r="A278" t="s">
        <v>158</v>
      </c>
      <c r="B278" t="s">
        <v>201</v>
      </c>
      <c r="D278" t="s">
        <v>29</v>
      </c>
      <c r="E278" t="str">
        <f>HYPERLINK("https://www.procyclingstats.com/rider/sebastien-grignard"," GRIGNARD Sébastien Lotto Dstny ")</f>
        <v xml:space="preserve"> GRIGNARD Sébastien Lotto Dstny </v>
      </c>
      <c r="F278" t="s">
        <v>36</v>
      </c>
      <c r="G278" t="str">
        <f>HYPERLINK("https://www.procyclingstats.com/team/lotto-dstny-2024","Lotto Dstny")</f>
        <v>Lotto Dstny</v>
      </c>
      <c r="J278" t="s">
        <v>300</v>
      </c>
      <c r="K278" t="str">
        <f t="shared" ref="K278:K309" si="3">HYPERLINK("https://www.procyclingstats.com/","..")</f>
        <v>..</v>
      </c>
    </row>
    <row r="279" spans="1:11" x14ac:dyDescent="0.2">
      <c r="A279" t="s">
        <v>203</v>
      </c>
      <c r="B279" t="s">
        <v>74</v>
      </c>
      <c r="D279" t="s">
        <v>2</v>
      </c>
      <c r="E279" t="str">
        <f>HYPERLINK("https://www.procyclingstats.com/rider/tim-wellens"," WELLENS Tim UAE Team Emirates ")</f>
        <v xml:space="preserve"> WELLENS Tim UAE Team Emirates </v>
      </c>
      <c r="F279" t="s">
        <v>17</v>
      </c>
      <c r="G279" t="str">
        <f>HYPERLINK("https://www.procyclingstats.com/team/uae-team-emirates-2024","UAE Team Emirates")</f>
        <v>UAE Team Emirates</v>
      </c>
      <c r="J279" t="s">
        <v>300</v>
      </c>
      <c r="K279" t="str">
        <f t="shared" si="3"/>
        <v>..</v>
      </c>
    </row>
    <row r="280" spans="1:11" x14ac:dyDescent="0.2">
      <c r="A280" t="s">
        <v>204</v>
      </c>
      <c r="B280" t="s">
        <v>205</v>
      </c>
      <c r="D280" t="s">
        <v>71</v>
      </c>
      <c r="E280" t="str">
        <f>HYPERLINK("https://www.procyclingstats.com/rider/soren-waerenskjold"," WÆRENSKJOLD Søren Uno-X Mobility ")</f>
        <v xml:space="preserve"> WÆRENSKJOLD Søren Uno-X Mobility </v>
      </c>
      <c r="F280" t="s">
        <v>42</v>
      </c>
      <c r="G280" t="str">
        <f>HYPERLINK("https://www.procyclingstats.com/team/uno-x-mobility-2024","Uno-X Mobility")</f>
        <v>Uno-X Mobility</v>
      </c>
      <c r="J280" t="s">
        <v>300</v>
      </c>
      <c r="K280" t="str">
        <f t="shared" si="3"/>
        <v>..</v>
      </c>
    </row>
    <row r="281" spans="1:11" x14ac:dyDescent="0.2">
      <c r="A281" t="s">
        <v>19</v>
      </c>
      <c r="B281" t="s">
        <v>206</v>
      </c>
      <c r="D281" t="s">
        <v>207</v>
      </c>
      <c r="E281" t="str">
        <f>HYPERLINK("https://www.procyclingstats.com/rider/nils-eekhoff"," EEKHOFF Nils Team dsm-firmenich PostNL ")</f>
        <v xml:space="preserve"> EEKHOFF Nils Team dsm-firmenich PostNL </v>
      </c>
      <c r="F281" t="s">
        <v>49</v>
      </c>
      <c r="G281" t="str">
        <f>HYPERLINK("https://www.procyclingstats.com/team/team-dsm-firmenich-postnl-2024","Team dsm-firmenich PostNL")</f>
        <v>Team dsm-firmenich PostNL</v>
      </c>
      <c r="J281" t="s">
        <v>300</v>
      </c>
      <c r="K281" t="str">
        <f t="shared" si="3"/>
        <v>..</v>
      </c>
    </row>
    <row r="282" spans="1:11" x14ac:dyDescent="0.2">
      <c r="A282" t="s">
        <v>185</v>
      </c>
      <c r="B282" t="s">
        <v>208</v>
      </c>
      <c r="D282" t="s">
        <v>207</v>
      </c>
      <c r="E282" t="str">
        <f>HYPERLINK("https://www.procyclingstats.com/rider/arnaud-demare"," DÉMARE Arnaud Arkéa - B&amp;B Hotels ")</f>
        <v xml:space="preserve"> DÉMARE Arnaud Arkéa - B&amp;B Hotels </v>
      </c>
      <c r="F282" t="s">
        <v>43</v>
      </c>
      <c r="G282" t="str">
        <f>HYPERLINK("https://www.procyclingstats.com/team/arkea-b-b-hotels-2024","Arkéa - B&amp;B Hotels")</f>
        <v>Arkéa - B&amp;B Hotels</v>
      </c>
      <c r="J282" t="s">
        <v>300</v>
      </c>
      <c r="K282" t="str">
        <f t="shared" si="3"/>
        <v>..</v>
      </c>
    </row>
    <row r="283" spans="1:11" x14ac:dyDescent="0.2">
      <c r="A283" t="s">
        <v>209</v>
      </c>
      <c r="B283" t="s">
        <v>176</v>
      </c>
      <c r="D283" t="s">
        <v>46</v>
      </c>
      <c r="E283" t="str">
        <f>HYPERLINK("https://www.procyclingstats.com/rider/nico-denz"," DENZ Nico Red Bull - BORA - hansgrohe ")</f>
        <v xml:space="preserve"> DENZ Nico Red Bull - BORA - hansgrohe </v>
      </c>
      <c r="F283" t="s">
        <v>62</v>
      </c>
      <c r="G283" t="str">
        <f>HYPERLINK("https://www.procyclingstats.com/team/red-bull-bora-hansgrohe-2024","Red Bull - BORA - hansgrohe")</f>
        <v>Red Bull - BORA - hansgrohe</v>
      </c>
      <c r="J283" t="s">
        <v>300</v>
      </c>
      <c r="K283" t="str">
        <f t="shared" si="3"/>
        <v>..</v>
      </c>
    </row>
    <row r="284" spans="1:11" x14ac:dyDescent="0.2">
      <c r="A284" t="s">
        <v>210</v>
      </c>
      <c r="B284" t="s">
        <v>211</v>
      </c>
      <c r="D284" t="s">
        <v>29</v>
      </c>
      <c r="E284" t="str">
        <f>HYPERLINK("https://www.procyclingstats.com/rider/john-degenkolb"," DEGENKOLB John Team dsm-firmenich PostNL ")</f>
        <v xml:space="preserve"> DEGENKOLB John Team dsm-firmenich PostNL </v>
      </c>
      <c r="F284" t="s">
        <v>58</v>
      </c>
      <c r="G284" t="str">
        <f>HYPERLINK("https://www.procyclingstats.com/team/team-dsm-firmenich-postnl-2024","Team dsm-firmenich PostNL")</f>
        <v>Team dsm-firmenich PostNL</v>
      </c>
      <c r="J284" t="s">
        <v>300</v>
      </c>
      <c r="K284" t="str">
        <f t="shared" si="3"/>
        <v>..</v>
      </c>
    </row>
    <row r="285" spans="1:11" x14ac:dyDescent="0.2">
      <c r="A285" t="s">
        <v>166</v>
      </c>
      <c r="B285" t="s">
        <v>59</v>
      </c>
      <c r="D285" t="s">
        <v>29</v>
      </c>
      <c r="E285" t="str">
        <f>HYPERLINK("https://www.procyclingstats.com/rider/nils-politt"," POLITT Nils UAE Team Emirates ")</f>
        <v xml:space="preserve"> POLITT Nils UAE Team Emirates </v>
      </c>
      <c r="F285" t="s">
        <v>62</v>
      </c>
      <c r="G285" t="str">
        <f>HYPERLINK("https://www.procyclingstats.com/team/uae-team-emirates-2024","UAE Team Emirates")</f>
        <v>UAE Team Emirates</v>
      </c>
      <c r="J285" t="s">
        <v>300</v>
      </c>
      <c r="K285" t="str">
        <f t="shared" si="3"/>
        <v>..</v>
      </c>
    </row>
    <row r="286" spans="1:11" x14ac:dyDescent="0.2">
      <c r="A286" t="s">
        <v>155</v>
      </c>
      <c r="B286" t="s">
        <v>212</v>
      </c>
      <c r="D286" t="s">
        <v>29</v>
      </c>
      <c r="E286" t="str">
        <f>HYPERLINK("https://www.procyclingstats.com/rider/sandy-dujardin"," DUJARDIN Sandy TotalEnergies ")</f>
        <v xml:space="preserve"> DUJARDIN Sandy TotalEnergies </v>
      </c>
      <c r="F286" t="s">
        <v>65</v>
      </c>
      <c r="G286" t="str">
        <f>HYPERLINK("https://www.procyclingstats.com/team/totalenergies-2024","TotalEnergies")</f>
        <v>TotalEnergies</v>
      </c>
      <c r="J286" t="s">
        <v>300</v>
      </c>
      <c r="K286" t="str">
        <f t="shared" si="3"/>
        <v>..</v>
      </c>
    </row>
    <row r="287" spans="1:11" x14ac:dyDescent="0.2">
      <c r="A287" t="s">
        <v>213</v>
      </c>
      <c r="B287" t="s">
        <v>203</v>
      </c>
      <c r="D287" t="s">
        <v>29</v>
      </c>
      <c r="E287" t="str">
        <f>HYPERLINK("https://www.procyclingstats.com/rider/clement-russo"," RUSSO Clément Groupama - FDJ ")</f>
        <v xml:space="preserve"> RUSSO Clément Groupama - FDJ </v>
      </c>
      <c r="F287" t="s">
        <v>30</v>
      </c>
      <c r="G287" t="str">
        <f>HYPERLINK("https://www.procyclingstats.com/team/groupama-fdj-2024","Groupama - FDJ")</f>
        <v>Groupama - FDJ</v>
      </c>
      <c r="J287" t="s">
        <v>300</v>
      </c>
      <c r="K287" t="str">
        <f t="shared" si="3"/>
        <v>..</v>
      </c>
    </row>
    <row r="288" spans="1:11" x14ac:dyDescent="0.2">
      <c r="A288" t="s">
        <v>214</v>
      </c>
      <c r="B288" t="s">
        <v>101</v>
      </c>
      <c r="D288" t="s">
        <v>29</v>
      </c>
      <c r="E288" t="str">
        <f>HYPERLINK("https://www.procyclingstats.com/rider/tim-declercq"," DECLERCQ Tim Lidl - Trek ")</f>
        <v xml:space="preserve"> DECLERCQ Tim Lidl - Trek </v>
      </c>
      <c r="F288" t="s">
        <v>58</v>
      </c>
      <c r="G288" t="str">
        <f>HYPERLINK("https://www.procyclingstats.com/team/lidl-trek-2024","Lidl - Trek")</f>
        <v>Lidl - Trek</v>
      </c>
      <c r="J288" t="s">
        <v>300</v>
      </c>
      <c r="K288" t="str">
        <f t="shared" si="3"/>
        <v>..</v>
      </c>
    </row>
    <row r="289" spans="1:11" x14ac:dyDescent="0.2">
      <c r="A289" t="s">
        <v>184</v>
      </c>
      <c r="B289" t="s">
        <v>215</v>
      </c>
      <c r="D289" t="s">
        <v>29</v>
      </c>
      <c r="E289" t="str">
        <f>HYPERLINK("https://www.procyclingstats.com/rider/jordan-jegat"," JEGAT Jordan TotalEnergies ")</f>
        <v xml:space="preserve"> JEGAT Jordan TotalEnergies </v>
      </c>
      <c r="F289" t="s">
        <v>36</v>
      </c>
      <c r="G289" t="str">
        <f>HYPERLINK("https://www.procyclingstats.com/team/totalenergies-2024","TotalEnergies")</f>
        <v>TotalEnergies</v>
      </c>
      <c r="J289" t="s">
        <v>300</v>
      </c>
      <c r="K289" t="str">
        <f t="shared" si="3"/>
        <v>..</v>
      </c>
    </row>
    <row r="290" spans="1:11" x14ac:dyDescent="0.2">
      <c r="A290" t="s">
        <v>216</v>
      </c>
      <c r="B290" t="s">
        <v>127</v>
      </c>
      <c r="D290" t="s">
        <v>29</v>
      </c>
      <c r="E290" t="str">
        <f>HYPERLINK("https://www.procyclingstats.com/rider/oliver-naesen"," NAESEN Oliver Decathlon AG2R La Mondiale Team ")</f>
        <v xml:space="preserve"> NAESEN Oliver Decathlon AG2R La Mondiale Team </v>
      </c>
      <c r="F290" t="s">
        <v>17</v>
      </c>
      <c r="G290" t="str">
        <f>HYPERLINK("https://www.procyclingstats.com/team/decathlon-ag2r-la-mondiale-2024","Decathlon AG2R La Mondiale Team")</f>
        <v>Decathlon AG2R La Mondiale Team</v>
      </c>
      <c r="J290" t="s">
        <v>300</v>
      </c>
      <c r="K290" t="str">
        <f t="shared" si="3"/>
        <v>..</v>
      </c>
    </row>
    <row r="291" spans="1:11" x14ac:dyDescent="0.2">
      <c r="A291" t="s">
        <v>31</v>
      </c>
      <c r="B291" t="s">
        <v>217</v>
      </c>
      <c r="D291" t="s">
        <v>29</v>
      </c>
      <c r="E291" t="str">
        <f>HYPERLINK("https://www.procyclingstats.com/rider/anthony-turgis"," TURGIS Anthony TotalEnergies ")</f>
        <v xml:space="preserve"> TURGIS Anthony TotalEnergies </v>
      </c>
      <c r="F291" t="s">
        <v>62</v>
      </c>
      <c r="G291" t="str">
        <f>HYPERLINK("https://www.procyclingstats.com/team/totalenergies-2024","TotalEnergies")</f>
        <v>TotalEnergies</v>
      </c>
      <c r="J291" t="s">
        <v>300</v>
      </c>
      <c r="K291" t="str">
        <f t="shared" si="3"/>
        <v>..</v>
      </c>
    </row>
    <row r="292" spans="1:11" x14ac:dyDescent="0.2">
      <c r="A292" t="s">
        <v>83</v>
      </c>
      <c r="B292" t="s">
        <v>131</v>
      </c>
      <c r="D292" t="s">
        <v>29</v>
      </c>
      <c r="E292" t="str">
        <f>HYPERLINK("https://www.procyclingstats.com/rider/nans-peters"," PETERS Nans Decathlon AG2R La Mondiale Team ")</f>
        <v xml:space="preserve"> PETERS Nans Decathlon AG2R La Mondiale Team </v>
      </c>
      <c r="F292" t="s">
        <v>62</v>
      </c>
      <c r="G292" t="str">
        <f>HYPERLINK("https://www.procyclingstats.com/team/decathlon-ag2r-la-mondiale-2024","Decathlon AG2R La Mondiale Team")</f>
        <v>Decathlon AG2R La Mondiale Team</v>
      </c>
      <c r="J292" t="s">
        <v>300</v>
      </c>
      <c r="K292" t="str">
        <f t="shared" si="3"/>
        <v>..</v>
      </c>
    </row>
    <row r="293" spans="1:11" x14ac:dyDescent="0.2">
      <c r="A293" t="s">
        <v>61</v>
      </c>
      <c r="B293" t="s">
        <v>218</v>
      </c>
      <c r="D293" t="s">
        <v>207</v>
      </c>
      <c r="E293" t="str">
        <f>HYPERLINK("https://www.procyclingstats.com/rider/marijn-van-den-berg"," VAN DEN BERG Marijn EF Education - EasyPost ")</f>
        <v xml:space="preserve"> VAN DEN BERG Marijn EF Education - EasyPost </v>
      </c>
      <c r="F293" t="s">
        <v>42</v>
      </c>
      <c r="G293" t="str">
        <f>HYPERLINK("https://www.procyclingstats.com/team/ef-education-easypost-2024","EF Education - EasyPost")</f>
        <v>EF Education - EasyPost</v>
      </c>
      <c r="J293" t="s">
        <v>300</v>
      </c>
      <c r="K293" t="str">
        <f t="shared" si="3"/>
        <v>..</v>
      </c>
    </row>
    <row r="294" spans="1:11" x14ac:dyDescent="0.2">
      <c r="A294" t="s">
        <v>219</v>
      </c>
      <c r="B294" t="s">
        <v>122</v>
      </c>
      <c r="D294" t="s">
        <v>29</v>
      </c>
      <c r="E294" t="str">
        <f>HYPERLINK("https://www.procyclingstats.com/rider/dorian-godon"," GODON Dorian Decathlon AG2R La Mondiale Team ")</f>
        <v xml:space="preserve"> GODON Dorian Decathlon AG2R La Mondiale Team </v>
      </c>
      <c r="F294" t="s">
        <v>47</v>
      </c>
      <c r="G294" t="str">
        <f>HYPERLINK("https://www.procyclingstats.com/team/decathlon-ag2r-la-mondiale-2024","Decathlon AG2R La Mondiale Team")</f>
        <v>Decathlon AG2R La Mondiale Team</v>
      </c>
      <c r="J294" t="s">
        <v>300</v>
      </c>
      <c r="K294" t="str">
        <f t="shared" si="3"/>
        <v>..</v>
      </c>
    </row>
    <row r="295" spans="1:11" x14ac:dyDescent="0.2">
      <c r="A295" t="s">
        <v>97</v>
      </c>
      <c r="B295" t="s">
        <v>219</v>
      </c>
      <c r="D295" t="s">
        <v>71</v>
      </c>
      <c r="E295" t="str">
        <f>HYPERLINK("https://www.procyclingstats.com/rider/stefan-bissegger"," BISSEGGER Stefan EF Education - EasyPost ")</f>
        <v xml:space="preserve"> BISSEGGER Stefan EF Education - EasyPost </v>
      </c>
      <c r="F295" t="s">
        <v>36</v>
      </c>
      <c r="G295" t="str">
        <f>HYPERLINK("https://www.procyclingstats.com/team/ef-education-easypost-2024","EF Education - EasyPost")</f>
        <v>EF Education - EasyPost</v>
      </c>
      <c r="J295" t="s">
        <v>300</v>
      </c>
      <c r="K295" t="str">
        <f t="shared" si="3"/>
        <v>..</v>
      </c>
    </row>
    <row r="296" spans="1:11" x14ac:dyDescent="0.2">
      <c r="A296" t="s">
        <v>112</v>
      </c>
      <c r="B296" t="s">
        <v>133</v>
      </c>
      <c r="D296" t="s">
        <v>2</v>
      </c>
      <c r="E296" t="str">
        <f>HYPERLINK("https://www.procyclingstats.com/rider/nicolas-prodhomme"," PRODHOMME Nicolas Decathlon AG2R La Mondiale Team ")</f>
        <v xml:space="preserve"> PRODHOMME Nicolas Decathlon AG2R La Mondiale Team </v>
      </c>
      <c r="F296" t="s">
        <v>65</v>
      </c>
      <c r="G296" t="str">
        <f>HYPERLINK("https://www.procyclingstats.com/team/decathlon-ag2r-la-mondiale-2024","Decathlon AG2R La Mondiale Team")</f>
        <v>Decathlon AG2R La Mondiale Team</v>
      </c>
      <c r="J296" t="s">
        <v>300</v>
      </c>
      <c r="K296" t="str">
        <f t="shared" si="3"/>
        <v>..</v>
      </c>
    </row>
    <row r="297" spans="1:11" x14ac:dyDescent="0.2">
      <c r="A297" t="s">
        <v>115</v>
      </c>
      <c r="B297" t="s">
        <v>181</v>
      </c>
      <c r="D297" t="s">
        <v>71</v>
      </c>
      <c r="E297" t="str">
        <f>HYPERLINK("https://www.procyclingstats.com/rider/matteo-sobrero"," SOBRERO Matteo Red Bull - BORA - hansgrohe ")</f>
        <v xml:space="preserve"> SOBRERO Matteo Red Bull - BORA - hansgrohe </v>
      </c>
      <c r="F297" t="s">
        <v>65</v>
      </c>
      <c r="G297" t="str">
        <f>HYPERLINK("https://www.procyclingstats.com/team/red-bull-bora-hansgrohe-2024","Red Bull - BORA - hansgrohe")</f>
        <v>Red Bull - BORA - hansgrohe</v>
      </c>
      <c r="J297" t="s">
        <v>300</v>
      </c>
      <c r="K297" t="str">
        <f t="shared" si="3"/>
        <v>..</v>
      </c>
    </row>
    <row r="298" spans="1:11" x14ac:dyDescent="0.2">
      <c r="A298" t="s">
        <v>220</v>
      </c>
      <c r="B298" t="s">
        <v>210</v>
      </c>
      <c r="D298" t="s">
        <v>29</v>
      </c>
      <c r="E298" t="str">
        <f>HYPERLINK("https://www.procyclingstats.com/rider/robbe-ghys"," GHYS Robbe Alpecin - Deceuninck ")</f>
        <v xml:space="preserve"> GHYS Robbe Alpecin - Deceuninck </v>
      </c>
      <c r="F298" t="s">
        <v>65</v>
      </c>
      <c r="G298" t="str">
        <f>HYPERLINK("https://www.procyclingstats.com/team/alpecin-deceuninck-2024","Alpecin - Deceuninck")</f>
        <v>Alpecin - Deceuninck</v>
      </c>
      <c r="J298" t="s">
        <v>300</v>
      </c>
      <c r="K298" t="str">
        <f t="shared" si="3"/>
        <v>..</v>
      </c>
    </row>
    <row r="299" spans="1:11" x14ac:dyDescent="0.2">
      <c r="A299" t="s">
        <v>218</v>
      </c>
      <c r="B299" t="s">
        <v>80</v>
      </c>
      <c r="D299" t="s">
        <v>29</v>
      </c>
      <c r="E299" t="str">
        <f>HYPERLINK("https://www.procyclingstats.com/rider/ben-turner"," TURNER Ben INEOS Grenadiers ")</f>
        <v xml:space="preserve"> TURNER Ben INEOS Grenadiers </v>
      </c>
      <c r="F299" t="s">
        <v>36</v>
      </c>
      <c r="G299" t="str">
        <f>HYPERLINK("https://www.procyclingstats.com/team/ineos-grenadiers-2024","INEOS Grenadiers")</f>
        <v>INEOS Grenadiers</v>
      </c>
      <c r="J299" t="s">
        <v>300</v>
      </c>
      <c r="K299" t="str">
        <f t="shared" si="3"/>
        <v>..</v>
      </c>
    </row>
    <row r="300" spans="1:11" x14ac:dyDescent="0.2">
      <c r="A300" t="s">
        <v>221</v>
      </c>
      <c r="B300" t="s">
        <v>40</v>
      </c>
      <c r="D300" t="s">
        <v>29</v>
      </c>
      <c r="E300" t="str">
        <f>HYPERLINK("https://www.procyclingstats.com/rider/christophe-laporte"," LAPORTE Christophe Team Visma | Lease a Bike ")</f>
        <v xml:space="preserve"> LAPORTE Christophe Team Visma | Lease a Bike </v>
      </c>
      <c r="F300" t="s">
        <v>84</v>
      </c>
      <c r="G300" t="str">
        <f>HYPERLINK("https://www.procyclingstats.com/team/team-visma-lease-a-bike-2024","Team Visma | Lease a Bike")</f>
        <v>Team Visma | Lease a Bike</v>
      </c>
      <c r="J300" t="s">
        <v>300</v>
      </c>
      <c r="K300" t="str">
        <f t="shared" si="3"/>
        <v>..</v>
      </c>
    </row>
    <row r="301" spans="1:11" x14ac:dyDescent="0.2">
      <c r="A301" t="s">
        <v>222</v>
      </c>
      <c r="B301" t="s">
        <v>157</v>
      </c>
      <c r="D301" t="s">
        <v>46</v>
      </c>
      <c r="E301" t="str">
        <f>HYPERLINK("https://www.procyclingstats.com/rider/alfred-wright"," WRIGHT Fred Bahrain - Victorious ")</f>
        <v xml:space="preserve"> WRIGHT Fred Bahrain - Victorious </v>
      </c>
      <c r="F301" t="s">
        <v>36</v>
      </c>
      <c r="G301" t="str">
        <f>HYPERLINK("https://www.procyclingstats.com/team/bahrain-victorious-2024","Bahrain - Victorious")</f>
        <v>Bahrain - Victorious</v>
      </c>
      <c r="J301" t="s">
        <v>300</v>
      </c>
      <c r="K301" t="str">
        <f t="shared" si="3"/>
        <v>..</v>
      </c>
    </row>
    <row r="302" spans="1:11" x14ac:dyDescent="0.2">
      <c r="A302" t="s">
        <v>199</v>
      </c>
      <c r="B302" t="s">
        <v>147</v>
      </c>
      <c r="D302" t="s">
        <v>207</v>
      </c>
      <c r="E302" t="str">
        <f>HYPERLINK("https://www.procyclingstats.com/rider/phil-bauhaus"," BAUHAUS Phil Bahrain - Victorious ")</f>
        <v xml:space="preserve"> BAUHAUS Phil Bahrain - Victorious </v>
      </c>
      <c r="F302" t="s">
        <v>30</v>
      </c>
      <c r="G302" t="str">
        <f>HYPERLINK("https://www.procyclingstats.com/team/bahrain-victorious-2024","Bahrain - Victorious")</f>
        <v>Bahrain - Victorious</v>
      </c>
      <c r="J302" t="s">
        <v>300</v>
      </c>
      <c r="K302" t="str">
        <f t="shared" si="3"/>
        <v>..</v>
      </c>
    </row>
    <row r="303" spans="1:11" x14ac:dyDescent="0.2">
      <c r="A303" t="s">
        <v>149</v>
      </c>
      <c r="B303" t="s">
        <v>223</v>
      </c>
      <c r="D303" t="s">
        <v>29</v>
      </c>
      <c r="E303" t="str">
        <f>HYPERLINK("https://www.procyclingstats.com/rider/biniam-girmay"," GIRMAY Biniam Intermarché - Wanty ")</f>
        <v xml:space="preserve"> GIRMAY Biniam Intermarché - Wanty </v>
      </c>
      <c r="F303" t="s">
        <v>42</v>
      </c>
      <c r="G303" t="str">
        <f>HYPERLINK("https://www.procyclingstats.com/team/intermarche-wanty-2024","Intermarché - Wanty")</f>
        <v>Intermarché - Wanty</v>
      </c>
      <c r="J303" t="s">
        <v>300</v>
      </c>
      <c r="K303" t="str">
        <f t="shared" si="3"/>
        <v>..</v>
      </c>
    </row>
    <row r="304" spans="1:11" x14ac:dyDescent="0.2">
      <c r="A304" t="s">
        <v>70</v>
      </c>
      <c r="B304" t="s">
        <v>170</v>
      </c>
      <c r="D304" t="s">
        <v>2</v>
      </c>
      <c r="E304" t="str">
        <f>HYPERLINK("https://www.procyclingstats.com/rider/casper-pedersen"," PEDERSEN Casper Soudal Quick-Step ")</f>
        <v xml:space="preserve"> PEDERSEN Casper Soudal Quick-Step </v>
      </c>
      <c r="F304" t="s">
        <v>47</v>
      </c>
      <c r="G304" t="str">
        <f>HYPERLINK("https://www.procyclingstats.com/team/soudal-quick-step-2024","Soudal Quick-Step")</f>
        <v>Soudal Quick-Step</v>
      </c>
      <c r="J304" t="s">
        <v>300</v>
      </c>
      <c r="K304" t="str">
        <f t="shared" si="3"/>
        <v>..</v>
      </c>
    </row>
    <row r="305" spans="1:11" x14ac:dyDescent="0.2">
      <c r="A305" t="s">
        <v>224</v>
      </c>
      <c r="B305" t="s">
        <v>220</v>
      </c>
      <c r="D305" t="s">
        <v>2</v>
      </c>
      <c r="E305" t="str">
        <f>HYPERLINK("https://www.procyclingstats.com/rider/sean-quinn"," QUINN Sean EF Education - EasyPost ")</f>
        <v xml:space="preserve"> QUINN Sean EF Education - EasyPost </v>
      </c>
      <c r="F305" t="s">
        <v>42</v>
      </c>
      <c r="G305" t="str">
        <f>HYPERLINK("https://www.procyclingstats.com/team/ef-education-easypost-2024","EF Education - EasyPost")</f>
        <v>EF Education - EasyPost</v>
      </c>
      <c r="J305" t="s">
        <v>300</v>
      </c>
      <c r="K305" t="str">
        <f t="shared" si="3"/>
        <v>..</v>
      </c>
    </row>
    <row r="306" spans="1:11" x14ac:dyDescent="0.2">
      <c r="A306" t="s">
        <v>201</v>
      </c>
      <c r="B306" t="s">
        <v>225</v>
      </c>
      <c r="D306" t="s">
        <v>16</v>
      </c>
      <c r="E306" t="str">
        <f>HYPERLINK("https://www.procyclingstats.com/rider/simon-geschke"," GESCHKE Simon Cofidis ")</f>
        <v xml:space="preserve"> GESCHKE Simon Cofidis </v>
      </c>
      <c r="F306" t="s">
        <v>80</v>
      </c>
      <c r="G306" t="str">
        <f>HYPERLINK("https://www.procyclingstats.com/team/cofidis-2024","Cofidis")</f>
        <v>Cofidis</v>
      </c>
      <c r="J306" t="s">
        <v>300</v>
      </c>
      <c r="K306" t="str">
        <f t="shared" si="3"/>
        <v>..</v>
      </c>
    </row>
    <row r="307" spans="1:11" x14ac:dyDescent="0.2">
      <c r="A307" t="s">
        <v>41</v>
      </c>
      <c r="B307" t="s">
        <v>183</v>
      </c>
      <c r="D307" t="s">
        <v>207</v>
      </c>
      <c r="E307" t="str">
        <f>HYPERLINK("https://www.procyclingstats.com/rider/danny-van-poppel"," VAN POPPEL Danny Red Bull - BORA - hansgrohe ")</f>
        <v xml:space="preserve"> VAN POPPEL Danny Red Bull - BORA - hansgrohe </v>
      </c>
      <c r="F307" t="s">
        <v>62</v>
      </c>
      <c r="G307" t="str">
        <f>HYPERLINK("https://www.procyclingstats.com/team/red-bull-bora-hansgrohe-2024","Red Bull - BORA - hansgrohe")</f>
        <v>Red Bull - BORA - hansgrohe</v>
      </c>
      <c r="J307" t="s">
        <v>300</v>
      </c>
      <c r="K307" t="str">
        <f t="shared" si="3"/>
        <v>..</v>
      </c>
    </row>
    <row r="308" spans="1:11" x14ac:dyDescent="0.2">
      <c r="A308" t="s">
        <v>182</v>
      </c>
      <c r="B308" t="s">
        <v>52</v>
      </c>
      <c r="D308" t="s">
        <v>71</v>
      </c>
      <c r="E308" t="str">
        <f>HYPERLINK("https://www.procyclingstats.com/rider/luke-durbridge"," DURBRIDGE Luke Team Jayco AlUla ")</f>
        <v xml:space="preserve"> DURBRIDGE Luke Team Jayco AlUla </v>
      </c>
      <c r="F308" t="s">
        <v>17</v>
      </c>
      <c r="G308" t="str">
        <f>HYPERLINK("https://www.procyclingstats.com/team/team-jayco-alula-2024","Team Jayco AlUla")</f>
        <v>Team Jayco AlUla</v>
      </c>
      <c r="J308" t="s">
        <v>300</v>
      </c>
      <c r="K308" t="str">
        <f t="shared" si="3"/>
        <v>..</v>
      </c>
    </row>
    <row r="309" spans="1:11" x14ac:dyDescent="0.2">
      <c r="A309" t="s">
        <v>164</v>
      </c>
      <c r="B309" t="s">
        <v>197</v>
      </c>
      <c r="D309" t="s">
        <v>16</v>
      </c>
      <c r="E309" t="str">
        <f>HYPERLINK("https://www.procyclingstats.com/rider/lenny-martinez"," MARTINEZ Lenny Groupama - FDJ ")</f>
        <v xml:space="preserve"> MARTINEZ Lenny Groupama - FDJ </v>
      </c>
      <c r="F309" t="s">
        <v>66</v>
      </c>
      <c r="G309" t="str">
        <f>HYPERLINK("https://www.procyclingstats.com/team/groupama-fdj-2024","Groupama - FDJ")</f>
        <v>Groupama - FDJ</v>
      </c>
      <c r="J309" t="s">
        <v>300</v>
      </c>
      <c r="K309" t="str">
        <f t="shared" si="3"/>
        <v>..</v>
      </c>
    </row>
    <row r="310" spans="1:11" x14ac:dyDescent="0.2">
      <c r="A310" t="s">
        <v>226</v>
      </c>
      <c r="B310" t="s">
        <v>227</v>
      </c>
      <c r="D310" t="s">
        <v>29</v>
      </c>
      <c r="E310" t="str">
        <f>HYPERLINK("https://www.procyclingstats.com/rider/georg-zimmermann"," ZIMMERMANN Georg Intermarché - Wanty ")</f>
        <v xml:space="preserve"> ZIMMERMANN Georg Intermarché - Wanty </v>
      </c>
      <c r="F310" t="s">
        <v>49</v>
      </c>
      <c r="G310" t="str">
        <f>HYPERLINK("https://www.procyclingstats.com/team/intermarche-wanty-2024","Intermarché - Wanty")</f>
        <v>Intermarché - Wanty</v>
      </c>
      <c r="J310" t="s">
        <v>300</v>
      </c>
      <c r="K310" t="str">
        <f t="shared" ref="K310:K341" si="4">HYPERLINK("https://www.procyclingstats.com/","..")</f>
        <v>..</v>
      </c>
    </row>
    <row r="311" spans="1:11" x14ac:dyDescent="0.2">
      <c r="A311" t="s">
        <v>228</v>
      </c>
      <c r="B311" t="s">
        <v>229</v>
      </c>
      <c r="D311" t="s">
        <v>46</v>
      </c>
      <c r="E311" t="str">
        <f>HYPERLINK("https://www.procyclingstats.com/rider/mathieu-burgaudeau"," BURGAUDEAU Mathieu TotalEnergies ")</f>
        <v xml:space="preserve"> BURGAUDEAU Mathieu TotalEnergies </v>
      </c>
      <c r="F311" t="s">
        <v>36</v>
      </c>
      <c r="G311" t="str">
        <f>HYPERLINK("https://www.procyclingstats.com/team/totalenergies-2024","TotalEnergies")</f>
        <v>TotalEnergies</v>
      </c>
      <c r="J311" t="s">
        <v>300</v>
      </c>
      <c r="K311" t="str">
        <f t="shared" si="4"/>
        <v>..</v>
      </c>
    </row>
    <row r="312" spans="1:11" x14ac:dyDescent="0.2">
      <c r="A312" t="s">
        <v>230</v>
      </c>
      <c r="B312" t="s">
        <v>36</v>
      </c>
      <c r="D312" t="s">
        <v>2</v>
      </c>
      <c r="E312" t="str">
        <f>HYPERLINK("https://www.procyclingstats.com/rider/christopher-juul-jensen"," JUUL-JENSEN Christopher Team Jayco AlUla ")</f>
        <v xml:space="preserve"> JUUL-JENSEN Christopher Team Jayco AlUla </v>
      </c>
      <c r="F312" t="s">
        <v>57</v>
      </c>
      <c r="G312" t="str">
        <f>HYPERLINK("https://www.procyclingstats.com/team/team-jayco-alula-2024","Team Jayco AlUla")</f>
        <v>Team Jayco AlUla</v>
      </c>
      <c r="J312" t="s">
        <v>300</v>
      </c>
      <c r="K312" t="str">
        <f t="shared" si="4"/>
        <v>..</v>
      </c>
    </row>
    <row r="313" spans="1:11" x14ac:dyDescent="0.2">
      <c r="A313" t="s">
        <v>231</v>
      </c>
      <c r="B313" t="s">
        <v>232</v>
      </c>
      <c r="D313" t="s">
        <v>29</v>
      </c>
      <c r="E313" t="str">
        <f>HYPERLINK("https://www.procyclingstats.com/rider/piet-allegaert"," ALLEGAERT Piet Cofidis ")</f>
        <v xml:space="preserve"> ALLEGAERT Piet Cofidis </v>
      </c>
      <c r="F313" t="s">
        <v>30</v>
      </c>
      <c r="G313" t="str">
        <f>HYPERLINK("https://www.procyclingstats.com/team/cofidis-2024","Cofidis")</f>
        <v>Cofidis</v>
      </c>
      <c r="J313" t="s">
        <v>300</v>
      </c>
      <c r="K313" t="str">
        <f t="shared" si="4"/>
        <v>..</v>
      </c>
    </row>
    <row r="314" spans="1:11" x14ac:dyDescent="0.2">
      <c r="A314" t="s">
        <v>233</v>
      </c>
      <c r="B314" t="s">
        <v>234</v>
      </c>
      <c r="D314" t="s">
        <v>29</v>
      </c>
      <c r="E314" t="str">
        <f>HYPERLINK("https://www.procyclingstats.com/rider/mike-teunissen"," TEUNISSEN Mike Intermarché - Wanty ")</f>
        <v xml:space="preserve"> TEUNISSEN Mike Intermarché - Wanty </v>
      </c>
      <c r="F314" t="s">
        <v>84</v>
      </c>
      <c r="G314" t="str">
        <f>HYPERLINK("https://www.procyclingstats.com/team/intermarche-wanty-2024","Intermarché - Wanty")</f>
        <v>Intermarché - Wanty</v>
      </c>
      <c r="J314" t="s">
        <v>300</v>
      </c>
      <c r="K314" t="str">
        <f t="shared" si="4"/>
        <v>..</v>
      </c>
    </row>
    <row r="315" spans="1:11" x14ac:dyDescent="0.2">
      <c r="A315" t="s">
        <v>167</v>
      </c>
      <c r="B315" t="s">
        <v>156</v>
      </c>
      <c r="D315" t="s">
        <v>2</v>
      </c>
      <c r="E315" t="str">
        <f>HYPERLINK("https://www.procyclingstats.com/rider/wout-poels"," POELS Wout Bahrain - Victorious ")</f>
        <v xml:space="preserve"> POELS Wout Bahrain - Victorious </v>
      </c>
      <c r="F315" t="s">
        <v>63</v>
      </c>
      <c r="G315" t="str">
        <f>HYPERLINK("https://www.procyclingstats.com/team/bahrain-victorious-2024","Bahrain - Victorious")</f>
        <v>Bahrain - Victorious</v>
      </c>
      <c r="J315" t="s">
        <v>300</v>
      </c>
      <c r="K315" t="str">
        <f t="shared" si="4"/>
        <v>..</v>
      </c>
    </row>
    <row r="316" spans="1:11" x14ac:dyDescent="0.2">
      <c r="A316" t="s">
        <v>75</v>
      </c>
      <c r="B316" t="s">
        <v>235</v>
      </c>
      <c r="D316" t="s">
        <v>207</v>
      </c>
      <c r="E316" t="str">
        <f>HYPERLINK("https://www.procyclingstats.com/rider/bryan-coquard"," COQUARD Bryan Cofidis ")</f>
        <v xml:space="preserve"> COQUARD Bryan Cofidis </v>
      </c>
      <c r="F316" t="s">
        <v>43</v>
      </c>
      <c r="G316" t="str">
        <f>HYPERLINK("https://www.procyclingstats.com/team/cofidis-2024","Cofidis")</f>
        <v>Cofidis</v>
      </c>
      <c r="J316" t="s">
        <v>300</v>
      </c>
      <c r="K316" t="str">
        <f t="shared" si="4"/>
        <v>..</v>
      </c>
    </row>
    <row r="317" spans="1:11" x14ac:dyDescent="0.2">
      <c r="A317" t="s">
        <v>180</v>
      </c>
      <c r="B317" t="s">
        <v>187</v>
      </c>
      <c r="D317" t="s">
        <v>16</v>
      </c>
      <c r="E317" t="str">
        <f>HYPERLINK("https://www.procyclingstats.com/rider/david-gaudu"," GAUDU David Groupama - FDJ ")</f>
        <v xml:space="preserve"> GAUDU David Groupama - FDJ </v>
      </c>
      <c r="F317" t="s">
        <v>65</v>
      </c>
      <c r="G317" t="str">
        <f>HYPERLINK("https://www.procyclingstats.com/team/groupama-fdj-2024","Groupama - FDJ")</f>
        <v>Groupama - FDJ</v>
      </c>
      <c r="J317" t="s">
        <v>300</v>
      </c>
      <c r="K317" t="str">
        <f t="shared" si="4"/>
        <v>..</v>
      </c>
    </row>
    <row r="318" spans="1:11" x14ac:dyDescent="0.2">
      <c r="A318" t="s">
        <v>169</v>
      </c>
      <c r="B318" t="s">
        <v>230</v>
      </c>
      <c r="D318" t="s">
        <v>2</v>
      </c>
      <c r="E318" t="str">
        <f>HYPERLINK("https://www.procyclingstats.com/rider/stephen-williams"," WILLIAMS Stephen Israel - Premier Tech ")</f>
        <v xml:space="preserve"> WILLIAMS Stephen Israel - Premier Tech </v>
      </c>
      <c r="F318" t="s">
        <v>47</v>
      </c>
      <c r="G318" t="str">
        <f>HYPERLINK("https://www.procyclingstats.com/team/israel-premier-tech-2024","Israel - Premier Tech")</f>
        <v>Israel - Premier Tech</v>
      </c>
      <c r="J318" t="s">
        <v>300</v>
      </c>
      <c r="K318" t="str">
        <f t="shared" si="4"/>
        <v>..</v>
      </c>
    </row>
    <row r="319" spans="1:11" x14ac:dyDescent="0.2">
      <c r="A319" t="s">
        <v>236</v>
      </c>
      <c r="B319" t="s">
        <v>233</v>
      </c>
      <c r="D319" t="s">
        <v>29</v>
      </c>
      <c r="E319" t="str">
        <f>HYPERLINK("https://www.procyclingstats.com/rider/guillaume-boivin"," BOIVIN Guillaume Israel - Premier Tech ")</f>
        <v xml:space="preserve"> BOIVIN Guillaume Israel - Premier Tech </v>
      </c>
      <c r="F319" t="s">
        <v>58</v>
      </c>
      <c r="G319" t="str">
        <f>HYPERLINK("https://www.procyclingstats.com/team/israel-premier-tech-2024","Israel - Premier Tech")</f>
        <v>Israel - Premier Tech</v>
      </c>
      <c r="J319" t="s">
        <v>300</v>
      </c>
      <c r="K319" t="str">
        <f t="shared" si="4"/>
        <v>..</v>
      </c>
    </row>
    <row r="320" spans="1:11" x14ac:dyDescent="0.2">
      <c r="A320" t="s">
        <v>237</v>
      </c>
      <c r="B320" t="s">
        <v>238</v>
      </c>
      <c r="D320" t="s">
        <v>2</v>
      </c>
      <c r="E320" t="str">
        <f>HYPERLINK("https://www.procyclingstats.com/rider/kevin-vauquelin"," VAUQUELIN Kévin Arkéa - B&amp;B Hotels ")</f>
        <v xml:space="preserve"> VAUQUELIN Kévin Arkéa - B&amp;B Hotels </v>
      </c>
      <c r="F320" t="s">
        <v>23</v>
      </c>
      <c r="G320" t="str">
        <f>HYPERLINK("https://www.procyclingstats.com/team/arkea-b-b-hotels-2024","Arkéa - B&amp;B Hotels")</f>
        <v>Arkéa - B&amp;B Hotels</v>
      </c>
      <c r="J320" t="s">
        <v>300</v>
      </c>
      <c r="K320" t="str">
        <f t="shared" si="4"/>
        <v>..</v>
      </c>
    </row>
    <row r="321" spans="1:11" x14ac:dyDescent="0.2">
      <c r="A321" t="s">
        <v>239</v>
      </c>
      <c r="B321" t="s">
        <v>65</v>
      </c>
      <c r="D321" t="s">
        <v>46</v>
      </c>
      <c r="E321" t="str">
        <f>HYPERLINK("https://www.procyclingstats.com/rider/luka-mezgec"," MEZGEC Luka Team Jayco AlUla ")</f>
        <v xml:space="preserve"> MEZGEC Luka Team Jayco AlUla </v>
      </c>
      <c r="F321" t="s">
        <v>63</v>
      </c>
      <c r="G321" t="str">
        <f>HYPERLINK("https://www.procyclingstats.com/team/team-jayco-alula-2024","Team Jayco AlUla")</f>
        <v>Team Jayco AlUla</v>
      </c>
      <c r="J321" t="s">
        <v>300</v>
      </c>
      <c r="K321" t="str">
        <f t="shared" si="4"/>
        <v>..</v>
      </c>
    </row>
    <row r="322" spans="1:11" x14ac:dyDescent="0.2">
      <c r="A322" t="s">
        <v>86</v>
      </c>
      <c r="B322" t="s">
        <v>236</v>
      </c>
      <c r="D322" t="s">
        <v>46</v>
      </c>
      <c r="E322" t="str">
        <f>HYPERLINK("https://www.procyclingstats.com/rider/jake-stewart"," STEWART Jake Israel - Premier Tech ")</f>
        <v xml:space="preserve"> STEWART Jake Israel - Premier Tech </v>
      </c>
      <c r="F322" t="s">
        <v>42</v>
      </c>
      <c r="G322" t="str">
        <f>HYPERLINK("https://www.procyclingstats.com/team/israel-premier-tech-2024","Israel - Premier Tech")</f>
        <v>Israel - Premier Tech</v>
      </c>
      <c r="J322" t="s">
        <v>300</v>
      </c>
      <c r="K322" t="str">
        <f t="shared" si="4"/>
        <v>..</v>
      </c>
    </row>
    <row r="323" spans="1:11" x14ac:dyDescent="0.2">
      <c r="A323" t="s">
        <v>232</v>
      </c>
      <c r="B323" t="s">
        <v>119</v>
      </c>
      <c r="D323" t="s">
        <v>207</v>
      </c>
      <c r="E323" t="str">
        <f>HYPERLINK("https://www.procyclingstats.com/rider/sam-bennett"," BENNETT Sam Decathlon AG2R La Mondiale Team ")</f>
        <v xml:space="preserve"> BENNETT Sam Decathlon AG2R La Mondiale Team </v>
      </c>
      <c r="F323" t="s">
        <v>17</v>
      </c>
      <c r="G323" t="str">
        <f>HYPERLINK("https://www.procyclingstats.com/team/decathlon-ag2r-la-mondiale-2024","Decathlon AG2R La Mondiale Team")</f>
        <v>Decathlon AG2R La Mondiale Team</v>
      </c>
      <c r="J323" t="s">
        <v>300</v>
      </c>
      <c r="K323" t="str">
        <f t="shared" si="4"/>
        <v>..</v>
      </c>
    </row>
    <row r="324" spans="1:11" x14ac:dyDescent="0.2">
      <c r="A324" t="s">
        <v>235</v>
      </c>
      <c r="B324" t="s">
        <v>178</v>
      </c>
      <c r="D324" t="s">
        <v>29</v>
      </c>
      <c r="E324" t="str">
        <f>HYPERLINK("https://www.procyclingstats.com/rider/marco-haller"," HALLER Marco Red Bull - BORA - hansgrohe ")</f>
        <v xml:space="preserve"> HALLER Marco Red Bull - BORA - hansgrohe </v>
      </c>
      <c r="F324" t="s">
        <v>17</v>
      </c>
      <c r="G324" t="str">
        <f>HYPERLINK("https://www.procyclingstats.com/team/red-bull-bora-hansgrohe-2024","Red Bull - BORA - hansgrohe")</f>
        <v>Red Bull - BORA - hansgrohe</v>
      </c>
      <c r="J324" t="s">
        <v>300</v>
      </c>
      <c r="K324" t="str">
        <f t="shared" si="4"/>
        <v>..</v>
      </c>
    </row>
    <row r="325" spans="1:11" x14ac:dyDescent="0.2">
      <c r="A325" t="s">
        <v>225</v>
      </c>
      <c r="B325" t="s">
        <v>49</v>
      </c>
      <c r="D325" t="s">
        <v>29</v>
      </c>
      <c r="E325" t="str">
        <f>HYPERLINK("https://www.procyclingstats.com/rider/michael-matthews"," MATTHEWS Michael Team Jayco AlUla ")</f>
        <v xml:space="preserve"> MATTHEWS Michael Team Jayco AlUla </v>
      </c>
      <c r="F325" t="s">
        <v>17</v>
      </c>
      <c r="G325" t="str">
        <f>HYPERLINK("https://www.procyclingstats.com/team/team-jayco-alula-2024","Team Jayco AlUla")</f>
        <v>Team Jayco AlUla</v>
      </c>
      <c r="J325" t="s">
        <v>300</v>
      </c>
      <c r="K325" t="str">
        <f t="shared" si="4"/>
        <v>..</v>
      </c>
    </row>
    <row r="326" spans="1:11" x14ac:dyDescent="0.2">
      <c r="A326" t="s">
        <v>179</v>
      </c>
      <c r="B326" t="s">
        <v>240</v>
      </c>
      <c r="D326" t="s">
        <v>16</v>
      </c>
      <c r="E326" t="str">
        <f>HYPERLINK("https://www.procyclingstats.com/rider/gregor-muhlberger"," MÜHLBERGER Gregor Movistar Team ")</f>
        <v xml:space="preserve"> MÜHLBERGER Gregor Movistar Team </v>
      </c>
      <c r="F326" t="s">
        <v>62</v>
      </c>
      <c r="G326" t="str">
        <f>HYPERLINK("https://www.procyclingstats.com/team/movistar-team-2024","Movistar Team")</f>
        <v>Movistar Team</v>
      </c>
      <c r="J326" t="s">
        <v>300</v>
      </c>
      <c r="K326" t="str">
        <f t="shared" si="4"/>
        <v>..</v>
      </c>
    </row>
    <row r="327" spans="1:11" x14ac:dyDescent="0.2">
      <c r="A327" t="s">
        <v>177</v>
      </c>
      <c r="B327" t="s">
        <v>231</v>
      </c>
      <c r="D327" t="s">
        <v>207</v>
      </c>
      <c r="E327" t="str">
        <f>HYPERLINK("https://www.procyclingstats.com/rider/pascal-ackermann"," ACKERMANN Pascal Israel - Premier Tech ")</f>
        <v xml:space="preserve"> ACKERMANN Pascal Israel - Premier Tech </v>
      </c>
      <c r="F327" t="s">
        <v>62</v>
      </c>
      <c r="G327" t="str">
        <f>HYPERLINK("https://www.procyclingstats.com/team/israel-premier-tech-2024","Israel - Premier Tech")</f>
        <v>Israel - Premier Tech</v>
      </c>
      <c r="J327" t="s">
        <v>300</v>
      </c>
      <c r="K327" t="str">
        <f t="shared" si="4"/>
        <v>..</v>
      </c>
    </row>
    <row r="328" spans="1:11" x14ac:dyDescent="0.2">
      <c r="A328" t="s">
        <v>241</v>
      </c>
      <c r="B328" t="s">
        <v>242</v>
      </c>
      <c r="D328" t="s">
        <v>29</v>
      </c>
      <c r="E328" t="str">
        <f>HYPERLINK("https://www.procyclingstats.com/rider/oier-lazkano"," LAZKANO Oier Movistar Team ")</f>
        <v xml:space="preserve"> LAZKANO Oier Movistar Team </v>
      </c>
      <c r="F328" t="s">
        <v>42</v>
      </c>
      <c r="G328" t="str">
        <f>HYPERLINK("https://www.procyclingstats.com/team/movistar-team-2024","Movistar Team")</f>
        <v>Movistar Team</v>
      </c>
      <c r="J328" t="s">
        <v>300</v>
      </c>
      <c r="K328" t="str">
        <f t="shared" si="4"/>
        <v>..</v>
      </c>
    </row>
    <row r="329" spans="1:11" x14ac:dyDescent="0.2">
      <c r="A329" t="s">
        <v>243</v>
      </c>
      <c r="B329" t="s">
        <v>244</v>
      </c>
      <c r="D329" t="s">
        <v>16</v>
      </c>
      <c r="E329" t="str">
        <f>HYPERLINK("https://www.procyclingstats.com/rider/clement-champoussin"," CHAMPOUSSIN Clément Arkéa - B&amp;B Hotels ")</f>
        <v xml:space="preserve"> CHAMPOUSSIN Clément Arkéa - B&amp;B Hotels </v>
      </c>
      <c r="F329" t="s">
        <v>49</v>
      </c>
      <c r="G329" t="str">
        <f>HYPERLINK("https://www.procyclingstats.com/team/arkea-b-b-hotels-2024","Arkéa - B&amp;B Hotels")</f>
        <v>Arkéa - B&amp;B Hotels</v>
      </c>
      <c r="J329" t="s">
        <v>300</v>
      </c>
      <c r="K329" t="str">
        <f t="shared" si="4"/>
        <v>..</v>
      </c>
    </row>
    <row r="330" spans="1:11" x14ac:dyDescent="0.2">
      <c r="A330" t="s">
        <v>245</v>
      </c>
      <c r="B330" t="s">
        <v>246</v>
      </c>
      <c r="D330" t="s">
        <v>2</v>
      </c>
      <c r="E330" t="str">
        <f>HYPERLINK("https://www.procyclingstats.com/rider/raul-garcia-pierna"," GARCÍA PIERNA Raúl Arkéa - B&amp;B Hotels ")</f>
        <v xml:space="preserve"> GARCÍA PIERNA Raúl Arkéa - B&amp;B Hotels </v>
      </c>
      <c r="F330" t="s">
        <v>23</v>
      </c>
      <c r="G330" t="str">
        <f>HYPERLINK("https://www.procyclingstats.com/team/arkea-b-b-hotels-2024","Arkéa - B&amp;B Hotels")</f>
        <v>Arkéa - B&amp;B Hotels</v>
      </c>
      <c r="J330" t="s">
        <v>300</v>
      </c>
      <c r="K330" t="str">
        <f t="shared" si="4"/>
        <v>..</v>
      </c>
    </row>
    <row r="331" spans="1:11" x14ac:dyDescent="0.2">
      <c r="A331" t="s">
        <v>24</v>
      </c>
      <c r="B331" t="s">
        <v>224</v>
      </c>
      <c r="D331" t="s">
        <v>2</v>
      </c>
      <c r="E331" t="str">
        <f>HYPERLINK("https://www.procyclingstats.com/rider/jarrad-drizners"," DRIZNERS Jarrad Lotto Dstny ")</f>
        <v xml:space="preserve"> DRIZNERS Jarrad Lotto Dstny </v>
      </c>
      <c r="F331" t="s">
        <v>36</v>
      </c>
      <c r="G331" t="str">
        <f>HYPERLINK("https://www.procyclingstats.com/team/lotto-dstny-2024","Lotto Dstny")</f>
        <v>Lotto Dstny</v>
      </c>
      <c r="J331" t="s">
        <v>300</v>
      </c>
      <c r="K331" t="str">
        <f t="shared" si="4"/>
        <v>..</v>
      </c>
    </row>
    <row r="332" spans="1:11" x14ac:dyDescent="0.2">
      <c r="A332" t="s">
        <v>87</v>
      </c>
      <c r="B332" t="s">
        <v>209</v>
      </c>
      <c r="D332" t="s">
        <v>29</v>
      </c>
      <c r="E332" t="str">
        <f>HYPERLINK("https://www.procyclingstats.com/rider/silvan-dillier"," DILLIER Silvan Alpecin - Deceuninck ")</f>
        <v xml:space="preserve"> DILLIER Silvan Alpecin - Deceuninck </v>
      </c>
      <c r="F332" t="s">
        <v>17</v>
      </c>
      <c r="G332" t="str">
        <f>HYPERLINK("https://www.procyclingstats.com/team/alpecin-deceuninck-2024","Alpecin - Deceuninck")</f>
        <v>Alpecin - Deceuninck</v>
      </c>
      <c r="J332" t="s">
        <v>301</v>
      </c>
      <c r="K332" t="str">
        <f t="shared" si="4"/>
        <v>..</v>
      </c>
    </row>
    <row r="333" spans="1:11" x14ac:dyDescent="0.2">
      <c r="A333" t="s">
        <v>45</v>
      </c>
      <c r="B333" t="s">
        <v>47</v>
      </c>
      <c r="D333" t="s">
        <v>207</v>
      </c>
      <c r="E333" t="str">
        <f>HYPERLINK("https://www.procyclingstats.com/rider/elmar-reinders"," REINDERS Elmar Team Jayco AlUla ")</f>
        <v xml:space="preserve"> REINDERS Elmar Team Jayco AlUla </v>
      </c>
      <c r="F333" t="s">
        <v>43</v>
      </c>
      <c r="G333" t="str">
        <f>HYPERLINK("https://www.procyclingstats.com/team/team-jayco-alula-2024","Team Jayco AlUla")</f>
        <v>Team Jayco AlUla</v>
      </c>
      <c r="J333" t="s">
        <v>302</v>
      </c>
      <c r="K333" t="str">
        <f t="shared" si="4"/>
        <v>..</v>
      </c>
    </row>
    <row r="334" spans="1:11" x14ac:dyDescent="0.2">
      <c r="A334" t="s">
        <v>135</v>
      </c>
      <c r="B334" t="s">
        <v>250</v>
      </c>
      <c r="D334" t="s">
        <v>29</v>
      </c>
      <c r="E334" t="str">
        <f>HYPERLINK("https://www.procyclingstats.com/rider/amaury-capiot"," CAPIOT Amaury Arkéa - B&amp;B Hotels ")</f>
        <v xml:space="preserve"> CAPIOT Amaury Arkéa - B&amp;B Hotels </v>
      </c>
      <c r="F334" t="s">
        <v>84</v>
      </c>
      <c r="G334" t="str">
        <f>HYPERLINK("https://www.procyclingstats.com/team/arkea-b-b-hotels-2024","Arkéa - B&amp;B Hotels")</f>
        <v>Arkéa - B&amp;B Hotels</v>
      </c>
      <c r="J334" t="s">
        <v>302</v>
      </c>
      <c r="K334" t="str">
        <f t="shared" si="4"/>
        <v>..</v>
      </c>
    </row>
    <row r="335" spans="1:11" x14ac:dyDescent="0.2">
      <c r="A335" t="s">
        <v>251</v>
      </c>
      <c r="B335" t="s">
        <v>241</v>
      </c>
      <c r="D335" t="s">
        <v>29</v>
      </c>
      <c r="E335" t="str">
        <f>HYPERLINK("https://www.procyclingstats.com/rider/alexis-renard"," RENARD Alexis Cofidis ")</f>
        <v xml:space="preserve"> RENARD Alexis Cofidis </v>
      </c>
      <c r="F335" t="s">
        <v>36</v>
      </c>
      <c r="G335" t="str">
        <f>HYPERLINK("https://www.procyclingstats.com/team/cofidis-2024","Cofidis")</f>
        <v>Cofidis</v>
      </c>
      <c r="J335" t="s">
        <v>302</v>
      </c>
      <c r="K335" t="str">
        <f t="shared" si="4"/>
        <v>..</v>
      </c>
    </row>
    <row r="336" spans="1:11" x14ac:dyDescent="0.2">
      <c r="A336" t="s">
        <v>242</v>
      </c>
      <c r="B336" t="s">
        <v>252</v>
      </c>
      <c r="D336" t="s">
        <v>29</v>
      </c>
      <c r="E336" t="str">
        <f>HYPERLINK("https://www.procyclingstats.com/rider/thomas-gachignard"," GACHIGNARD Thomas TotalEnergies ")</f>
        <v xml:space="preserve"> GACHIGNARD Thomas TotalEnergies </v>
      </c>
      <c r="F336" t="s">
        <v>23</v>
      </c>
      <c r="G336" t="str">
        <f>HYPERLINK("https://www.procyclingstats.com/team/totalenergies-2024","TotalEnergies")</f>
        <v>TotalEnergies</v>
      </c>
      <c r="J336" t="s">
        <v>302</v>
      </c>
      <c r="K336" t="str">
        <f t="shared" si="4"/>
        <v>..</v>
      </c>
    </row>
    <row r="337" spans="1:11" x14ac:dyDescent="0.2">
      <c r="A337" t="s">
        <v>240</v>
      </c>
      <c r="B337" t="s">
        <v>23</v>
      </c>
      <c r="D337" t="s">
        <v>207</v>
      </c>
      <c r="E337" t="str">
        <f>HYPERLINK("https://www.procyclingstats.com/rider/dylan-groenewegen"," GROENEWEGEN Dylan Team Jayco AlUla ")</f>
        <v xml:space="preserve"> GROENEWEGEN Dylan Team Jayco AlUla </v>
      </c>
      <c r="F337" t="s">
        <v>84</v>
      </c>
      <c r="G337" t="str">
        <f>HYPERLINK("https://www.procyclingstats.com/team/team-jayco-alula-2024","Team Jayco AlUla")</f>
        <v>Team Jayco AlUla</v>
      </c>
      <c r="J337" t="s">
        <v>302</v>
      </c>
      <c r="K337" t="str">
        <f t="shared" si="4"/>
        <v>..</v>
      </c>
    </row>
    <row r="338" spans="1:11" x14ac:dyDescent="0.2">
      <c r="A338" t="s">
        <v>151</v>
      </c>
      <c r="B338" t="s">
        <v>213</v>
      </c>
      <c r="D338" t="s">
        <v>207</v>
      </c>
      <c r="E338" t="str">
        <f>HYPERLINK("https://www.procyclingstats.com/rider/jasper-philipsen"," PHILIPSEN Jasper Alpecin - Deceuninck ")</f>
        <v xml:space="preserve"> PHILIPSEN Jasper Alpecin - Deceuninck </v>
      </c>
      <c r="F338" t="s">
        <v>49</v>
      </c>
      <c r="G338" t="str">
        <f>HYPERLINK("https://www.procyclingstats.com/team/alpecin-deceuninck-2024","Alpecin - Deceuninck")</f>
        <v>Alpecin - Deceuninck</v>
      </c>
      <c r="J338" t="s">
        <v>302</v>
      </c>
      <c r="K338" t="str">
        <f t="shared" si="4"/>
        <v>..</v>
      </c>
    </row>
    <row r="339" spans="1:11" x14ac:dyDescent="0.2">
      <c r="A339" t="s">
        <v>103</v>
      </c>
      <c r="B339" t="s">
        <v>165</v>
      </c>
      <c r="D339" t="s">
        <v>29</v>
      </c>
      <c r="E339" t="str">
        <f>HYPERLINK("https://www.procyclingstats.com/rider/yves-lampaert"," LAMPAERT Yves Soudal Quick-Step ")</f>
        <v xml:space="preserve"> LAMPAERT Yves Soudal Quick-Step </v>
      </c>
      <c r="F339" t="s">
        <v>17</v>
      </c>
      <c r="G339" t="str">
        <f>HYPERLINK("https://www.procyclingstats.com/team/soudal-quick-step-2024","Soudal Quick-Step")</f>
        <v>Soudal Quick-Step</v>
      </c>
      <c r="J339" t="s">
        <v>302</v>
      </c>
      <c r="K339" t="str">
        <f t="shared" si="4"/>
        <v>..</v>
      </c>
    </row>
    <row r="340" spans="1:11" x14ac:dyDescent="0.2">
      <c r="A340" t="s">
        <v>253</v>
      </c>
      <c r="B340" t="s">
        <v>254</v>
      </c>
      <c r="D340" t="s">
        <v>29</v>
      </c>
      <c r="E340" t="str">
        <f>HYPERLINK("https://www.procyclingstats.com/rider/laurenz-rex"," REX Laurenz Intermarché - Wanty ")</f>
        <v xml:space="preserve"> REX Laurenz Intermarché - Wanty </v>
      </c>
      <c r="F340" t="s">
        <v>42</v>
      </c>
      <c r="G340" t="str">
        <f>HYPERLINK("https://www.procyclingstats.com/team/intermarche-wanty-2024","Intermarché - Wanty")</f>
        <v>Intermarché - Wanty</v>
      </c>
      <c r="J340" t="s">
        <v>302</v>
      </c>
      <c r="K340" t="str">
        <f t="shared" si="4"/>
        <v>..</v>
      </c>
    </row>
    <row r="341" spans="1:11" x14ac:dyDescent="0.2">
      <c r="A341" t="s">
        <v>255</v>
      </c>
      <c r="B341" t="s">
        <v>256</v>
      </c>
      <c r="D341" t="s">
        <v>29</v>
      </c>
      <c r="E341" t="str">
        <f>HYPERLINK("https://www.procyclingstats.com/rider/alexander-kristoff"," KRISTOFF Alexander Uno-X Mobility ")</f>
        <v xml:space="preserve"> KRISTOFF Alexander Uno-X Mobility </v>
      </c>
      <c r="F341" t="s">
        <v>63</v>
      </c>
      <c r="G341" t="str">
        <f>HYPERLINK("https://www.procyclingstats.com/team/uno-x-mobility-2024","Uno-X Mobility")</f>
        <v>Uno-X Mobility</v>
      </c>
      <c r="J341" t="s">
        <v>302</v>
      </c>
      <c r="K341" t="str">
        <f t="shared" si="4"/>
        <v>..</v>
      </c>
    </row>
    <row r="342" spans="1:11" x14ac:dyDescent="0.2">
      <c r="A342" t="s">
        <v>238</v>
      </c>
      <c r="B342" t="s">
        <v>257</v>
      </c>
      <c r="D342" t="s">
        <v>29</v>
      </c>
      <c r="E342" t="str">
        <f>HYPERLINK("https://www.procyclingstats.com/rider/daniel-mclay"," MCLAY Daniel Arkéa - B&amp;B Hotels ")</f>
        <v xml:space="preserve"> MCLAY Daniel Arkéa - B&amp;B Hotels </v>
      </c>
      <c r="F342" t="s">
        <v>43</v>
      </c>
      <c r="G342" t="str">
        <f>HYPERLINK("https://www.procyclingstats.com/team/arkea-b-b-hotels-2024","Arkéa - B&amp;B Hotels")</f>
        <v>Arkéa - B&amp;B Hotels</v>
      </c>
      <c r="J342" t="s">
        <v>302</v>
      </c>
      <c r="K342" t="str">
        <f t="shared" ref="K342:K356" si="5">HYPERLINK("https://www.procyclingstats.com/","..")</f>
        <v>..</v>
      </c>
    </row>
    <row r="343" spans="1:11" x14ac:dyDescent="0.2">
      <c r="A343" t="s">
        <v>250</v>
      </c>
      <c r="B343" t="s">
        <v>163</v>
      </c>
      <c r="D343" t="s">
        <v>2</v>
      </c>
      <c r="E343" t="str">
        <f>HYPERLINK("https://www.procyclingstats.com/rider/jan-hirt"," HIRT Jan Soudal Quick-Step ")</f>
        <v xml:space="preserve"> HIRT Jan Soudal Quick-Step </v>
      </c>
      <c r="F343" t="s">
        <v>17</v>
      </c>
      <c r="G343" t="str">
        <f>HYPERLINK("https://www.procyclingstats.com/team/soudal-quick-step-2024","Soudal Quick-Step")</f>
        <v>Soudal Quick-Step</v>
      </c>
      <c r="J343" t="s">
        <v>302</v>
      </c>
      <c r="K343" t="str">
        <f t="shared" si="5"/>
        <v>..</v>
      </c>
    </row>
    <row r="344" spans="1:11" x14ac:dyDescent="0.2">
      <c r="A344" t="s">
        <v>244</v>
      </c>
      <c r="B344" t="s">
        <v>258</v>
      </c>
      <c r="D344" t="s">
        <v>207</v>
      </c>
      <c r="E344" t="str">
        <f>HYPERLINK("https://www.procyclingstats.com/rider/gerben-thijssen"," THIJSSEN Gerben Intermarché - Wanty ")</f>
        <v xml:space="preserve"> THIJSSEN Gerben Intermarché - Wanty </v>
      </c>
      <c r="F344" t="s">
        <v>49</v>
      </c>
      <c r="G344" t="str">
        <f>HYPERLINK("https://www.procyclingstats.com/team/intermarche-wanty-2024","Intermarché - Wanty")</f>
        <v>Intermarché - Wanty</v>
      </c>
      <c r="J344" t="s">
        <v>302</v>
      </c>
      <c r="K344" t="str">
        <f t="shared" si="5"/>
        <v>..</v>
      </c>
    </row>
    <row r="345" spans="1:11" x14ac:dyDescent="0.2">
      <c r="A345" t="s">
        <v>208</v>
      </c>
      <c r="B345" t="s">
        <v>259</v>
      </c>
      <c r="D345" t="s">
        <v>46</v>
      </c>
      <c r="E345" t="str">
        <f>HYPERLINK("https://www.procyclingstats.com/rider/matheo-vercher"," VERCHER Mattéo TotalEnergies ")</f>
        <v xml:space="preserve"> VERCHER Mattéo TotalEnergies </v>
      </c>
      <c r="F345" t="s">
        <v>23</v>
      </c>
      <c r="G345" t="str">
        <f>HYPERLINK("https://www.procyclingstats.com/team/totalenergies-2024","TotalEnergies")</f>
        <v>TotalEnergies</v>
      </c>
      <c r="J345" t="s">
        <v>302</v>
      </c>
      <c r="K345" t="str">
        <f t="shared" si="5"/>
        <v>..</v>
      </c>
    </row>
    <row r="346" spans="1:11" x14ac:dyDescent="0.2">
      <c r="A346" t="s">
        <v>246</v>
      </c>
      <c r="B346" t="s">
        <v>251</v>
      </c>
      <c r="D346" t="s">
        <v>207</v>
      </c>
      <c r="E346" t="str">
        <f>HYPERLINK("https://www.procyclingstats.com/rider/fernando-gaviria"," GAVIRIA Fernando Movistar Team ")</f>
        <v xml:space="preserve"> GAVIRIA Fernando Movistar Team </v>
      </c>
      <c r="F346" t="s">
        <v>30</v>
      </c>
      <c r="G346" t="str">
        <f>HYPERLINK("https://www.procyclingstats.com/team/movistar-team-2024","Movistar Team")</f>
        <v>Movistar Team</v>
      </c>
      <c r="J346" t="s">
        <v>302</v>
      </c>
      <c r="K346" t="str">
        <f t="shared" si="5"/>
        <v>..</v>
      </c>
    </row>
    <row r="347" spans="1:11" x14ac:dyDescent="0.2">
      <c r="A347" t="s">
        <v>257</v>
      </c>
      <c r="B347" t="s">
        <v>260</v>
      </c>
      <c r="D347" t="s">
        <v>29</v>
      </c>
      <c r="E347" t="str">
        <f>HYPERLINK("https://www.procyclingstats.com/rider/luca-mozzato"," MOZZATO Luca Arkéa - B&amp;B Hotels ")</f>
        <v xml:space="preserve"> MOZZATO Luca Arkéa - B&amp;B Hotels </v>
      </c>
      <c r="F347" t="s">
        <v>49</v>
      </c>
      <c r="G347" t="str">
        <f>HYPERLINK("https://www.procyclingstats.com/team/arkea-b-b-hotels-2024","Arkéa - B&amp;B Hotels")</f>
        <v>Arkéa - B&amp;B Hotels</v>
      </c>
      <c r="J347" t="s">
        <v>302</v>
      </c>
      <c r="K347" t="str">
        <f t="shared" si="5"/>
        <v>..</v>
      </c>
    </row>
    <row r="348" spans="1:11" x14ac:dyDescent="0.2">
      <c r="A348" t="s">
        <v>260</v>
      </c>
      <c r="B348" t="s">
        <v>243</v>
      </c>
      <c r="D348" t="s">
        <v>29</v>
      </c>
      <c r="E348" t="str">
        <f>HYPERLINK("https://www.procyclingstats.com/rider/axel-zingle"," ZINGLE Axel Cofidis ")</f>
        <v xml:space="preserve"> ZINGLE Axel Cofidis </v>
      </c>
      <c r="F348" t="s">
        <v>36</v>
      </c>
      <c r="G348" t="str">
        <f>HYPERLINK("https://www.procyclingstats.com/team/cofidis-2024","Cofidis")</f>
        <v>Cofidis</v>
      </c>
      <c r="J348" t="s">
        <v>302</v>
      </c>
      <c r="K348" t="str">
        <f t="shared" si="5"/>
        <v>..</v>
      </c>
    </row>
    <row r="349" spans="1:11" x14ac:dyDescent="0.2">
      <c r="A349" t="s">
        <v>160</v>
      </c>
      <c r="B349" t="s">
        <v>262</v>
      </c>
      <c r="D349" t="s">
        <v>29</v>
      </c>
      <c r="E349" t="str">
        <f>HYPERLINK("https://www.procyclingstats.com/rider/yevgeniy-fedorov"," FEDOROV Yevgeniy Astana Qazaqstan Team ")</f>
        <v xml:space="preserve"> FEDOROV Yevgeniy Astana Qazaqstan Team </v>
      </c>
      <c r="F349" t="s">
        <v>42</v>
      </c>
      <c r="G349" t="str">
        <f>HYPERLINK("https://www.procyclingstats.com/team/astana-qazaqstan-team-2024","Astana Qazaqstan Team")</f>
        <v>Astana Qazaqstan Team</v>
      </c>
      <c r="J349" t="s">
        <v>303</v>
      </c>
      <c r="K349" t="str">
        <f t="shared" si="5"/>
        <v>..</v>
      </c>
    </row>
    <row r="350" spans="1:11" x14ac:dyDescent="0.2">
      <c r="A350" t="s">
        <v>264</v>
      </c>
      <c r="B350" t="s">
        <v>265</v>
      </c>
      <c r="D350" t="s">
        <v>29</v>
      </c>
      <c r="E350" t="str">
        <f>HYPERLINK("https://www.procyclingstats.com/rider/davide-ballerini"," BALLERINI Davide Astana Qazaqstan Team ")</f>
        <v xml:space="preserve"> BALLERINI Davide Astana Qazaqstan Team </v>
      </c>
      <c r="F350" t="s">
        <v>30</v>
      </c>
      <c r="G350" t="str">
        <f>HYPERLINK("https://www.procyclingstats.com/team/astana-qazaqstan-team-2024","Astana Qazaqstan Team")</f>
        <v>Astana Qazaqstan Team</v>
      </c>
      <c r="J350" t="s">
        <v>304</v>
      </c>
      <c r="K350" t="str">
        <f t="shared" si="5"/>
        <v>..</v>
      </c>
    </row>
    <row r="351" spans="1:11" x14ac:dyDescent="0.2">
      <c r="A351" t="s">
        <v>267</v>
      </c>
      <c r="B351" t="s">
        <v>214</v>
      </c>
      <c r="D351" t="s">
        <v>29</v>
      </c>
      <c r="E351" t="str">
        <f>HYPERLINK("https://www.procyclingstats.com/rider/jonas-rickaert"," RICKAERT Jonas Alpecin - Deceuninck ")</f>
        <v xml:space="preserve"> RICKAERT Jonas Alpecin - Deceuninck </v>
      </c>
      <c r="F351" t="s">
        <v>62</v>
      </c>
      <c r="G351" t="str">
        <f>HYPERLINK("https://www.procyclingstats.com/team/alpecin-deceuninck-2024","Alpecin - Deceuninck")</f>
        <v>Alpecin - Deceuninck</v>
      </c>
      <c r="J351" t="s">
        <v>304</v>
      </c>
      <c r="K351" t="str">
        <f t="shared" si="5"/>
        <v>..</v>
      </c>
    </row>
    <row r="352" spans="1:11" x14ac:dyDescent="0.2">
      <c r="A352" t="s">
        <v>107</v>
      </c>
      <c r="B352" t="s">
        <v>268</v>
      </c>
      <c r="D352" t="s">
        <v>29</v>
      </c>
      <c r="E352" t="str">
        <f>HYPERLINK("https://www.procyclingstats.com/rider/michael-morkov"," MØRKØV Michael Astana Qazaqstan Team ")</f>
        <v xml:space="preserve"> MØRKØV Michael Astana Qazaqstan Team </v>
      </c>
      <c r="F352" t="s">
        <v>96</v>
      </c>
      <c r="G352" t="str">
        <f>HYPERLINK("https://www.procyclingstats.com/team/astana-qazaqstan-team-2024","Astana Qazaqstan Team")</f>
        <v>Astana Qazaqstan Team</v>
      </c>
      <c r="J352" t="s">
        <v>304</v>
      </c>
      <c r="K352" t="str">
        <f t="shared" si="5"/>
        <v>..</v>
      </c>
    </row>
    <row r="353" spans="1:11" x14ac:dyDescent="0.2">
      <c r="A353" t="s">
        <v>223</v>
      </c>
      <c r="B353" t="s">
        <v>269</v>
      </c>
      <c r="D353" t="s">
        <v>207</v>
      </c>
      <c r="E353" t="str">
        <f>HYPERLINK("https://www.procyclingstats.com/rider/bram-welten"," WELTEN Bram Team dsm-firmenich PostNL ")</f>
        <v xml:space="preserve"> WELTEN Bram Team dsm-firmenich PostNL </v>
      </c>
      <c r="F353" t="s">
        <v>65</v>
      </c>
      <c r="G353" t="str">
        <f>HYPERLINK("https://www.procyclingstats.com/team/team-dsm-firmenich-postnl-2024","Team dsm-firmenich PostNL")</f>
        <v>Team dsm-firmenich PostNL</v>
      </c>
      <c r="J353" t="s">
        <v>304</v>
      </c>
      <c r="K353" t="str">
        <f t="shared" si="5"/>
        <v>..</v>
      </c>
    </row>
    <row r="354" spans="1:11" x14ac:dyDescent="0.2">
      <c r="A354" t="s">
        <v>171</v>
      </c>
      <c r="B354" t="s">
        <v>270</v>
      </c>
      <c r="D354" t="s">
        <v>207</v>
      </c>
      <c r="E354" t="str">
        <f>HYPERLINK("https://www.procyclingstats.com/rider/cees-bol"," BOL Cees Astana Qazaqstan Team ")</f>
        <v xml:space="preserve"> BOL Cees Astana Qazaqstan Team </v>
      </c>
      <c r="F354" t="s">
        <v>47</v>
      </c>
      <c r="G354" t="str">
        <f>HYPERLINK("https://www.procyclingstats.com/team/astana-qazaqstan-team-2024","Astana Qazaqstan Team")</f>
        <v>Astana Qazaqstan Team</v>
      </c>
      <c r="J354" t="s">
        <v>304</v>
      </c>
      <c r="K354" t="str">
        <f t="shared" si="5"/>
        <v>..</v>
      </c>
    </row>
    <row r="355" spans="1:11" x14ac:dyDescent="0.2">
      <c r="A355" t="s">
        <v>153</v>
      </c>
      <c r="B355" t="s">
        <v>271</v>
      </c>
      <c r="D355" t="s">
        <v>207</v>
      </c>
      <c r="E355" t="str">
        <f>HYPERLINK("https://www.procyclingstats.com/rider/mark-cavendish"," CAVENDISH Mark Astana Qazaqstan Team ")</f>
        <v xml:space="preserve"> CAVENDISH Mark Astana Qazaqstan Team </v>
      </c>
      <c r="F355" t="s">
        <v>96</v>
      </c>
      <c r="G355" t="str">
        <f>HYPERLINK("https://www.procyclingstats.com/team/astana-qazaqstan-team-2024","Astana Qazaqstan Team")</f>
        <v>Astana Qazaqstan Team</v>
      </c>
      <c r="J355" t="s">
        <v>304</v>
      </c>
      <c r="K355" t="str">
        <f t="shared" si="5"/>
        <v>..</v>
      </c>
    </row>
    <row r="356" spans="1:11" x14ac:dyDescent="0.2">
      <c r="A356" t="s">
        <v>254</v>
      </c>
      <c r="B356" t="s">
        <v>272</v>
      </c>
      <c r="D356" t="s">
        <v>207</v>
      </c>
      <c r="E356" t="str">
        <f>HYPERLINK("https://www.procyclingstats.com/rider/fabio-jakobsen"," JAKOBSEN Fabio Team dsm-firmenich PostNL ")</f>
        <v xml:space="preserve"> JAKOBSEN Fabio Team dsm-firmenich PostNL </v>
      </c>
      <c r="F356" t="s">
        <v>65</v>
      </c>
      <c r="G356" t="str">
        <f>HYPERLINK("https://www.procyclingstats.com/team/team-dsm-firmenich-postnl-2024","Team dsm-firmenich PostNL")</f>
        <v>Team dsm-firmenich PostNL</v>
      </c>
      <c r="J356" t="s">
        <v>304</v>
      </c>
      <c r="K356" t="str">
        <f t="shared" si="5"/>
        <v>..</v>
      </c>
    </row>
    <row r="358" spans="1:11" x14ac:dyDescent="0.2">
      <c r="A358" t="s">
        <v>305</v>
      </c>
    </row>
    <row r="359" spans="1:11" x14ac:dyDescent="0.2">
      <c r="A359" s="1" t="s">
        <v>1</v>
      </c>
      <c r="B359" s="1" t="s">
        <v>4</v>
      </c>
      <c r="C359" s="1" t="s">
        <v>5</v>
      </c>
      <c r="D359" s="1" t="s">
        <v>6</v>
      </c>
      <c r="E359" s="1" t="s">
        <v>7</v>
      </c>
      <c r="F359" s="1" t="s">
        <v>8</v>
      </c>
      <c r="G359" s="1" t="s">
        <v>9</v>
      </c>
      <c r="H359" s="1" t="s">
        <v>306</v>
      </c>
      <c r="I359" s="1" t="s">
        <v>307</v>
      </c>
    </row>
    <row r="360" spans="1:11" x14ac:dyDescent="0.2">
      <c r="A360" t="s">
        <v>13</v>
      </c>
      <c r="B360" t="s">
        <v>22</v>
      </c>
      <c r="D360" t="s">
        <v>2</v>
      </c>
      <c r="E360" t="str">
        <f>HYPERLINK("https://www.procyclingstats.com/rider/frank-van-den-broek"," VAN DEN BROEK Frank Team dsm-firmenich PostNL ")</f>
        <v xml:space="preserve"> VAN DEN BROEK Frank Team dsm-firmenich PostNL </v>
      </c>
      <c r="F360" t="s">
        <v>23</v>
      </c>
      <c r="G360" t="str">
        <f>HYPERLINK("https://www.procyclingstats.com/team/team-dsm-firmenich-postnl-2024","Team dsm-firmenich PostNL")</f>
        <v>Team dsm-firmenich PostNL</v>
      </c>
      <c r="H360" t="str">
        <f>HYPERLINK("https://www.procyclingstats.com/race.php?id1=tour-de-france&amp;id2=2024&amp;p=results&amp;s=points-breakdown-per-stage&amp;rider=243438","33")</f>
        <v>33</v>
      </c>
      <c r="I360" t="s">
        <v>308</v>
      </c>
    </row>
    <row r="361" spans="1:11" x14ac:dyDescent="0.2">
      <c r="A361" t="s">
        <v>20</v>
      </c>
      <c r="B361" t="s">
        <v>15</v>
      </c>
      <c r="D361" t="s">
        <v>16</v>
      </c>
      <c r="E361" t="str">
        <f>HYPERLINK("https://www.procyclingstats.com/rider/romain-bardet"," BARDET Romain Team dsm-firmenich PostNL ")</f>
        <v xml:space="preserve"> BARDET Romain Team dsm-firmenich PostNL </v>
      </c>
      <c r="F361" t="s">
        <v>17</v>
      </c>
      <c r="G361" t="str">
        <f>HYPERLINK("https://www.procyclingstats.com/team/team-dsm-firmenich-postnl-2024","Team dsm-firmenich PostNL")</f>
        <v>Team dsm-firmenich PostNL</v>
      </c>
      <c r="H361" t="str">
        <f>HYPERLINK("https://www.procyclingstats.com/race.php?id1=tour-de-france&amp;id2=2024&amp;p=results&amp;s=points-breakdown-per-stage&amp;rider=140495","30")</f>
        <v>30</v>
      </c>
      <c r="I361" t="s">
        <v>309</v>
      </c>
    </row>
    <row r="362" spans="1:11" x14ac:dyDescent="0.2">
      <c r="A362" t="s">
        <v>26</v>
      </c>
      <c r="B362" t="s">
        <v>28</v>
      </c>
      <c r="D362" t="s">
        <v>29</v>
      </c>
      <c r="E362" t="str">
        <f>HYPERLINK("https://www.procyclingstats.com/rider/wout-van-aert"," VAN AERT Wout Team Visma | Lease a Bike ")</f>
        <v xml:space="preserve"> VAN AERT Wout Team Visma | Lease a Bike </v>
      </c>
      <c r="F362" t="s">
        <v>30</v>
      </c>
      <c r="G362" t="str">
        <f>HYPERLINK("https://www.procyclingstats.com/team/team-visma-lease-a-bike-2024","Team Visma | Lease a Bike")</f>
        <v>Team Visma | Lease a Bike</v>
      </c>
      <c r="H362" t="str">
        <f>HYPERLINK("https://www.procyclingstats.com/race.php?id1=tour-de-france&amp;id2=2024&amp;p=results&amp;s=points-breakdown-per-stage&amp;rider=168961","22")</f>
        <v>22</v>
      </c>
      <c r="I362" t="s">
        <v>310</v>
      </c>
    </row>
    <row r="363" spans="1:11" x14ac:dyDescent="0.2">
      <c r="A363" t="s">
        <v>33</v>
      </c>
      <c r="B363" t="s">
        <v>212</v>
      </c>
      <c r="D363" t="s">
        <v>29</v>
      </c>
      <c r="E363" t="str">
        <f>HYPERLINK("https://www.procyclingstats.com/rider/sandy-dujardin"," DUJARDIN Sandy TotalEnergies ")</f>
        <v xml:space="preserve"> DUJARDIN Sandy TotalEnergies </v>
      </c>
      <c r="F363" t="s">
        <v>65</v>
      </c>
      <c r="G363" t="str">
        <f>HYPERLINK("https://www.procyclingstats.com/team/totalenergies-2024","TotalEnergies")</f>
        <v>TotalEnergies</v>
      </c>
      <c r="H363" t="str">
        <f>HYPERLINK("https://www.procyclingstats.com/race.php?id1=tour-de-france&amp;id2=2024&amp;p=results&amp;s=points-breakdown-per-stage&amp;rider=189321","20")</f>
        <v>20</v>
      </c>
      <c r="I363" t="s">
        <v>311</v>
      </c>
    </row>
    <row r="364" spans="1:11" x14ac:dyDescent="0.2">
      <c r="A364" t="s">
        <v>40</v>
      </c>
      <c r="B364" t="s">
        <v>35</v>
      </c>
      <c r="D364" t="s">
        <v>16</v>
      </c>
      <c r="E364" t="str">
        <f>HYPERLINK("https://www.procyclingstats.com/rider/tadej-pogacar"," POGAČAR Tadej UAE Team Emirates ")</f>
        <v xml:space="preserve"> POGAČAR Tadej UAE Team Emirates </v>
      </c>
      <c r="F364" t="s">
        <v>36</v>
      </c>
      <c r="G364" t="str">
        <f>HYPERLINK("https://www.procyclingstats.com/team/uae-team-emirates-2024","UAE Team Emirates")</f>
        <v>UAE Team Emirates</v>
      </c>
      <c r="H364" t="str">
        <f>HYPERLINK("https://www.procyclingstats.com/race.php?id1=tour-de-france&amp;id2=2024&amp;p=results&amp;s=points-breakdown-per-stage&amp;rider=194619","19")</f>
        <v>19</v>
      </c>
      <c r="I364" t="s">
        <v>312</v>
      </c>
    </row>
    <row r="365" spans="1:11" x14ac:dyDescent="0.2">
      <c r="A365" t="s">
        <v>44</v>
      </c>
      <c r="B365" t="s">
        <v>51</v>
      </c>
      <c r="D365" t="s">
        <v>29</v>
      </c>
      <c r="E365" t="str">
        <f>HYPERLINK("https://www.procyclingstats.com/rider/mads-pedersen"," PEDERSEN Mads Lidl - Trek ")</f>
        <v xml:space="preserve"> PEDERSEN Mads Lidl - Trek </v>
      </c>
      <c r="F365" t="s">
        <v>47</v>
      </c>
      <c r="G365" t="str">
        <f>HYPERLINK("https://www.procyclingstats.com/team/lidl-trek-2024","Lidl - Trek")</f>
        <v>Lidl - Trek</v>
      </c>
      <c r="H365" t="str">
        <f>HYPERLINK("https://www.procyclingstats.com/race.php?id1=tour-de-france&amp;id2=2024&amp;p=results&amp;s=points-breakdown-per-stage&amp;rider=168776","19")</f>
        <v>19</v>
      </c>
      <c r="I365" t="s">
        <v>312</v>
      </c>
    </row>
    <row r="366" spans="1:11" x14ac:dyDescent="0.2">
      <c r="A366" t="s">
        <v>50</v>
      </c>
      <c r="B366" t="s">
        <v>41</v>
      </c>
      <c r="D366" t="s">
        <v>29</v>
      </c>
      <c r="E366" t="str">
        <f>HYPERLINK("https://www.procyclingstats.com/rider/maxim-van-gils"," VAN GILS Maxim Lotto Dstny ")</f>
        <v xml:space="preserve"> VAN GILS Maxim Lotto Dstny </v>
      </c>
      <c r="F366" t="s">
        <v>42</v>
      </c>
      <c r="G366" t="str">
        <f>HYPERLINK("https://www.procyclingstats.com/team/lotto-dstny-2024","Lotto Dstny")</f>
        <v>Lotto Dstny</v>
      </c>
      <c r="H366" t="str">
        <f>HYPERLINK("https://www.procyclingstats.com/race.php?id1=tour-de-france&amp;id2=2024&amp;p=results&amp;s=points-breakdown-per-stage&amp;rider=206257","17")</f>
        <v>17</v>
      </c>
      <c r="I366" t="s">
        <v>313</v>
      </c>
    </row>
    <row r="367" spans="1:11" x14ac:dyDescent="0.2">
      <c r="A367" t="s">
        <v>28</v>
      </c>
      <c r="B367" t="s">
        <v>143</v>
      </c>
      <c r="D367" t="s">
        <v>29</v>
      </c>
      <c r="E367" t="str">
        <f>HYPERLINK("https://www.procyclingstats.com/rider/jonas-abrahamsen"," ABRAHAMSEN Jonas Uno-X Mobility ")</f>
        <v xml:space="preserve"> ABRAHAMSEN Jonas Uno-X Mobility </v>
      </c>
      <c r="F367" t="s">
        <v>47</v>
      </c>
      <c r="G367" t="str">
        <f>HYPERLINK("https://www.procyclingstats.com/team/uno-x-mobility-2024","Uno-X Mobility")</f>
        <v>Uno-X Mobility</v>
      </c>
      <c r="H367" t="str">
        <f>HYPERLINK("https://www.procyclingstats.com/race.php?id1=tour-de-france&amp;id2=2024&amp;p=results&amp;s=points-breakdown-per-stage&amp;rider=170557","17")</f>
        <v>17</v>
      </c>
      <c r="I367" t="s">
        <v>313</v>
      </c>
    </row>
    <row r="368" spans="1:11" x14ac:dyDescent="0.2">
      <c r="A368" t="s">
        <v>55</v>
      </c>
      <c r="B368" t="s">
        <v>45</v>
      </c>
      <c r="D368" t="s">
        <v>46</v>
      </c>
      <c r="E368" t="str">
        <f>HYPERLINK("https://www.procyclingstats.com/rider/alex-aranburu"," ARANBURU Alex Movistar Team ")</f>
        <v xml:space="preserve"> ARANBURU Alex Movistar Team </v>
      </c>
      <c r="F368" t="s">
        <v>47</v>
      </c>
      <c r="G368" t="str">
        <f>HYPERLINK("https://www.procyclingstats.com/team/movistar-team-2024","Movistar Team")</f>
        <v>Movistar Team</v>
      </c>
      <c r="H368" t="str">
        <f>HYPERLINK("https://www.procyclingstats.com/race.php?id1=tour-de-france&amp;id2=2024&amp;p=results&amp;s=points-breakdown-per-stage&amp;rider=182127","15")</f>
        <v>15</v>
      </c>
      <c r="I368" t="s">
        <v>314</v>
      </c>
    </row>
    <row r="369" spans="1:9" x14ac:dyDescent="0.2">
      <c r="A369" t="s">
        <v>60</v>
      </c>
      <c r="B369" t="s">
        <v>102</v>
      </c>
      <c r="D369" t="s">
        <v>46</v>
      </c>
      <c r="E369" t="str">
        <f>HYPERLINK("https://www.procyclingstats.com/rider/ryan-gibbons"," GIBBONS Ryan Lidl - Trek ")</f>
        <v xml:space="preserve"> GIBBONS Ryan Lidl - Trek </v>
      </c>
      <c r="F369" t="s">
        <v>30</v>
      </c>
      <c r="G369" t="str">
        <f>HYPERLINK("https://www.procyclingstats.com/team/lidl-trek-2024","Lidl - Trek")</f>
        <v>Lidl - Trek</v>
      </c>
      <c r="H369" t="str">
        <f>HYPERLINK("https://www.procyclingstats.com/race.php?id1=tour-de-france&amp;id2=2024&amp;p=results&amp;s=points-breakdown-per-stage&amp;rider=168804","15")</f>
        <v>15</v>
      </c>
      <c r="I369" t="s">
        <v>314</v>
      </c>
    </row>
    <row r="370" spans="1:9" x14ac:dyDescent="0.2">
      <c r="A370" t="s">
        <v>35</v>
      </c>
      <c r="B370" t="s">
        <v>125</v>
      </c>
      <c r="D370" t="s">
        <v>29</v>
      </c>
      <c r="E370" t="str">
        <f>HYPERLINK("https://www.procyclingstats.com/rider/valentin-madouas"," MADOUAS Valentin Groupama - FDJ ")</f>
        <v xml:space="preserve"> MADOUAS Valentin Groupama - FDJ </v>
      </c>
      <c r="F370" t="s">
        <v>65</v>
      </c>
      <c r="G370" t="str">
        <f>HYPERLINK("https://www.procyclingstats.com/team/groupama-fdj-2024","Groupama - FDJ")</f>
        <v>Groupama - FDJ</v>
      </c>
      <c r="H370" t="str">
        <f>HYPERLINK("https://www.procyclingstats.com/race.php?id1=tour-de-france&amp;id2=2024&amp;p=results&amp;s=points-breakdown-per-stage&amp;rider=176726","13")</f>
        <v>13</v>
      </c>
      <c r="I370" t="s">
        <v>315</v>
      </c>
    </row>
    <row r="371" spans="1:9" x14ac:dyDescent="0.2">
      <c r="A371" t="s">
        <v>64</v>
      </c>
      <c r="B371" t="s">
        <v>53</v>
      </c>
      <c r="D371" t="s">
        <v>2</v>
      </c>
      <c r="E371" t="str">
        <f>HYPERLINK("https://www.procyclingstats.com/rider/remco-evenepoel"," EVENEPOEL Remco Soudal Quick-Step ")</f>
        <v xml:space="preserve"> EVENEPOEL Remco Soudal Quick-Step </v>
      </c>
      <c r="F371" t="s">
        <v>42</v>
      </c>
      <c r="G371" t="str">
        <f>HYPERLINK("https://www.procyclingstats.com/team/soudal-quick-step-2024","Soudal Quick-Step")</f>
        <v>Soudal Quick-Step</v>
      </c>
      <c r="H371" t="str">
        <f>HYPERLINK("https://www.procyclingstats.com/race.php?id1=tour-de-france&amp;id2=2024&amp;p=results&amp;s=points-breakdown-per-stage&amp;rider=212377","11")</f>
        <v>11</v>
      </c>
      <c r="I371" t="s">
        <v>316</v>
      </c>
    </row>
    <row r="372" spans="1:9" x14ac:dyDescent="0.2">
      <c r="A372" t="s">
        <v>67</v>
      </c>
      <c r="B372" t="s">
        <v>154</v>
      </c>
      <c r="D372" t="s">
        <v>29</v>
      </c>
      <c r="E372" t="str">
        <f>HYPERLINK("https://www.procyclingstats.com/rider/matej-mohoric"," MOHORIČ Matej Bahrain - Victorious ")</f>
        <v xml:space="preserve"> MOHORIČ Matej Bahrain - Victorious </v>
      </c>
      <c r="F372" t="s">
        <v>30</v>
      </c>
      <c r="G372" t="str">
        <f>HYPERLINK("https://www.procyclingstats.com/team/bahrain-victorious-2024","Bahrain - Victorious")</f>
        <v>Bahrain - Victorious</v>
      </c>
      <c r="H372" t="str">
        <f>HYPERLINK("https://www.procyclingstats.com/race.php?id1=tour-de-france&amp;id2=2024&amp;p=results&amp;s=points-breakdown-per-stage&amp;rider=132339","11")</f>
        <v>11</v>
      </c>
      <c r="I372" t="s">
        <v>316</v>
      </c>
    </row>
    <row r="373" spans="1:9" x14ac:dyDescent="0.2">
      <c r="A373" t="s">
        <v>59</v>
      </c>
      <c r="B373" t="s">
        <v>244</v>
      </c>
      <c r="D373" t="s">
        <v>16</v>
      </c>
      <c r="E373" t="str">
        <f>HYPERLINK("https://www.procyclingstats.com/rider/clement-champoussin"," CHAMPOUSSIN Clément Arkéa - B&amp;B Hotels ")</f>
        <v xml:space="preserve"> CHAMPOUSSIN Clément Arkéa - B&amp;B Hotels </v>
      </c>
      <c r="F373" t="s">
        <v>49</v>
      </c>
      <c r="G373" t="str">
        <f>HYPERLINK("https://www.procyclingstats.com/team/arkea-b-b-hotels-2024","Arkéa - B&amp;B Hotels")</f>
        <v>Arkéa - B&amp;B Hotels</v>
      </c>
      <c r="H373" t="str">
        <f>HYPERLINK("https://www.procyclingstats.com/race.php?id1=tour-de-france&amp;id2=2024&amp;p=results&amp;s=points-breakdown-per-stage&amp;rider=208878","10")</f>
        <v>10</v>
      </c>
      <c r="I373" t="s">
        <v>317</v>
      </c>
    </row>
    <row r="374" spans="1:9" x14ac:dyDescent="0.2">
      <c r="A374" t="s">
        <v>69</v>
      </c>
      <c r="B374" t="s">
        <v>56</v>
      </c>
      <c r="D374" t="s">
        <v>16</v>
      </c>
      <c r="E374" t="str">
        <f>HYPERLINK("https://www.procyclingstats.com/rider/pello-bilbao"," BILBAO Pello Bahrain - Victorious ")</f>
        <v xml:space="preserve"> BILBAO Pello Bahrain - Victorious </v>
      </c>
      <c r="F374" t="s">
        <v>57</v>
      </c>
      <c r="G374" t="str">
        <f>HYPERLINK("https://www.procyclingstats.com/team/bahrain-victorious-2024","Bahrain - Victorious")</f>
        <v>Bahrain - Victorious</v>
      </c>
      <c r="H374" t="str">
        <f>HYPERLINK("https://www.procyclingstats.com/race.php?id1=tour-de-france&amp;id2=2024&amp;p=results&amp;s=points-breakdown-per-stage&amp;rider=140294","9")</f>
        <v>9</v>
      </c>
      <c r="I374" t="s">
        <v>318</v>
      </c>
    </row>
    <row r="375" spans="1:9" x14ac:dyDescent="0.2">
      <c r="A375" t="s">
        <v>73</v>
      </c>
      <c r="B375" t="s">
        <v>177</v>
      </c>
      <c r="D375" t="s">
        <v>2</v>
      </c>
      <c r="E375" t="str">
        <f>HYPERLINK("https://www.procyclingstats.com/rider/ion-izagirre"," IZAGIRRE Ion Cofidis ")</f>
        <v xml:space="preserve"> IZAGIRRE Ion Cofidis </v>
      </c>
      <c r="F375" t="s">
        <v>58</v>
      </c>
      <c r="G375" t="str">
        <f>HYPERLINK("https://www.procyclingstats.com/team/cofidis-2024","Cofidis")</f>
        <v>Cofidis</v>
      </c>
      <c r="H375" t="str">
        <f>HYPERLINK("https://www.procyclingstats.com/race.php?id1=tour-de-france&amp;id2=2024&amp;p=results&amp;s=points-breakdown-per-stage&amp;rider=140505","9")</f>
        <v>9</v>
      </c>
      <c r="I375" t="s">
        <v>318</v>
      </c>
    </row>
    <row r="376" spans="1:9" x14ac:dyDescent="0.2">
      <c r="A376" t="s">
        <v>74</v>
      </c>
      <c r="B376" t="s">
        <v>61</v>
      </c>
      <c r="D376" t="s">
        <v>29</v>
      </c>
      <c r="E376" t="str">
        <f>HYPERLINK("https://www.procyclingstats.com/rider/alberto-bettiol"," BETTIOL Alberto EF Education - EasyPost ")</f>
        <v xml:space="preserve"> BETTIOL Alberto EF Education - EasyPost </v>
      </c>
      <c r="F376" t="s">
        <v>62</v>
      </c>
      <c r="G376" t="str">
        <f>HYPERLINK("https://www.procyclingstats.com/team/ef-education-easypost-2024","EF Education - EasyPost")</f>
        <v>EF Education - EasyPost</v>
      </c>
      <c r="H376" t="str">
        <f>HYPERLINK("https://www.procyclingstats.com/race.php?id1=tour-de-france&amp;id2=2024&amp;p=results&amp;s=points-breakdown-per-stage&amp;rider=156131","7")</f>
        <v>7</v>
      </c>
      <c r="I376" t="s">
        <v>319</v>
      </c>
    </row>
    <row r="377" spans="1:9" x14ac:dyDescent="0.2">
      <c r="A377" t="s">
        <v>54</v>
      </c>
      <c r="B377" t="s">
        <v>213</v>
      </c>
      <c r="D377" t="s">
        <v>207</v>
      </c>
      <c r="E377" t="str">
        <f>HYPERLINK("https://www.procyclingstats.com/rider/jasper-philipsen"," PHILIPSEN Jasper Alpecin - Deceuninck ")</f>
        <v xml:space="preserve"> PHILIPSEN Jasper Alpecin - Deceuninck </v>
      </c>
      <c r="F377" t="s">
        <v>49</v>
      </c>
      <c r="G377" t="str">
        <f>HYPERLINK("https://www.procyclingstats.com/team/alpecin-deceuninck-2024","Alpecin - Deceuninck")</f>
        <v>Alpecin - Deceuninck</v>
      </c>
      <c r="H377" t="str">
        <f>HYPERLINK("https://www.procyclingstats.com/race.php?id1=tour-de-france&amp;id2=2024&amp;p=results&amp;s=points-breakdown-per-stage&amp;rider=193131","7")</f>
        <v>7</v>
      </c>
      <c r="I377" t="s">
        <v>319</v>
      </c>
    </row>
    <row r="378" spans="1:9" x14ac:dyDescent="0.2">
      <c r="A378" t="s">
        <v>77</v>
      </c>
      <c r="B378" t="s">
        <v>63</v>
      </c>
      <c r="D378" t="s">
        <v>29</v>
      </c>
      <c r="E378" t="str">
        <f>HYPERLINK("https://www.procyclingstats.com/rider/thomas-pidcock"," PIDCOCK Thomas INEOS Grenadiers ")</f>
        <v xml:space="preserve"> PIDCOCK Thomas INEOS Grenadiers </v>
      </c>
      <c r="F378" t="s">
        <v>42</v>
      </c>
      <c r="G378" t="str">
        <f>HYPERLINK("https://www.procyclingstats.com/team/ineos-grenadiers-2024","INEOS Grenadiers")</f>
        <v>INEOS Grenadiers</v>
      </c>
      <c r="H378" t="str">
        <f>HYPERLINK("https://www.procyclingstats.com/race.php?id1=tour-de-france&amp;id2=2024&amp;p=results&amp;s=points-breakdown-per-stage&amp;rider=202331","6")</f>
        <v>6</v>
      </c>
      <c r="I378" t="s">
        <v>320</v>
      </c>
    </row>
    <row r="379" spans="1:9" x14ac:dyDescent="0.2">
      <c r="A379" t="s">
        <v>66</v>
      </c>
      <c r="B379" t="s">
        <v>43</v>
      </c>
      <c r="D379" t="s">
        <v>2</v>
      </c>
      <c r="E379" t="str">
        <f>HYPERLINK("https://www.procyclingstats.com/rider/egan-bernal"," BERNAL Egan INEOS Grenadiers ")</f>
        <v xml:space="preserve"> BERNAL Egan INEOS Grenadiers </v>
      </c>
      <c r="F379" t="s">
        <v>65</v>
      </c>
      <c r="G379" t="str">
        <f>HYPERLINK("https://www.procyclingstats.com/team/ineos-grenadiers-2024","INEOS Grenadiers")</f>
        <v>INEOS Grenadiers</v>
      </c>
      <c r="H379" t="str">
        <f>HYPERLINK("https://www.procyclingstats.com/race.php?id1=tour-de-france&amp;id2=2024&amp;p=results&amp;s=points-breakdown-per-stage&amp;rider=198937","5")</f>
        <v>5</v>
      </c>
      <c r="I379" t="s">
        <v>321</v>
      </c>
    </row>
    <row r="380" spans="1:9" x14ac:dyDescent="0.2">
      <c r="A380" t="s">
        <v>81</v>
      </c>
      <c r="B380" t="s">
        <v>119</v>
      </c>
      <c r="D380" t="s">
        <v>207</v>
      </c>
      <c r="E380" t="str">
        <f>HYPERLINK("https://www.procyclingstats.com/rider/sam-bennett"," BENNETT Sam Decathlon AG2R La Mondiale Team ")</f>
        <v xml:space="preserve"> BENNETT Sam Decathlon AG2R La Mondiale Team </v>
      </c>
      <c r="F380" t="s">
        <v>17</v>
      </c>
      <c r="G380" t="str">
        <f>HYPERLINK("https://www.procyclingstats.com/team/decathlon-ag2r-la-mondiale-2024","Decathlon AG2R La Mondiale Team")</f>
        <v>Decathlon AG2R La Mondiale Team</v>
      </c>
      <c r="H380" t="str">
        <f>HYPERLINK("https://www.procyclingstats.com/race.php?id1=tour-de-france&amp;id2=2024&amp;p=results&amp;s=points-breakdown-per-stage&amp;rider=139405","5")</f>
        <v>5</v>
      </c>
      <c r="I380" t="s">
        <v>321</v>
      </c>
    </row>
    <row r="381" spans="1:9" x14ac:dyDescent="0.2">
      <c r="A381" t="s">
        <v>52</v>
      </c>
      <c r="B381" t="s">
        <v>68</v>
      </c>
      <c r="D381" t="s">
        <v>2</v>
      </c>
      <c r="E381" t="str">
        <f>HYPERLINK("https://www.procyclingstats.com/rider/ilan-van-wilder"," VAN WILDER Ilan Soudal Quick-Step ")</f>
        <v xml:space="preserve"> VAN WILDER Ilan Soudal Quick-Step </v>
      </c>
      <c r="F381" t="s">
        <v>42</v>
      </c>
      <c r="G381" t="str">
        <f>HYPERLINK("https://www.procyclingstats.com/team/soudal-quick-step-2024","Soudal Quick-Step")</f>
        <v>Soudal Quick-Step</v>
      </c>
      <c r="H381" t="str">
        <f>HYPERLINK("https://www.procyclingstats.com/race.php?id1=tour-de-france&amp;id2=2024&amp;p=results&amp;s=points-breakdown-per-stage&amp;rider=208539","4")</f>
        <v>4</v>
      </c>
      <c r="I381" t="s">
        <v>322</v>
      </c>
    </row>
    <row r="382" spans="1:9" x14ac:dyDescent="0.2">
      <c r="A382" t="s">
        <v>23</v>
      </c>
      <c r="B382" t="s">
        <v>235</v>
      </c>
      <c r="D382" t="s">
        <v>207</v>
      </c>
      <c r="E382" t="str">
        <f>HYPERLINK("https://www.procyclingstats.com/rider/bryan-coquard"," COQUARD Bryan Cofidis ")</f>
        <v xml:space="preserve"> COQUARD Bryan Cofidis </v>
      </c>
      <c r="F382" t="s">
        <v>43</v>
      </c>
      <c r="G382" t="str">
        <f>HYPERLINK("https://www.procyclingstats.com/team/cofidis-2024","Cofidis")</f>
        <v>Cofidis</v>
      </c>
      <c r="H382" t="str">
        <f>HYPERLINK("https://www.procyclingstats.com/race.php?id1=tour-de-france&amp;id2=2024&amp;p=results&amp;s=points-breakdown-per-stage&amp;rider=137724","4")</f>
        <v>4</v>
      </c>
      <c r="I382" t="s">
        <v>322</v>
      </c>
    </row>
    <row r="383" spans="1:9" x14ac:dyDescent="0.2">
      <c r="A383" t="s">
        <v>42</v>
      </c>
      <c r="B383" t="s">
        <v>70</v>
      </c>
      <c r="D383" t="s">
        <v>71</v>
      </c>
      <c r="E383" t="str">
        <f>HYPERLINK("https://www.procyclingstats.com/rider/victor-campenaerts"," CAMPENAERTS Victor Lotto Dstny ")</f>
        <v xml:space="preserve"> CAMPENAERTS Victor Lotto Dstny </v>
      </c>
      <c r="F383" t="s">
        <v>43</v>
      </c>
      <c r="G383" t="str">
        <f>HYPERLINK("https://www.procyclingstats.com/team/lotto-dstny-2024","Lotto Dstny")</f>
        <v>Lotto Dstny</v>
      </c>
      <c r="H383" t="str">
        <f>HYPERLINK("https://www.procyclingstats.com/race.php?id1=tour-de-france&amp;id2=2024&amp;p=results&amp;s=points-breakdown-per-stage&amp;rider=135591","3")</f>
        <v>3</v>
      </c>
      <c r="I383" t="s">
        <v>323</v>
      </c>
    </row>
    <row r="384" spans="1:9" x14ac:dyDescent="0.2">
      <c r="A384" t="s">
        <v>36</v>
      </c>
      <c r="B384" t="s">
        <v>223</v>
      </c>
      <c r="D384" t="s">
        <v>29</v>
      </c>
      <c r="E384" t="str">
        <f>HYPERLINK("https://www.procyclingstats.com/rider/biniam-girmay"," GIRMAY Biniam Intermarché - Wanty ")</f>
        <v xml:space="preserve"> GIRMAY Biniam Intermarché - Wanty </v>
      </c>
      <c r="F384" t="s">
        <v>42</v>
      </c>
      <c r="G384" t="str">
        <f>HYPERLINK("https://www.procyclingstats.com/team/intermarche-wanty-2024","Intermarché - Wanty")</f>
        <v>Intermarché - Wanty</v>
      </c>
      <c r="H384" t="str">
        <f>HYPERLINK("https://www.procyclingstats.com/race.php?id1=tour-de-france&amp;id2=2024&amp;p=results&amp;s=points-breakdown-per-stage&amp;rider=215760","3")</f>
        <v>3</v>
      </c>
      <c r="I384" t="s">
        <v>323</v>
      </c>
    </row>
    <row r="385" spans="1:9" x14ac:dyDescent="0.2">
      <c r="A385" t="s">
        <v>49</v>
      </c>
      <c r="B385" t="s">
        <v>72</v>
      </c>
      <c r="D385" t="s">
        <v>2</v>
      </c>
      <c r="E385" t="str">
        <f>HYPERLINK("https://www.procyclingstats.com/rider/jai-hindley"," HINDLEY Jai Red Bull - BORA - hansgrohe ")</f>
        <v xml:space="preserve"> HINDLEY Jai Red Bull - BORA - hansgrohe </v>
      </c>
      <c r="F385" t="s">
        <v>47</v>
      </c>
      <c r="G385" t="str">
        <f>HYPERLINK("https://www.procyclingstats.com/team/red-bull-bora-hansgrohe-2024","Red Bull - BORA - hansgrohe")</f>
        <v>Red Bull - BORA - hansgrohe</v>
      </c>
      <c r="H385" t="str">
        <f>HYPERLINK("https://www.procyclingstats.com/race.php?id1=tour-de-france&amp;id2=2024&amp;p=results&amp;s=points-breakdown-per-stage&amp;rider=176305","2")</f>
        <v>2</v>
      </c>
      <c r="I385" t="s">
        <v>324</v>
      </c>
    </row>
    <row r="386" spans="1:9" x14ac:dyDescent="0.2">
      <c r="A386" t="s">
        <v>65</v>
      </c>
      <c r="B386" t="s">
        <v>104</v>
      </c>
      <c r="D386" t="s">
        <v>29</v>
      </c>
      <c r="E386" t="str">
        <f>HYPERLINK("https://www.procyclingstats.com/rider/jasper-stuyven"," STUYVEN Jasper Lidl - Trek ")</f>
        <v xml:space="preserve"> STUYVEN Jasper Lidl - Trek </v>
      </c>
      <c r="F386" t="s">
        <v>43</v>
      </c>
      <c r="G386" t="str">
        <f>HYPERLINK("https://www.procyclingstats.com/team/lidl-trek-2024","Lidl - Trek")</f>
        <v>Lidl - Trek</v>
      </c>
      <c r="H386" t="str">
        <f>HYPERLINK("https://www.procyclingstats.com/race.php?id1=tour-de-france&amp;id2=2024&amp;p=results&amp;s=points-breakdown-per-stage&amp;rider=140123","2")</f>
        <v>2</v>
      </c>
      <c r="I386" t="s">
        <v>324</v>
      </c>
    </row>
    <row r="387" spans="1:9" x14ac:dyDescent="0.2">
      <c r="A387" t="s">
        <v>47</v>
      </c>
      <c r="B387" t="s">
        <v>219</v>
      </c>
      <c r="D387" t="s">
        <v>71</v>
      </c>
      <c r="E387" t="str">
        <f>HYPERLINK("https://www.procyclingstats.com/rider/stefan-bissegger"," BISSEGGER Stefan EF Education - EasyPost ")</f>
        <v xml:space="preserve"> BISSEGGER Stefan EF Education - EasyPost </v>
      </c>
      <c r="F387" t="s">
        <v>36</v>
      </c>
      <c r="G387" t="str">
        <f>HYPERLINK("https://www.procyclingstats.com/team/ef-education-easypost-2024","EF Education - EasyPost")</f>
        <v>EF Education - EasyPost</v>
      </c>
      <c r="H387" t="str">
        <f>HYPERLINK("https://www.procyclingstats.com/race.php?id1=tour-de-france&amp;id2=2024&amp;p=results&amp;s=points-breakdown-per-stage&amp;rider=194905","1")</f>
        <v>1</v>
      </c>
      <c r="I387" t="s">
        <v>325</v>
      </c>
    </row>
    <row r="389" spans="1:9" x14ac:dyDescent="0.2">
      <c r="A389" t="s">
        <v>326</v>
      </c>
    </row>
    <row r="390" spans="1:9" x14ac:dyDescent="0.2">
      <c r="A390" s="1" t="s">
        <v>327</v>
      </c>
      <c r="B390" s="1" t="s">
        <v>7</v>
      </c>
      <c r="C390" s="1" t="s">
        <v>9</v>
      </c>
      <c r="D390" s="1" t="s">
        <v>306</v>
      </c>
    </row>
    <row r="391" spans="1:9" x14ac:dyDescent="0.2">
      <c r="A391" t="s">
        <v>13</v>
      </c>
      <c r="B391" t="str">
        <f>HYPERLINK("https://www.procyclingstats.com/rider/sandy-dujardin"," DUJARDIN Sandy")</f>
        <v xml:space="preserve"> DUJARDIN Sandy</v>
      </c>
      <c r="C391" t="str">
        <f>HYPERLINK("https://www.procyclingstats.com/team/totalenergies-2024","TotalEnergies")</f>
        <v>TotalEnergies</v>
      </c>
      <c r="D391" t="s">
        <v>66</v>
      </c>
    </row>
    <row r="392" spans="1:9" x14ac:dyDescent="0.2">
      <c r="A392" t="s">
        <v>20</v>
      </c>
      <c r="B392" t="str">
        <f>HYPERLINK("https://www.procyclingstats.com/rider/jonas-abrahamsen"," ABRAHAMSEN Jonas")</f>
        <v xml:space="preserve"> ABRAHAMSEN Jonas</v>
      </c>
      <c r="C392" t="str">
        <f>HYPERLINK("https://www.procyclingstats.com/team/uno-x-mobility-2024","Uno-X Mobility")</f>
        <v>Uno-X Mobility</v>
      </c>
      <c r="D392" t="s">
        <v>74</v>
      </c>
    </row>
    <row r="393" spans="1:9" x14ac:dyDescent="0.2">
      <c r="A393" t="s">
        <v>26</v>
      </c>
      <c r="B393" t="str">
        <f>HYPERLINK("https://www.procyclingstats.com/rider/ryan-gibbons"," GIBBONS Ryan")</f>
        <v xml:space="preserve"> GIBBONS Ryan</v>
      </c>
      <c r="C393" t="str">
        <f>HYPERLINK("https://www.procyclingstats.com/team/lidl-trek-2024","Lidl - Trek")</f>
        <v>Lidl - Trek</v>
      </c>
      <c r="D393" t="s">
        <v>69</v>
      </c>
    </row>
    <row r="394" spans="1:9" x14ac:dyDescent="0.2">
      <c r="A394" t="s">
        <v>33</v>
      </c>
      <c r="B394" t="str">
        <f>HYPERLINK("https://www.procyclingstats.com/rider/valentin-madouas"," MADOUAS Valentin")</f>
        <v xml:space="preserve"> MADOUAS Valentin</v>
      </c>
      <c r="C394" t="str">
        <f>HYPERLINK("https://www.procyclingstats.com/team/groupama-fdj-2024","Groupama - FDJ")</f>
        <v>Groupama - FDJ</v>
      </c>
      <c r="D394" t="s">
        <v>67</v>
      </c>
    </row>
    <row r="395" spans="1:9" x14ac:dyDescent="0.2">
      <c r="A395" t="s">
        <v>40</v>
      </c>
      <c r="B395" t="str">
        <f>HYPERLINK("https://www.procyclingstats.com/rider/matej-mohoric"," MOHORIČ Matej")</f>
        <v xml:space="preserve"> MOHORIČ Matej</v>
      </c>
      <c r="C395" t="str">
        <f>HYPERLINK("https://www.procyclingstats.com/team/bahrain-victorious-2024","Bahrain - Victorious")</f>
        <v>Bahrain - Victorious</v>
      </c>
      <c r="D395" t="s">
        <v>35</v>
      </c>
    </row>
    <row r="396" spans="1:9" x14ac:dyDescent="0.2">
      <c r="A396" t="s">
        <v>44</v>
      </c>
      <c r="B396" t="str">
        <f>HYPERLINK("https://www.procyclingstats.com/rider/clement-champoussin"," CHAMPOUSSIN Clément")</f>
        <v xml:space="preserve"> CHAMPOUSSIN Clément</v>
      </c>
      <c r="C396" t="str">
        <f>HYPERLINK("https://www.procyclingstats.com/team/arkea-b-b-hotels-2024","Arkéa - B&amp;B Hotels")</f>
        <v>Arkéa - B&amp;B Hotels</v>
      </c>
      <c r="D396" t="s">
        <v>60</v>
      </c>
    </row>
    <row r="397" spans="1:9" x14ac:dyDescent="0.2">
      <c r="A397" t="s">
        <v>50</v>
      </c>
      <c r="B397" t="str">
        <f>HYPERLINK("https://www.procyclingstats.com/rider/ion-izagirre"," IZAGIRRE Ion")</f>
        <v xml:space="preserve"> IZAGIRRE Ion</v>
      </c>
      <c r="C397" t="str">
        <f>HYPERLINK("https://www.procyclingstats.com/team/cofidis-2024","Cofidis")</f>
        <v>Cofidis</v>
      </c>
      <c r="D397" t="s">
        <v>55</v>
      </c>
    </row>
    <row r="398" spans="1:9" x14ac:dyDescent="0.2">
      <c r="A398" t="s">
        <v>28</v>
      </c>
      <c r="B398" t="str">
        <f>HYPERLINK("https://www.procyclingstats.com/rider/frank-van-den-broek"," VAN DEN BROEK Frank")</f>
        <v xml:space="preserve"> VAN DEN BROEK Frank</v>
      </c>
      <c r="C398" t="str">
        <f>HYPERLINK("https://www.procyclingstats.com/team/team-dsm-firmenich-postnl-2024","Team dsm-firmenich PostNL")</f>
        <v>Team dsm-firmenich PostNL</v>
      </c>
      <c r="D398" t="s">
        <v>28</v>
      </c>
    </row>
    <row r="399" spans="1:9" x14ac:dyDescent="0.2">
      <c r="A399" t="s">
        <v>55</v>
      </c>
      <c r="B399" t="str">
        <f>HYPERLINK("https://www.procyclingstats.com/rider/jasper-philipsen"," PHILIPSEN Jasper")</f>
        <v xml:space="preserve"> PHILIPSEN Jasper</v>
      </c>
      <c r="C399" t="str">
        <f>HYPERLINK("https://www.procyclingstats.com/team/alpecin-deceuninck-2024","Alpecin - Deceuninck")</f>
        <v>Alpecin - Deceuninck</v>
      </c>
      <c r="D399" t="s">
        <v>50</v>
      </c>
    </row>
    <row r="400" spans="1:9" x14ac:dyDescent="0.2">
      <c r="A400" t="s">
        <v>60</v>
      </c>
      <c r="B400" t="str">
        <f>HYPERLINK("https://www.procyclingstats.com/rider/mads-pedersen"," PEDERSEN Mads")</f>
        <v xml:space="preserve"> PEDERSEN Mads</v>
      </c>
      <c r="C400" t="str">
        <f>HYPERLINK("https://www.procyclingstats.com/team/lidl-trek-2024","Lidl - Trek")</f>
        <v>Lidl - Trek</v>
      </c>
      <c r="D400" t="s">
        <v>44</v>
      </c>
    </row>
    <row r="401" spans="1:4" x14ac:dyDescent="0.2">
      <c r="A401" t="s">
        <v>35</v>
      </c>
      <c r="B401" t="str">
        <f>HYPERLINK("https://www.procyclingstats.com/rider/sam-bennett"," BENNETT Sam")</f>
        <v xml:space="preserve"> BENNETT Sam</v>
      </c>
      <c r="C401" t="str">
        <f>HYPERLINK("https://www.procyclingstats.com/team/decathlon-ag2r-la-mondiale-2024","Decathlon AG2R La Mondiale Team")</f>
        <v>Decathlon AG2R La Mondiale Team</v>
      </c>
      <c r="D401" t="s">
        <v>40</v>
      </c>
    </row>
    <row r="402" spans="1:4" x14ac:dyDescent="0.2">
      <c r="A402" t="s">
        <v>64</v>
      </c>
      <c r="B402" t="str">
        <f>HYPERLINK("https://www.procyclingstats.com/rider/bryan-coquard"," COQUARD Bryan")</f>
        <v xml:space="preserve"> COQUARD Bryan</v>
      </c>
      <c r="C402" t="str">
        <f>HYPERLINK("https://www.procyclingstats.com/team/cofidis-2024","Cofidis")</f>
        <v>Cofidis</v>
      </c>
      <c r="D402" t="s">
        <v>33</v>
      </c>
    </row>
    <row r="403" spans="1:4" x14ac:dyDescent="0.2">
      <c r="A403" t="s">
        <v>67</v>
      </c>
      <c r="B403" t="str">
        <f>HYPERLINK("https://www.procyclingstats.com/rider/biniam-girmay"," GIRMAY Biniam")</f>
        <v xml:space="preserve"> GIRMAY Biniam</v>
      </c>
      <c r="C403" t="str">
        <f>HYPERLINK("https://www.procyclingstats.com/team/intermarche-wanty-2024","Intermarché - Wanty")</f>
        <v>Intermarché - Wanty</v>
      </c>
      <c r="D403" t="s">
        <v>26</v>
      </c>
    </row>
    <row r="404" spans="1:4" x14ac:dyDescent="0.2">
      <c r="A404" t="s">
        <v>59</v>
      </c>
      <c r="B404" t="str">
        <f>HYPERLINK("https://www.procyclingstats.com/rider/jasper-stuyven"," STUYVEN Jasper")</f>
        <v xml:space="preserve"> STUYVEN Jasper</v>
      </c>
      <c r="C404" t="str">
        <f>HYPERLINK("https://www.procyclingstats.com/team/lidl-trek-2024","Lidl - Trek")</f>
        <v>Lidl - Trek</v>
      </c>
      <c r="D404" t="s">
        <v>20</v>
      </c>
    </row>
    <row r="405" spans="1:4" x14ac:dyDescent="0.2">
      <c r="A405" t="s">
        <v>69</v>
      </c>
      <c r="B405" t="str">
        <f>HYPERLINK("https://www.procyclingstats.com/rider/stefan-bissegger"," BISSEGGER Stefan")</f>
        <v xml:space="preserve"> BISSEGGER Stefan</v>
      </c>
      <c r="C405" t="str">
        <f>HYPERLINK("https://www.procyclingstats.com/team/ef-education-easypost-2024","EF Education - EasyPost")</f>
        <v>EF Education - EasyPost</v>
      </c>
      <c r="D405" t="s">
        <v>13</v>
      </c>
    </row>
    <row r="407" spans="1:4" x14ac:dyDescent="0.2">
      <c r="A407" t="s">
        <v>328</v>
      </c>
    </row>
    <row r="408" spans="1:4" x14ac:dyDescent="0.2">
      <c r="A408" s="1" t="s">
        <v>327</v>
      </c>
      <c r="B408" s="1" t="s">
        <v>7</v>
      </c>
      <c r="C408" s="1" t="s">
        <v>9</v>
      </c>
      <c r="D408" s="1" t="s">
        <v>306</v>
      </c>
    </row>
    <row r="409" spans="1:4" x14ac:dyDescent="0.2">
      <c r="A409" t="s">
        <v>13</v>
      </c>
      <c r="B409" t="str">
        <f>HYPERLINK("https://www.procyclingstats.com/rider/sandy-dujardin"," DUJARDIN Sandy")</f>
        <v xml:space="preserve"> DUJARDIN Sandy</v>
      </c>
      <c r="C409" t="str">
        <f>HYPERLINK("https://www.procyclingstats.com/team/totalenergies-2024","TotalEnergies")</f>
        <v>TotalEnergies</v>
      </c>
      <c r="D409" t="s">
        <v>66</v>
      </c>
    </row>
    <row r="410" spans="1:4" x14ac:dyDescent="0.2">
      <c r="A410" t="s">
        <v>20</v>
      </c>
      <c r="B410" t="str">
        <f>HYPERLINK("https://www.procyclingstats.com/rider/jonas-abrahamsen"," ABRAHAMSEN Jonas")</f>
        <v xml:space="preserve"> ABRAHAMSEN Jonas</v>
      </c>
      <c r="C410" t="str">
        <f>HYPERLINK("https://www.procyclingstats.com/team/uno-x-mobility-2024","Uno-X Mobility")</f>
        <v>Uno-X Mobility</v>
      </c>
      <c r="D410" t="s">
        <v>74</v>
      </c>
    </row>
    <row r="411" spans="1:4" x14ac:dyDescent="0.2">
      <c r="A411" t="s">
        <v>26</v>
      </c>
      <c r="B411" t="str">
        <f>HYPERLINK("https://www.procyclingstats.com/rider/ryan-gibbons"," GIBBONS Ryan")</f>
        <v xml:space="preserve"> GIBBONS Ryan</v>
      </c>
      <c r="C411" t="str">
        <f>HYPERLINK("https://www.procyclingstats.com/team/lidl-trek-2024","Lidl - Trek")</f>
        <v>Lidl - Trek</v>
      </c>
      <c r="D411" t="s">
        <v>69</v>
      </c>
    </row>
    <row r="412" spans="1:4" x14ac:dyDescent="0.2">
      <c r="A412" t="s">
        <v>33</v>
      </c>
      <c r="B412" t="str">
        <f>HYPERLINK("https://www.procyclingstats.com/rider/valentin-madouas"," MADOUAS Valentin")</f>
        <v xml:space="preserve"> MADOUAS Valentin</v>
      </c>
      <c r="C412" t="str">
        <f>HYPERLINK("https://www.procyclingstats.com/team/groupama-fdj-2024","Groupama - FDJ")</f>
        <v>Groupama - FDJ</v>
      </c>
      <c r="D412" t="s">
        <v>67</v>
      </c>
    </row>
    <row r="413" spans="1:4" x14ac:dyDescent="0.2">
      <c r="A413" t="s">
        <v>40</v>
      </c>
      <c r="B413" t="str">
        <f>HYPERLINK("https://www.procyclingstats.com/rider/matej-mohoric"," MOHORIČ Matej")</f>
        <v xml:space="preserve"> MOHORIČ Matej</v>
      </c>
      <c r="C413" t="str">
        <f>HYPERLINK("https://www.procyclingstats.com/team/bahrain-victorious-2024","Bahrain - Victorious")</f>
        <v>Bahrain - Victorious</v>
      </c>
      <c r="D413" t="s">
        <v>35</v>
      </c>
    </row>
    <row r="414" spans="1:4" x14ac:dyDescent="0.2">
      <c r="A414" t="s">
        <v>44</v>
      </c>
      <c r="B414" t="str">
        <f>HYPERLINK("https://www.procyclingstats.com/rider/clement-champoussin"," CHAMPOUSSIN Clément")</f>
        <v xml:space="preserve"> CHAMPOUSSIN Clément</v>
      </c>
      <c r="C414" t="str">
        <f>HYPERLINK("https://www.procyclingstats.com/team/arkea-b-b-hotels-2024","Arkéa - B&amp;B Hotels")</f>
        <v>Arkéa - B&amp;B Hotels</v>
      </c>
      <c r="D414" t="s">
        <v>60</v>
      </c>
    </row>
    <row r="415" spans="1:4" x14ac:dyDescent="0.2">
      <c r="A415" t="s">
        <v>50</v>
      </c>
      <c r="B415" t="str">
        <f>HYPERLINK("https://www.procyclingstats.com/rider/ion-izagirre"," IZAGIRRE Ion")</f>
        <v xml:space="preserve"> IZAGIRRE Ion</v>
      </c>
      <c r="C415" t="str">
        <f>HYPERLINK("https://www.procyclingstats.com/team/cofidis-2024","Cofidis")</f>
        <v>Cofidis</v>
      </c>
      <c r="D415" t="s">
        <v>55</v>
      </c>
    </row>
    <row r="416" spans="1:4" x14ac:dyDescent="0.2">
      <c r="A416" t="s">
        <v>28</v>
      </c>
      <c r="B416" t="str">
        <f>HYPERLINK("https://www.procyclingstats.com/rider/frank-van-den-broek"," VAN DEN BROEK Frank")</f>
        <v xml:space="preserve"> VAN DEN BROEK Frank</v>
      </c>
      <c r="C416" t="str">
        <f>HYPERLINK("https://www.procyclingstats.com/team/team-dsm-firmenich-postnl-2024","Team dsm-firmenich PostNL")</f>
        <v>Team dsm-firmenich PostNL</v>
      </c>
      <c r="D416" t="s">
        <v>28</v>
      </c>
    </row>
    <row r="417" spans="1:9" x14ac:dyDescent="0.2">
      <c r="A417" t="s">
        <v>55</v>
      </c>
      <c r="B417" t="str">
        <f>HYPERLINK("https://www.procyclingstats.com/rider/jasper-philipsen"," PHILIPSEN Jasper")</f>
        <v xml:space="preserve"> PHILIPSEN Jasper</v>
      </c>
      <c r="C417" t="str">
        <f>HYPERLINK("https://www.procyclingstats.com/team/alpecin-deceuninck-2024","Alpecin - Deceuninck")</f>
        <v>Alpecin - Deceuninck</v>
      </c>
      <c r="D417" t="s">
        <v>50</v>
      </c>
    </row>
    <row r="418" spans="1:9" x14ac:dyDescent="0.2">
      <c r="A418" t="s">
        <v>60</v>
      </c>
      <c r="B418" t="str">
        <f>HYPERLINK("https://www.procyclingstats.com/rider/mads-pedersen"," PEDERSEN Mads")</f>
        <v xml:space="preserve"> PEDERSEN Mads</v>
      </c>
      <c r="C418" t="str">
        <f>HYPERLINK("https://www.procyclingstats.com/team/lidl-trek-2024","Lidl - Trek")</f>
        <v>Lidl - Trek</v>
      </c>
      <c r="D418" t="s">
        <v>44</v>
      </c>
    </row>
    <row r="419" spans="1:9" x14ac:dyDescent="0.2">
      <c r="A419" t="s">
        <v>35</v>
      </c>
      <c r="B419" t="str">
        <f>HYPERLINK("https://www.procyclingstats.com/rider/sam-bennett"," BENNETT Sam")</f>
        <v xml:space="preserve"> BENNETT Sam</v>
      </c>
      <c r="C419" t="str">
        <f>HYPERLINK("https://www.procyclingstats.com/team/decathlon-ag2r-la-mondiale-2024","Decathlon AG2R La Mondiale Team")</f>
        <v>Decathlon AG2R La Mondiale Team</v>
      </c>
      <c r="D419" t="s">
        <v>40</v>
      </c>
    </row>
    <row r="420" spans="1:9" x14ac:dyDescent="0.2">
      <c r="A420" t="s">
        <v>64</v>
      </c>
      <c r="B420" t="str">
        <f>HYPERLINK("https://www.procyclingstats.com/rider/bryan-coquard"," COQUARD Bryan")</f>
        <v xml:space="preserve"> COQUARD Bryan</v>
      </c>
      <c r="C420" t="str">
        <f>HYPERLINK("https://www.procyclingstats.com/team/cofidis-2024","Cofidis")</f>
        <v>Cofidis</v>
      </c>
      <c r="D420" t="s">
        <v>33</v>
      </c>
    </row>
    <row r="421" spans="1:9" x14ac:dyDescent="0.2">
      <c r="A421" t="s">
        <v>67</v>
      </c>
      <c r="B421" t="str">
        <f>HYPERLINK("https://www.procyclingstats.com/rider/biniam-girmay"," GIRMAY Biniam")</f>
        <v xml:space="preserve"> GIRMAY Biniam</v>
      </c>
      <c r="C421" t="str">
        <f>HYPERLINK("https://www.procyclingstats.com/team/intermarche-wanty-2024","Intermarché - Wanty")</f>
        <v>Intermarché - Wanty</v>
      </c>
      <c r="D421" t="s">
        <v>26</v>
      </c>
    </row>
    <row r="422" spans="1:9" x14ac:dyDescent="0.2">
      <c r="A422" t="s">
        <v>59</v>
      </c>
      <c r="B422" t="str">
        <f>HYPERLINK("https://www.procyclingstats.com/rider/jasper-stuyven"," STUYVEN Jasper")</f>
        <v xml:space="preserve"> STUYVEN Jasper</v>
      </c>
      <c r="C422" t="str">
        <f>HYPERLINK("https://www.procyclingstats.com/team/lidl-trek-2024","Lidl - Trek")</f>
        <v>Lidl - Trek</v>
      </c>
      <c r="D422" t="s">
        <v>20</v>
      </c>
    </row>
    <row r="423" spans="1:9" x14ac:dyDescent="0.2">
      <c r="A423" t="s">
        <v>69</v>
      </c>
      <c r="B423" t="str">
        <f>HYPERLINK("https://www.procyclingstats.com/rider/stefan-bissegger"," BISSEGGER Stefan")</f>
        <v xml:space="preserve"> BISSEGGER Stefan</v>
      </c>
      <c r="C423" t="str">
        <f>HYPERLINK("https://www.procyclingstats.com/team/ef-education-easypost-2024","EF Education - EasyPost")</f>
        <v>EF Education - EasyPost</v>
      </c>
      <c r="D423" t="s">
        <v>13</v>
      </c>
    </row>
    <row r="425" spans="1:9" x14ac:dyDescent="0.2">
      <c r="A425" t="s">
        <v>329</v>
      </c>
    </row>
    <row r="426" spans="1:9" x14ac:dyDescent="0.2">
      <c r="A426" s="1" t="s">
        <v>1</v>
      </c>
      <c r="B426" s="1" t="s">
        <v>4</v>
      </c>
      <c r="C426" s="1" t="s">
        <v>5</v>
      </c>
      <c r="D426" s="1" t="s">
        <v>6</v>
      </c>
      <c r="E426" s="1" t="s">
        <v>7</v>
      </c>
      <c r="F426" s="1" t="s">
        <v>8</v>
      </c>
      <c r="G426" s="1" t="s">
        <v>9</v>
      </c>
      <c r="H426" s="1" t="s">
        <v>306</v>
      </c>
      <c r="I426" s="1" t="s">
        <v>307</v>
      </c>
    </row>
    <row r="427" spans="1:9" x14ac:dyDescent="0.2">
      <c r="A427" t="s">
        <v>13</v>
      </c>
      <c r="B427" t="s">
        <v>143</v>
      </c>
      <c r="D427" t="s">
        <v>29</v>
      </c>
      <c r="E427" t="str">
        <f>HYPERLINK("https://www.procyclingstats.com/rider/jonas-abrahamsen"," ABRAHAMSEN Jonas Uno-X Mobility ")</f>
        <v xml:space="preserve"> ABRAHAMSEN Jonas Uno-X Mobility </v>
      </c>
      <c r="F427" t="s">
        <v>47</v>
      </c>
      <c r="G427" t="str">
        <f>HYPERLINK("https://www.procyclingstats.com/team/uno-x-mobility-2024","Uno-X Mobility")</f>
        <v>Uno-X Mobility</v>
      </c>
      <c r="H427" t="s">
        <v>67</v>
      </c>
      <c r="I427" t="s">
        <v>315</v>
      </c>
    </row>
    <row r="428" spans="1:9" x14ac:dyDescent="0.2">
      <c r="A428" t="s">
        <v>20</v>
      </c>
      <c r="B428" t="s">
        <v>125</v>
      </c>
      <c r="D428" t="s">
        <v>29</v>
      </c>
      <c r="E428" t="str">
        <f>HYPERLINK("https://www.procyclingstats.com/rider/valentin-madouas"," MADOUAS Valentin Groupama - FDJ ")</f>
        <v xml:space="preserve"> MADOUAS Valentin Groupama - FDJ </v>
      </c>
      <c r="F428" t="s">
        <v>65</v>
      </c>
      <c r="G428" t="str">
        <f>HYPERLINK("https://www.procyclingstats.com/team/groupama-fdj-2024","Groupama - FDJ")</f>
        <v>Groupama - FDJ</v>
      </c>
      <c r="H428" t="s">
        <v>35</v>
      </c>
      <c r="I428" t="s">
        <v>316</v>
      </c>
    </row>
    <row r="429" spans="1:9" x14ac:dyDescent="0.2">
      <c r="A429" t="s">
        <v>26</v>
      </c>
      <c r="B429" t="s">
        <v>22</v>
      </c>
      <c r="D429" t="s">
        <v>2</v>
      </c>
      <c r="E429" t="str">
        <f>HYPERLINK("https://www.procyclingstats.com/rider/frank-van-den-broek"," VAN DEN BROEK Frank Team dsm-firmenich PostNL ")</f>
        <v xml:space="preserve"> VAN DEN BROEK Frank Team dsm-firmenich PostNL </v>
      </c>
      <c r="F429" t="s">
        <v>23</v>
      </c>
      <c r="G429" t="str">
        <f>HYPERLINK("https://www.procyclingstats.com/team/team-dsm-firmenich-postnl-2024","Team dsm-firmenich PostNL")</f>
        <v>Team dsm-firmenich PostNL</v>
      </c>
      <c r="H429" t="s">
        <v>55</v>
      </c>
      <c r="I429" t="s">
        <v>318</v>
      </c>
    </row>
    <row r="430" spans="1:9" x14ac:dyDescent="0.2">
      <c r="A430" t="s">
        <v>33</v>
      </c>
      <c r="B430" t="s">
        <v>177</v>
      </c>
      <c r="D430" t="s">
        <v>2</v>
      </c>
      <c r="E430" t="str">
        <f>HYPERLINK("https://www.procyclingstats.com/rider/ion-izagirre"," IZAGIRRE Ion Cofidis ")</f>
        <v xml:space="preserve"> IZAGIRRE Ion Cofidis </v>
      </c>
      <c r="F430" t="s">
        <v>58</v>
      </c>
      <c r="G430" t="str">
        <f>HYPERLINK("https://www.procyclingstats.com/team/cofidis-2024","Cofidis")</f>
        <v>Cofidis</v>
      </c>
      <c r="H430" t="s">
        <v>28</v>
      </c>
      <c r="I430" t="s">
        <v>330</v>
      </c>
    </row>
    <row r="431" spans="1:9" x14ac:dyDescent="0.2">
      <c r="A431" t="s">
        <v>40</v>
      </c>
      <c r="B431" t="s">
        <v>15</v>
      </c>
      <c r="D431" t="s">
        <v>16</v>
      </c>
      <c r="E431" t="str">
        <f>HYPERLINK("https://www.procyclingstats.com/rider/romain-bardet"," BARDET Romain Team dsm-firmenich PostNL ")</f>
        <v xml:space="preserve"> BARDET Romain Team dsm-firmenich PostNL </v>
      </c>
      <c r="F431" t="s">
        <v>17</v>
      </c>
      <c r="G431" t="str">
        <f>HYPERLINK("https://www.procyclingstats.com/team/team-dsm-firmenich-postnl-2024","Team dsm-firmenich PostNL")</f>
        <v>Team dsm-firmenich PostNL</v>
      </c>
      <c r="H431" t="s">
        <v>26</v>
      </c>
      <c r="I431" t="s">
        <v>323</v>
      </c>
    </row>
    <row r="432" spans="1:9" x14ac:dyDescent="0.2">
      <c r="A432" t="s">
        <v>44</v>
      </c>
      <c r="B432" t="s">
        <v>154</v>
      </c>
      <c r="D432" t="s">
        <v>29</v>
      </c>
      <c r="E432" t="str">
        <f>HYPERLINK("https://www.procyclingstats.com/rider/matej-mohoric"," MOHORIČ Matej Bahrain - Victorious ")</f>
        <v xml:space="preserve"> MOHORIČ Matej Bahrain - Victorious </v>
      </c>
      <c r="F432" t="s">
        <v>30</v>
      </c>
      <c r="G432" t="str">
        <f>HYPERLINK("https://www.procyclingstats.com/team/bahrain-victorious-2024","Bahrain - Victorious")</f>
        <v>Bahrain - Victorious</v>
      </c>
      <c r="H432" t="s">
        <v>13</v>
      </c>
      <c r="I432" t="s">
        <v>325</v>
      </c>
    </row>
    <row r="434" spans="1:4" x14ac:dyDescent="0.2">
      <c r="A434" t="s">
        <v>331</v>
      </c>
    </row>
    <row r="435" spans="1:4" x14ac:dyDescent="0.2">
      <c r="A435" s="1" t="s">
        <v>327</v>
      </c>
      <c r="B435" s="1" t="s">
        <v>7</v>
      </c>
      <c r="C435" s="1" t="s">
        <v>9</v>
      </c>
      <c r="D435" s="1" t="s">
        <v>306</v>
      </c>
    </row>
    <row r="436" spans="1:4" x14ac:dyDescent="0.2">
      <c r="A436" t="s">
        <v>13</v>
      </c>
      <c r="B436" t="str">
        <f>HYPERLINK("https://www.procyclingstats.com/rider/ion-izagirre"," IZAGIRRE Ion")</f>
        <v xml:space="preserve"> IZAGIRRE Ion</v>
      </c>
      <c r="C436" t="str">
        <f>HYPERLINK("https://www.procyclingstats.com/team/cofidis-2024","Cofidis")</f>
        <v>Cofidis</v>
      </c>
      <c r="D436" t="s">
        <v>40</v>
      </c>
    </row>
    <row r="437" spans="1:4" x14ac:dyDescent="0.2">
      <c r="A437" t="s">
        <v>20</v>
      </c>
      <c r="B437" t="str">
        <f>HYPERLINK("https://www.procyclingstats.com/rider/valentin-madouas"," MADOUAS Valentin")</f>
        <v xml:space="preserve"> MADOUAS Valentin</v>
      </c>
      <c r="C437" t="str">
        <f>HYPERLINK("https://www.procyclingstats.com/team/groupama-fdj-2024","Groupama - FDJ")</f>
        <v>Groupama - FDJ</v>
      </c>
      <c r="D437" t="s">
        <v>26</v>
      </c>
    </row>
    <row r="438" spans="1:4" x14ac:dyDescent="0.2">
      <c r="A438" t="s">
        <v>26</v>
      </c>
      <c r="B438" t="str">
        <f>HYPERLINK("https://www.procyclingstats.com/rider/jonas-abrahamsen"," ABRAHAMSEN Jonas")</f>
        <v xml:space="preserve"> ABRAHAMSEN Jonas</v>
      </c>
      <c r="C438" t="str">
        <f>HYPERLINK("https://www.procyclingstats.com/team/uno-x-mobility-2024","Uno-X Mobility")</f>
        <v>Uno-X Mobility</v>
      </c>
      <c r="D438" t="s">
        <v>20</v>
      </c>
    </row>
    <row r="439" spans="1:4" x14ac:dyDescent="0.2">
      <c r="A439" t="s">
        <v>33</v>
      </c>
      <c r="B439" t="str">
        <f>HYPERLINK("https://www.procyclingstats.com/rider/frank-van-den-broek"," VAN DEN BROEK Frank")</f>
        <v xml:space="preserve"> VAN DEN BROEK Frank</v>
      </c>
      <c r="C439" t="str">
        <f>HYPERLINK("https://www.procyclingstats.com/team/team-dsm-firmenich-postnl-2024","Team dsm-firmenich PostNL")</f>
        <v>Team dsm-firmenich PostNL</v>
      </c>
      <c r="D439" t="s">
        <v>13</v>
      </c>
    </row>
    <row r="441" spans="1:4" x14ac:dyDescent="0.2">
      <c r="A441" t="s">
        <v>332</v>
      </c>
    </row>
    <row r="442" spans="1:4" x14ac:dyDescent="0.2">
      <c r="A442" s="1" t="s">
        <v>327</v>
      </c>
      <c r="B442" s="1" t="s">
        <v>7</v>
      </c>
      <c r="C442" s="1" t="s">
        <v>9</v>
      </c>
      <c r="D442" s="1" t="s">
        <v>306</v>
      </c>
    </row>
    <row r="443" spans="1:4" x14ac:dyDescent="0.2">
      <c r="A443" t="s">
        <v>13</v>
      </c>
      <c r="B443" t="str">
        <f>HYPERLINK("https://www.procyclingstats.com/rider/ion-izagirre"," IZAGIRRE Ion")</f>
        <v xml:space="preserve"> IZAGIRRE Ion</v>
      </c>
      <c r="C443" t="str">
        <f>HYPERLINK("https://www.procyclingstats.com/team/cofidis-2024","Cofidis")</f>
        <v>Cofidis</v>
      </c>
      <c r="D443" t="s">
        <v>40</v>
      </c>
    </row>
    <row r="444" spans="1:4" x14ac:dyDescent="0.2">
      <c r="A444" t="s">
        <v>20</v>
      </c>
      <c r="B444" t="str">
        <f>HYPERLINK("https://www.procyclingstats.com/rider/valentin-madouas"," MADOUAS Valentin")</f>
        <v xml:space="preserve"> MADOUAS Valentin</v>
      </c>
      <c r="C444" t="str">
        <f>HYPERLINK("https://www.procyclingstats.com/team/groupama-fdj-2024","Groupama - FDJ")</f>
        <v>Groupama - FDJ</v>
      </c>
      <c r="D444" t="s">
        <v>26</v>
      </c>
    </row>
    <row r="445" spans="1:4" x14ac:dyDescent="0.2">
      <c r="A445" t="s">
        <v>26</v>
      </c>
      <c r="B445" t="str">
        <f>HYPERLINK("https://www.procyclingstats.com/rider/jonas-abrahamsen"," ABRAHAMSEN Jonas")</f>
        <v xml:space="preserve"> ABRAHAMSEN Jonas</v>
      </c>
      <c r="C445" t="str">
        <f>HYPERLINK("https://www.procyclingstats.com/team/uno-x-mobility-2024","Uno-X Mobility")</f>
        <v>Uno-X Mobility</v>
      </c>
      <c r="D445" t="s">
        <v>20</v>
      </c>
    </row>
    <row r="446" spans="1:4" x14ac:dyDescent="0.2">
      <c r="A446" t="s">
        <v>33</v>
      </c>
      <c r="B446" t="str">
        <f>HYPERLINK("https://www.procyclingstats.com/rider/frank-van-den-broek"," VAN DEN BROEK Frank")</f>
        <v xml:space="preserve"> VAN DEN BROEK Frank</v>
      </c>
      <c r="C446" t="str">
        <f>HYPERLINK("https://www.procyclingstats.com/team/team-dsm-firmenich-postnl-2024","Team dsm-firmenich PostNL")</f>
        <v>Team dsm-firmenich PostNL</v>
      </c>
      <c r="D446" t="s">
        <v>13</v>
      </c>
    </row>
    <row r="448" spans="1:4" x14ac:dyDescent="0.2">
      <c r="A448" t="s">
        <v>333</v>
      </c>
    </row>
    <row r="449" spans="1:4" x14ac:dyDescent="0.2">
      <c r="A449" s="1" t="s">
        <v>327</v>
      </c>
      <c r="B449" s="1" t="s">
        <v>7</v>
      </c>
      <c r="C449" s="1" t="s">
        <v>9</v>
      </c>
      <c r="D449" s="1" t="s">
        <v>306</v>
      </c>
    </row>
    <row r="450" spans="1:4" x14ac:dyDescent="0.2">
      <c r="A450" t="s">
        <v>13</v>
      </c>
      <c r="B450" t="str">
        <f>HYPERLINK("https://www.procyclingstats.com/rider/ion-izagirre"," IZAGIRRE Ion")</f>
        <v xml:space="preserve"> IZAGIRRE Ion</v>
      </c>
      <c r="C450" t="str">
        <f>HYPERLINK("https://www.procyclingstats.com/team/cofidis-2024","Cofidis")</f>
        <v>Cofidis</v>
      </c>
      <c r="D450" t="s">
        <v>40</v>
      </c>
    </row>
    <row r="451" spans="1:4" x14ac:dyDescent="0.2">
      <c r="A451" t="s">
        <v>20</v>
      </c>
      <c r="B451" t="str">
        <f>HYPERLINK("https://www.procyclingstats.com/rider/valentin-madouas"," MADOUAS Valentin")</f>
        <v xml:space="preserve"> MADOUAS Valentin</v>
      </c>
      <c r="C451" t="str">
        <f>HYPERLINK("https://www.procyclingstats.com/team/groupama-fdj-2024","Groupama - FDJ")</f>
        <v>Groupama - FDJ</v>
      </c>
      <c r="D451" t="s">
        <v>26</v>
      </c>
    </row>
    <row r="452" spans="1:4" x14ac:dyDescent="0.2">
      <c r="A452" t="s">
        <v>26</v>
      </c>
      <c r="B452" t="str">
        <f>HYPERLINK("https://www.procyclingstats.com/rider/jonas-abrahamsen"," ABRAHAMSEN Jonas")</f>
        <v xml:space="preserve"> ABRAHAMSEN Jonas</v>
      </c>
      <c r="C452" t="str">
        <f>HYPERLINK("https://www.procyclingstats.com/team/uno-x-mobility-2024","Uno-X Mobility")</f>
        <v>Uno-X Mobility</v>
      </c>
      <c r="D452" t="s">
        <v>20</v>
      </c>
    </row>
    <row r="453" spans="1:4" x14ac:dyDescent="0.2">
      <c r="A453" t="s">
        <v>33</v>
      </c>
      <c r="B453" t="str">
        <f>HYPERLINK("https://www.procyclingstats.com/rider/frank-van-den-broek"," VAN DEN BROEK Frank")</f>
        <v xml:space="preserve"> VAN DEN BROEK Frank</v>
      </c>
      <c r="C453" t="str">
        <f>HYPERLINK("https://www.procyclingstats.com/team/team-dsm-firmenich-postnl-2024","Team dsm-firmenich PostNL")</f>
        <v>Team dsm-firmenich PostNL</v>
      </c>
      <c r="D453" t="s">
        <v>13</v>
      </c>
    </row>
    <row r="455" spans="1:4" x14ac:dyDescent="0.2">
      <c r="A455" t="s">
        <v>334</v>
      </c>
    </row>
    <row r="456" spans="1:4" x14ac:dyDescent="0.2">
      <c r="A456" s="1" t="s">
        <v>327</v>
      </c>
      <c r="B456" s="1" t="s">
        <v>7</v>
      </c>
      <c r="C456" s="1" t="s">
        <v>9</v>
      </c>
      <c r="D456" s="1" t="s">
        <v>306</v>
      </c>
    </row>
    <row r="457" spans="1:4" x14ac:dyDescent="0.2">
      <c r="A457" t="s">
        <v>13</v>
      </c>
      <c r="B457" t="str">
        <f>HYPERLINK("https://www.procyclingstats.com/rider/ion-izagirre"," IZAGIRRE Ion")</f>
        <v xml:space="preserve"> IZAGIRRE Ion</v>
      </c>
      <c r="C457" t="str">
        <f>HYPERLINK("https://www.procyclingstats.com/team/cofidis-2024","Cofidis")</f>
        <v>Cofidis</v>
      </c>
      <c r="D457" t="s">
        <v>40</v>
      </c>
    </row>
    <row r="458" spans="1:4" x14ac:dyDescent="0.2">
      <c r="A458" t="s">
        <v>20</v>
      </c>
      <c r="B458" t="str">
        <f>HYPERLINK("https://www.procyclingstats.com/rider/valentin-madouas"," MADOUAS Valentin")</f>
        <v xml:space="preserve"> MADOUAS Valentin</v>
      </c>
      <c r="C458" t="str">
        <f>HYPERLINK("https://www.procyclingstats.com/team/groupama-fdj-2024","Groupama - FDJ")</f>
        <v>Groupama - FDJ</v>
      </c>
      <c r="D458" t="s">
        <v>26</v>
      </c>
    </row>
    <row r="459" spans="1:4" x14ac:dyDescent="0.2">
      <c r="A459" t="s">
        <v>26</v>
      </c>
      <c r="B459" t="str">
        <f>HYPERLINK("https://www.procyclingstats.com/rider/jonas-abrahamsen"," ABRAHAMSEN Jonas")</f>
        <v xml:space="preserve"> ABRAHAMSEN Jonas</v>
      </c>
      <c r="C459" t="str">
        <f>HYPERLINK("https://www.procyclingstats.com/team/uno-x-mobility-2024","Uno-X Mobility")</f>
        <v>Uno-X Mobility</v>
      </c>
      <c r="D459" t="s">
        <v>20</v>
      </c>
    </row>
    <row r="460" spans="1:4" x14ac:dyDescent="0.2">
      <c r="A460" t="s">
        <v>33</v>
      </c>
      <c r="B460" t="str">
        <f>HYPERLINK("https://www.procyclingstats.com/rider/frank-van-den-broek"," VAN DEN BROEK Frank")</f>
        <v xml:space="preserve"> VAN DEN BROEK Frank</v>
      </c>
      <c r="C460" t="str">
        <f>HYPERLINK("https://www.procyclingstats.com/team/team-dsm-firmenich-postnl-2024","Team dsm-firmenich PostNL")</f>
        <v>Team dsm-firmenich PostNL</v>
      </c>
      <c r="D460" t="s">
        <v>13</v>
      </c>
    </row>
    <row r="462" spans="1:4" x14ac:dyDescent="0.2">
      <c r="A462" t="s">
        <v>335</v>
      </c>
    </row>
    <row r="463" spans="1:4" x14ac:dyDescent="0.2">
      <c r="A463" s="1" t="s">
        <v>327</v>
      </c>
      <c r="B463" s="1" t="s">
        <v>7</v>
      </c>
      <c r="C463" s="1" t="s">
        <v>9</v>
      </c>
      <c r="D463" s="1" t="s">
        <v>306</v>
      </c>
    </row>
    <row r="464" spans="1:4" x14ac:dyDescent="0.2">
      <c r="A464" t="s">
        <v>13</v>
      </c>
      <c r="B464" t="str">
        <f>HYPERLINK("https://www.procyclingstats.com/rider/ion-izagirre"," IZAGIRRE Ion")</f>
        <v xml:space="preserve"> IZAGIRRE Ion</v>
      </c>
      <c r="C464" t="str">
        <f>HYPERLINK("https://www.procyclingstats.com/team/cofidis-2024","Cofidis")</f>
        <v>Cofidis</v>
      </c>
      <c r="D464" t="s">
        <v>40</v>
      </c>
    </row>
    <row r="465" spans="1:4" x14ac:dyDescent="0.2">
      <c r="A465" t="s">
        <v>20</v>
      </c>
      <c r="B465" t="str">
        <f>HYPERLINK("https://www.procyclingstats.com/rider/valentin-madouas"," MADOUAS Valentin")</f>
        <v xml:space="preserve"> MADOUAS Valentin</v>
      </c>
      <c r="C465" t="str">
        <f>HYPERLINK("https://www.procyclingstats.com/team/groupama-fdj-2024","Groupama - FDJ")</f>
        <v>Groupama - FDJ</v>
      </c>
      <c r="D465" t="s">
        <v>26</v>
      </c>
    </row>
    <row r="466" spans="1:4" x14ac:dyDescent="0.2">
      <c r="A466" t="s">
        <v>26</v>
      </c>
      <c r="B466" t="str">
        <f>HYPERLINK("https://www.procyclingstats.com/rider/jonas-abrahamsen"," ABRAHAMSEN Jonas")</f>
        <v xml:space="preserve"> ABRAHAMSEN Jonas</v>
      </c>
      <c r="C466" t="str">
        <f>HYPERLINK("https://www.procyclingstats.com/team/uno-x-mobility-2024","Uno-X Mobility")</f>
        <v>Uno-X Mobility</v>
      </c>
      <c r="D466" t="s">
        <v>20</v>
      </c>
    </row>
    <row r="467" spans="1:4" x14ac:dyDescent="0.2">
      <c r="A467" t="s">
        <v>33</v>
      </c>
      <c r="B467" t="str">
        <f>HYPERLINK("https://www.procyclingstats.com/rider/frank-van-den-broek"," VAN DEN BROEK Frank")</f>
        <v xml:space="preserve"> VAN DEN BROEK Frank</v>
      </c>
      <c r="C467" t="str">
        <f>HYPERLINK("https://www.procyclingstats.com/team/team-dsm-firmenich-postnl-2024","Team dsm-firmenich PostNL")</f>
        <v>Team dsm-firmenich PostNL</v>
      </c>
      <c r="D467" t="s">
        <v>13</v>
      </c>
    </row>
    <row r="469" spans="1:4" x14ac:dyDescent="0.2">
      <c r="A469" t="s">
        <v>336</v>
      </c>
    </row>
    <row r="470" spans="1:4" x14ac:dyDescent="0.2">
      <c r="A470" s="1" t="s">
        <v>327</v>
      </c>
      <c r="B470" s="1" t="s">
        <v>7</v>
      </c>
      <c r="C470" s="1" t="s">
        <v>9</v>
      </c>
      <c r="D470" s="1" t="s">
        <v>306</v>
      </c>
    </row>
    <row r="471" spans="1:4" x14ac:dyDescent="0.2">
      <c r="A471" t="s">
        <v>13</v>
      </c>
      <c r="B471" t="str">
        <f>HYPERLINK("https://www.procyclingstats.com/rider/ion-izagirre"," IZAGIRRE Ion")</f>
        <v xml:space="preserve"> IZAGIRRE Ion</v>
      </c>
      <c r="C471" t="str">
        <f>HYPERLINK("https://www.procyclingstats.com/team/cofidis-2024","Cofidis")</f>
        <v>Cofidis</v>
      </c>
      <c r="D471" t="s">
        <v>40</v>
      </c>
    </row>
    <row r="472" spans="1:4" x14ac:dyDescent="0.2">
      <c r="A472" t="s">
        <v>20</v>
      </c>
      <c r="B472" t="str">
        <f>HYPERLINK("https://www.procyclingstats.com/rider/valentin-madouas"," MADOUAS Valentin")</f>
        <v xml:space="preserve"> MADOUAS Valentin</v>
      </c>
      <c r="C472" t="str">
        <f>HYPERLINK("https://www.procyclingstats.com/team/groupama-fdj-2024","Groupama - FDJ")</f>
        <v>Groupama - FDJ</v>
      </c>
      <c r="D472" t="s">
        <v>26</v>
      </c>
    </row>
    <row r="473" spans="1:4" x14ac:dyDescent="0.2">
      <c r="A473" t="s">
        <v>26</v>
      </c>
      <c r="B473" t="str">
        <f>HYPERLINK("https://www.procyclingstats.com/rider/jonas-abrahamsen"," ABRAHAMSEN Jonas")</f>
        <v xml:space="preserve"> ABRAHAMSEN Jonas</v>
      </c>
      <c r="C473" t="str">
        <f>HYPERLINK("https://www.procyclingstats.com/team/uno-x-mobility-2024","Uno-X Mobility")</f>
        <v>Uno-X Mobility</v>
      </c>
      <c r="D473" t="s">
        <v>20</v>
      </c>
    </row>
    <row r="474" spans="1:4" x14ac:dyDescent="0.2">
      <c r="A474" t="s">
        <v>33</v>
      </c>
      <c r="B474" t="str">
        <f>HYPERLINK("https://www.procyclingstats.com/rider/frank-van-den-broek"," VAN DEN BROEK Frank")</f>
        <v xml:space="preserve"> VAN DEN BROEK Frank</v>
      </c>
      <c r="C474" t="str">
        <f>HYPERLINK("https://www.procyclingstats.com/team/team-dsm-firmenich-postnl-2024","Team dsm-firmenich PostNL")</f>
        <v>Team dsm-firmenich PostNL</v>
      </c>
      <c r="D474" t="s">
        <v>13</v>
      </c>
    </row>
    <row r="476" spans="1:4" x14ac:dyDescent="0.2">
      <c r="A476" t="s">
        <v>337</v>
      </c>
    </row>
    <row r="477" spans="1:4" x14ac:dyDescent="0.2">
      <c r="A477" s="1" t="s">
        <v>327</v>
      </c>
      <c r="B477" s="1" t="s">
        <v>7</v>
      </c>
      <c r="C477" s="1" t="s">
        <v>9</v>
      </c>
      <c r="D477" s="1" t="s">
        <v>306</v>
      </c>
    </row>
    <row r="478" spans="1:4" x14ac:dyDescent="0.2">
      <c r="A478" t="s">
        <v>13</v>
      </c>
      <c r="B478" t="str">
        <f>HYPERLINK("https://www.procyclingstats.com/rider/ion-izagirre"," IZAGIRRE Ion")</f>
        <v xml:space="preserve"> IZAGIRRE Ion</v>
      </c>
      <c r="C478" t="str">
        <f>HYPERLINK("https://www.procyclingstats.com/team/cofidis-2024","Cofidis")</f>
        <v>Cofidis</v>
      </c>
      <c r="D478" t="s">
        <v>40</v>
      </c>
    </row>
    <row r="479" spans="1:4" x14ac:dyDescent="0.2">
      <c r="A479" t="s">
        <v>20</v>
      </c>
      <c r="B479" t="str">
        <f>HYPERLINK("https://www.procyclingstats.com/rider/valentin-madouas"," MADOUAS Valentin")</f>
        <v xml:space="preserve"> MADOUAS Valentin</v>
      </c>
      <c r="C479" t="str">
        <f>HYPERLINK("https://www.procyclingstats.com/team/groupama-fdj-2024","Groupama - FDJ")</f>
        <v>Groupama - FDJ</v>
      </c>
      <c r="D479" t="s">
        <v>26</v>
      </c>
    </row>
    <row r="480" spans="1:4" x14ac:dyDescent="0.2">
      <c r="A480" t="s">
        <v>26</v>
      </c>
      <c r="B480" t="str">
        <f>HYPERLINK("https://www.procyclingstats.com/rider/jonas-abrahamsen"," ABRAHAMSEN Jonas")</f>
        <v xml:space="preserve"> ABRAHAMSEN Jonas</v>
      </c>
      <c r="C480" t="str">
        <f>HYPERLINK("https://www.procyclingstats.com/team/uno-x-mobility-2024","Uno-X Mobility")</f>
        <v>Uno-X Mobility</v>
      </c>
      <c r="D480" t="s">
        <v>20</v>
      </c>
    </row>
    <row r="481" spans="1:9" x14ac:dyDescent="0.2">
      <c r="A481" t="s">
        <v>33</v>
      </c>
      <c r="B481" t="str">
        <f>HYPERLINK("https://www.procyclingstats.com/rider/frank-van-den-broek"," VAN DEN BROEK Frank")</f>
        <v xml:space="preserve"> VAN DEN BROEK Frank</v>
      </c>
      <c r="C481" t="str">
        <f>HYPERLINK("https://www.procyclingstats.com/team/team-dsm-firmenich-postnl-2024","Team dsm-firmenich PostNL")</f>
        <v>Team dsm-firmenich PostNL</v>
      </c>
      <c r="D481" t="s">
        <v>13</v>
      </c>
    </row>
    <row r="483" spans="1:9" x14ac:dyDescent="0.2">
      <c r="A483" t="s">
        <v>338</v>
      </c>
    </row>
    <row r="484" spans="1:9" x14ac:dyDescent="0.2">
      <c r="A484" s="1" t="s">
        <v>1</v>
      </c>
      <c r="B484" s="1" t="s">
        <v>4</v>
      </c>
      <c r="C484" s="1" t="s">
        <v>5</v>
      </c>
      <c r="D484" s="1" t="s">
        <v>6</v>
      </c>
      <c r="E484" s="1" t="s">
        <v>7</v>
      </c>
      <c r="F484" s="1" t="s">
        <v>8</v>
      </c>
      <c r="G484" s="1" t="s">
        <v>9</v>
      </c>
      <c r="H484" s="1" t="s">
        <v>12</v>
      </c>
      <c r="I484" s="1" t="s">
        <v>277</v>
      </c>
    </row>
    <row r="485" spans="1:9" x14ac:dyDescent="0.2">
      <c r="A485" t="s">
        <v>13</v>
      </c>
      <c r="B485" t="s">
        <v>22</v>
      </c>
      <c r="D485" t="s">
        <v>2</v>
      </c>
      <c r="E485" t="str">
        <f>HYPERLINK("https://www.procyclingstats.com/rider/frank-van-den-broek"," VAN DEN BROEK Frank Team dsm-firmenich PostNL ")</f>
        <v xml:space="preserve"> VAN DEN BROEK Frank Team dsm-firmenich PostNL </v>
      </c>
      <c r="F485" t="s">
        <v>23</v>
      </c>
      <c r="G485" t="str">
        <f>HYPERLINK("https://www.procyclingstats.com/team/team-dsm-firmenich-postnl-2024","Team dsm-firmenich PostNL")</f>
        <v>Team dsm-firmenich PostNL</v>
      </c>
      <c r="H485" t="str">
        <f>HYPERLINK("https://www.procyclingstats.com/race.php?event=54070&amp;p=results&amp;s=most-bonifications&amp;rider=243438","5:07:166″ ")</f>
        <v>5:07:166″ </v>
      </c>
      <c r="I485" t="str">
        <f t="shared" ref="I485:I522" si="6">HYPERLINK("https://www.procyclingstats.com/","..")</f>
        <v>..</v>
      </c>
    </row>
    <row r="486" spans="1:9" x14ac:dyDescent="0.2">
      <c r="A486" t="s">
        <v>20</v>
      </c>
      <c r="B486" t="s">
        <v>41</v>
      </c>
      <c r="D486" t="s">
        <v>29</v>
      </c>
      <c r="E486" t="str">
        <f>HYPERLINK("https://www.procyclingstats.com/rider/maxim-van-gils"," VAN GILS Maxim Lotto Dstny ")</f>
        <v xml:space="preserve"> VAN GILS Maxim Lotto Dstny </v>
      </c>
      <c r="F486" t="s">
        <v>42</v>
      </c>
      <c r="G486" t="str">
        <f>HYPERLINK("https://www.procyclingstats.com/team/lotto-dstny-2024","Lotto Dstny")</f>
        <v>Lotto Dstny</v>
      </c>
      <c r="H486" t="s">
        <v>339</v>
      </c>
      <c r="I486" t="str">
        <f t="shared" si="6"/>
        <v>..</v>
      </c>
    </row>
    <row r="487" spans="1:9" x14ac:dyDescent="0.2">
      <c r="A487" t="s">
        <v>26</v>
      </c>
      <c r="B487" t="s">
        <v>53</v>
      </c>
      <c r="D487" t="s">
        <v>2</v>
      </c>
      <c r="E487" t="str">
        <f>HYPERLINK("https://www.procyclingstats.com/rider/remco-evenepoel"," EVENEPOEL Remco Soudal Quick-Step ")</f>
        <v xml:space="preserve"> EVENEPOEL Remco Soudal Quick-Step </v>
      </c>
      <c r="F487" t="s">
        <v>42</v>
      </c>
      <c r="G487" t="str">
        <f>HYPERLINK("https://www.procyclingstats.com/team/soudal-quick-step-2024","Soudal Quick-Step")</f>
        <v>Soudal Quick-Step</v>
      </c>
      <c r="H487" t="s">
        <v>340</v>
      </c>
      <c r="I487" t="str">
        <f t="shared" si="6"/>
        <v>..</v>
      </c>
    </row>
    <row r="488" spans="1:9" x14ac:dyDescent="0.2">
      <c r="A488" t="s">
        <v>33</v>
      </c>
      <c r="B488" t="s">
        <v>63</v>
      </c>
      <c r="D488" t="s">
        <v>29</v>
      </c>
      <c r="E488" t="str">
        <f>HYPERLINK("https://www.procyclingstats.com/rider/thomas-pidcock"," PIDCOCK Thomas INEOS Grenadiers ")</f>
        <v xml:space="preserve"> PIDCOCK Thomas INEOS Grenadiers </v>
      </c>
      <c r="F488" t="s">
        <v>42</v>
      </c>
      <c r="G488" t="str">
        <f>HYPERLINK("https://www.procyclingstats.com/team/ineos-grenadiers-2024","INEOS Grenadiers")</f>
        <v>INEOS Grenadiers</v>
      </c>
      <c r="H488" t="s">
        <v>340</v>
      </c>
      <c r="I488" t="str">
        <f t="shared" si="6"/>
        <v>..</v>
      </c>
    </row>
    <row r="489" spans="1:9" x14ac:dyDescent="0.2">
      <c r="A489" t="s">
        <v>40</v>
      </c>
      <c r="B489" t="s">
        <v>68</v>
      </c>
      <c r="D489" t="s">
        <v>2</v>
      </c>
      <c r="E489" t="str">
        <f>HYPERLINK("https://www.procyclingstats.com/rider/ilan-van-wilder"," VAN WILDER Ilan Soudal Quick-Step ")</f>
        <v xml:space="preserve"> VAN WILDER Ilan Soudal Quick-Step </v>
      </c>
      <c r="F489" t="s">
        <v>42</v>
      </c>
      <c r="G489" t="str">
        <f>HYPERLINK("https://www.procyclingstats.com/team/soudal-quick-step-2024","Soudal Quick-Step")</f>
        <v>Soudal Quick-Step</v>
      </c>
      <c r="H489" t="s">
        <v>340</v>
      </c>
      <c r="I489" t="str">
        <f t="shared" si="6"/>
        <v>..</v>
      </c>
    </row>
    <row r="490" spans="1:9" x14ac:dyDescent="0.2">
      <c r="A490" t="s">
        <v>44</v>
      </c>
      <c r="B490" t="s">
        <v>26</v>
      </c>
      <c r="D490" t="s">
        <v>2</v>
      </c>
      <c r="E490" t="str">
        <f>HYPERLINK("https://www.procyclingstats.com/rider/matteo-jorgenson"," JORGENSON Matteo Team Visma | Lease a Bike ")</f>
        <v xml:space="preserve"> JORGENSON Matteo Team Visma | Lease a Bike </v>
      </c>
      <c r="F490" t="s">
        <v>42</v>
      </c>
      <c r="G490" t="str">
        <f>HYPERLINK("https://www.procyclingstats.com/team/team-visma-lease-a-bike-2024","Team Visma | Lease a Bike")</f>
        <v>Team Visma | Lease a Bike</v>
      </c>
      <c r="H490" t="s">
        <v>340</v>
      </c>
      <c r="I490" t="str">
        <f t="shared" si="6"/>
        <v>..</v>
      </c>
    </row>
    <row r="491" spans="1:9" x14ac:dyDescent="0.2">
      <c r="A491" t="s">
        <v>50</v>
      </c>
      <c r="B491" t="s">
        <v>85</v>
      </c>
      <c r="D491" t="s">
        <v>16</v>
      </c>
      <c r="E491" t="str">
        <f>HYPERLINK("https://www.procyclingstats.com/rider/tobias-halland-johannessen"," JOHANNESSEN Tobias Halland Uno-X Mobility ")</f>
        <v xml:space="preserve"> JOHANNESSEN Tobias Halland Uno-X Mobility </v>
      </c>
      <c r="F491" t="s">
        <v>42</v>
      </c>
      <c r="G491" t="str">
        <f>HYPERLINK("https://www.procyclingstats.com/team/uno-x-mobility-2024","Uno-X Mobility")</f>
        <v>Uno-X Mobility</v>
      </c>
      <c r="H491" t="s">
        <v>340</v>
      </c>
      <c r="I491" t="str">
        <f t="shared" si="6"/>
        <v>..</v>
      </c>
    </row>
    <row r="492" spans="1:9" x14ac:dyDescent="0.2">
      <c r="A492" t="s">
        <v>28</v>
      </c>
      <c r="B492" t="s">
        <v>84</v>
      </c>
      <c r="D492" t="s">
        <v>16</v>
      </c>
      <c r="E492" t="str">
        <f>HYPERLINK("https://www.procyclingstats.com/rider/carlos-rodriguez-cano"," RODRÍGUEZ Carlos INEOS Grenadiers ")</f>
        <v xml:space="preserve"> RODRÍGUEZ Carlos INEOS Grenadiers </v>
      </c>
      <c r="F492" t="s">
        <v>23</v>
      </c>
      <c r="G492" t="str">
        <f>HYPERLINK("https://www.procyclingstats.com/team/ineos-grenadiers-2024","INEOS Grenadiers")</f>
        <v>INEOS Grenadiers</v>
      </c>
      <c r="H492" t="s">
        <v>340</v>
      </c>
      <c r="I492" t="str">
        <f t="shared" si="6"/>
        <v>..</v>
      </c>
    </row>
    <row r="493" spans="1:9" x14ac:dyDescent="0.2">
      <c r="A493" t="s">
        <v>55</v>
      </c>
      <c r="B493" t="s">
        <v>89</v>
      </c>
      <c r="D493" t="s">
        <v>2</v>
      </c>
      <c r="E493" t="str">
        <f>HYPERLINK("https://www.procyclingstats.com/rider/oscar-onley"," ONLEY Oscar Team dsm-firmenich PostNL ")</f>
        <v xml:space="preserve"> ONLEY Oscar Team dsm-firmenich PostNL </v>
      </c>
      <c r="F493" t="s">
        <v>81</v>
      </c>
      <c r="G493" t="str">
        <f>HYPERLINK("https://www.procyclingstats.com/team/team-dsm-firmenich-postnl-2024","Team dsm-firmenich PostNL")</f>
        <v>Team dsm-firmenich PostNL</v>
      </c>
      <c r="H493" t="s">
        <v>340</v>
      </c>
      <c r="I493" t="str">
        <f t="shared" si="6"/>
        <v>..</v>
      </c>
    </row>
    <row r="494" spans="1:9" x14ac:dyDescent="0.2">
      <c r="A494" t="s">
        <v>60</v>
      </c>
      <c r="B494" t="s">
        <v>93</v>
      </c>
      <c r="D494" t="s">
        <v>2</v>
      </c>
      <c r="E494" t="str">
        <f>HYPERLINK("https://www.procyclingstats.com/rider/johannes-kulset"," KULSET Johannes Uno-X Mobility ")</f>
        <v xml:space="preserve"> KULSET Johannes Uno-X Mobility </v>
      </c>
      <c r="F494" t="s">
        <v>66</v>
      </c>
      <c r="G494" t="str">
        <f>HYPERLINK("https://www.procyclingstats.com/team/uno-x-mobility-2024","Uno-X Mobility")</f>
        <v>Uno-X Mobility</v>
      </c>
      <c r="H494" t="s">
        <v>340</v>
      </c>
      <c r="I494" t="str">
        <f t="shared" si="6"/>
        <v>..</v>
      </c>
    </row>
    <row r="495" spans="1:9" x14ac:dyDescent="0.2">
      <c r="A495" t="s">
        <v>35</v>
      </c>
      <c r="B495" t="s">
        <v>67</v>
      </c>
      <c r="D495" t="s">
        <v>16</v>
      </c>
      <c r="E495" t="str">
        <f>HYPERLINK("https://www.procyclingstats.com/rider/juan-ayuso-pesquera"," AYUSO Juan UAE Team Emirates ")</f>
        <v xml:space="preserve"> AYUSO Juan UAE Team Emirates </v>
      </c>
      <c r="F495" t="s">
        <v>81</v>
      </c>
      <c r="G495" t="str">
        <f>HYPERLINK("https://www.procyclingstats.com/team/uae-team-emirates-2024","UAE Team Emirates")</f>
        <v>UAE Team Emirates</v>
      </c>
      <c r="H495" t="s">
        <v>340</v>
      </c>
      <c r="I495" t="str">
        <f t="shared" si="6"/>
        <v>..</v>
      </c>
    </row>
    <row r="496" spans="1:9" x14ac:dyDescent="0.2">
      <c r="A496" t="s">
        <v>64</v>
      </c>
      <c r="B496" t="s">
        <v>103</v>
      </c>
      <c r="D496" t="s">
        <v>2</v>
      </c>
      <c r="E496" t="str">
        <f>HYPERLINK("https://www.procyclingstats.com/rider/javier-romo"," ROMO Javier Movistar Team ")</f>
        <v xml:space="preserve"> ROMO Javier Movistar Team </v>
      </c>
      <c r="F496" t="s">
        <v>36</v>
      </c>
      <c r="G496" t="str">
        <f>HYPERLINK("https://www.procyclingstats.com/team/movistar-team-2024","Movistar Team")</f>
        <v>Movistar Team</v>
      </c>
      <c r="H496" t="s">
        <v>340</v>
      </c>
      <c r="I496" t="str">
        <f t="shared" si="6"/>
        <v>..</v>
      </c>
    </row>
    <row r="497" spans="1:9" x14ac:dyDescent="0.2">
      <c r="A497" t="s">
        <v>67</v>
      </c>
      <c r="B497" t="s">
        <v>105</v>
      </c>
      <c r="D497" t="s">
        <v>16</v>
      </c>
      <c r="E497" t="str">
        <f>HYPERLINK("https://www.procyclingstats.com/rider/santiago-buitrago-sanchez"," BUITRAGO Santiago Bahrain - Victorious ")</f>
        <v xml:space="preserve"> BUITRAGO Santiago Bahrain - Victorious </v>
      </c>
      <c r="F497" t="s">
        <v>42</v>
      </c>
      <c r="G497" t="str">
        <f>HYPERLINK("https://www.procyclingstats.com/team/bahrain-victorious-2024","Bahrain - Victorious")</f>
        <v>Bahrain - Victorious</v>
      </c>
      <c r="H497" t="s">
        <v>340</v>
      </c>
      <c r="I497" t="str">
        <f t="shared" si="6"/>
        <v>..</v>
      </c>
    </row>
    <row r="498" spans="1:9" x14ac:dyDescent="0.2">
      <c r="A498" t="s">
        <v>59</v>
      </c>
      <c r="B498" t="s">
        <v>112</v>
      </c>
      <c r="D498" t="s">
        <v>29</v>
      </c>
      <c r="E498" t="str">
        <f>HYPERLINK("https://www.procyclingstats.com/rider/ben-healy"," HEALY Ben EF Education - EasyPost ")</f>
        <v xml:space="preserve"> HEALY Ben EF Education - EasyPost </v>
      </c>
      <c r="F498" t="s">
        <v>23</v>
      </c>
      <c r="G498" t="str">
        <f>HYPERLINK("https://www.procyclingstats.com/team/ef-education-easypost-2024","EF Education - EasyPost")</f>
        <v>EF Education - EasyPost</v>
      </c>
      <c r="H498" t="s">
        <v>341</v>
      </c>
      <c r="I498" t="str">
        <f t="shared" si="6"/>
        <v>..</v>
      </c>
    </row>
    <row r="499" spans="1:9" x14ac:dyDescent="0.2">
      <c r="A499" t="s">
        <v>69</v>
      </c>
      <c r="B499" t="s">
        <v>153</v>
      </c>
      <c r="D499" t="s">
        <v>46</v>
      </c>
      <c r="E499" t="str">
        <f>HYPERLINK("https://www.procyclingstats.com/rider/hugo-page"," PAGE Hugo Intermarché - Wanty ")</f>
        <v xml:space="preserve"> PAGE Hugo Intermarché - Wanty </v>
      </c>
      <c r="F499" t="s">
        <v>52</v>
      </c>
      <c r="G499" t="str">
        <f>HYPERLINK("https://www.procyclingstats.com/team/intermarche-wanty-2024","Intermarché - Wanty")</f>
        <v>Intermarché - Wanty</v>
      </c>
      <c r="H499" t="s">
        <v>342</v>
      </c>
      <c r="I499" t="str">
        <f t="shared" si="6"/>
        <v>..</v>
      </c>
    </row>
    <row r="500" spans="1:9" x14ac:dyDescent="0.2">
      <c r="A500" t="s">
        <v>73</v>
      </c>
      <c r="B500" t="s">
        <v>155</v>
      </c>
      <c r="D500" t="s">
        <v>46</v>
      </c>
      <c r="E500" t="str">
        <f>HYPERLINK("https://www.procyclingstats.com/rider/axel-laurance"," LAURANCE Axel Alpecin - Deceuninck ")</f>
        <v xml:space="preserve"> LAURANCE Axel Alpecin - Deceuninck </v>
      </c>
      <c r="F500" t="s">
        <v>23</v>
      </c>
      <c r="G500" t="str">
        <f>HYPERLINK("https://www.procyclingstats.com/team/alpecin-deceuninck-2024","Alpecin - Deceuninck")</f>
        <v>Alpecin - Deceuninck</v>
      </c>
      <c r="H500" t="s">
        <v>343</v>
      </c>
      <c r="I500" t="str">
        <f t="shared" si="6"/>
        <v>..</v>
      </c>
    </row>
    <row r="501" spans="1:9" x14ac:dyDescent="0.2">
      <c r="A501" t="s">
        <v>74</v>
      </c>
      <c r="B501" t="s">
        <v>48</v>
      </c>
      <c r="D501" t="s">
        <v>29</v>
      </c>
      <c r="E501" t="str">
        <f>HYPERLINK("https://www.procyclingstats.com/rider/paul-lapeira"," LAPEIRA Paul Decathlon AG2R La Mondiale Team ")</f>
        <v xml:space="preserve"> LAPEIRA Paul Decathlon AG2R La Mondiale Team </v>
      </c>
      <c r="F501" t="s">
        <v>42</v>
      </c>
      <c r="G501" t="str">
        <f>HYPERLINK("https://www.procyclingstats.com/team/decathlon-ag2r-la-mondiale-2024","Decathlon AG2R La Mondiale Team")</f>
        <v>Decathlon AG2R La Mondiale Team</v>
      </c>
      <c r="H501" t="s">
        <v>343</v>
      </c>
      <c r="I501" t="str">
        <f t="shared" si="6"/>
        <v>..</v>
      </c>
    </row>
    <row r="502" spans="1:9" x14ac:dyDescent="0.2">
      <c r="A502" t="s">
        <v>54</v>
      </c>
      <c r="B502" t="s">
        <v>174</v>
      </c>
      <c r="D502" t="s">
        <v>46</v>
      </c>
      <c r="E502" t="str">
        <f>HYPERLINK("https://www.procyclingstats.com/rider/romain-gregoire1"," GRÉGOIRE Romain Groupama - FDJ ")</f>
        <v xml:space="preserve"> GRÉGOIRE Romain Groupama - FDJ </v>
      </c>
      <c r="F502" t="s">
        <v>81</v>
      </c>
      <c r="G502" t="str">
        <f>HYPERLINK("https://www.procyclingstats.com/team/groupama-fdj-2024","Groupama - FDJ")</f>
        <v>Groupama - FDJ</v>
      </c>
      <c r="H502" t="s">
        <v>343</v>
      </c>
      <c r="I502" t="str">
        <f t="shared" si="6"/>
        <v>..</v>
      </c>
    </row>
    <row r="503" spans="1:9" x14ac:dyDescent="0.2">
      <c r="A503" t="s">
        <v>77</v>
      </c>
      <c r="B503" t="s">
        <v>199</v>
      </c>
      <c r="D503" t="s">
        <v>29</v>
      </c>
      <c r="E503" t="str">
        <f>HYPERLINK("https://www.procyclingstats.com/rider/arnaud-de-lie"," DE LIE Arnaud Lotto Dstny ")</f>
        <v xml:space="preserve"> DE LIE Arnaud Lotto Dstny </v>
      </c>
      <c r="F503" t="s">
        <v>52</v>
      </c>
      <c r="G503" t="str">
        <f>HYPERLINK("https://www.procyclingstats.com/team/lotto-dstny-2024","Lotto Dstny")</f>
        <v>Lotto Dstny</v>
      </c>
      <c r="H503" t="s">
        <v>344</v>
      </c>
      <c r="I503" t="str">
        <f t="shared" si="6"/>
        <v>..</v>
      </c>
    </row>
    <row r="504" spans="1:9" x14ac:dyDescent="0.2">
      <c r="A504" t="s">
        <v>66</v>
      </c>
      <c r="B504" t="s">
        <v>201</v>
      </c>
      <c r="D504" t="s">
        <v>29</v>
      </c>
      <c r="E504" t="str">
        <f>HYPERLINK("https://www.procyclingstats.com/rider/sebastien-grignard"," GRIGNARD Sébastien Lotto Dstny ")</f>
        <v xml:space="preserve"> GRIGNARD Sébastien Lotto Dstny </v>
      </c>
      <c r="F504" t="s">
        <v>36</v>
      </c>
      <c r="G504" t="str">
        <f>HYPERLINK("https://www.procyclingstats.com/team/lotto-dstny-2024","Lotto Dstny")</f>
        <v>Lotto Dstny</v>
      </c>
      <c r="H504" t="s">
        <v>345</v>
      </c>
      <c r="I504" t="str">
        <f t="shared" si="6"/>
        <v>..</v>
      </c>
    </row>
    <row r="505" spans="1:9" x14ac:dyDescent="0.2">
      <c r="A505" t="s">
        <v>81</v>
      </c>
      <c r="B505" t="s">
        <v>205</v>
      </c>
      <c r="D505" t="s">
        <v>71</v>
      </c>
      <c r="E505" t="str">
        <f>HYPERLINK("https://www.procyclingstats.com/rider/soren-waerenskjold"," WÆRENSKJOLD Søren Uno-X Mobility ")</f>
        <v xml:space="preserve"> WÆRENSKJOLD Søren Uno-X Mobility </v>
      </c>
      <c r="F505" t="s">
        <v>42</v>
      </c>
      <c r="G505" t="str">
        <f>HYPERLINK("https://www.procyclingstats.com/team/uno-x-mobility-2024","Uno-X Mobility")</f>
        <v>Uno-X Mobility</v>
      </c>
      <c r="H505" t="s">
        <v>345</v>
      </c>
      <c r="I505" t="str">
        <f t="shared" si="6"/>
        <v>..</v>
      </c>
    </row>
    <row r="506" spans="1:9" x14ac:dyDescent="0.2">
      <c r="A506" t="s">
        <v>52</v>
      </c>
      <c r="B506" t="s">
        <v>215</v>
      </c>
      <c r="D506" t="s">
        <v>29</v>
      </c>
      <c r="E506" t="str">
        <f>HYPERLINK("https://www.procyclingstats.com/rider/jordan-jegat"," JEGAT Jordan TotalEnergies ")</f>
        <v xml:space="preserve"> JEGAT Jordan TotalEnergies </v>
      </c>
      <c r="F506" t="s">
        <v>36</v>
      </c>
      <c r="G506" t="str">
        <f>HYPERLINK("https://www.procyclingstats.com/team/totalenergies-2024","TotalEnergies")</f>
        <v>TotalEnergies</v>
      </c>
      <c r="H506" t="s">
        <v>345</v>
      </c>
      <c r="I506" t="str">
        <f t="shared" si="6"/>
        <v>..</v>
      </c>
    </row>
    <row r="507" spans="1:9" x14ac:dyDescent="0.2">
      <c r="A507" t="s">
        <v>23</v>
      </c>
      <c r="B507" t="s">
        <v>218</v>
      </c>
      <c r="D507" t="s">
        <v>207</v>
      </c>
      <c r="E507" t="str">
        <f>HYPERLINK("https://www.procyclingstats.com/rider/marijn-van-den-berg"," VAN DEN BERG Marijn EF Education - EasyPost ")</f>
        <v xml:space="preserve"> VAN DEN BERG Marijn EF Education - EasyPost </v>
      </c>
      <c r="F507" t="s">
        <v>42</v>
      </c>
      <c r="G507" t="str">
        <f>HYPERLINK("https://www.procyclingstats.com/team/ef-education-easypost-2024","EF Education - EasyPost")</f>
        <v>EF Education - EasyPost</v>
      </c>
      <c r="H507" t="s">
        <v>345</v>
      </c>
      <c r="I507" t="str">
        <f t="shared" si="6"/>
        <v>..</v>
      </c>
    </row>
    <row r="508" spans="1:9" x14ac:dyDescent="0.2">
      <c r="A508" t="s">
        <v>42</v>
      </c>
      <c r="B508" t="s">
        <v>80</v>
      </c>
      <c r="D508" t="s">
        <v>29</v>
      </c>
      <c r="E508" t="str">
        <f>HYPERLINK("https://www.procyclingstats.com/rider/ben-turner"," TURNER Ben INEOS Grenadiers ")</f>
        <v xml:space="preserve"> TURNER Ben INEOS Grenadiers </v>
      </c>
      <c r="F508" t="s">
        <v>36</v>
      </c>
      <c r="G508" t="str">
        <f>HYPERLINK("https://www.procyclingstats.com/team/ineos-grenadiers-2024","INEOS Grenadiers")</f>
        <v>INEOS Grenadiers</v>
      </c>
      <c r="H508" t="s">
        <v>345</v>
      </c>
      <c r="I508" t="str">
        <f t="shared" si="6"/>
        <v>..</v>
      </c>
    </row>
    <row r="509" spans="1:9" x14ac:dyDescent="0.2">
      <c r="A509" t="s">
        <v>36</v>
      </c>
      <c r="B509" t="s">
        <v>157</v>
      </c>
      <c r="D509" t="s">
        <v>46</v>
      </c>
      <c r="E509" t="str">
        <f>HYPERLINK("https://www.procyclingstats.com/rider/alfred-wright"," WRIGHT Fred Bahrain - Victorious ")</f>
        <v xml:space="preserve"> WRIGHT Fred Bahrain - Victorious </v>
      </c>
      <c r="F509" t="s">
        <v>36</v>
      </c>
      <c r="G509" t="str">
        <f>HYPERLINK("https://www.procyclingstats.com/team/bahrain-victorious-2024","Bahrain - Victorious")</f>
        <v>Bahrain - Victorious</v>
      </c>
      <c r="H509" t="s">
        <v>345</v>
      </c>
      <c r="I509" t="str">
        <f t="shared" si="6"/>
        <v>..</v>
      </c>
    </row>
    <row r="510" spans="1:9" x14ac:dyDescent="0.2">
      <c r="A510" t="s">
        <v>49</v>
      </c>
      <c r="B510" t="s">
        <v>223</v>
      </c>
      <c r="D510" t="s">
        <v>29</v>
      </c>
      <c r="E510" t="str">
        <f>HYPERLINK("https://www.procyclingstats.com/rider/biniam-girmay"," GIRMAY Biniam Intermarché - Wanty ")</f>
        <v xml:space="preserve"> GIRMAY Biniam Intermarché - Wanty </v>
      </c>
      <c r="F510" t="s">
        <v>42</v>
      </c>
      <c r="G510" t="str">
        <f>HYPERLINK("https://www.procyclingstats.com/team/intermarche-wanty-2024","Intermarché - Wanty")</f>
        <v>Intermarché - Wanty</v>
      </c>
      <c r="H510" t="s">
        <v>345</v>
      </c>
      <c r="I510" t="str">
        <f t="shared" si="6"/>
        <v>..</v>
      </c>
    </row>
    <row r="511" spans="1:9" x14ac:dyDescent="0.2">
      <c r="A511" t="s">
        <v>65</v>
      </c>
      <c r="B511" t="s">
        <v>220</v>
      </c>
      <c r="D511" t="s">
        <v>2</v>
      </c>
      <c r="E511" t="str">
        <f>HYPERLINK("https://www.procyclingstats.com/rider/sean-quinn"," QUINN Sean EF Education - EasyPost ")</f>
        <v xml:space="preserve"> QUINN Sean EF Education - EasyPost </v>
      </c>
      <c r="F511" t="s">
        <v>42</v>
      </c>
      <c r="G511" t="str">
        <f>HYPERLINK("https://www.procyclingstats.com/team/ef-education-easypost-2024","EF Education - EasyPost")</f>
        <v>EF Education - EasyPost</v>
      </c>
      <c r="H511" t="s">
        <v>345</v>
      </c>
      <c r="I511" t="str">
        <f t="shared" si="6"/>
        <v>..</v>
      </c>
    </row>
    <row r="512" spans="1:9" x14ac:dyDescent="0.2">
      <c r="A512" t="s">
        <v>47</v>
      </c>
      <c r="B512" t="s">
        <v>197</v>
      </c>
      <c r="D512" t="s">
        <v>16</v>
      </c>
      <c r="E512" t="str">
        <f>HYPERLINK("https://www.procyclingstats.com/rider/lenny-martinez"," MARTINEZ Lenny Groupama - FDJ ")</f>
        <v xml:space="preserve"> MARTINEZ Lenny Groupama - FDJ </v>
      </c>
      <c r="F512" t="s">
        <v>66</v>
      </c>
      <c r="G512" t="str">
        <f>HYPERLINK("https://www.procyclingstats.com/team/groupama-fdj-2024","Groupama - FDJ")</f>
        <v>Groupama - FDJ</v>
      </c>
      <c r="H512" t="s">
        <v>345</v>
      </c>
      <c r="I512" t="str">
        <f t="shared" si="6"/>
        <v>..</v>
      </c>
    </row>
    <row r="513" spans="1:9" x14ac:dyDescent="0.2">
      <c r="A513" t="s">
        <v>30</v>
      </c>
      <c r="B513" t="s">
        <v>238</v>
      </c>
      <c r="D513" t="s">
        <v>2</v>
      </c>
      <c r="E513" t="str">
        <f>HYPERLINK("https://www.procyclingstats.com/rider/kevin-vauquelin"," VAUQUELIN Kévin Arkéa - B&amp;B Hotels ")</f>
        <v xml:space="preserve"> VAUQUELIN Kévin Arkéa - B&amp;B Hotels </v>
      </c>
      <c r="F513" t="s">
        <v>23</v>
      </c>
      <c r="G513" t="str">
        <f>HYPERLINK("https://www.procyclingstats.com/team/arkea-b-b-hotels-2024","Arkéa - B&amp;B Hotels")</f>
        <v>Arkéa - B&amp;B Hotels</v>
      </c>
      <c r="H513" t="s">
        <v>345</v>
      </c>
      <c r="I513" t="str">
        <f t="shared" si="6"/>
        <v>..</v>
      </c>
    </row>
    <row r="514" spans="1:9" x14ac:dyDescent="0.2">
      <c r="A514" t="s">
        <v>62</v>
      </c>
      <c r="B514" t="s">
        <v>236</v>
      </c>
      <c r="D514" t="s">
        <v>46</v>
      </c>
      <c r="E514" t="str">
        <f>HYPERLINK("https://www.procyclingstats.com/rider/jake-stewart"," STEWART Jake Israel - Premier Tech ")</f>
        <v xml:space="preserve"> STEWART Jake Israel - Premier Tech </v>
      </c>
      <c r="F514" t="s">
        <v>42</v>
      </c>
      <c r="G514" t="str">
        <f>HYPERLINK("https://www.procyclingstats.com/team/israel-premier-tech-2024","Israel - Premier Tech")</f>
        <v>Israel - Premier Tech</v>
      </c>
      <c r="H514" t="s">
        <v>345</v>
      </c>
      <c r="I514" t="str">
        <f t="shared" si="6"/>
        <v>..</v>
      </c>
    </row>
    <row r="515" spans="1:9" x14ac:dyDescent="0.2">
      <c r="A515" t="s">
        <v>84</v>
      </c>
      <c r="B515" t="s">
        <v>242</v>
      </c>
      <c r="D515" t="s">
        <v>29</v>
      </c>
      <c r="E515" t="str">
        <f>HYPERLINK("https://www.procyclingstats.com/rider/oier-lazkano"," LAZKANO Oier Movistar Team ")</f>
        <v xml:space="preserve"> LAZKANO Oier Movistar Team </v>
      </c>
      <c r="F515" t="s">
        <v>42</v>
      </c>
      <c r="G515" t="str">
        <f>HYPERLINK("https://www.procyclingstats.com/team/movistar-team-2024","Movistar Team")</f>
        <v>Movistar Team</v>
      </c>
      <c r="H515" t="s">
        <v>345</v>
      </c>
      <c r="I515" t="str">
        <f t="shared" si="6"/>
        <v>..</v>
      </c>
    </row>
    <row r="516" spans="1:9" x14ac:dyDescent="0.2">
      <c r="A516" t="s">
        <v>43</v>
      </c>
      <c r="B516" t="s">
        <v>246</v>
      </c>
      <c r="D516" t="s">
        <v>2</v>
      </c>
      <c r="E516" t="str">
        <f>HYPERLINK("https://www.procyclingstats.com/rider/raul-garcia-pierna"," GARCÍA PIERNA Raúl Arkéa - B&amp;B Hotels ")</f>
        <v xml:space="preserve"> GARCÍA PIERNA Raúl Arkéa - B&amp;B Hotels </v>
      </c>
      <c r="F516" t="s">
        <v>23</v>
      </c>
      <c r="G516" t="str">
        <f>HYPERLINK("https://www.procyclingstats.com/team/arkea-b-b-hotels-2024","Arkéa - B&amp;B Hotels")</f>
        <v>Arkéa - B&amp;B Hotels</v>
      </c>
      <c r="H516" t="s">
        <v>345</v>
      </c>
      <c r="I516" t="str">
        <f t="shared" si="6"/>
        <v>..</v>
      </c>
    </row>
    <row r="517" spans="1:9" x14ac:dyDescent="0.2">
      <c r="A517" t="s">
        <v>17</v>
      </c>
      <c r="B517" t="s">
        <v>224</v>
      </c>
      <c r="D517" t="s">
        <v>2</v>
      </c>
      <c r="E517" t="str">
        <f>HYPERLINK("https://www.procyclingstats.com/rider/jarrad-drizners"," DRIZNERS Jarrad Lotto Dstny ")</f>
        <v xml:space="preserve"> DRIZNERS Jarrad Lotto Dstny </v>
      </c>
      <c r="F517" t="s">
        <v>36</v>
      </c>
      <c r="G517" t="str">
        <f>HYPERLINK("https://www.procyclingstats.com/team/lotto-dstny-2024","Lotto Dstny")</f>
        <v>Lotto Dstny</v>
      </c>
      <c r="H517" t="s">
        <v>345</v>
      </c>
      <c r="I517" t="str">
        <f t="shared" si="6"/>
        <v>..</v>
      </c>
    </row>
    <row r="518" spans="1:9" x14ac:dyDescent="0.2">
      <c r="A518" t="s">
        <v>57</v>
      </c>
      <c r="B518" t="s">
        <v>241</v>
      </c>
      <c r="D518" t="s">
        <v>29</v>
      </c>
      <c r="E518" t="str">
        <f>HYPERLINK("https://www.procyclingstats.com/rider/alexis-renard"," RENARD Alexis Cofidis ")</f>
        <v xml:space="preserve"> RENARD Alexis Cofidis </v>
      </c>
      <c r="F518" t="s">
        <v>36</v>
      </c>
      <c r="G518" t="str">
        <f>HYPERLINK("https://www.procyclingstats.com/team/cofidis-2024","Cofidis")</f>
        <v>Cofidis</v>
      </c>
      <c r="H518" t="s">
        <v>346</v>
      </c>
      <c r="I518" t="str">
        <f t="shared" si="6"/>
        <v>..</v>
      </c>
    </row>
    <row r="519" spans="1:9" x14ac:dyDescent="0.2">
      <c r="A519" t="s">
        <v>58</v>
      </c>
      <c r="B519" t="s">
        <v>252</v>
      </c>
      <c r="D519" t="s">
        <v>29</v>
      </c>
      <c r="E519" t="str">
        <f>HYPERLINK("https://www.procyclingstats.com/rider/thomas-gachignard"," GACHIGNARD Thomas TotalEnergies ")</f>
        <v xml:space="preserve"> GACHIGNARD Thomas TotalEnergies </v>
      </c>
      <c r="F519" t="s">
        <v>23</v>
      </c>
      <c r="G519" t="str">
        <f>HYPERLINK("https://www.procyclingstats.com/team/totalenergies-2024","TotalEnergies")</f>
        <v>TotalEnergies</v>
      </c>
      <c r="H519" t="s">
        <v>347</v>
      </c>
      <c r="I519" t="str">
        <f t="shared" si="6"/>
        <v>..</v>
      </c>
    </row>
    <row r="520" spans="1:9" x14ac:dyDescent="0.2">
      <c r="A520" t="s">
        <v>63</v>
      </c>
      <c r="B520" t="s">
        <v>254</v>
      </c>
      <c r="D520" t="s">
        <v>29</v>
      </c>
      <c r="E520" t="str">
        <f>HYPERLINK("https://www.procyclingstats.com/rider/laurenz-rex"," REX Laurenz Intermarché - Wanty ")</f>
        <v xml:space="preserve"> REX Laurenz Intermarché - Wanty </v>
      </c>
      <c r="F520" t="s">
        <v>42</v>
      </c>
      <c r="G520" t="str">
        <f>HYPERLINK("https://www.procyclingstats.com/team/intermarche-wanty-2024","Intermarché - Wanty")</f>
        <v>Intermarché - Wanty</v>
      </c>
      <c r="H520" t="s">
        <v>347</v>
      </c>
      <c r="I520" t="str">
        <f t="shared" si="6"/>
        <v>..</v>
      </c>
    </row>
    <row r="521" spans="1:9" x14ac:dyDescent="0.2">
      <c r="A521" t="s">
        <v>79</v>
      </c>
      <c r="B521" t="s">
        <v>259</v>
      </c>
      <c r="D521" t="s">
        <v>46</v>
      </c>
      <c r="E521" t="str">
        <f>HYPERLINK("https://www.procyclingstats.com/rider/matheo-vercher"," VERCHER Mattéo TotalEnergies ")</f>
        <v xml:space="preserve"> VERCHER Mattéo TotalEnergies </v>
      </c>
      <c r="F521" t="s">
        <v>23</v>
      </c>
      <c r="G521" t="str">
        <f>HYPERLINK("https://www.procyclingstats.com/team/totalenergies-2024","TotalEnergies")</f>
        <v>TotalEnergies</v>
      </c>
      <c r="H521" t="s">
        <v>347</v>
      </c>
      <c r="I521" t="str">
        <f t="shared" si="6"/>
        <v>..</v>
      </c>
    </row>
    <row r="522" spans="1:9" x14ac:dyDescent="0.2">
      <c r="A522" t="s">
        <v>80</v>
      </c>
      <c r="B522" t="s">
        <v>262</v>
      </c>
      <c r="D522" t="s">
        <v>29</v>
      </c>
      <c r="E522" t="str">
        <f>HYPERLINK("https://www.procyclingstats.com/rider/yevgeniy-fedorov"," FEDOROV Yevgeniy Astana Qazaqstan Team ")</f>
        <v xml:space="preserve"> FEDOROV Yevgeniy Astana Qazaqstan Team </v>
      </c>
      <c r="F522" t="s">
        <v>42</v>
      </c>
      <c r="G522" t="str">
        <f>HYPERLINK("https://www.procyclingstats.com/team/astana-qazaqstan-team-2024","Astana Qazaqstan Team")</f>
        <v>Astana Qazaqstan Team</v>
      </c>
      <c r="H522" t="s">
        <v>348</v>
      </c>
      <c r="I522" t="str">
        <f t="shared" si="6"/>
        <v>..</v>
      </c>
    </row>
    <row r="524" spans="1:9" x14ac:dyDescent="0.2">
      <c r="A524" t="s">
        <v>349</v>
      </c>
    </row>
    <row r="525" spans="1:9" x14ac:dyDescent="0.2">
      <c r="A525" s="1" t="s">
        <v>327</v>
      </c>
      <c r="B525" s="1" t="s">
        <v>7</v>
      </c>
      <c r="C525" s="1" t="s">
        <v>9</v>
      </c>
      <c r="D525" s="1" t="s">
        <v>12</v>
      </c>
    </row>
    <row r="526" spans="1:9" x14ac:dyDescent="0.2">
      <c r="A526" t="s">
        <v>13</v>
      </c>
      <c r="B526" t="str">
        <f>HYPERLINK("https://www.procyclingstats.com/rider/frank-van-den-broek"," VAN DEN BROEK Frank")</f>
        <v xml:space="preserve"> VAN DEN BROEK Frank</v>
      </c>
      <c r="C526" t="str">
        <f>HYPERLINK("https://www.procyclingstats.com/team/team-dsm-firmenich-postnl-2024","Team dsm-firmenich PostNL")</f>
        <v>Team dsm-firmenich PostNL</v>
      </c>
      <c r="D526" t="s">
        <v>350</v>
      </c>
    </row>
    <row r="527" spans="1:9" x14ac:dyDescent="0.2">
      <c r="A527" t="s">
        <v>20</v>
      </c>
      <c r="B527" t="str">
        <f>HYPERLINK("https://www.procyclingstats.com/rider/maxim-van-gils"," VAN GILS Maxim")</f>
        <v xml:space="preserve"> VAN GILS Maxim</v>
      </c>
      <c r="C527" t="str">
        <f>HYPERLINK("https://www.procyclingstats.com/team/lotto-dstny-2024","Lotto Dstny")</f>
        <v>Lotto Dstny</v>
      </c>
      <c r="D527" t="s">
        <v>351</v>
      </c>
    </row>
    <row r="528" spans="1:9" x14ac:dyDescent="0.2">
      <c r="A528" t="s">
        <v>26</v>
      </c>
      <c r="B528" t="str">
        <f>HYPERLINK("https://www.procyclingstats.com/rider/remco-evenepoel"," EVENEPOEL Remco")</f>
        <v xml:space="preserve"> EVENEPOEL Remco</v>
      </c>
      <c r="C528" t="str">
        <f>HYPERLINK("https://www.procyclingstats.com/team/soudal-quick-step-2024","Soudal Quick-Step")</f>
        <v>Soudal Quick-Step</v>
      </c>
      <c r="D528" t="s">
        <v>352</v>
      </c>
    </row>
    <row r="529" spans="1:4" x14ac:dyDescent="0.2">
      <c r="A529" t="s">
        <v>33</v>
      </c>
      <c r="B529" t="str">
        <f>HYPERLINK("https://www.procyclingstats.com/rider/thomas-pidcock"," PIDCOCK Thomas")</f>
        <v xml:space="preserve"> PIDCOCK Thomas</v>
      </c>
      <c r="C529" t="str">
        <f>HYPERLINK("https://www.procyclingstats.com/team/ineos-grenadiers-2024","INEOS Grenadiers")</f>
        <v>INEOS Grenadiers</v>
      </c>
      <c r="D529" t="s">
        <v>352</v>
      </c>
    </row>
    <row r="530" spans="1:4" x14ac:dyDescent="0.2">
      <c r="A530" t="s">
        <v>40</v>
      </c>
      <c r="B530" t="str">
        <f>HYPERLINK("https://www.procyclingstats.com/rider/ilan-van-wilder"," VAN WILDER Ilan")</f>
        <v xml:space="preserve"> VAN WILDER Ilan</v>
      </c>
      <c r="C530" t="str">
        <f>HYPERLINK("https://www.procyclingstats.com/team/soudal-quick-step-2024","Soudal Quick-Step")</f>
        <v>Soudal Quick-Step</v>
      </c>
      <c r="D530" t="s">
        <v>352</v>
      </c>
    </row>
    <row r="531" spans="1:4" x14ac:dyDescent="0.2">
      <c r="A531" t="s">
        <v>44</v>
      </c>
      <c r="B531" t="str">
        <f>HYPERLINK("https://www.procyclingstats.com/rider/matteo-jorgenson"," JORGENSON Matteo")</f>
        <v xml:space="preserve"> JORGENSON Matteo</v>
      </c>
      <c r="C531" t="str">
        <f>HYPERLINK("https://www.procyclingstats.com/team/team-visma-lease-a-bike-2024","Team Visma | Lease a Bike")</f>
        <v>Team Visma | Lease a Bike</v>
      </c>
      <c r="D531" t="s">
        <v>352</v>
      </c>
    </row>
    <row r="532" spans="1:4" x14ac:dyDescent="0.2">
      <c r="A532" t="s">
        <v>50</v>
      </c>
      <c r="B532" t="str">
        <f>HYPERLINK("https://www.procyclingstats.com/rider/tobias-halland-johannessen"," JOHANNESSEN Tobias Halland")</f>
        <v xml:space="preserve"> JOHANNESSEN Tobias Halland</v>
      </c>
      <c r="C532" t="str">
        <f>HYPERLINK("https://www.procyclingstats.com/team/uno-x-mobility-2024","Uno-X Mobility")</f>
        <v>Uno-X Mobility</v>
      </c>
      <c r="D532" t="s">
        <v>352</v>
      </c>
    </row>
    <row r="533" spans="1:4" x14ac:dyDescent="0.2">
      <c r="A533" t="s">
        <v>28</v>
      </c>
      <c r="B533" t="str">
        <f>HYPERLINK("https://www.procyclingstats.com/rider/carlos-rodriguez-cano"," RODRÍGUEZ Carlos")</f>
        <v xml:space="preserve"> RODRÍGUEZ Carlos</v>
      </c>
      <c r="C533" t="str">
        <f>HYPERLINK("https://www.procyclingstats.com/team/ineos-grenadiers-2024","INEOS Grenadiers")</f>
        <v>INEOS Grenadiers</v>
      </c>
      <c r="D533" t="s">
        <v>352</v>
      </c>
    </row>
    <row r="534" spans="1:4" x14ac:dyDescent="0.2">
      <c r="A534" t="s">
        <v>55</v>
      </c>
      <c r="B534" t="str">
        <f>HYPERLINK("https://www.procyclingstats.com/rider/oscar-onley"," ONLEY Oscar")</f>
        <v xml:space="preserve"> ONLEY Oscar</v>
      </c>
      <c r="C534" t="str">
        <f>HYPERLINK("https://www.procyclingstats.com/team/team-dsm-firmenich-postnl-2024","Team dsm-firmenich PostNL")</f>
        <v>Team dsm-firmenich PostNL</v>
      </c>
      <c r="D534" t="s">
        <v>352</v>
      </c>
    </row>
    <row r="535" spans="1:4" x14ac:dyDescent="0.2">
      <c r="A535" t="s">
        <v>60</v>
      </c>
      <c r="B535" t="str">
        <f>HYPERLINK("https://www.procyclingstats.com/rider/johannes-kulset"," KULSET Johannes")</f>
        <v xml:space="preserve"> KULSET Johannes</v>
      </c>
      <c r="C535" t="str">
        <f>HYPERLINK("https://www.procyclingstats.com/team/uno-x-mobility-2024","Uno-X Mobility")</f>
        <v>Uno-X Mobility</v>
      </c>
      <c r="D535" t="s">
        <v>352</v>
      </c>
    </row>
    <row r="536" spans="1:4" x14ac:dyDescent="0.2">
      <c r="A536" t="s">
        <v>35</v>
      </c>
      <c r="B536" t="str">
        <f>HYPERLINK("https://www.procyclingstats.com/rider/juan-ayuso-pesquera"," AYUSO Juan")</f>
        <v xml:space="preserve"> AYUSO Juan</v>
      </c>
      <c r="C536" t="str">
        <f>HYPERLINK("https://www.procyclingstats.com/team/uae-team-emirates-2024","UAE Team Emirates")</f>
        <v>UAE Team Emirates</v>
      </c>
      <c r="D536" t="s">
        <v>352</v>
      </c>
    </row>
    <row r="537" spans="1:4" x14ac:dyDescent="0.2">
      <c r="A537" t="s">
        <v>64</v>
      </c>
      <c r="B537" t="str">
        <f>HYPERLINK("https://www.procyclingstats.com/rider/javier-romo"," ROMO Javier")</f>
        <v xml:space="preserve"> ROMO Javier</v>
      </c>
      <c r="C537" t="str">
        <f>HYPERLINK("https://www.procyclingstats.com/team/movistar-team-2024","Movistar Team")</f>
        <v>Movistar Team</v>
      </c>
      <c r="D537" t="s">
        <v>352</v>
      </c>
    </row>
    <row r="538" spans="1:4" x14ac:dyDescent="0.2">
      <c r="A538" t="s">
        <v>67</v>
      </c>
      <c r="B538" t="str">
        <f>HYPERLINK("https://www.procyclingstats.com/rider/santiago-buitrago-sanchez"," BUITRAGO Santiago")</f>
        <v xml:space="preserve"> BUITRAGO Santiago</v>
      </c>
      <c r="C538" t="str">
        <f>HYPERLINK("https://www.procyclingstats.com/team/bahrain-victorious-2024","Bahrain - Victorious")</f>
        <v>Bahrain - Victorious</v>
      </c>
      <c r="D538" t="s">
        <v>352</v>
      </c>
    </row>
    <row r="539" spans="1:4" x14ac:dyDescent="0.2">
      <c r="A539" t="s">
        <v>59</v>
      </c>
      <c r="B539" t="str">
        <f>HYPERLINK("https://www.procyclingstats.com/rider/ben-healy"," HEALY Ben")</f>
        <v xml:space="preserve"> HEALY Ben</v>
      </c>
      <c r="C539" t="str">
        <f>HYPERLINK("https://www.procyclingstats.com/team/ef-education-easypost-2024","EF Education - EasyPost")</f>
        <v>EF Education - EasyPost</v>
      </c>
      <c r="D539" t="s">
        <v>353</v>
      </c>
    </row>
    <row r="540" spans="1:4" x14ac:dyDescent="0.2">
      <c r="A540" t="s">
        <v>69</v>
      </c>
      <c r="B540" t="str">
        <f>HYPERLINK("https://www.procyclingstats.com/rider/hugo-page"," PAGE Hugo")</f>
        <v xml:space="preserve"> PAGE Hugo</v>
      </c>
      <c r="C540" t="str">
        <f>HYPERLINK("https://www.procyclingstats.com/team/intermarche-wanty-2024","Intermarché - Wanty")</f>
        <v>Intermarché - Wanty</v>
      </c>
      <c r="D540" t="s">
        <v>354</v>
      </c>
    </row>
    <row r="541" spans="1:4" x14ac:dyDescent="0.2">
      <c r="A541" t="s">
        <v>73</v>
      </c>
      <c r="B541" t="str">
        <f>HYPERLINK("https://www.procyclingstats.com/rider/axel-laurance"," LAURANCE Axel")</f>
        <v xml:space="preserve"> LAURANCE Axel</v>
      </c>
      <c r="C541" t="str">
        <f>HYPERLINK("https://www.procyclingstats.com/team/alpecin-deceuninck-2024","Alpecin - Deceuninck")</f>
        <v>Alpecin - Deceuninck</v>
      </c>
      <c r="D541" t="s">
        <v>352</v>
      </c>
    </row>
    <row r="542" spans="1:4" x14ac:dyDescent="0.2">
      <c r="A542" t="s">
        <v>74</v>
      </c>
      <c r="B542" t="str">
        <f>HYPERLINK("https://www.procyclingstats.com/rider/paul-lapeira"," LAPEIRA Paul")</f>
        <v xml:space="preserve"> LAPEIRA Paul</v>
      </c>
      <c r="C542" t="str">
        <f>HYPERLINK("https://www.procyclingstats.com/team/decathlon-ag2r-la-mondiale-2024","Decathlon AG2R La Mondiale Team")</f>
        <v>Decathlon AG2R La Mondiale Team</v>
      </c>
      <c r="D542" t="s">
        <v>352</v>
      </c>
    </row>
    <row r="543" spans="1:4" x14ac:dyDescent="0.2">
      <c r="A543" t="s">
        <v>54</v>
      </c>
      <c r="B543" t="str">
        <f>HYPERLINK("https://www.procyclingstats.com/rider/romain-gregoire1"," GRÉGOIRE Romain")</f>
        <v xml:space="preserve"> GRÉGOIRE Romain</v>
      </c>
      <c r="C543" t="str">
        <f>HYPERLINK("https://www.procyclingstats.com/team/groupama-fdj-2024","Groupama - FDJ")</f>
        <v>Groupama - FDJ</v>
      </c>
      <c r="D543" t="s">
        <v>352</v>
      </c>
    </row>
    <row r="544" spans="1:4" x14ac:dyDescent="0.2">
      <c r="A544" t="s">
        <v>77</v>
      </c>
      <c r="B544" t="str">
        <f>HYPERLINK("https://www.procyclingstats.com/rider/arnaud-de-lie"," DE LIE Arnaud")</f>
        <v xml:space="preserve"> DE LIE Arnaud</v>
      </c>
      <c r="C544" t="str">
        <f>HYPERLINK("https://www.procyclingstats.com/team/lotto-dstny-2024","Lotto Dstny")</f>
        <v>Lotto Dstny</v>
      </c>
      <c r="D544" t="s">
        <v>355</v>
      </c>
    </row>
    <row r="545" spans="1:4" x14ac:dyDescent="0.2">
      <c r="A545" t="s">
        <v>66</v>
      </c>
      <c r="B545" t="str">
        <f>HYPERLINK("https://www.procyclingstats.com/rider/sebastien-grignard"," GRIGNARD Sébastien")</f>
        <v xml:space="preserve"> GRIGNARD Sébastien</v>
      </c>
      <c r="C545" t="str">
        <f>HYPERLINK("https://www.procyclingstats.com/team/lotto-dstny-2024","Lotto Dstny")</f>
        <v>Lotto Dstny</v>
      </c>
      <c r="D545" t="s">
        <v>352</v>
      </c>
    </row>
    <row r="546" spans="1:4" x14ac:dyDescent="0.2">
      <c r="A546" t="s">
        <v>81</v>
      </c>
      <c r="B546" t="str">
        <f>HYPERLINK("https://www.procyclingstats.com/rider/soren-waerenskjold"," WÆRENSKJOLD Søren")</f>
        <v xml:space="preserve"> WÆRENSKJOLD Søren</v>
      </c>
      <c r="C546" t="str">
        <f>HYPERLINK("https://www.procyclingstats.com/team/uno-x-mobility-2024","Uno-X Mobility")</f>
        <v>Uno-X Mobility</v>
      </c>
      <c r="D546" t="s">
        <v>352</v>
      </c>
    </row>
    <row r="547" spans="1:4" x14ac:dyDescent="0.2">
      <c r="A547" t="s">
        <v>52</v>
      </c>
      <c r="B547" t="str">
        <f>HYPERLINK("https://www.procyclingstats.com/rider/jordan-jegat"," JEGAT Jordan")</f>
        <v xml:space="preserve"> JEGAT Jordan</v>
      </c>
      <c r="C547" t="str">
        <f>HYPERLINK("https://www.procyclingstats.com/team/totalenergies-2024","TotalEnergies")</f>
        <v>TotalEnergies</v>
      </c>
      <c r="D547" t="s">
        <v>352</v>
      </c>
    </row>
    <row r="548" spans="1:4" x14ac:dyDescent="0.2">
      <c r="A548" t="s">
        <v>23</v>
      </c>
      <c r="B548" t="str">
        <f>HYPERLINK("https://www.procyclingstats.com/rider/marijn-van-den-berg"," VAN DEN BERG Marijn")</f>
        <v xml:space="preserve"> VAN DEN BERG Marijn</v>
      </c>
      <c r="C548" t="str">
        <f>HYPERLINK("https://www.procyclingstats.com/team/ef-education-easypost-2024","EF Education - EasyPost")</f>
        <v>EF Education - EasyPost</v>
      </c>
      <c r="D548" t="s">
        <v>352</v>
      </c>
    </row>
    <row r="549" spans="1:4" x14ac:dyDescent="0.2">
      <c r="A549" t="s">
        <v>42</v>
      </c>
      <c r="B549" t="str">
        <f>HYPERLINK("https://www.procyclingstats.com/rider/ben-turner"," TURNER Ben")</f>
        <v xml:space="preserve"> TURNER Ben</v>
      </c>
      <c r="C549" t="str">
        <f>HYPERLINK("https://www.procyclingstats.com/team/ineos-grenadiers-2024","INEOS Grenadiers")</f>
        <v>INEOS Grenadiers</v>
      </c>
      <c r="D549" t="s">
        <v>352</v>
      </c>
    </row>
    <row r="550" spans="1:4" x14ac:dyDescent="0.2">
      <c r="A550" t="s">
        <v>36</v>
      </c>
      <c r="B550" t="str">
        <f>HYPERLINK("https://www.procyclingstats.com/rider/alfred-wright"," WRIGHT Fred")</f>
        <v xml:space="preserve"> WRIGHT Fred</v>
      </c>
      <c r="C550" t="str">
        <f>HYPERLINK("https://www.procyclingstats.com/team/bahrain-victorious-2024","Bahrain - Victorious")</f>
        <v>Bahrain - Victorious</v>
      </c>
      <c r="D550" t="s">
        <v>352</v>
      </c>
    </row>
    <row r="551" spans="1:4" x14ac:dyDescent="0.2">
      <c r="A551" t="s">
        <v>49</v>
      </c>
      <c r="B551" t="str">
        <f>HYPERLINK("https://www.procyclingstats.com/rider/biniam-girmay"," GIRMAY Biniam")</f>
        <v xml:space="preserve"> GIRMAY Biniam</v>
      </c>
      <c r="C551" t="str">
        <f>HYPERLINK("https://www.procyclingstats.com/team/intermarche-wanty-2024","Intermarché - Wanty")</f>
        <v>Intermarché - Wanty</v>
      </c>
      <c r="D551" t="s">
        <v>352</v>
      </c>
    </row>
    <row r="552" spans="1:4" x14ac:dyDescent="0.2">
      <c r="A552" t="s">
        <v>65</v>
      </c>
      <c r="B552" t="str">
        <f>HYPERLINK("https://www.procyclingstats.com/rider/sean-quinn"," QUINN Sean")</f>
        <v xml:space="preserve"> QUINN Sean</v>
      </c>
      <c r="C552" t="str">
        <f>HYPERLINK("https://www.procyclingstats.com/team/ef-education-easypost-2024","EF Education - EasyPost")</f>
        <v>EF Education - EasyPost</v>
      </c>
      <c r="D552" t="s">
        <v>352</v>
      </c>
    </row>
    <row r="553" spans="1:4" x14ac:dyDescent="0.2">
      <c r="A553" t="s">
        <v>47</v>
      </c>
      <c r="B553" t="str">
        <f>HYPERLINK("https://www.procyclingstats.com/rider/lenny-martinez"," MARTINEZ Lenny")</f>
        <v xml:space="preserve"> MARTINEZ Lenny</v>
      </c>
      <c r="C553" t="str">
        <f>HYPERLINK("https://www.procyclingstats.com/team/groupama-fdj-2024","Groupama - FDJ")</f>
        <v>Groupama - FDJ</v>
      </c>
      <c r="D553" t="s">
        <v>352</v>
      </c>
    </row>
    <row r="554" spans="1:4" x14ac:dyDescent="0.2">
      <c r="A554" t="s">
        <v>30</v>
      </c>
      <c r="B554" t="str">
        <f>HYPERLINK("https://www.procyclingstats.com/rider/kevin-vauquelin"," VAUQUELIN Kévin")</f>
        <v xml:space="preserve"> VAUQUELIN Kévin</v>
      </c>
      <c r="C554" t="str">
        <f>HYPERLINK("https://www.procyclingstats.com/team/arkea-b-b-hotels-2024","Arkéa - B&amp;B Hotels")</f>
        <v>Arkéa - B&amp;B Hotels</v>
      </c>
      <c r="D554" t="s">
        <v>352</v>
      </c>
    </row>
    <row r="555" spans="1:4" x14ac:dyDescent="0.2">
      <c r="A555" t="s">
        <v>62</v>
      </c>
      <c r="B555" t="str">
        <f>HYPERLINK("https://www.procyclingstats.com/rider/jake-stewart"," STEWART Jake")</f>
        <v xml:space="preserve"> STEWART Jake</v>
      </c>
      <c r="C555" t="str">
        <f>HYPERLINK("https://www.procyclingstats.com/team/israel-premier-tech-2024","Israel - Premier Tech")</f>
        <v>Israel - Premier Tech</v>
      </c>
      <c r="D555" t="s">
        <v>352</v>
      </c>
    </row>
    <row r="556" spans="1:4" x14ac:dyDescent="0.2">
      <c r="A556" t="s">
        <v>84</v>
      </c>
      <c r="B556" t="str">
        <f>HYPERLINK("https://www.procyclingstats.com/rider/oier-lazkano"," LAZKANO Oier")</f>
        <v xml:space="preserve"> LAZKANO Oier</v>
      </c>
      <c r="C556" t="str">
        <f>HYPERLINK("https://www.procyclingstats.com/team/movistar-team-2024","Movistar Team")</f>
        <v>Movistar Team</v>
      </c>
      <c r="D556" t="s">
        <v>352</v>
      </c>
    </row>
    <row r="557" spans="1:4" x14ac:dyDescent="0.2">
      <c r="A557" t="s">
        <v>43</v>
      </c>
      <c r="B557" t="str">
        <f>HYPERLINK("https://www.procyclingstats.com/rider/raul-garcia-pierna"," GARCÍA PIERNA Raúl")</f>
        <v xml:space="preserve"> GARCÍA PIERNA Raúl</v>
      </c>
      <c r="C557" t="str">
        <f>HYPERLINK("https://www.procyclingstats.com/team/arkea-b-b-hotels-2024","Arkéa - B&amp;B Hotels")</f>
        <v>Arkéa - B&amp;B Hotels</v>
      </c>
      <c r="D557" t="s">
        <v>352</v>
      </c>
    </row>
    <row r="558" spans="1:4" x14ac:dyDescent="0.2">
      <c r="A558" t="s">
        <v>17</v>
      </c>
      <c r="B558" t="str">
        <f>HYPERLINK("https://www.procyclingstats.com/rider/jarrad-drizners"," DRIZNERS Jarrad")</f>
        <v xml:space="preserve"> DRIZNERS Jarrad</v>
      </c>
      <c r="C558" t="str">
        <f>HYPERLINK("https://www.procyclingstats.com/team/lotto-dstny-2024","Lotto Dstny")</f>
        <v>Lotto Dstny</v>
      </c>
      <c r="D558" t="s">
        <v>352</v>
      </c>
    </row>
    <row r="559" spans="1:4" x14ac:dyDescent="0.2">
      <c r="A559" t="s">
        <v>57</v>
      </c>
      <c r="B559" t="str">
        <f>HYPERLINK("https://www.procyclingstats.com/rider/alexis-renard"," RENARD Alexis")</f>
        <v xml:space="preserve"> RENARD Alexis</v>
      </c>
      <c r="C559" t="str">
        <f>HYPERLINK("https://www.procyclingstats.com/team/cofidis-2024","Cofidis")</f>
        <v>Cofidis</v>
      </c>
      <c r="D559" t="s">
        <v>356</v>
      </c>
    </row>
    <row r="560" spans="1:4" x14ac:dyDescent="0.2">
      <c r="A560" t="s">
        <v>58</v>
      </c>
      <c r="B560" t="str">
        <f>HYPERLINK("https://www.procyclingstats.com/rider/thomas-gachignard"," GACHIGNARD Thomas")</f>
        <v xml:space="preserve"> GACHIGNARD Thomas</v>
      </c>
      <c r="C560" t="str">
        <f>HYPERLINK("https://www.procyclingstats.com/team/totalenergies-2024","TotalEnergies")</f>
        <v>TotalEnergies</v>
      </c>
      <c r="D560" t="s">
        <v>352</v>
      </c>
    </row>
    <row r="561" spans="1:5" x14ac:dyDescent="0.2">
      <c r="A561" t="s">
        <v>63</v>
      </c>
      <c r="B561" t="str">
        <f>HYPERLINK("https://www.procyclingstats.com/rider/laurenz-rex"," REX Laurenz")</f>
        <v xml:space="preserve"> REX Laurenz</v>
      </c>
      <c r="C561" t="str">
        <f>HYPERLINK("https://www.procyclingstats.com/team/intermarche-wanty-2024","Intermarché - Wanty")</f>
        <v>Intermarché - Wanty</v>
      </c>
      <c r="D561" t="s">
        <v>352</v>
      </c>
    </row>
    <row r="562" spans="1:5" x14ac:dyDescent="0.2">
      <c r="A562" t="s">
        <v>79</v>
      </c>
      <c r="B562" t="str">
        <f>HYPERLINK("https://www.procyclingstats.com/rider/matheo-vercher"," VERCHER Mattéo")</f>
        <v xml:space="preserve"> VERCHER Mattéo</v>
      </c>
      <c r="C562" t="str">
        <f>HYPERLINK("https://www.procyclingstats.com/team/totalenergies-2024","TotalEnergies")</f>
        <v>TotalEnergies</v>
      </c>
      <c r="D562" t="s">
        <v>352</v>
      </c>
    </row>
    <row r="563" spans="1:5" x14ac:dyDescent="0.2">
      <c r="A563" t="s">
        <v>80</v>
      </c>
      <c r="B563" t="str">
        <f>HYPERLINK("https://www.procyclingstats.com/rider/yevgeniy-fedorov"," FEDOROV Yevgeniy")</f>
        <v xml:space="preserve"> FEDOROV Yevgeniy</v>
      </c>
      <c r="C563" t="str">
        <f>HYPERLINK("https://www.procyclingstats.com/team/astana-qazaqstan-team-2024","Astana Qazaqstan Team")</f>
        <v>Astana Qazaqstan Team</v>
      </c>
      <c r="D563" t="s">
        <v>357</v>
      </c>
    </row>
    <row r="565" spans="1:5" x14ac:dyDescent="0.2">
      <c r="A565" t="s">
        <v>358</v>
      </c>
    </row>
    <row r="566" spans="1:5" x14ac:dyDescent="0.2">
      <c r="A566" s="1" t="s">
        <v>1</v>
      </c>
      <c r="B566" s="1" t="s">
        <v>9</v>
      </c>
      <c r="C566" s="1" t="s">
        <v>359</v>
      </c>
      <c r="D566" s="1" t="s">
        <v>12</v>
      </c>
      <c r="E566" s="1" t="s">
        <v>277</v>
      </c>
    </row>
    <row r="567" spans="1:5" x14ac:dyDescent="0.2">
      <c r="A567" t="s">
        <v>13</v>
      </c>
      <c r="B567" t="str">
        <f>HYPERLINK("https://www.procyclingstats.com/team/team-dsm-firmenich-postnl-2024"," Team dsm-firmenich PostNL")</f>
        <v xml:space="preserve"> Team dsm-firmenich PostNL</v>
      </c>
      <c r="C567" t="s">
        <v>360</v>
      </c>
      <c r="D567" t="s">
        <v>361</v>
      </c>
      <c r="E567" t="str">
        <f t="shared" ref="E567:E588" si="7">HYPERLINK("https://www.procyclingstats.com/","..")</f>
        <v>..</v>
      </c>
    </row>
    <row r="568" spans="1:5" x14ac:dyDescent="0.2">
      <c r="A568" t="s">
        <v>20</v>
      </c>
      <c r="B568" t="str">
        <f>HYPERLINK("https://www.procyclingstats.com/team/team-visma-lease-a-bike-2024"," Team Visma | Lease a Bike")</f>
        <v xml:space="preserve"> Team Visma | Lease a Bike</v>
      </c>
      <c r="C568" t="s">
        <v>360</v>
      </c>
      <c r="D568" t="s">
        <v>362</v>
      </c>
      <c r="E568" t="str">
        <f t="shared" si="7"/>
        <v>..</v>
      </c>
    </row>
    <row r="569" spans="1:5" x14ac:dyDescent="0.2">
      <c r="A569" t="s">
        <v>26</v>
      </c>
      <c r="B569" t="str">
        <f>HYPERLINK("https://www.procyclingstats.com/team/ineos-grenadiers-2024"," INEOS Grenadiers")</f>
        <v xml:space="preserve"> INEOS Grenadiers</v>
      </c>
      <c r="C569" t="s">
        <v>360</v>
      </c>
      <c r="D569" t="s">
        <v>363</v>
      </c>
      <c r="E569" t="str">
        <f t="shared" si="7"/>
        <v>..</v>
      </c>
    </row>
    <row r="570" spans="1:5" x14ac:dyDescent="0.2">
      <c r="A570" t="s">
        <v>33</v>
      </c>
      <c r="B570" t="str">
        <f>HYPERLINK("https://www.procyclingstats.com/team/soudal-quick-step-2024"," Soudal Quick-Step")</f>
        <v xml:space="preserve"> Soudal Quick-Step</v>
      </c>
      <c r="C570" t="s">
        <v>360</v>
      </c>
      <c r="D570" t="s">
        <v>363</v>
      </c>
      <c r="E570" t="str">
        <f t="shared" si="7"/>
        <v>..</v>
      </c>
    </row>
    <row r="571" spans="1:5" x14ac:dyDescent="0.2">
      <c r="A571" t="s">
        <v>40</v>
      </c>
      <c r="B571" t="str">
        <f>HYPERLINK("https://www.procyclingstats.com/team/lidl-trek-2024"," Lidl - Trek")</f>
        <v xml:space="preserve"> Lidl - Trek</v>
      </c>
      <c r="C571" t="s">
        <v>360</v>
      </c>
      <c r="D571" t="s">
        <v>363</v>
      </c>
      <c r="E571" t="str">
        <f t="shared" si="7"/>
        <v>..</v>
      </c>
    </row>
    <row r="572" spans="1:5" x14ac:dyDescent="0.2">
      <c r="A572" t="s">
        <v>44</v>
      </c>
      <c r="B572" t="str">
        <f>HYPERLINK("https://www.procyclingstats.com/team/red-bull-bora-hansgrohe-2024"," Red Bull - BORA - hansgrohe")</f>
        <v xml:space="preserve"> Red Bull - BORA - hansgrohe</v>
      </c>
      <c r="C572" t="s">
        <v>360</v>
      </c>
      <c r="D572" t="s">
        <v>363</v>
      </c>
      <c r="E572" t="str">
        <f t="shared" si="7"/>
        <v>..</v>
      </c>
    </row>
    <row r="573" spans="1:5" x14ac:dyDescent="0.2">
      <c r="A573" t="s">
        <v>50</v>
      </c>
      <c r="B573" t="str">
        <f>HYPERLINK("https://www.procyclingstats.com/team/ef-education-easypost-2024"," EF Education - EasyPost")</f>
        <v xml:space="preserve"> EF Education - EasyPost</v>
      </c>
      <c r="C573" t="s">
        <v>360</v>
      </c>
      <c r="D573" t="s">
        <v>363</v>
      </c>
      <c r="E573" t="str">
        <f t="shared" si="7"/>
        <v>..</v>
      </c>
    </row>
    <row r="574" spans="1:5" x14ac:dyDescent="0.2">
      <c r="A574" t="s">
        <v>28</v>
      </c>
      <c r="B574" t="str">
        <f>HYPERLINK("https://www.procyclingstats.com/team/movistar-team-2024"," Movistar Team")</f>
        <v xml:space="preserve"> Movistar Team</v>
      </c>
      <c r="C574" t="s">
        <v>360</v>
      </c>
      <c r="D574" t="s">
        <v>363</v>
      </c>
      <c r="E574" t="str">
        <f t="shared" si="7"/>
        <v>..</v>
      </c>
    </row>
    <row r="575" spans="1:5" x14ac:dyDescent="0.2">
      <c r="A575" t="s">
        <v>55</v>
      </c>
      <c r="B575" t="str">
        <f>HYPERLINK("https://www.procyclingstats.com/team/bahrain-victorious-2024"," Bahrain - Victorious")</f>
        <v xml:space="preserve"> Bahrain - Victorious</v>
      </c>
      <c r="C575" t="s">
        <v>360</v>
      </c>
      <c r="D575" t="s">
        <v>363</v>
      </c>
      <c r="E575" t="str">
        <f t="shared" si="7"/>
        <v>..</v>
      </c>
    </row>
    <row r="576" spans="1:5" x14ac:dyDescent="0.2">
      <c r="A576" t="s">
        <v>60</v>
      </c>
      <c r="B576" t="str">
        <f>HYPERLINK("https://www.procyclingstats.com/team/uae-team-emirates-2024"," UAE Team Emirates")</f>
        <v xml:space="preserve"> UAE Team Emirates</v>
      </c>
      <c r="C576" t="s">
        <v>360</v>
      </c>
      <c r="D576" t="s">
        <v>363</v>
      </c>
      <c r="E576" t="str">
        <f t="shared" si="7"/>
        <v>..</v>
      </c>
    </row>
    <row r="577" spans="1:5" x14ac:dyDescent="0.2">
      <c r="A577" t="s">
        <v>35</v>
      </c>
      <c r="B577" t="str">
        <f>HYPERLINK("https://www.procyclingstats.com/team/uno-x-mobility-2024"," Uno-X Mobility")</f>
        <v xml:space="preserve"> Uno-X Mobility</v>
      </c>
      <c r="C577" t="s">
        <v>364</v>
      </c>
      <c r="D577" t="s">
        <v>363</v>
      </c>
      <c r="E577" t="str">
        <f t="shared" si="7"/>
        <v>..</v>
      </c>
    </row>
    <row r="578" spans="1:5" x14ac:dyDescent="0.2">
      <c r="A578" t="s">
        <v>64</v>
      </c>
      <c r="B578" t="str">
        <f>HYPERLINK("https://www.procyclingstats.com/team/lotto-dstny-2024"," Lotto Dstny")</f>
        <v xml:space="preserve"> Lotto Dstny</v>
      </c>
      <c r="C578" t="s">
        <v>364</v>
      </c>
      <c r="D578" t="s">
        <v>365</v>
      </c>
      <c r="E578" t="str">
        <f t="shared" si="7"/>
        <v>..</v>
      </c>
    </row>
    <row r="579" spans="1:5" x14ac:dyDescent="0.2">
      <c r="A579" t="s">
        <v>67</v>
      </c>
      <c r="B579" t="str">
        <f>HYPERLINK("https://www.procyclingstats.com/team/decathlon-ag2r-la-mondiale-2024"," Decathlon AG2R La Mondiale Team")</f>
        <v xml:space="preserve"> Decathlon AG2R La Mondiale Team</v>
      </c>
      <c r="C579" t="s">
        <v>360</v>
      </c>
      <c r="D579" t="s">
        <v>366</v>
      </c>
      <c r="E579" t="str">
        <f t="shared" si="7"/>
        <v>..</v>
      </c>
    </row>
    <row r="580" spans="1:5" x14ac:dyDescent="0.2">
      <c r="A580" t="s">
        <v>59</v>
      </c>
      <c r="B580" t="str">
        <f>HYPERLINK("https://www.procyclingstats.com/team/team-jayco-alula-2024"," Team Jayco AlUla")</f>
        <v xml:space="preserve"> Team Jayco AlUla</v>
      </c>
      <c r="C580" t="s">
        <v>360</v>
      </c>
      <c r="D580" t="s">
        <v>367</v>
      </c>
      <c r="E580" t="str">
        <f t="shared" si="7"/>
        <v>..</v>
      </c>
    </row>
    <row r="581" spans="1:5" x14ac:dyDescent="0.2">
      <c r="A581" t="s">
        <v>69</v>
      </c>
      <c r="B581" t="str">
        <f>HYPERLINK("https://www.procyclingstats.com/team/israel-premier-tech-2024"," Israel - Premier Tech")</f>
        <v xml:space="preserve"> Israel - Premier Tech</v>
      </c>
      <c r="C581" t="s">
        <v>364</v>
      </c>
      <c r="D581" t="s">
        <v>368</v>
      </c>
      <c r="E581" t="str">
        <f t="shared" si="7"/>
        <v>..</v>
      </c>
    </row>
    <row r="582" spans="1:5" x14ac:dyDescent="0.2">
      <c r="A582" t="s">
        <v>73</v>
      </c>
      <c r="B582" t="str">
        <f>HYPERLINK("https://www.procyclingstats.com/team/intermarche-wanty-2024"," Intermarché - Wanty")</f>
        <v xml:space="preserve"> Intermarché - Wanty</v>
      </c>
      <c r="C582" t="s">
        <v>360</v>
      </c>
      <c r="D582" t="s">
        <v>369</v>
      </c>
      <c r="E582" t="str">
        <f t="shared" si="7"/>
        <v>..</v>
      </c>
    </row>
    <row r="583" spans="1:5" x14ac:dyDescent="0.2">
      <c r="A583" t="s">
        <v>74</v>
      </c>
      <c r="B583" t="str">
        <f>HYPERLINK("https://www.procyclingstats.com/team/cofidis-2024"," Cofidis")</f>
        <v xml:space="preserve"> Cofidis</v>
      </c>
      <c r="C583" t="s">
        <v>360</v>
      </c>
      <c r="D583" t="s">
        <v>369</v>
      </c>
      <c r="E583" t="str">
        <f t="shared" si="7"/>
        <v>..</v>
      </c>
    </row>
    <row r="584" spans="1:5" x14ac:dyDescent="0.2">
      <c r="A584" t="s">
        <v>54</v>
      </c>
      <c r="B584" t="str">
        <f>HYPERLINK("https://www.procyclingstats.com/team/groupama-fdj-2024"," Groupama - FDJ")</f>
        <v xml:space="preserve"> Groupama - FDJ</v>
      </c>
      <c r="C584" t="s">
        <v>360</v>
      </c>
      <c r="D584" t="s">
        <v>370</v>
      </c>
      <c r="E584" t="str">
        <f t="shared" si="7"/>
        <v>..</v>
      </c>
    </row>
    <row r="585" spans="1:5" x14ac:dyDescent="0.2">
      <c r="A585" t="s">
        <v>77</v>
      </c>
      <c r="B585" t="str">
        <f>HYPERLINK("https://www.procyclingstats.com/team/totalenergies-2024"," TotalEnergies")</f>
        <v xml:space="preserve"> TotalEnergies</v>
      </c>
      <c r="C585" t="s">
        <v>364</v>
      </c>
      <c r="D585" t="s">
        <v>371</v>
      </c>
      <c r="E585" t="str">
        <f t="shared" si="7"/>
        <v>..</v>
      </c>
    </row>
    <row r="586" spans="1:5" x14ac:dyDescent="0.2">
      <c r="A586" t="s">
        <v>66</v>
      </c>
      <c r="B586" t="str">
        <f>HYPERLINK("https://www.procyclingstats.com/team/alpecin-deceuninck-2024"," Alpecin - Deceuninck")</f>
        <v xml:space="preserve"> Alpecin - Deceuninck</v>
      </c>
      <c r="C586" t="s">
        <v>360</v>
      </c>
      <c r="D586" t="s">
        <v>372</v>
      </c>
      <c r="E586" t="str">
        <f t="shared" si="7"/>
        <v>..</v>
      </c>
    </row>
    <row r="587" spans="1:5" x14ac:dyDescent="0.2">
      <c r="A587" t="s">
        <v>81</v>
      </c>
      <c r="B587" t="str">
        <f>HYPERLINK("https://www.procyclingstats.com/team/arkea-b-b-hotels-2024"," Arkéa - B&amp;B Hotels")</f>
        <v xml:space="preserve"> Arkéa - B&amp;B Hotels</v>
      </c>
      <c r="C587" t="s">
        <v>360</v>
      </c>
      <c r="D587" t="s">
        <v>373</v>
      </c>
      <c r="E587" t="str">
        <f t="shared" si="7"/>
        <v>..</v>
      </c>
    </row>
    <row r="588" spans="1:5" x14ac:dyDescent="0.2">
      <c r="A588" t="s">
        <v>52</v>
      </c>
      <c r="B588" t="str">
        <f>HYPERLINK("https://www.procyclingstats.com/team/astana-qazaqstan-team-2024"," Astana Qazaqstan Team")</f>
        <v xml:space="preserve"> Astana Qazaqstan Team</v>
      </c>
      <c r="C588" t="s">
        <v>360</v>
      </c>
      <c r="D588" t="s">
        <v>374</v>
      </c>
      <c r="E588" t="str">
        <f t="shared" si="7"/>
        <v>..</v>
      </c>
    </row>
    <row r="590" spans="1:5" x14ac:dyDescent="0.2">
      <c r="A590" t="s">
        <v>375</v>
      </c>
    </row>
    <row r="591" spans="1:5" x14ac:dyDescent="0.2">
      <c r="A591" s="1" t="s">
        <v>327</v>
      </c>
      <c r="B591" s="1" t="s">
        <v>9</v>
      </c>
      <c r="C591" s="1" t="s">
        <v>12</v>
      </c>
    </row>
    <row r="592" spans="1:5" x14ac:dyDescent="0.2">
      <c r="A592" t="s">
        <v>13</v>
      </c>
      <c r="B592" t="str">
        <f>HYPERLINK("https://www.procyclingstats.com/team/team-dsm-firmenich-postnl-2024"," Team dsm-firmenich PostNL")</f>
        <v xml:space="preserve"> Team dsm-firmenich PostNL</v>
      </c>
      <c r="C592" t="s">
        <v>361</v>
      </c>
    </row>
    <row r="593" spans="1:3" x14ac:dyDescent="0.2">
      <c r="A593" t="s">
        <v>20</v>
      </c>
      <c r="B593" t="str">
        <f>HYPERLINK("https://www.procyclingstats.com/team/team-visma-lease-a-bike-2024"," Team Visma | Lease a Bike")</f>
        <v xml:space="preserve"> Team Visma | Lease a Bike</v>
      </c>
      <c r="C593" t="s">
        <v>376</v>
      </c>
    </row>
    <row r="594" spans="1:3" x14ac:dyDescent="0.2">
      <c r="A594" t="s">
        <v>26</v>
      </c>
      <c r="B594" t="str">
        <f>HYPERLINK("https://www.procyclingstats.com/team/ineos-grenadiers-2024"," INEOS Grenadiers")</f>
        <v xml:space="preserve"> INEOS Grenadiers</v>
      </c>
      <c r="C594" t="s">
        <v>352</v>
      </c>
    </row>
    <row r="595" spans="1:3" x14ac:dyDescent="0.2">
      <c r="A595" t="s">
        <v>33</v>
      </c>
      <c r="B595" t="str">
        <f>HYPERLINK("https://www.procyclingstats.com/team/soudal-quick-step-2024"," Soudal Quick-Step")</f>
        <v xml:space="preserve"> Soudal Quick-Step</v>
      </c>
      <c r="C595" t="s">
        <v>352</v>
      </c>
    </row>
    <row r="596" spans="1:3" x14ac:dyDescent="0.2">
      <c r="A596" t="s">
        <v>40</v>
      </c>
      <c r="B596" t="str">
        <f>HYPERLINK("https://www.procyclingstats.com/team/lidl-trek-2024"," Lidl - Trek")</f>
        <v xml:space="preserve"> Lidl - Trek</v>
      </c>
      <c r="C596" t="s">
        <v>352</v>
      </c>
    </row>
    <row r="597" spans="1:3" x14ac:dyDescent="0.2">
      <c r="A597" t="s">
        <v>44</v>
      </c>
      <c r="B597" t="str">
        <f>HYPERLINK("https://www.procyclingstats.com/team/red-bull-bora-hansgrohe-2024"," Red Bull - BORA - hansgrohe")</f>
        <v xml:space="preserve"> Red Bull - BORA - hansgrohe</v>
      </c>
      <c r="C597" t="s">
        <v>352</v>
      </c>
    </row>
    <row r="598" spans="1:3" x14ac:dyDescent="0.2">
      <c r="A598" t="s">
        <v>50</v>
      </c>
      <c r="B598" t="str">
        <f>HYPERLINK("https://www.procyclingstats.com/team/ef-education-easypost-2024"," EF Education - EasyPost")</f>
        <v xml:space="preserve"> EF Education - EasyPost</v>
      </c>
      <c r="C598" t="s">
        <v>352</v>
      </c>
    </row>
    <row r="599" spans="1:3" x14ac:dyDescent="0.2">
      <c r="A599" t="s">
        <v>28</v>
      </c>
      <c r="B599" t="str">
        <f>HYPERLINK("https://www.procyclingstats.com/team/movistar-team-2024"," Movistar Team")</f>
        <v xml:space="preserve"> Movistar Team</v>
      </c>
      <c r="C599" t="s">
        <v>352</v>
      </c>
    </row>
    <row r="600" spans="1:3" x14ac:dyDescent="0.2">
      <c r="A600" t="s">
        <v>55</v>
      </c>
      <c r="B600" t="str">
        <f>HYPERLINK("https://www.procyclingstats.com/team/bahrain-victorious-2024"," Bahrain - Victorious")</f>
        <v xml:space="preserve"> Bahrain - Victorious</v>
      </c>
      <c r="C600" t="s">
        <v>352</v>
      </c>
    </row>
    <row r="601" spans="1:3" x14ac:dyDescent="0.2">
      <c r="A601" t="s">
        <v>60</v>
      </c>
      <c r="B601" t="str">
        <f>HYPERLINK("https://www.procyclingstats.com/team/uae-team-emirates-2024"," UAE Team Emirates")</f>
        <v xml:space="preserve"> UAE Team Emirates</v>
      </c>
      <c r="C601" t="s">
        <v>352</v>
      </c>
    </row>
    <row r="602" spans="1:3" x14ac:dyDescent="0.2">
      <c r="A602" t="s">
        <v>35</v>
      </c>
      <c r="B602" t="str">
        <f>HYPERLINK("https://www.procyclingstats.com/team/uno-x-mobility-2024"," Uno-X Mobility")</f>
        <v xml:space="preserve"> Uno-X Mobility</v>
      </c>
      <c r="C602" t="s">
        <v>352</v>
      </c>
    </row>
    <row r="603" spans="1:3" x14ac:dyDescent="0.2">
      <c r="A603" t="s">
        <v>64</v>
      </c>
      <c r="B603" t="str">
        <f>HYPERLINK("https://www.procyclingstats.com/team/lotto-dstny-2024"," Lotto Dstny")</f>
        <v xml:space="preserve"> Lotto Dstny</v>
      </c>
      <c r="C603" t="s">
        <v>377</v>
      </c>
    </row>
    <row r="604" spans="1:3" x14ac:dyDescent="0.2">
      <c r="A604" t="s">
        <v>67</v>
      </c>
      <c r="B604" t="str">
        <f>HYPERLINK("https://www.procyclingstats.com/team/decathlon-ag2r-la-mondiale-2024"," Decathlon AG2R La Mondiale Team")</f>
        <v xml:space="preserve"> Decathlon AG2R La Mondiale Team</v>
      </c>
      <c r="C604" t="s">
        <v>352</v>
      </c>
    </row>
    <row r="605" spans="1:3" x14ac:dyDescent="0.2">
      <c r="A605" t="s">
        <v>59</v>
      </c>
      <c r="B605" t="str">
        <f>HYPERLINK("https://www.procyclingstats.com/team/team-jayco-alula-2024"," Team Jayco AlUla")</f>
        <v xml:space="preserve"> Team Jayco AlUla</v>
      </c>
      <c r="C605" t="s">
        <v>378</v>
      </c>
    </row>
    <row r="606" spans="1:3" x14ac:dyDescent="0.2">
      <c r="A606" t="s">
        <v>69</v>
      </c>
      <c r="B606" t="str">
        <f>HYPERLINK("https://www.procyclingstats.com/team/israel-premier-tech-2024"," Israel - Premier Tech")</f>
        <v xml:space="preserve"> Israel - Premier Tech</v>
      </c>
      <c r="C606" t="s">
        <v>379</v>
      </c>
    </row>
    <row r="607" spans="1:3" x14ac:dyDescent="0.2">
      <c r="A607" t="s">
        <v>73</v>
      </c>
      <c r="B607" t="str">
        <f>HYPERLINK("https://www.procyclingstats.com/team/intermarche-wanty-2024"," Intermarché - Wanty")</f>
        <v xml:space="preserve"> Intermarché - Wanty</v>
      </c>
      <c r="C607" t="s">
        <v>352</v>
      </c>
    </row>
    <row r="608" spans="1:3" x14ac:dyDescent="0.2">
      <c r="A608" t="s">
        <v>74</v>
      </c>
      <c r="B608" t="str">
        <f>HYPERLINK("https://www.procyclingstats.com/team/cofidis-2024"," Cofidis")</f>
        <v xml:space="preserve"> Cofidis</v>
      </c>
      <c r="C608" t="s">
        <v>352</v>
      </c>
    </row>
    <row r="609" spans="1:3" x14ac:dyDescent="0.2">
      <c r="A609" t="s">
        <v>54</v>
      </c>
      <c r="B609" t="str">
        <f>HYPERLINK("https://www.procyclingstats.com/team/groupama-fdj-2024"," Groupama - FDJ")</f>
        <v xml:space="preserve"> Groupama - FDJ</v>
      </c>
      <c r="C609" t="s">
        <v>380</v>
      </c>
    </row>
    <row r="610" spans="1:3" x14ac:dyDescent="0.2">
      <c r="A610" t="s">
        <v>77</v>
      </c>
      <c r="B610" t="str">
        <f>HYPERLINK("https://www.procyclingstats.com/team/totalenergies-2024"," TotalEnergies")</f>
        <v xml:space="preserve"> TotalEnergies</v>
      </c>
      <c r="C610" t="s">
        <v>381</v>
      </c>
    </row>
    <row r="611" spans="1:3" x14ac:dyDescent="0.2">
      <c r="A611" t="s">
        <v>66</v>
      </c>
      <c r="B611" t="str">
        <f>HYPERLINK("https://www.procyclingstats.com/team/alpecin-deceuninck-2024"," Alpecin - Deceuninck")</f>
        <v xml:space="preserve"> Alpecin - Deceuninck</v>
      </c>
      <c r="C611" t="s">
        <v>382</v>
      </c>
    </row>
    <row r="612" spans="1:3" x14ac:dyDescent="0.2">
      <c r="A612" t="s">
        <v>81</v>
      </c>
      <c r="B612" t="str">
        <f>HYPERLINK("https://www.procyclingstats.com/team/arkea-b-b-hotels-2024"," Arkéa - B&amp;B Hotels")</f>
        <v xml:space="preserve"> Arkéa - B&amp;B Hotels</v>
      </c>
      <c r="C612" t="s">
        <v>383</v>
      </c>
    </row>
    <row r="613" spans="1:3" x14ac:dyDescent="0.2">
      <c r="A613" t="s">
        <v>52</v>
      </c>
      <c r="B613" t="str">
        <f>HYPERLINK("https://www.procyclingstats.com/team/astana-qazaqstan-team-2024"," Astana Qazaqstan Team")</f>
        <v xml:space="preserve"> Astana Qazaqstan Team</v>
      </c>
      <c r="C613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Heredia</cp:lastModifiedBy>
  <dcterms:created xsi:type="dcterms:W3CDTF">2024-10-04T20:40:56Z</dcterms:created>
  <dcterms:modified xsi:type="dcterms:W3CDTF">2024-10-04T20:41:22Z</dcterms:modified>
</cp:coreProperties>
</file>