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jects\MiniBot\"/>
    </mc:Choice>
  </mc:AlternateContent>
  <xr:revisionPtr revIDLastSave="0" documentId="13_ncr:1_{5820C8BF-3856-4BCE-A1D8-A888D7E6B1F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ource" sheetId="1" r:id="rId1"/>
    <sheet name="BOM" sheetId="3" r:id="rId2"/>
    <sheet name="Torqu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2" l="1"/>
  <c r="C20" i="2"/>
  <c r="C19" i="2"/>
  <c r="C18" i="2"/>
  <c r="C17" i="2"/>
  <c r="D17" i="2" l="1"/>
  <c r="D20" i="2"/>
  <c r="D22" i="2"/>
  <c r="D21" i="2"/>
  <c r="D19" i="2"/>
  <c r="C8" i="2"/>
  <c r="C10" i="2"/>
  <c r="C9" i="2"/>
  <c r="D18" i="2" l="1"/>
  <c r="F10" i="2" l="1"/>
  <c r="F9" i="2"/>
  <c r="F8" i="2"/>
  <c r="G8" i="2" s="1"/>
  <c r="F5" i="2"/>
  <c r="F4" i="2"/>
  <c r="F3" i="2"/>
  <c r="G7" i="2"/>
  <c r="G10" i="2" l="1"/>
  <c r="G9" i="2"/>
  <c r="C14" i="2"/>
  <c r="C22" i="2" l="1"/>
  <c r="F21" i="2"/>
  <c r="F19" i="2"/>
  <c r="F17" i="2"/>
  <c r="F20" i="2"/>
  <c r="F22" i="2"/>
  <c r="F18" i="2"/>
  <c r="G11" i="2"/>
</calcChain>
</file>

<file path=xl/sharedStrings.xml><?xml version="1.0" encoding="utf-8"?>
<sst xmlns="http://schemas.openxmlformats.org/spreadsheetml/2006/main" count="89" uniqueCount="60">
  <si>
    <t>https://www.e-motionsupply.com/product_p/csf-mini.htm</t>
  </si>
  <si>
    <t>https://www.harmonicdrive.net/products/micro-mini-products</t>
  </si>
  <si>
    <t>Miniatur Harmonic Drives Types</t>
  </si>
  <si>
    <t>Oberarm</t>
  </si>
  <si>
    <t>[mm]</t>
  </si>
  <si>
    <t>Hand</t>
  </si>
  <si>
    <t>[kg]</t>
  </si>
  <si>
    <t>Oberarmgewicht</t>
  </si>
  <si>
    <t>Unterarmgewicht</t>
  </si>
  <si>
    <t>Handgewicht</t>
  </si>
  <si>
    <t>Drehmoment Zuschlag</t>
  </si>
  <si>
    <t>Erdbeschleuinigung</t>
  </si>
  <si>
    <t>[m/s^2]</t>
  </si>
  <si>
    <t>Sollbeschleunigung</t>
  </si>
  <si>
    <t>Drehmoment Schulter</t>
  </si>
  <si>
    <t>[Nm]</t>
  </si>
  <si>
    <t xml:space="preserve">Drehmoment Oberarm </t>
  </si>
  <si>
    <t>Drehmoment Unterarm</t>
  </si>
  <si>
    <t>Drehmoment Handgelenkdreher</t>
  </si>
  <si>
    <t>Total</t>
  </si>
  <si>
    <t>Servogewicht</t>
  </si>
  <si>
    <t>Herkulex DRS-201</t>
  </si>
  <si>
    <t>Herkulex DRS-401</t>
  </si>
  <si>
    <t>Herkulex DRS-601</t>
  </si>
  <si>
    <t>Gewicht</t>
  </si>
  <si>
    <t>https://www.kugellager-express.de/rillenkugellager-6704-2rs-61704-2rs-20x27x4-mm</t>
  </si>
  <si>
    <t>ball bearing wrist</t>
  </si>
  <si>
    <t>https://www.skf.com/group/products/bearings-units-housings/ball-bearings/deep-groove-ball-bearings/deep-groove-ball-bearings/index.html?designation=W%2061704-2ZS&amp;unit=metricUnit</t>
  </si>
  <si>
    <t>FHA-8C</t>
  </si>
  <si>
    <t>FHA-11C</t>
  </si>
  <si>
    <t>FHA-14C</t>
  </si>
  <si>
    <t>Arm gewicht</t>
  </si>
  <si>
    <t>Unterarm, Schulter</t>
  </si>
  <si>
    <t>2x</t>
  </si>
  <si>
    <t>3x</t>
  </si>
  <si>
    <t>https://www.ebay.de/itm/Edelstahlrohr-Leitungsrohr-geschweist-EN-10217-7-Lange-250mm-25cm-6-114-3/202472050197?hash=item2f24464e15:m:mshjakBsbjHzYf7Agcwt0YQ</t>
  </si>
  <si>
    <t>ball bearing 20x27x4</t>
  </si>
  <si>
    <t>ball bearing 25x32x4</t>
  </si>
  <si>
    <t>https://www.kugellager-express.de/rillenkugellager-6705-2rs-61705-2rs-25x32x4-mm</t>
  </si>
  <si>
    <t>ball bearing forearm shaft</t>
  </si>
  <si>
    <t>forearm shaft reenforcement</t>
  </si>
  <si>
    <t>Steel Pipe 10x1x5cm</t>
  </si>
  <si>
    <t>forearm enforcement</t>
  </si>
  <si>
    <t>Steel band 60x10x1mm</t>
  </si>
  <si>
    <t>https://www.ebay.at/itm/Edelstahl-Blechstreifen-Flachstahl-Flacheisen-Streifen-V2A-VA-1000-mm-Blank/162739720800?hash=item25e40b1260:m:mKmofqsE9KaLIvnx5VXx4rA&amp;var=461773432202</t>
  </si>
  <si>
    <t>Drehmoment Hand</t>
  </si>
  <si>
    <t>Drehmoment Handgelenknicker</t>
  </si>
  <si>
    <t>https://www.skf.com/de/products/bearings-units-housings/ball-bearings/deep-groove-ball-bearings/deep-groove-ball-bearings/index.html</t>
  </si>
  <si>
    <t>SKF Cad bearing</t>
  </si>
  <si>
    <t>https://www.kugellager-express.de/rillenkugellager-68__72_4</t>
  </si>
  <si>
    <t>duennringlager</t>
  </si>
  <si>
    <t>ball bearing Elbow</t>
  </si>
  <si>
    <t>Upperarm length</t>
  </si>
  <si>
    <t>Wrist length</t>
  </si>
  <si>
    <t>elbow + forearm length</t>
  </si>
  <si>
    <t>weight</t>
  </si>
  <si>
    <t>wrist &amp; hand length</t>
  </si>
  <si>
    <t>Screws knuckle</t>
  </si>
  <si>
    <t>https://www.mhm-modellbau.de/part-TT-PV0261.php</t>
  </si>
  <si>
    <t>M2.6x14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</si>
</sst>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_-* #,##0.0\ _€_-;\-* #,##0.0\ _€_-;_-* &quot;-&quot;??\ _€_-;_-@_-"/>
    <numFmt numFmtId="166" formatCode="0.000\ \V"/>
    <numFmt numFmtId="167" formatCode="0.000000"/>
    <numFmt numFmtId="168" formatCode="_-* #,##0.000\ _€_-;\-* #,##0.000\ _€_-;_-* &quot;-&quot;??\ _€_-;_-@_-"/>
    <numFmt numFmtId="169" formatCode="_-* #,##0\ _€_-;\-* #,##0\ _€_-;_-* &quot;-&quot;??\ _€_-;_-@_-"/>
    <numFmt numFmtId="170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 wrapText="1"/>
    </xf>
    <xf numFmtId="9" fontId="0" fillId="0" borderId="0" xfId="2" applyFont="1"/>
    <xf numFmtId="0" fontId="3" fillId="0" borderId="0" xfId="3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5" fontId="0" fillId="0" borderId="0" xfId="1" applyNumberFormat="1" applyFont="1"/>
    <xf numFmtId="166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8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3" fillId="0" borderId="0" xfId="3" applyAlignment="1">
      <alignment horizontal="left" vertical="center"/>
    </xf>
    <xf numFmtId="169" fontId="0" fillId="0" borderId="0" xfId="1" applyNumberFormat="1" applyFont="1"/>
    <xf numFmtId="168" fontId="3" fillId="0" borderId="0" xfId="3" applyNumberFormat="1" applyAlignment="1">
      <alignment horizontal="center" vertical="center" wrapText="1"/>
    </xf>
    <xf numFmtId="170" fontId="0" fillId="0" borderId="0" xfId="0" applyNumberFormat="1"/>
    <xf numFmtId="2" fontId="0" fillId="0" borderId="0" xfId="0" applyNumberFormat="1" applyAlignment="1">
      <alignment horizontal="right"/>
    </xf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B5" sqref="B5"/>
    </sheetView>
  </sheetViews>
  <sheetFormatPr baseColWidth="10" defaultColWidth="9" defaultRowHeight="15" x14ac:dyDescent="0.25"/>
  <cols>
    <col min="2" max="2" width="33.28515625" customWidth="1"/>
  </cols>
  <sheetData>
    <row r="1" spans="1:3" x14ac:dyDescent="0.25">
      <c r="C1" t="s">
        <v>0</v>
      </c>
    </row>
    <row r="2" spans="1:3" x14ac:dyDescent="0.25">
      <c r="A2" t="s">
        <v>2</v>
      </c>
      <c r="C2" t="s">
        <v>1</v>
      </c>
    </row>
    <row r="3" spans="1:3" x14ac:dyDescent="0.25">
      <c r="B3" t="s">
        <v>48</v>
      </c>
      <c r="C3" t="s">
        <v>47</v>
      </c>
    </row>
    <row r="4" spans="1:3" x14ac:dyDescent="0.25">
      <c r="B4" t="s">
        <v>50</v>
      </c>
      <c r="C4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A100-131C-4505-B57E-D75729258986}">
  <dimension ref="B3:F9"/>
  <sheetViews>
    <sheetView tabSelected="1" workbookViewId="0">
      <selection activeCell="D9" sqref="D9"/>
    </sheetView>
  </sheetViews>
  <sheetFormatPr baseColWidth="10" defaultRowHeight="15" x14ac:dyDescent="0.25"/>
  <cols>
    <col min="3" max="3" width="23.28515625" customWidth="1"/>
    <col min="4" max="4" width="17.140625" bestFit="1" customWidth="1"/>
  </cols>
  <sheetData>
    <row r="3" spans="2:6" x14ac:dyDescent="0.25">
      <c r="B3">
        <v>2</v>
      </c>
      <c r="C3" t="s">
        <v>26</v>
      </c>
      <c r="D3" t="s">
        <v>36</v>
      </c>
      <c r="E3" t="s">
        <v>25</v>
      </c>
      <c r="F3" t="s">
        <v>27</v>
      </c>
    </row>
    <row r="4" spans="2:6" x14ac:dyDescent="0.25">
      <c r="B4">
        <v>1</v>
      </c>
      <c r="C4" t="s">
        <v>51</v>
      </c>
      <c r="D4" t="s">
        <v>36</v>
      </c>
      <c r="E4" t="s">
        <v>25</v>
      </c>
      <c r="F4" t="s">
        <v>27</v>
      </c>
    </row>
    <row r="5" spans="2:6" x14ac:dyDescent="0.25">
      <c r="B5">
        <v>2</v>
      </c>
      <c r="C5" t="s">
        <v>39</v>
      </c>
      <c r="D5" t="s">
        <v>37</v>
      </c>
      <c r="E5" t="s">
        <v>38</v>
      </c>
    </row>
    <row r="7" spans="2:6" x14ac:dyDescent="0.25">
      <c r="B7">
        <v>1</v>
      </c>
      <c r="C7" t="s">
        <v>40</v>
      </c>
      <c r="D7" t="s">
        <v>41</v>
      </c>
      <c r="E7" t="s">
        <v>35</v>
      </c>
    </row>
    <row r="8" spans="2:6" x14ac:dyDescent="0.25">
      <c r="B8">
        <v>1</v>
      </c>
      <c r="C8" t="s">
        <v>42</v>
      </c>
      <c r="D8" t="s">
        <v>43</v>
      </c>
      <c r="E8" t="s">
        <v>44</v>
      </c>
    </row>
    <row r="9" spans="2:6" x14ac:dyDescent="0.25">
      <c r="B9">
        <v>2</v>
      </c>
      <c r="C9" t="s">
        <v>57</v>
      </c>
      <c r="D9" t="s">
        <v>59</v>
      </c>
      <c r="E9" t="s">
        <v>58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AF9D8-9402-443A-AF97-E9F80DF2372F}">
  <dimension ref="A2:AM54"/>
  <sheetViews>
    <sheetView workbookViewId="0">
      <selection activeCell="C7" sqref="C7"/>
    </sheetView>
  </sheetViews>
  <sheetFormatPr baseColWidth="10" defaultColWidth="8.85546875" defaultRowHeight="15" x14ac:dyDescent="0.25"/>
  <cols>
    <col min="1" max="1" width="11" customWidth="1"/>
    <col min="2" max="2" width="38.7109375" customWidth="1"/>
    <col min="3" max="3" width="13.28515625" bestFit="1" customWidth="1"/>
    <col min="4" max="4" width="13.28515625" customWidth="1"/>
    <col min="6" max="6" width="11.7109375" customWidth="1"/>
    <col min="7" max="7" width="4.7109375" bestFit="1" customWidth="1"/>
    <col min="10" max="10" width="11" customWidth="1"/>
    <col min="12" max="12" width="7.42578125" bestFit="1" customWidth="1"/>
    <col min="14" max="14" width="11.42578125" bestFit="1" customWidth="1"/>
    <col min="15" max="18" width="9.7109375" customWidth="1"/>
    <col min="19" max="19" width="10.28515625" bestFit="1" customWidth="1"/>
    <col min="20" max="20" width="9.5703125" bestFit="1" customWidth="1"/>
    <col min="25" max="27" width="16.28515625" customWidth="1"/>
    <col min="32" max="32" width="32.5703125" customWidth="1"/>
  </cols>
  <sheetData>
    <row r="2" spans="1:7" x14ac:dyDescent="0.25">
      <c r="C2" t="s">
        <v>19</v>
      </c>
      <c r="E2" t="s">
        <v>31</v>
      </c>
      <c r="F2" t="s">
        <v>20</v>
      </c>
      <c r="G2" t="s">
        <v>19</v>
      </c>
    </row>
    <row r="3" spans="1:7" x14ac:dyDescent="0.25">
      <c r="A3" t="s">
        <v>52</v>
      </c>
      <c r="C3">
        <v>108</v>
      </c>
      <c r="D3" t="s">
        <v>4</v>
      </c>
      <c r="F3">
        <f>C3</f>
        <v>108</v>
      </c>
    </row>
    <row r="4" spans="1:7" x14ac:dyDescent="0.25">
      <c r="A4" t="s">
        <v>54</v>
      </c>
      <c r="C4">
        <v>167</v>
      </c>
      <c r="D4" t="s">
        <v>4</v>
      </c>
      <c r="F4">
        <f>C4</f>
        <v>167</v>
      </c>
    </row>
    <row r="5" spans="1:7" x14ac:dyDescent="0.25">
      <c r="A5" t="s">
        <v>53</v>
      </c>
      <c r="C5">
        <v>0</v>
      </c>
      <c r="D5" t="s">
        <v>4</v>
      </c>
      <c r="F5">
        <f>C5</f>
        <v>0</v>
      </c>
    </row>
    <row r="6" spans="1:7" x14ac:dyDescent="0.25">
      <c r="A6" t="s">
        <v>56</v>
      </c>
      <c r="C6">
        <v>150</v>
      </c>
      <c r="D6" t="s">
        <v>4</v>
      </c>
    </row>
    <row r="7" spans="1:7" x14ac:dyDescent="0.25">
      <c r="A7" t="s">
        <v>55</v>
      </c>
      <c r="C7" s="1">
        <v>0.5</v>
      </c>
      <c r="D7" t="s">
        <v>6</v>
      </c>
      <c r="E7" s="1"/>
      <c r="F7">
        <v>0.5</v>
      </c>
      <c r="G7" s="1">
        <f>E7+F7</f>
        <v>0.5</v>
      </c>
    </row>
    <row r="8" spans="1:7" x14ac:dyDescent="0.25">
      <c r="A8" t="s">
        <v>7</v>
      </c>
      <c r="C8" s="1">
        <f>C26*2+0.25</f>
        <v>0.496</v>
      </c>
      <c r="D8" t="s">
        <v>6</v>
      </c>
      <c r="F8" s="1">
        <f>0.4+C31</f>
        <v>1.6</v>
      </c>
      <c r="G8" s="1">
        <f>E8+F8</f>
        <v>1.6</v>
      </c>
    </row>
    <row r="9" spans="1:7" x14ac:dyDescent="0.25">
      <c r="A9" t="s">
        <v>8</v>
      </c>
      <c r="C9" s="1">
        <f>C25+C27+0.15</f>
        <v>0.35499999999999998</v>
      </c>
      <c r="D9" t="s">
        <v>6</v>
      </c>
      <c r="F9" s="1">
        <f>0.4+C29+C30</f>
        <v>1.4</v>
      </c>
      <c r="G9" s="1">
        <f>E9+F9</f>
        <v>1.4</v>
      </c>
    </row>
    <row r="10" spans="1:7" x14ac:dyDescent="0.25">
      <c r="A10" t="s">
        <v>9</v>
      </c>
      <c r="C10" s="1">
        <f>C25+C26+0.15</f>
        <v>0.33299999999999996</v>
      </c>
      <c r="D10" t="s">
        <v>6</v>
      </c>
      <c r="F10" s="1">
        <f>0.4+C29</f>
        <v>0.8</v>
      </c>
      <c r="G10" s="1">
        <f>E10+F10</f>
        <v>0.8</v>
      </c>
    </row>
    <row r="11" spans="1:7" x14ac:dyDescent="0.25">
      <c r="G11" s="1">
        <f>SUM(G7:G10)</f>
        <v>4.3</v>
      </c>
    </row>
    <row r="12" spans="1:7" x14ac:dyDescent="0.25">
      <c r="A12" t="s">
        <v>10</v>
      </c>
      <c r="C12" s="3">
        <v>0.3</v>
      </c>
      <c r="D12" s="3"/>
    </row>
    <row r="13" spans="1:7" x14ac:dyDescent="0.25">
      <c r="A13" t="s">
        <v>11</v>
      </c>
      <c r="C13">
        <v>9.81</v>
      </c>
      <c r="E13" t="s">
        <v>12</v>
      </c>
    </row>
    <row r="14" spans="1:7" x14ac:dyDescent="0.25">
      <c r="A14" t="s">
        <v>13</v>
      </c>
      <c r="C14" s="1">
        <f>C13/2</f>
        <v>4.9050000000000002</v>
      </c>
      <c r="E14" t="s">
        <v>12</v>
      </c>
    </row>
    <row r="16" spans="1:7" x14ac:dyDescent="0.25">
      <c r="C16" s="1"/>
      <c r="D16" s="1"/>
      <c r="E16" t="s">
        <v>4</v>
      </c>
    </row>
    <row r="17" spans="1:39" x14ac:dyDescent="0.25">
      <c r="A17" t="s">
        <v>14</v>
      </c>
      <c r="C17" s="2">
        <f>((C3+C4)*(C8+C9+C10)*($C$14))/1000</f>
        <v>1.5970679999999999</v>
      </c>
      <c r="D17" s="2">
        <f>E26</f>
        <v>5.2</v>
      </c>
      <c r="E17" t="s">
        <v>15</v>
      </c>
      <c r="F17" s="2">
        <f>((F3+F4+F5)*(F8+F9+F10)*($C$14))/1000</f>
        <v>5.1257250000000001</v>
      </c>
    </row>
    <row r="18" spans="1:39" x14ac:dyDescent="0.25">
      <c r="A18" t="s">
        <v>16</v>
      </c>
      <c r="C18" s="2">
        <f>(((C3+C4+C6)*(C7)+(C3+C4)*(C10)+(C3)*C9+C3)*(C13+$C$14))/1000</f>
        <v>6.627856725</v>
      </c>
      <c r="D18" s="2">
        <f>2*E26</f>
        <v>10.4</v>
      </c>
      <c r="E18" t="s">
        <v>15</v>
      </c>
      <c r="F18" s="2">
        <f>((F3+F4+F5)*(F7+F8+F9+F10)*($C$14+$C$14))/1000</f>
        <v>11.600325000000002</v>
      </c>
    </row>
    <row r="19" spans="1:39" x14ac:dyDescent="0.25">
      <c r="A19" t="s">
        <v>17</v>
      </c>
      <c r="C19" s="2">
        <f>(((C4+C6)*C7 + C4*C9)*(C14+$C$14))/1000</f>
        <v>2.1364708500000003</v>
      </c>
      <c r="D19" s="1">
        <f>E26</f>
        <v>5.2</v>
      </c>
      <c r="E19" t="s">
        <v>15</v>
      </c>
      <c r="F19" s="1">
        <f>((F4+F5)*(F9+F10+F7)*($C$13+$C$14))/1000</f>
        <v>6.6349935000000002</v>
      </c>
    </row>
    <row r="20" spans="1:39" x14ac:dyDescent="0.25">
      <c r="A20" t="s">
        <v>18</v>
      </c>
      <c r="C20" s="1">
        <f>((C6)*(C10+C7)*($C$14))/1000</f>
        <v>0.61287974999999995</v>
      </c>
      <c r="D20" s="1">
        <f>E25</f>
        <v>2.4</v>
      </c>
      <c r="E20" t="s">
        <v>15</v>
      </c>
      <c r="F20" s="1">
        <f>((F5)*(F10+F7)*($C$14))/1000</f>
        <v>0</v>
      </c>
    </row>
    <row r="21" spans="1:39" x14ac:dyDescent="0.25">
      <c r="A21" t="s">
        <v>46</v>
      </c>
      <c r="C21" s="1">
        <f>((C6)*(C10+C7)*($C$14))/1000</f>
        <v>0.61287974999999995</v>
      </c>
      <c r="D21" s="1">
        <f>E26</f>
        <v>5.2</v>
      </c>
      <c r="E21" t="s">
        <v>15</v>
      </c>
      <c r="F21" s="1">
        <f>((F5)*(F10+F7)*($C$14))/1000</f>
        <v>0</v>
      </c>
    </row>
    <row r="22" spans="1:39" x14ac:dyDescent="0.25">
      <c r="A22" t="s">
        <v>45</v>
      </c>
      <c r="C22" s="1">
        <f>((C6)*(C7)*($C$14))/1000</f>
        <v>0.36787500000000001</v>
      </c>
      <c r="D22" s="1">
        <f>E25</f>
        <v>2.4</v>
      </c>
      <c r="E22" t="s">
        <v>15</v>
      </c>
      <c r="F22" s="1">
        <f>((F7)*(F11+F8)*($C$14))/1000</f>
        <v>3.9240000000000004E-3</v>
      </c>
    </row>
    <row r="23" spans="1:39" x14ac:dyDescent="0.25">
      <c r="C23" s="1"/>
      <c r="D23" s="1"/>
    </row>
    <row r="24" spans="1:39" x14ac:dyDescent="0.25">
      <c r="C24" s="1" t="s">
        <v>24</v>
      </c>
      <c r="D24" s="1"/>
    </row>
    <row r="25" spans="1:39" x14ac:dyDescent="0.25">
      <c r="A25" t="s">
        <v>21</v>
      </c>
      <c r="C25" s="1">
        <v>0.06</v>
      </c>
      <c r="D25" t="s">
        <v>6</v>
      </c>
      <c r="E25">
        <v>2.4</v>
      </c>
      <c r="F25" t="s">
        <v>15</v>
      </c>
    </row>
    <row r="26" spans="1:39" x14ac:dyDescent="0.25">
      <c r="A26" t="s">
        <v>22</v>
      </c>
      <c r="C26" s="16">
        <v>0.123</v>
      </c>
      <c r="D26" t="s">
        <v>6</v>
      </c>
      <c r="E26" s="1">
        <v>5.2</v>
      </c>
      <c r="F26" t="s">
        <v>15</v>
      </c>
    </row>
    <row r="27" spans="1:39" x14ac:dyDescent="0.25">
      <c r="A27" t="s">
        <v>23</v>
      </c>
      <c r="C27" s="16">
        <v>0.14499999999999999</v>
      </c>
      <c r="D27" t="s">
        <v>6</v>
      </c>
      <c r="E27">
        <v>7.7</v>
      </c>
      <c r="F27" t="s">
        <v>15</v>
      </c>
    </row>
    <row r="28" spans="1:39" x14ac:dyDescent="0.25">
      <c r="C28" s="1"/>
      <c r="D28" s="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9" x14ac:dyDescent="0.25">
      <c r="A29" t="s">
        <v>28</v>
      </c>
      <c r="C29" s="1">
        <v>0.4</v>
      </c>
      <c r="D29" t="s">
        <v>6</v>
      </c>
      <c r="E29">
        <v>4.8</v>
      </c>
      <c r="F29" t="s">
        <v>15</v>
      </c>
      <c r="G29" s="4" t="s">
        <v>34</v>
      </c>
      <c r="H29" s="4" t="s">
        <v>5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39" ht="45" x14ac:dyDescent="0.25">
      <c r="A30" t="s">
        <v>29</v>
      </c>
      <c r="C30" s="1">
        <v>0.6</v>
      </c>
      <c r="D30" t="s">
        <v>6</v>
      </c>
      <c r="E30">
        <v>11</v>
      </c>
      <c r="F30" t="s">
        <v>15</v>
      </c>
      <c r="G30" s="6" t="s">
        <v>33</v>
      </c>
      <c r="H30" s="4" t="s">
        <v>32</v>
      </c>
      <c r="I30" s="4"/>
      <c r="J30" s="4"/>
      <c r="K30" s="4"/>
      <c r="L30" s="4"/>
      <c r="M30" s="4"/>
      <c r="N30" s="4"/>
      <c r="O30" s="7"/>
      <c r="P30" s="7"/>
      <c r="Q30" s="7"/>
      <c r="R30" s="7"/>
      <c r="S30" s="4"/>
      <c r="T30" s="4"/>
      <c r="U30" s="8"/>
      <c r="W30" s="1"/>
      <c r="X30" s="1"/>
      <c r="Y30" s="9"/>
      <c r="Z30" s="9"/>
      <c r="AA30" s="9"/>
    </row>
    <row r="31" spans="1:39" x14ac:dyDescent="0.25">
      <c r="A31" t="s">
        <v>30</v>
      </c>
      <c r="C31" s="1">
        <v>1.2</v>
      </c>
      <c r="D31" t="s">
        <v>6</v>
      </c>
      <c r="E31">
        <v>28</v>
      </c>
      <c r="F31" t="s">
        <v>15</v>
      </c>
      <c r="G31" s="6">
        <v>1</v>
      </c>
      <c r="H31" s="4" t="s">
        <v>3</v>
      </c>
      <c r="I31" s="4"/>
      <c r="J31" s="4"/>
      <c r="K31" s="4"/>
      <c r="L31" s="4"/>
      <c r="M31" s="4"/>
      <c r="N31" s="4"/>
      <c r="O31" s="7"/>
      <c r="P31" s="7"/>
      <c r="Q31" s="7"/>
      <c r="R31" s="7"/>
      <c r="S31" s="4"/>
      <c r="T31" s="4"/>
      <c r="U31" s="8"/>
      <c r="W31" s="1"/>
      <c r="X31" s="1"/>
      <c r="Y31" s="9"/>
      <c r="Z31" s="9"/>
      <c r="AA31" s="9"/>
    </row>
    <row r="32" spans="1:39" ht="17.45" customHeight="1" x14ac:dyDescent="0.25">
      <c r="C32" s="1"/>
      <c r="D32" s="1"/>
      <c r="F32" s="5"/>
      <c r="G32" s="6"/>
      <c r="H32" s="4"/>
      <c r="I32" s="4"/>
      <c r="J32" s="4"/>
      <c r="K32" s="4"/>
      <c r="L32" s="4"/>
      <c r="M32" s="4"/>
      <c r="N32" s="4"/>
      <c r="O32" s="7"/>
      <c r="P32" s="10"/>
      <c r="Q32" s="10"/>
      <c r="R32" s="10"/>
      <c r="S32" s="4"/>
      <c r="T32" s="4"/>
      <c r="U32" s="11"/>
      <c r="W32" s="1"/>
      <c r="X32" s="1"/>
      <c r="Y32" s="9"/>
      <c r="Z32" s="9"/>
      <c r="AA32" s="9"/>
      <c r="AB32" s="4"/>
      <c r="AC32" s="4"/>
      <c r="AG32" s="4"/>
      <c r="AH32" s="4"/>
      <c r="AI32" s="4"/>
      <c r="AJ32" s="4"/>
      <c r="AK32" s="4"/>
      <c r="AL32" s="4"/>
      <c r="AM32" s="4"/>
    </row>
    <row r="33" spans="3:39" x14ac:dyDescent="0.25">
      <c r="C33" s="1"/>
      <c r="D33" s="1"/>
      <c r="F33" s="5"/>
      <c r="G33" s="6"/>
      <c r="H33" s="4"/>
      <c r="I33" s="4"/>
      <c r="J33" s="4"/>
      <c r="K33" s="4"/>
      <c r="L33" s="4"/>
      <c r="M33" s="4"/>
      <c r="N33" s="4"/>
      <c r="O33" s="7"/>
      <c r="P33" s="10"/>
      <c r="Q33" s="10"/>
      <c r="R33" s="10"/>
      <c r="S33" s="4"/>
      <c r="T33" s="4"/>
      <c r="U33" s="11"/>
      <c r="W33" s="1"/>
      <c r="X33" s="1"/>
      <c r="Y33" s="9"/>
      <c r="Z33" s="9"/>
      <c r="AA33" s="9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3:39" x14ac:dyDescent="0.25">
      <c r="C34" s="1"/>
      <c r="D34" s="1"/>
      <c r="F34" s="5"/>
      <c r="G34" s="6"/>
      <c r="H34" s="4"/>
      <c r="I34" s="4"/>
      <c r="J34" s="4"/>
      <c r="K34" s="4"/>
      <c r="L34" s="4"/>
      <c r="M34" s="4"/>
      <c r="N34" s="4"/>
      <c r="O34" s="7"/>
      <c r="P34" s="10"/>
      <c r="Q34" s="10"/>
      <c r="R34" s="10"/>
      <c r="S34" s="4"/>
      <c r="T34" s="4"/>
      <c r="U34" s="11"/>
      <c r="W34" s="1"/>
      <c r="X34" s="1"/>
      <c r="Y34" s="9"/>
      <c r="Z34" s="9"/>
      <c r="AA34" s="9"/>
      <c r="AB34" s="4"/>
      <c r="AC34" s="4"/>
      <c r="AD34" s="4"/>
      <c r="AE34" s="4"/>
      <c r="AF34" s="12"/>
      <c r="AG34" s="4"/>
      <c r="AH34" s="4"/>
      <c r="AI34" s="4"/>
      <c r="AJ34" s="4"/>
      <c r="AK34" s="4"/>
      <c r="AL34" s="4"/>
      <c r="AM34" s="4"/>
    </row>
    <row r="35" spans="3:39" x14ac:dyDescent="0.25">
      <c r="C35" s="1"/>
      <c r="D35" s="1"/>
      <c r="F35" s="1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14"/>
      <c r="U35" s="15"/>
      <c r="V35" s="4"/>
      <c r="W35" s="1"/>
      <c r="X35" s="1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3:39" x14ac:dyDescent="0.25">
      <c r="C36" s="16"/>
      <c r="E36" s="6"/>
      <c r="F36" s="6"/>
      <c r="G36" s="4"/>
      <c r="H36" s="4"/>
      <c r="I36" s="4"/>
      <c r="J36" s="4"/>
      <c r="K36" s="4"/>
      <c r="L36" s="4"/>
      <c r="M36" s="4"/>
      <c r="N36" s="4"/>
      <c r="P36" s="4"/>
      <c r="Q36" s="4"/>
      <c r="R36" s="4"/>
      <c r="S36" s="4"/>
      <c r="T36" s="14"/>
      <c r="X36" s="1"/>
    </row>
    <row r="37" spans="3:39" x14ac:dyDescent="0.25">
      <c r="C37" s="16"/>
      <c r="E37" s="6"/>
      <c r="F37" s="6"/>
      <c r="G37" s="4"/>
      <c r="H37" s="4"/>
      <c r="I37" s="4"/>
      <c r="J37" s="4"/>
      <c r="K37" s="4"/>
      <c r="L37" s="4"/>
      <c r="M37" s="4"/>
      <c r="N37" s="4"/>
      <c r="P37" s="4"/>
      <c r="Q37" s="4"/>
      <c r="R37" s="4"/>
      <c r="S37" s="4"/>
      <c r="T37" s="14"/>
      <c r="X37" s="1"/>
    </row>
    <row r="38" spans="3:39" x14ac:dyDescent="0.25">
      <c r="C38" s="16"/>
    </row>
    <row r="39" spans="3:39" x14ac:dyDescent="0.25">
      <c r="C39" s="1"/>
      <c r="D39" s="1"/>
    </row>
    <row r="40" spans="3:39" x14ac:dyDescent="0.25">
      <c r="C40" s="1"/>
      <c r="D40" s="1"/>
    </row>
    <row r="41" spans="3:39" x14ac:dyDescent="0.25">
      <c r="C41" s="1"/>
      <c r="D41" s="1"/>
    </row>
    <row r="42" spans="3:39" x14ac:dyDescent="0.25">
      <c r="C42" s="1"/>
      <c r="D42" s="1"/>
    </row>
    <row r="45" spans="3:39" x14ac:dyDescent="0.25">
      <c r="C45" s="17"/>
      <c r="D45" s="17"/>
    </row>
    <row r="46" spans="3:39" x14ac:dyDescent="0.25">
      <c r="C46" s="17"/>
      <c r="D46" s="17"/>
    </row>
    <row r="47" spans="3:39" x14ac:dyDescent="0.25">
      <c r="C47" s="17"/>
      <c r="D47" s="17"/>
      <c r="F47" s="17"/>
    </row>
    <row r="48" spans="3:39" x14ac:dyDescent="0.25">
      <c r="C48" s="17"/>
      <c r="D48" s="17"/>
    </row>
    <row r="49" spans="3:4" ht="22.9" customHeight="1" x14ac:dyDescent="0.25"/>
    <row r="51" spans="3:4" x14ac:dyDescent="0.25">
      <c r="C51" s="17"/>
      <c r="D51" s="17"/>
    </row>
    <row r="52" spans="3:4" x14ac:dyDescent="0.25">
      <c r="C52" s="17"/>
      <c r="D52" s="17"/>
    </row>
    <row r="53" spans="3:4" x14ac:dyDescent="0.25">
      <c r="C53" s="17"/>
      <c r="D53" s="17"/>
    </row>
    <row r="54" spans="3:4" x14ac:dyDescent="0.25">
      <c r="C54" s="17"/>
      <c r="D54" s="1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Source</vt:lpstr>
      <vt:lpstr>BOM</vt:lpstr>
      <vt:lpstr>Torque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JochenAlt</dc:creator>
  <cp:lastModifiedBy>JochenAlt</cp:lastModifiedBy>
  <dcterms:created xsi:type="dcterms:W3CDTF">2015-06-05T18:19:34Z</dcterms:created>
  <dcterms:modified xsi:type="dcterms:W3CDTF">2020-04-14T11:45:41Z</dcterms:modified>
</cp:coreProperties>
</file>