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Course files/BIO01/Assignments/Moths &amp; Heritage/"/>
    </mc:Choice>
  </mc:AlternateContent>
  <xr:revisionPtr revIDLastSave="3371" documentId="8_{CFC735D6-4C8E-488C-A8D2-15FB57D67573}" xr6:coauthVersionLast="47" xr6:coauthVersionMax="47" xr10:uidLastSave="{06BCBC75-6540-F145-A0FF-C804D88BC576}"/>
  <bookViews>
    <workbookView xWindow="-120" yWindow="-120" windowWidth="29040" windowHeight="15990" xr2:uid="{D06C9277-4F8D-486C-A135-488245892DF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5" i="1" l="1"/>
  <c r="U165" i="1"/>
  <c r="T165" i="1"/>
  <c r="S165" i="1"/>
  <c r="R165" i="1"/>
  <c r="Q165" i="1"/>
  <c r="P165" i="1"/>
  <c r="O165" i="1"/>
  <c r="N165" i="1"/>
  <c r="CP109" i="1"/>
  <c r="CO109" i="1"/>
  <c r="BW130" i="1"/>
  <c r="BV130" i="1"/>
  <c r="BV129" i="1"/>
  <c r="BW129" i="1"/>
  <c r="BW122" i="1"/>
  <c r="BW123" i="1"/>
  <c r="BW124" i="1"/>
  <c r="BX124" i="1"/>
  <c r="BX123" i="1"/>
  <c r="BX122" i="1"/>
  <c r="BS124" i="1"/>
  <c r="BS125" i="1"/>
  <c r="BS123" i="1"/>
  <c r="BS122" i="1"/>
  <c r="P42" i="1"/>
  <c r="Z41" i="1"/>
  <c r="BY10" i="1"/>
  <c r="BZ11" i="1"/>
  <c r="U134" i="1"/>
  <c r="V134" i="1"/>
  <c r="W134" i="1"/>
  <c r="X134" i="1"/>
  <c r="Y134" i="1"/>
  <c r="Z134" i="1"/>
  <c r="AA134" i="1"/>
  <c r="AB134" i="1"/>
  <c r="AC134" i="1"/>
  <c r="U135" i="1"/>
  <c r="V135" i="1"/>
  <c r="W135" i="1"/>
  <c r="X135" i="1"/>
  <c r="Y135" i="1"/>
  <c r="Z135" i="1"/>
  <c r="AA135" i="1"/>
  <c r="AB135" i="1"/>
  <c r="AC135" i="1"/>
  <c r="U136" i="1"/>
  <c r="V136" i="1"/>
  <c r="W136" i="1"/>
  <c r="X136" i="1"/>
  <c r="Y136" i="1"/>
  <c r="Z136" i="1"/>
  <c r="AA136" i="1"/>
  <c r="AB136" i="1"/>
  <c r="AC136" i="1"/>
  <c r="U137" i="1"/>
  <c r="V137" i="1"/>
  <c r="W137" i="1"/>
  <c r="X137" i="1"/>
  <c r="Y137" i="1"/>
  <c r="Z137" i="1"/>
  <c r="AA137" i="1"/>
  <c r="AB137" i="1"/>
  <c r="AC137" i="1"/>
  <c r="U138" i="1"/>
  <c r="V138" i="1"/>
  <c r="W138" i="1"/>
  <c r="X138" i="1"/>
  <c r="Y138" i="1"/>
  <c r="Z138" i="1"/>
  <c r="AA138" i="1"/>
  <c r="AB138" i="1"/>
  <c r="AC138" i="1"/>
  <c r="U139" i="1"/>
  <c r="V139" i="1"/>
  <c r="W139" i="1"/>
  <c r="X139" i="1"/>
  <c r="Y139" i="1"/>
  <c r="Z139" i="1"/>
  <c r="AA139" i="1"/>
  <c r="AB139" i="1"/>
  <c r="AC139" i="1"/>
  <c r="U140" i="1"/>
  <c r="V140" i="1"/>
  <c r="W140" i="1"/>
  <c r="X140" i="1"/>
  <c r="Y140" i="1"/>
  <c r="Z140" i="1"/>
  <c r="AA140" i="1"/>
  <c r="AB140" i="1"/>
  <c r="AC140" i="1"/>
  <c r="U141" i="1"/>
  <c r="V141" i="1"/>
  <c r="W141" i="1"/>
  <c r="X141" i="1"/>
  <c r="Y141" i="1"/>
  <c r="Z141" i="1"/>
  <c r="AA141" i="1"/>
  <c r="AB141" i="1"/>
  <c r="AC141" i="1"/>
  <c r="U142" i="1"/>
  <c r="V142" i="1"/>
  <c r="W142" i="1"/>
  <c r="X142" i="1"/>
  <c r="Y142" i="1"/>
  <c r="Z142" i="1"/>
  <c r="AA142" i="1"/>
  <c r="AB142" i="1"/>
  <c r="AC142" i="1"/>
  <c r="AQ94" i="1"/>
  <c r="AR94" i="1"/>
  <c r="AS94" i="1"/>
  <c r="AT94" i="1"/>
  <c r="AU94" i="1"/>
  <c r="AV94" i="1"/>
  <c r="AW94" i="1"/>
  <c r="AX94" i="1"/>
  <c r="AY94" i="1"/>
  <c r="AQ95" i="1"/>
  <c r="AR95" i="1"/>
  <c r="AS95" i="1"/>
  <c r="AT95" i="1"/>
  <c r="AU95" i="1"/>
  <c r="AV95" i="1"/>
  <c r="AW95" i="1"/>
  <c r="AX95" i="1"/>
  <c r="AY95" i="1"/>
  <c r="AQ96" i="1"/>
  <c r="AR96" i="1"/>
  <c r="AS96" i="1"/>
  <c r="AT96" i="1"/>
  <c r="AU96" i="1"/>
  <c r="AV96" i="1"/>
  <c r="AW96" i="1"/>
  <c r="AX96" i="1"/>
  <c r="AY96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C140" i="1"/>
  <c r="N18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C137" i="1"/>
  <c r="N179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4" i="1"/>
  <c r="N178" i="1"/>
  <c r="BD65" i="1"/>
  <c r="BE65" i="1"/>
  <c r="BF65" i="1"/>
  <c r="BG65" i="1"/>
  <c r="BH65" i="1"/>
  <c r="BI65" i="1"/>
  <c r="BJ65" i="1"/>
  <c r="BK65" i="1"/>
  <c r="BL65" i="1"/>
  <c r="BD66" i="1"/>
  <c r="BE66" i="1"/>
  <c r="BF66" i="1"/>
  <c r="BG66" i="1"/>
  <c r="BH66" i="1"/>
  <c r="BI66" i="1"/>
  <c r="BJ66" i="1"/>
  <c r="BK66" i="1"/>
  <c r="BL66" i="1"/>
  <c r="BE64" i="1"/>
  <c r="BF64" i="1"/>
  <c r="BG64" i="1"/>
  <c r="BH64" i="1"/>
  <c r="BI64" i="1"/>
  <c r="BJ64" i="1"/>
  <c r="BK64" i="1"/>
  <c r="BL64" i="1"/>
  <c r="BD64" i="1"/>
  <c r="BD57" i="1"/>
  <c r="BE57" i="1"/>
  <c r="BF57" i="1"/>
  <c r="BG57" i="1"/>
  <c r="BH57" i="1"/>
  <c r="BI57" i="1"/>
  <c r="BJ57" i="1"/>
  <c r="BK57" i="1"/>
  <c r="BL57" i="1"/>
  <c r="BD58" i="1"/>
  <c r="BE58" i="1"/>
  <c r="BF58" i="1"/>
  <c r="BG58" i="1"/>
  <c r="BH58" i="1"/>
  <c r="BI58" i="1"/>
  <c r="BJ58" i="1"/>
  <c r="BK58" i="1"/>
  <c r="BL58" i="1"/>
  <c r="BE56" i="1"/>
  <c r="BF56" i="1"/>
  <c r="BG56" i="1"/>
  <c r="BH56" i="1"/>
  <c r="BI56" i="1"/>
  <c r="BJ56" i="1"/>
  <c r="BK56" i="1"/>
  <c r="BL56" i="1"/>
  <c r="BD56" i="1"/>
  <c r="BD49" i="1"/>
  <c r="BE49" i="1"/>
  <c r="BF49" i="1"/>
  <c r="BG49" i="1"/>
  <c r="BH49" i="1"/>
  <c r="BI49" i="1"/>
  <c r="BJ49" i="1"/>
  <c r="BK49" i="1"/>
  <c r="BL49" i="1"/>
  <c r="BD50" i="1"/>
  <c r="BE50" i="1"/>
  <c r="BF50" i="1"/>
  <c r="BG50" i="1"/>
  <c r="BH50" i="1"/>
  <c r="BI50" i="1"/>
  <c r="BJ50" i="1"/>
  <c r="BK50" i="1"/>
  <c r="BL50" i="1"/>
  <c r="BE48" i="1"/>
  <c r="BF48" i="1"/>
  <c r="BG48" i="1"/>
  <c r="BH48" i="1"/>
  <c r="BI48" i="1"/>
  <c r="BJ48" i="1"/>
  <c r="BK48" i="1"/>
  <c r="BL48" i="1"/>
  <c r="BD48" i="1"/>
  <c r="D126" i="1"/>
  <c r="D125" i="1"/>
  <c r="D124" i="1"/>
  <c r="D123" i="1"/>
  <c r="D122" i="1"/>
  <c r="D121" i="1"/>
  <c r="D120" i="1"/>
  <c r="D119" i="1"/>
  <c r="D118" i="1"/>
  <c r="C126" i="1"/>
  <c r="C125" i="1"/>
  <c r="C124" i="1"/>
  <c r="C123" i="1"/>
  <c r="C122" i="1"/>
  <c r="C121" i="1"/>
  <c r="C120" i="1"/>
  <c r="C119" i="1"/>
  <c r="C118" i="1"/>
  <c r="AQ65" i="1"/>
  <c r="AR65" i="1"/>
  <c r="AS65" i="1"/>
  <c r="AT65" i="1"/>
  <c r="AU65" i="1"/>
  <c r="AV65" i="1"/>
  <c r="AW65" i="1"/>
  <c r="AX65" i="1"/>
  <c r="AY65" i="1"/>
  <c r="AQ66" i="1"/>
  <c r="AR66" i="1"/>
  <c r="AS66" i="1"/>
  <c r="AT66" i="1"/>
  <c r="AU66" i="1"/>
  <c r="AV66" i="1"/>
  <c r="AW66" i="1"/>
  <c r="AX66" i="1"/>
  <c r="AY66" i="1"/>
  <c r="AR64" i="1"/>
  <c r="AS64" i="1"/>
  <c r="AT64" i="1"/>
  <c r="AU64" i="1"/>
  <c r="AV64" i="1"/>
  <c r="AW64" i="1"/>
  <c r="AX64" i="1"/>
  <c r="AY64" i="1"/>
  <c r="AQ64" i="1"/>
  <c r="AQ57" i="1"/>
  <c r="AR57" i="1"/>
  <c r="AS57" i="1"/>
  <c r="AT57" i="1"/>
  <c r="AU57" i="1"/>
  <c r="AV57" i="1"/>
  <c r="AW57" i="1"/>
  <c r="AX57" i="1"/>
  <c r="AY57" i="1"/>
  <c r="AQ58" i="1"/>
  <c r="AR58" i="1"/>
  <c r="AS58" i="1"/>
  <c r="AT58" i="1"/>
  <c r="AU58" i="1"/>
  <c r="AV58" i="1"/>
  <c r="AW58" i="1"/>
  <c r="AX58" i="1"/>
  <c r="AY58" i="1"/>
  <c r="AR56" i="1"/>
  <c r="AS56" i="1"/>
  <c r="AT56" i="1"/>
  <c r="AU56" i="1"/>
  <c r="AV56" i="1"/>
  <c r="AW56" i="1"/>
  <c r="AX56" i="1"/>
  <c r="AY56" i="1"/>
  <c r="AQ56" i="1"/>
  <c r="AQ49" i="1"/>
  <c r="AR49" i="1"/>
  <c r="AS49" i="1"/>
  <c r="AT49" i="1"/>
  <c r="AU49" i="1"/>
  <c r="AV49" i="1"/>
  <c r="AW49" i="1"/>
  <c r="AX49" i="1"/>
  <c r="AY49" i="1"/>
  <c r="AQ50" i="1"/>
  <c r="AR50" i="1"/>
  <c r="AS50" i="1"/>
  <c r="AT50" i="1"/>
  <c r="AU50" i="1"/>
  <c r="AV50" i="1"/>
  <c r="AW50" i="1"/>
  <c r="AX50" i="1"/>
  <c r="AY50" i="1"/>
  <c r="AR48" i="1"/>
  <c r="AS48" i="1"/>
  <c r="AT48" i="1"/>
  <c r="AU48" i="1"/>
  <c r="AV48" i="1"/>
  <c r="AW48" i="1"/>
  <c r="AX48" i="1"/>
  <c r="AY48" i="1"/>
  <c r="AQ48" i="1"/>
  <c r="BU10" i="1"/>
  <c r="BU11" i="1"/>
  <c r="BU7" i="1"/>
  <c r="BU8" i="1"/>
  <c r="BZ10" i="1"/>
  <c r="BU23" i="1"/>
  <c r="BY12" i="1"/>
  <c r="BU26" i="1"/>
  <c r="BU27" i="1"/>
  <c r="BU24" i="1"/>
  <c r="BZ12" i="1"/>
  <c r="BU18" i="1"/>
  <c r="BU15" i="1"/>
  <c r="BY11" i="1"/>
  <c r="BU16" i="1"/>
  <c r="BU19" i="1"/>
  <c r="R33" i="1"/>
  <c r="J33" i="1"/>
  <c r="Z33" i="1"/>
  <c r="I98" i="1"/>
  <c r="I72" i="1"/>
  <c r="J72" i="1"/>
  <c r="I76" i="1"/>
  <c r="J76" i="1"/>
  <c r="J99" i="1"/>
  <c r="I99" i="1"/>
  <c r="J95" i="1"/>
  <c r="I95" i="1"/>
  <c r="J86" i="1"/>
  <c r="I86" i="1"/>
  <c r="J82" i="1"/>
  <c r="I82" i="1"/>
  <c r="J66" i="1"/>
  <c r="I66" i="1"/>
  <c r="J64" i="1"/>
  <c r="I64" i="1"/>
  <c r="J62" i="1"/>
  <c r="I62" i="1"/>
  <c r="X5" i="1"/>
  <c r="V5" i="1"/>
  <c r="U21" i="1"/>
  <c r="U27" i="1"/>
  <c r="V21" i="1"/>
  <c r="V27" i="1"/>
  <c r="T21" i="1"/>
  <c r="R21" i="1"/>
  <c r="R27" i="1"/>
  <c r="N21" i="1"/>
  <c r="N27" i="1"/>
  <c r="L21" i="1"/>
  <c r="L27" i="1"/>
  <c r="J21" i="1"/>
  <c r="J27" i="1"/>
  <c r="F21" i="1"/>
  <c r="D21" i="1"/>
  <c r="D27" i="1"/>
  <c r="B21" i="1"/>
  <c r="P5" i="1"/>
  <c r="M5" i="1"/>
  <c r="K21" i="1"/>
  <c r="K27" i="1"/>
  <c r="H5" i="1"/>
  <c r="G5" i="1"/>
  <c r="G21" i="1"/>
  <c r="AA4" i="1"/>
  <c r="BW125" i="1"/>
  <c r="BX125" i="1"/>
  <c r="C146" i="1"/>
  <c r="AC21" i="1"/>
  <c r="BU45" i="1"/>
  <c r="AA22" i="1"/>
  <c r="U5" i="1"/>
  <c r="S21" i="1"/>
  <c r="S27" i="1"/>
  <c r="BU53" i="1"/>
  <c r="D147" i="1"/>
  <c r="C144" i="1"/>
  <c r="D152" i="1"/>
  <c r="Y21" i="1"/>
  <c r="BU61" i="1"/>
  <c r="C150" i="1"/>
  <c r="AA21" i="1"/>
  <c r="T27" i="1"/>
  <c r="AA27" i="1"/>
  <c r="O5" i="1"/>
  <c r="O21" i="1"/>
  <c r="O27" i="1"/>
  <c r="G27" i="1"/>
  <c r="Y22" i="1"/>
  <c r="D144" i="1"/>
  <c r="C151" i="1"/>
  <c r="D148" i="1"/>
  <c r="C145" i="1"/>
  <c r="C152" i="1"/>
  <c r="C149" i="1"/>
  <c r="D146" i="1"/>
  <c r="D150" i="1"/>
  <c r="B27" i="1"/>
  <c r="Y27" i="1"/>
  <c r="F27" i="1"/>
  <c r="AC27" i="1"/>
  <c r="C147" i="1"/>
  <c r="BU50" i="1"/>
  <c r="BY46" i="1"/>
  <c r="BU58" i="1"/>
  <c r="BY47" i="1"/>
  <c r="C148" i="1"/>
  <c r="BU42" i="1"/>
  <c r="BY45" i="1"/>
  <c r="D149" i="1"/>
  <c r="D145" i="1"/>
  <c r="D151" i="1"/>
  <c r="BU59" i="1"/>
  <c r="BZ47" i="1"/>
  <c r="BU62" i="1"/>
  <c r="BU54" i="1"/>
  <c r="BU51" i="1"/>
  <c r="BZ46" i="1"/>
  <c r="BU46" i="1"/>
  <c r="BU43" i="1"/>
  <c r="BZ45" i="1"/>
  <c r="E5" i="1"/>
  <c r="C21" i="1"/>
  <c r="W5" i="1"/>
  <c r="W21" i="1"/>
  <c r="W27" i="1"/>
  <c r="N5" i="1"/>
  <c r="M21" i="1"/>
  <c r="M27" i="1"/>
  <c r="F5" i="1"/>
  <c r="E21" i="1"/>
  <c r="Z21" i="1"/>
  <c r="C27" i="1"/>
  <c r="Z27" i="1"/>
  <c r="E27" i="1"/>
  <c r="AB27" i="1"/>
  <c r="AB21" i="1"/>
  <c r="AD27" i="1"/>
  <c r="AD21" i="1"/>
</calcChain>
</file>

<file path=xl/sharedStrings.xml><?xml version="1.0" encoding="utf-8"?>
<sst xmlns="http://schemas.openxmlformats.org/spreadsheetml/2006/main" count="617" uniqueCount="86">
  <si>
    <t>BLACK BOLE</t>
  </si>
  <si>
    <t>EXPECTED</t>
  </si>
  <si>
    <t>OBSERVED</t>
  </si>
  <si>
    <t>STD. DEV</t>
  </si>
  <si>
    <t>BLACK</t>
  </si>
  <si>
    <t>SPECKLED</t>
  </si>
  <si>
    <t>PIED</t>
  </si>
  <si>
    <t>SPECKLED BOLE</t>
  </si>
  <si>
    <t>PIED BOLE</t>
  </si>
  <si>
    <t>TOTAL</t>
  </si>
  <si>
    <t>TOT. SURVIVED</t>
  </si>
  <si>
    <t>REFORMATTED FOR CHARTS:</t>
  </si>
  <si>
    <t>ORIGINAL AMOUNT IN ONE BOLE</t>
  </si>
  <si>
    <t>ORIGINAL AMOUNT TOTAL</t>
  </si>
  <si>
    <t>O</t>
  </si>
  <si>
    <t>E</t>
  </si>
  <si>
    <r>
      <t>W</t>
    </r>
    <r>
      <rPr>
        <b/>
        <vertAlign val="superscript"/>
        <sz val="11"/>
        <color theme="1"/>
        <rFont val="Calibri"/>
        <family val="2"/>
        <scheme val="minor"/>
      </rPr>
      <t>S</t>
    </r>
  </si>
  <si>
    <t xml:space="preserve">BLACK </t>
  </si>
  <si>
    <r>
      <t>W</t>
    </r>
    <r>
      <rPr>
        <b/>
        <vertAlign val="superscript"/>
        <sz val="11"/>
        <color theme="0"/>
        <rFont val="Calibri"/>
        <family val="2"/>
        <scheme val="minor"/>
      </rPr>
      <t>B</t>
    </r>
  </si>
  <si>
    <t xml:space="preserve">Expected </t>
  </si>
  <si>
    <t>ALLELE FREQUENCY:</t>
  </si>
  <si>
    <t>Post-Predation (%)</t>
  </si>
  <si>
    <t>Post-Predation (#)</t>
  </si>
  <si>
    <t>Original (%)</t>
  </si>
  <si>
    <t>Original (#)</t>
  </si>
  <si>
    <t>Allele Variant</t>
  </si>
  <si>
    <t>ALLELE FREQUENCIES</t>
  </si>
  <si>
    <t>Mean= 337?</t>
  </si>
  <si>
    <t xml:space="preserve">TOT. SURVIVED </t>
  </si>
  <si>
    <t>EXP</t>
  </si>
  <si>
    <t>OBS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</si>
  <si>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 xml:space="preserve"> PIED BOLE</t>
    </r>
  </si>
  <si>
    <t>χ2 COMPONENT</t>
  </si>
  <si>
    <r>
      <t>χ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BLACK BOLE</t>
    </r>
  </si>
  <si>
    <r>
      <t>χ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SPECKLED BOLE</t>
    </r>
  </si>
  <si>
    <t>dp</t>
  </si>
  <si>
    <t>REFORMATTED FOR CHARTS (%):</t>
  </si>
  <si>
    <t>REFORMATTED FOR CHARTS (%, MEAN):</t>
  </si>
  <si>
    <t>ALL BOLES</t>
  </si>
  <si>
    <t>REFORMATTED FOR CHARTS (#, MEAN):</t>
  </si>
  <si>
    <t>STD DEV</t>
  </si>
  <si>
    <t>Raw Data</t>
  </si>
  <si>
    <t>stdva!</t>
  </si>
  <si>
    <t>GROUP</t>
  </si>
  <si>
    <t>TRIAL</t>
  </si>
  <si>
    <t>Trial 1</t>
  </si>
  <si>
    <t>Trial 2</t>
  </si>
  <si>
    <t>Trial 3</t>
  </si>
  <si>
    <t>Trials:</t>
  </si>
  <si>
    <t>Black</t>
  </si>
  <si>
    <t>Speckled</t>
  </si>
  <si>
    <t>Pied</t>
  </si>
  <si>
    <t>MEAN</t>
  </si>
  <si>
    <r>
      <t>SPECKLED ALLELE (W</t>
    </r>
    <r>
      <rPr>
        <b/>
        <vertAlign val="superscript"/>
        <sz val="11"/>
        <rFont val="Calibri"/>
        <family val="2"/>
        <scheme val="minor"/>
      </rPr>
      <t>S</t>
    </r>
    <r>
      <rPr>
        <b/>
        <sz val="11"/>
        <rFont val="Calibri"/>
        <family val="2"/>
        <scheme val="minor"/>
      </rPr>
      <t>) - #</t>
    </r>
  </si>
  <si>
    <r>
      <t>BLACK ALLELE (W</t>
    </r>
    <r>
      <rPr>
        <b/>
        <vertAlign val="superscript"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) - #</t>
    </r>
  </si>
  <si>
    <t>RAW DATA (#)</t>
  </si>
  <si>
    <t>RAW DATA (%)</t>
  </si>
  <si>
    <r>
      <t>BLACK ALLELE (W</t>
    </r>
    <r>
      <rPr>
        <b/>
        <vertAlign val="superscript"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) - %</t>
    </r>
  </si>
  <si>
    <r>
      <t>SPECKLED ALLELE (W</t>
    </r>
    <r>
      <rPr>
        <b/>
        <vertAlign val="superscript"/>
        <sz val="11"/>
        <rFont val="Calibri"/>
        <family val="2"/>
        <scheme val="minor"/>
      </rPr>
      <t>S</t>
    </r>
    <r>
      <rPr>
        <b/>
        <sz val="11"/>
        <rFont val="Calibri"/>
        <family val="2"/>
        <scheme val="minor"/>
      </rPr>
      <t>) - %</t>
    </r>
  </si>
  <si>
    <t>Mean BB</t>
  </si>
  <si>
    <t>Mean BS</t>
  </si>
  <si>
    <t>Mea BP</t>
  </si>
  <si>
    <t>Mean SB</t>
  </si>
  <si>
    <t>Means SS</t>
  </si>
  <si>
    <t>Mean SP</t>
  </si>
  <si>
    <t>Mean PB</t>
  </si>
  <si>
    <t>Mean PS</t>
  </si>
  <si>
    <t>Neab PP</t>
  </si>
  <si>
    <t>Mean</t>
  </si>
  <si>
    <t>STDEV</t>
  </si>
  <si>
    <t>%</t>
  </si>
  <si>
    <t>#</t>
  </si>
  <si>
    <t>BOLE</t>
  </si>
  <si>
    <t>ALLELE</t>
  </si>
  <si>
    <r>
      <t>W</t>
    </r>
    <r>
      <rPr>
        <b/>
        <vertAlign val="superscript"/>
        <sz val="11"/>
        <color theme="0"/>
        <rFont val="Calibri"/>
        <family val="2"/>
        <scheme val="minor"/>
      </rPr>
      <t>S</t>
    </r>
  </si>
  <si>
    <t>Bole</t>
  </si>
  <si>
    <t>Phenotype</t>
  </si>
  <si>
    <t>Survival Percent</t>
  </si>
  <si>
    <t xml:space="preserve">     χ2 COMPONENT</t>
  </si>
  <si>
    <t xml:space="preserve">                         χ2 COMPONENT</t>
  </si>
  <si>
    <t>Trials</t>
  </si>
  <si>
    <t>Trait</t>
  </si>
  <si>
    <t xml:space="preserve">stdev: </t>
  </si>
  <si>
    <t>stdev:</t>
  </si>
  <si>
    <r>
      <t>Black (W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</si>
  <si>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r>
      <t>Speckled (W</t>
    </r>
    <r>
      <rPr>
        <vertAlign val="super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</si>
</sst>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1" tint="0.34900967436750391"/>
        </stop>
        <stop position="1">
          <color theme="0" tint="-0.1490218817712943"/>
        </stop>
      </gradientFill>
    </fill>
    <fill>
      <gradientFill degree="90">
        <stop position="0">
          <color theme="1" tint="0.1490218817712943"/>
        </stop>
        <stop position="1">
          <color theme="1" tint="0.34900967436750391"/>
        </stop>
      </gradientFill>
    </fill>
    <fill>
      <gradientFill degree="90">
        <stop position="0">
          <color theme="0" tint="-0.1490218817712943"/>
        </stop>
        <stop position="1">
          <color theme="1" tint="0.1490218817712943"/>
        </stop>
      </gradient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15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2" fontId="0" fillId="0" borderId="11" xfId="1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29" xfId="0" applyFont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wrapText="1"/>
    </xf>
    <xf numFmtId="0" fontId="0" fillId="0" borderId="36" xfId="0" applyBorder="1"/>
    <xf numFmtId="0" fontId="3" fillId="0" borderId="2" xfId="0" applyFont="1" applyBorder="1"/>
    <xf numFmtId="0" fontId="0" fillId="0" borderId="38" xfId="0" applyBorder="1"/>
    <xf numFmtId="0" fontId="0" fillId="0" borderId="30" xfId="0" applyBorder="1"/>
    <xf numFmtId="0" fontId="0" fillId="0" borderId="40" xfId="0" applyBorder="1"/>
    <xf numFmtId="0" fontId="4" fillId="7" borderId="0" xfId="0" applyFont="1" applyFill="1" applyAlignment="1">
      <alignment horizontal="center"/>
    </xf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7" borderId="48" xfId="0" applyFill="1" applyBorder="1" applyAlignment="1">
      <alignment horizontal="center" textRotation="255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44" xfId="0" applyFill="1" applyBorder="1" applyAlignment="1">
      <alignment horizontal="center" textRotation="255"/>
    </xf>
    <xf numFmtId="0" fontId="0" fillId="7" borderId="46" xfId="0" applyFill="1" applyBorder="1" applyAlignment="1">
      <alignment horizontal="center" textRotation="255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47" xfId="0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33" xfId="0" applyFont="1" applyBorder="1"/>
    <xf numFmtId="0" fontId="3" fillId="0" borderId="32" xfId="0" applyFont="1" applyBorder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1" xfId="0" applyFont="1" applyBorder="1"/>
    <xf numFmtId="0" fontId="3" fillId="0" borderId="39" xfId="0" applyFont="1" applyBorder="1"/>
    <xf numFmtId="0" fontId="3" fillId="0" borderId="30" xfId="0" applyFont="1" applyBorder="1"/>
    <xf numFmtId="0" fontId="3" fillId="0" borderId="40" xfId="0" applyFont="1" applyBorder="1"/>
    <xf numFmtId="0" fontId="2" fillId="0" borderId="0" xfId="0" applyFont="1" applyAlignment="1">
      <alignment vertical="center"/>
    </xf>
    <xf numFmtId="0" fontId="2" fillId="2" borderId="18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37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8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/>
    <xf numFmtId="0" fontId="0" fillId="0" borderId="27" xfId="0" applyBorder="1"/>
    <xf numFmtId="0" fontId="0" fillId="0" borderId="47" xfId="0" applyBorder="1"/>
    <xf numFmtId="0" fontId="2" fillId="8" borderId="0" xfId="0" applyFont="1" applyFill="1" applyAlignment="1">
      <alignment horizontal="center"/>
    </xf>
    <xf numFmtId="10" fontId="0" fillId="0" borderId="0" xfId="0" applyNumberFormat="1"/>
    <xf numFmtId="2" fontId="0" fillId="0" borderId="25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vertical="center"/>
    </xf>
    <xf numFmtId="0" fontId="3" fillId="7" borderId="51" xfId="0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3" fillId="0" borderId="15" xfId="0" applyFont="1" applyBorder="1" applyAlignment="1">
      <alignment horizontal="center" vertical="center"/>
    </xf>
    <xf numFmtId="0" fontId="3" fillId="0" borderId="0" xfId="1" applyNumberFormat="1" applyFont="1"/>
    <xf numFmtId="0" fontId="3" fillId="6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2" borderId="53" xfId="0" applyFont="1" applyFill="1" applyBorder="1" applyAlignment="1">
      <alignment vertical="center" textRotation="255"/>
    </xf>
    <xf numFmtId="0" fontId="2" fillId="2" borderId="54" xfId="0" applyFont="1" applyFill="1" applyBorder="1" applyAlignment="1">
      <alignment vertical="center" textRotation="255"/>
    </xf>
    <xf numFmtId="0" fontId="14" fillId="5" borderId="52" xfId="0" applyFont="1" applyFill="1" applyBorder="1" applyAlignment="1">
      <alignment horizontal="center" vertical="center" textRotation="255"/>
    </xf>
    <xf numFmtId="0" fontId="14" fillId="5" borderId="53" xfId="0" applyFont="1" applyFill="1" applyBorder="1" applyAlignment="1">
      <alignment horizontal="center" vertical="center" textRotation="255"/>
    </xf>
    <xf numFmtId="0" fontId="14" fillId="5" borderId="54" xfId="0" applyFont="1" applyFill="1" applyBorder="1" applyAlignment="1">
      <alignment horizontal="center" vertical="center" textRotation="255"/>
    </xf>
    <xf numFmtId="0" fontId="15" fillId="6" borderId="52" xfId="0" applyFont="1" applyFill="1" applyBorder="1" applyAlignment="1">
      <alignment horizontal="center" vertical="center" textRotation="255"/>
    </xf>
    <xf numFmtId="0" fontId="15" fillId="6" borderId="53" xfId="0" applyFont="1" applyFill="1" applyBorder="1" applyAlignment="1">
      <alignment horizontal="center" vertical="center" textRotation="255"/>
    </xf>
    <xf numFmtId="0" fontId="15" fillId="6" borderId="54" xfId="0" applyFont="1" applyFill="1" applyBorder="1" applyAlignment="1">
      <alignment horizontal="center" vertical="center" textRotation="255"/>
    </xf>
    <xf numFmtId="0" fontId="2" fillId="2" borderId="0" xfId="0" applyFont="1" applyFill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textRotation="255"/>
    </xf>
    <xf numFmtId="0" fontId="3" fillId="7" borderId="0" xfId="0" applyFont="1" applyFill="1" applyAlignment="1">
      <alignment horizontal="center" textRotation="255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255"/>
    </xf>
    <xf numFmtId="0" fontId="3" fillId="0" borderId="35" xfId="0" applyFont="1" applyBorder="1" applyAlignment="1">
      <alignment horizontal="center" vertical="center" textRotation="255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textRotation="255"/>
    </xf>
    <xf numFmtId="0" fontId="3" fillId="6" borderId="35" xfId="0" applyFont="1" applyFill="1" applyBorder="1" applyAlignment="1">
      <alignment horizontal="center" vertical="center" textRotation="255"/>
    </xf>
    <xf numFmtId="0" fontId="5" fillId="6" borderId="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6" borderId="17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/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 textRotation="255"/>
    </xf>
    <xf numFmtId="0" fontId="2" fillId="5" borderId="35" xfId="0" applyFont="1" applyFill="1" applyBorder="1" applyAlignment="1">
      <alignment horizontal="center" vertical="center" textRotation="255"/>
    </xf>
    <xf numFmtId="0" fontId="2" fillId="2" borderId="8" xfId="0" applyFont="1" applyFill="1" applyBorder="1" applyAlignment="1">
      <alignment horizontal="center" vertical="center" textRotation="255"/>
    </xf>
    <xf numFmtId="0" fontId="2" fillId="2" borderId="35" xfId="0" applyFont="1" applyFill="1" applyBorder="1" applyAlignment="1">
      <alignment horizontal="center" vertical="center" textRotation="255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11" fillId="0" borderId="34" xfId="0" applyFont="1" applyBorder="1" applyAlignment="1">
      <alignment horizontal="center" wrapText="1"/>
    </xf>
    <xf numFmtId="0" fontId="11" fillId="0" borderId="30" xfId="0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95959"/>
      <color rgb="FFCCFFCC"/>
      <color rgb="FFB3FFB7"/>
      <color rgb="FFFFB3B3"/>
      <color rgb="FFB20000"/>
      <color rgb="FF004C10"/>
      <color rgb="FF006C05"/>
      <color rgb="FF008606"/>
      <color rgb="FF4C0000"/>
      <color rgb="FF003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BLACK BOLE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32-4B25-B6D9-D4C6A0021DD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32-4B25-B6D9-D4C6A0021DD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32-4B25-B6D9-D4C6A0021DD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32-4B25-B6D9-D4C6A0021DD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C32-4B25-B6D9-D4C6A0021DD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32-4B25-B6D9-D4C6A0021DD0}"/>
              </c:ext>
            </c:extLst>
          </c:dPt>
          <c:cat>
            <c:multiLvlStrRef>
              <c:f>Sheet1!$B$19:$G$20</c:f>
              <c:multiLvlStrCache>
                <c:ptCount val="6"/>
                <c:lvl>
                  <c:pt idx="0">
                    <c:v>O</c:v>
                  </c:pt>
                  <c:pt idx="1">
                    <c:v>E</c:v>
                  </c:pt>
                  <c:pt idx="2">
                    <c:v>O</c:v>
                  </c:pt>
                  <c:pt idx="3">
                    <c:v>E</c:v>
                  </c:pt>
                  <c:pt idx="4">
                    <c:v>O</c:v>
                  </c:pt>
                  <c:pt idx="5">
                    <c:v>E</c:v>
                  </c:pt>
                </c:lvl>
                <c:lvl>
                  <c:pt idx="0">
                    <c:v>BLACK</c:v>
                  </c:pt>
                  <c:pt idx="2">
                    <c:v>SPECKLED</c:v>
                  </c:pt>
                  <c:pt idx="4">
                    <c:v>PIED</c:v>
                  </c:pt>
                </c:lvl>
              </c:multiLvlStrCache>
            </c:multiLvl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124</c:v>
                </c:pt>
                <c:pt idx="1">
                  <c:v>94.500000000000014</c:v>
                </c:pt>
                <c:pt idx="2">
                  <c:v>260</c:v>
                </c:pt>
                <c:pt idx="3" formatCode="General">
                  <c:v>290.25</c:v>
                </c:pt>
                <c:pt idx="4">
                  <c:v>291</c:v>
                </c:pt>
                <c:pt idx="5" formatCode="General">
                  <c:v>290.25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8-4D33-A2FC-B9E6780D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97279"/>
        <c:axId val="1162442719"/>
      </c:barChart>
      <c:catAx>
        <c:axId val="12748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2442719"/>
        <c:crosses val="autoZero"/>
        <c:auto val="1"/>
        <c:lblAlgn val="ctr"/>
        <c:lblOffset val="100"/>
        <c:noMultiLvlLbl val="0"/>
      </c:catAx>
      <c:valAx>
        <c:axId val="116244271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48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Total</a:t>
            </a:r>
            <a:r>
              <a:rPr lang="sv-SE" b="1" baseline="0"/>
              <a:t> Post-Predation Allele Percentage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0.13920410975982569"/>
          <c:w val="0.85334951881014875"/>
          <c:h val="0.760163474987746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0-4ACA-82AA-26A7E26CA1E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Sheet1!$BV$130:$BW$130</c:f>
                <c:numCache>
                  <c:formatCode>General</c:formatCode>
                  <c:ptCount val="2"/>
                  <c:pt idx="0">
                    <c:v>1.0090342935528121E-3</c:v>
                  </c:pt>
                  <c:pt idx="1">
                    <c:v>1.0090342935528121E-3</c:v>
                  </c:pt>
                </c:numCache>
              </c:numRef>
            </c:plus>
            <c:minus>
              <c:numRef>
                <c:f>Sheet1!$BV$130:$BW$130</c:f>
                <c:numCache>
                  <c:formatCode>General</c:formatCode>
                  <c:ptCount val="2"/>
                  <c:pt idx="0">
                    <c:v>1.0090342935528121E-3</c:v>
                  </c:pt>
                  <c:pt idx="1">
                    <c:v>1.0090342935528121E-3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Sheet1!$CO$108:$CP$108</c:f>
              <c:strCache>
                <c:ptCount val="2"/>
                <c:pt idx="0">
                  <c:v>Black (WB)</c:v>
                </c:pt>
                <c:pt idx="1">
                  <c:v>Speckled (WS)</c:v>
                </c:pt>
              </c:strCache>
            </c:strRef>
          </c:cat>
          <c:val>
            <c:numRef>
              <c:f>Sheet1!$CO$109:$CP$109</c:f>
              <c:numCache>
                <c:formatCode>General</c:formatCode>
                <c:ptCount val="2"/>
                <c:pt idx="0">
                  <c:v>34.375857338820303</c:v>
                </c:pt>
                <c:pt idx="1">
                  <c:v>76.735253772290818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0-4ACA-82AA-26A7E26C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968175"/>
        <c:axId val="1365659631"/>
      </c:barChart>
      <c:catAx>
        <c:axId val="124396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Allele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5659631"/>
        <c:crosses val="autoZero"/>
        <c:auto val="1"/>
        <c:lblAlgn val="ctr"/>
        <c:lblOffset val="100"/>
        <c:noMultiLvlLbl val="0"/>
      </c:catAx>
      <c:valAx>
        <c:axId val="13656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Survival Percentage</a:t>
                </a:r>
                <a:r>
                  <a:rPr lang="sv-SE" baseline="0"/>
                  <a:t> (%)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4396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Phenotypic</a:t>
            </a:r>
            <a:r>
              <a:rPr lang="sv-SE" b="1" baseline="0"/>
              <a:t> Survival Percentage in Different Boles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74-44EB-A903-F4640113E16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74-44EB-A903-F4640113E1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74-44EB-A903-F4640113E16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74-44EB-A903-F4640113E16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74-44EB-A903-F4640113E16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74-44EB-A903-F4640113E16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74-44EB-A903-F4640113E16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74-44EB-A903-F4640113E16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74-44EB-A903-F4640113E16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Sheet1!$D$144:$D$152</c:f>
                <c:numCache>
                  <c:formatCode>General</c:formatCode>
                  <c:ptCount val="9"/>
                  <c:pt idx="0">
                    <c:v>11.44788762410478</c:v>
                  </c:pt>
                  <c:pt idx="1">
                    <c:v>5.8902057335387221</c:v>
                  </c:pt>
                  <c:pt idx="2">
                    <c:v>5.337605126836241</c:v>
                  </c:pt>
                  <c:pt idx="3">
                    <c:v>22.820992984480775</c:v>
                  </c:pt>
                  <c:pt idx="4">
                    <c:v>7.6567713505782828</c:v>
                  </c:pt>
                  <c:pt idx="5">
                    <c:v>8.2995516608697759</c:v>
                  </c:pt>
                  <c:pt idx="6">
                    <c:v>19.245008972987527</c:v>
                  </c:pt>
                  <c:pt idx="7">
                    <c:v>8.3679244087795581</c:v>
                  </c:pt>
                  <c:pt idx="8">
                    <c:v>8.067458540712158</c:v>
                  </c:pt>
                </c:numCache>
              </c:numRef>
            </c:plus>
            <c:minus>
              <c:numRef>
                <c:f>Sheet1!$D$144:$D$152</c:f>
                <c:numCache>
                  <c:formatCode>General</c:formatCode>
                  <c:ptCount val="9"/>
                  <c:pt idx="0">
                    <c:v>11.44788762410478</c:v>
                  </c:pt>
                  <c:pt idx="1">
                    <c:v>5.8902057335387221</c:v>
                  </c:pt>
                  <c:pt idx="2">
                    <c:v>5.337605126836241</c:v>
                  </c:pt>
                  <c:pt idx="3">
                    <c:v>22.820992984480775</c:v>
                  </c:pt>
                  <c:pt idx="4">
                    <c:v>7.6567713505782828</c:v>
                  </c:pt>
                  <c:pt idx="5">
                    <c:v>8.2995516608697759</c:v>
                  </c:pt>
                  <c:pt idx="6">
                    <c:v>19.245008972987527</c:v>
                  </c:pt>
                  <c:pt idx="7">
                    <c:v>8.3679244087795581</c:v>
                  </c:pt>
                  <c:pt idx="8">
                    <c:v>8.067458540712158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Sheet1!$N$163:$V$164</c:f>
              <c:multiLvlStrCache>
                <c:ptCount val="9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  <c:pt idx="3">
                    <c:v>Black</c:v>
                  </c:pt>
                  <c:pt idx="4">
                    <c:v>Speckled</c:v>
                  </c:pt>
                  <c:pt idx="5">
                    <c:v>Pied</c:v>
                  </c:pt>
                  <c:pt idx="6">
                    <c:v>Black</c:v>
                  </c:pt>
                  <c:pt idx="7">
                    <c:v>Speckled</c:v>
                  </c:pt>
                  <c:pt idx="8">
                    <c:v>Pied</c:v>
                  </c:pt>
                </c:lvl>
                <c:lvl>
                  <c:pt idx="0">
                    <c:v>Black</c:v>
                  </c:pt>
                  <c:pt idx="3">
                    <c:v>Speckled</c:v>
                  </c:pt>
                  <c:pt idx="6">
                    <c:v>Pied</c:v>
                  </c:pt>
                </c:lvl>
              </c:multiLvlStrCache>
            </c:multiLvlStrRef>
          </c:cat>
          <c:val>
            <c:numRef>
              <c:f>Sheet1!$N$165:$V$165</c:f>
              <c:numCache>
                <c:formatCode>General</c:formatCode>
                <c:ptCount val="9"/>
                <c:pt idx="0">
                  <c:v>91.851851851851848</c:v>
                </c:pt>
                <c:pt idx="1">
                  <c:v>64.197530864197546</c:v>
                </c:pt>
                <c:pt idx="2">
                  <c:v>71.851851851851848</c:v>
                </c:pt>
                <c:pt idx="3">
                  <c:v>21.481481481481481</c:v>
                </c:pt>
                <c:pt idx="4">
                  <c:v>90.864197530864203</c:v>
                </c:pt>
                <c:pt idx="5">
                  <c:v>69.135802469135797</c:v>
                </c:pt>
                <c:pt idx="6">
                  <c:v>16.296296296296298</c:v>
                </c:pt>
                <c:pt idx="7">
                  <c:v>79.753086419753089</c:v>
                </c:pt>
                <c:pt idx="8">
                  <c:v>81.234567901234556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4EB-A903-F4640113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286319"/>
        <c:axId val="1270385631"/>
      </c:barChart>
      <c:catAx>
        <c:axId val="159128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  <a:p>
                <a:pPr>
                  <a:defRPr/>
                </a:pPr>
                <a:r>
                  <a:rPr lang="sv-SE"/>
                  <a:t>Bole;</a:t>
                </a:r>
                <a:r>
                  <a:rPr lang="sv-SE" baseline="0"/>
                  <a:t> Phenotypic Expression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0385631"/>
        <c:crosses val="autoZero"/>
        <c:auto val="1"/>
        <c:lblAlgn val="ctr"/>
        <c:lblOffset val="100"/>
        <c:noMultiLvlLbl val="0"/>
      </c:catAx>
      <c:valAx>
        <c:axId val="12703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PErcentage</a:t>
                </a:r>
                <a:r>
                  <a:rPr lang="sv-SE" baseline="0"/>
                  <a:t> (%)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12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SPECKLED BOLE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DD-4945-A2DB-81D240F1882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glow rad="2667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56DD-4945-A2DB-81D240F1882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D-4945-A2DB-81D240F18824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D-4945-A2DB-81D240F1882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DD-4945-A2DB-81D240F1882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D-4945-A2DB-81D240F18824}"/>
              </c:ext>
            </c:extLst>
          </c:dPt>
          <c:cat>
            <c:multiLvlStrRef>
              <c:f>Sheet1!$J$19:$O$20</c:f>
              <c:multiLvlStrCache>
                <c:ptCount val="6"/>
                <c:lvl>
                  <c:pt idx="0">
                    <c:v>O</c:v>
                  </c:pt>
                  <c:pt idx="1">
                    <c:v>E</c:v>
                  </c:pt>
                  <c:pt idx="2">
                    <c:v>O</c:v>
                  </c:pt>
                  <c:pt idx="3">
                    <c:v>E</c:v>
                  </c:pt>
                  <c:pt idx="4">
                    <c:v>O</c:v>
                  </c:pt>
                  <c:pt idx="5">
                    <c:v>E</c:v>
                  </c:pt>
                </c:lvl>
                <c:lvl>
                  <c:pt idx="0">
                    <c:v>BLACK</c:v>
                  </c:pt>
                  <c:pt idx="2">
                    <c:v>SPECKLED</c:v>
                  </c:pt>
                  <c:pt idx="4">
                    <c:v>PIED</c:v>
                  </c:pt>
                </c:lvl>
              </c:multiLvlStrCache>
            </c:multiLvlStrRef>
          </c:cat>
          <c:val>
            <c:numRef>
              <c:f>Sheet1!$J$21:$O$21</c:f>
              <c:numCache>
                <c:formatCode>0.00</c:formatCode>
                <c:ptCount val="6"/>
                <c:pt idx="0">
                  <c:v>29</c:v>
                </c:pt>
                <c:pt idx="1">
                  <c:v>94.500000000000014</c:v>
                </c:pt>
                <c:pt idx="2">
                  <c:v>367</c:v>
                </c:pt>
                <c:pt idx="3" formatCode="General">
                  <c:v>290.25</c:v>
                </c:pt>
                <c:pt idx="4">
                  <c:v>279</c:v>
                </c:pt>
                <c:pt idx="5" formatCode="General">
                  <c:v>290.25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4945-A2DB-81D240F1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672719"/>
        <c:axId val="1272607967"/>
      </c:barChart>
      <c:catAx>
        <c:axId val="16276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2607967"/>
        <c:crosses val="autoZero"/>
        <c:auto val="1"/>
        <c:lblAlgn val="ctr"/>
        <c:lblOffset val="100"/>
        <c:noMultiLvlLbl val="0"/>
      </c:catAx>
      <c:valAx>
        <c:axId val="12726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767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PIED BOLE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8-4721-922B-9CF4EDCFCBB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08-4721-922B-9CF4EDCFCBB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08-4721-922B-9CF4EDCFCBB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08-4721-922B-9CF4EDCFCBB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8-4721-922B-9CF4EDCFCBB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508-4721-922B-9CF4EDCFCBBB}"/>
              </c:ext>
            </c:extLst>
          </c:dPt>
          <c:cat>
            <c:multiLvlStrRef>
              <c:f>Sheet1!$R$19:$W$20</c:f>
              <c:multiLvlStrCache>
                <c:ptCount val="6"/>
                <c:lvl>
                  <c:pt idx="0">
                    <c:v>O</c:v>
                  </c:pt>
                  <c:pt idx="1">
                    <c:v>E</c:v>
                  </c:pt>
                  <c:pt idx="2">
                    <c:v>O</c:v>
                  </c:pt>
                  <c:pt idx="3">
                    <c:v>E</c:v>
                  </c:pt>
                  <c:pt idx="4">
                    <c:v>O</c:v>
                  </c:pt>
                  <c:pt idx="5">
                    <c:v>E</c:v>
                  </c:pt>
                </c:lvl>
                <c:lvl>
                  <c:pt idx="0">
                    <c:v>BLACK</c:v>
                  </c:pt>
                  <c:pt idx="2">
                    <c:v>SPECKLED</c:v>
                  </c:pt>
                  <c:pt idx="4">
                    <c:v>PIED</c:v>
                  </c:pt>
                </c:lvl>
              </c:multiLvlStrCache>
            </c:multiLvlStrRef>
          </c:cat>
          <c:val>
            <c:numRef>
              <c:f>Sheet1!$R$21:$W$21</c:f>
              <c:numCache>
                <c:formatCode>0.00</c:formatCode>
                <c:ptCount val="6"/>
                <c:pt idx="0">
                  <c:v>21</c:v>
                </c:pt>
                <c:pt idx="1">
                  <c:v>94.500000000000014</c:v>
                </c:pt>
                <c:pt idx="2">
                  <c:v>324</c:v>
                </c:pt>
                <c:pt idx="3" formatCode="General">
                  <c:v>290.25</c:v>
                </c:pt>
                <c:pt idx="4">
                  <c:v>330</c:v>
                </c:pt>
                <c:pt idx="5" formatCode="General">
                  <c:v>290.25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8-4721-922B-9CF4EDCF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97759"/>
        <c:axId val="1165860511"/>
      </c:barChart>
      <c:catAx>
        <c:axId val="16211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5860511"/>
        <c:crosses val="autoZero"/>
        <c:auto val="1"/>
        <c:lblAlgn val="ctr"/>
        <c:lblOffset val="100"/>
        <c:noMultiLvlLbl val="0"/>
      </c:catAx>
      <c:valAx>
        <c:axId val="116586051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11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ALLELE FREQUENCY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Sheet1!$BY$43:$BY$44</c:f>
              <c:strCache>
                <c:ptCount val="2"/>
                <c:pt idx="0">
                  <c:v>ALLELE</c:v>
                </c:pt>
                <c:pt idx="1">
                  <c:v>WB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(Sheet1!$BU$45,Sheet1!$BU$53,Sheet1!$BU$61)</c:f>
                <c:numCache>
                  <c:formatCode>General</c:formatCode>
                  <c:ptCount val="3"/>
                  <c:pt idx="0">
                    <c:v>23.985180609886783</c:v>
                  </c:pt>
                  <c:pt idx="1">
                    <c:v>16.682126163452107</c:v>
                  </c:pt>
                  <c:pt idx="2">
                    <c:v>17.569670837364409</c:v>
                  </c:pt>
                </c:numCache>
              </c:numRef>
            </c:plus>
            <c:minus>
              <c:numRef>
                <c:f>(Sheet1!$BU$45,Sheet1!$BU$53,Sheet1!$BU$61)</c:f>
                <c:numCache>
                  <c:formatCode>General</c:formatCode>
                  <c:ptCount val="3"/>
                  <c:pt idx="0">
                    <c:v>23.985180609886783</c:v>
                  </c:pt>
                  <c:pt idx="1">
                    <c:v>16.682126163452107</c:v>
                  </c:pt>
                  <c:pt idx="2">
                    <c:v>17.569670837364409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Sheet1!$BW$45:$BX$47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Sheet1!$BY$45:$BY$47</c:f>
              <c:numCache>
                <c:formatCode>General</c:formatCode>
                <c:ptCount val="3"/>
                <c:pt idx="0">
                  <c:v>79.407407407407405</c:v>
                </c:pt>
                <c:pt idx="1">
                  <c:v>50.666666666666664</c:v>
                </c:pt>
                <c:pt idx="2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6-4A71-AF2B-B2B4E566EBAB}"/>
            </c:ext>
          </c:extLst>
        </c:ser>
        <c:ser>
          <c:idx val="1"/>
          <c:order val="1"/>
          <c:tx>
            <c:strRef>
              <c:f>Sheet1!$BZ$43:$BZ$44</c:f>
              <c:strCache>
                <c:ptCount val="2"/>
                <c:pt idx="0">
                  <c:v>ALLELE</c:v>
                </c:pt>
                <c:pt idx="1">
                  <c:v>WS</c:v>
                </c:pt>
              </c:strCache>
            </c:strRef>
          </c:tx>
          <c:spPr>
            <a:pattFill prst="dkDn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 w="635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(Sheet1!$BU$46,Sheet1!$BU$54,Sheet1!$BU$62)</c:f>
                <c:numCache>
                  <c:formatCode>General</c:formatCode>
                  <c:ptCount val="3"/>
                  <c:pt idx="0">
                    <c:v>2.7371669379943864</c:v>
                  </c:pt>
                  <c:pt idx="1">
                    <c:v>3.9368759648070437</c:v>
                  </c:pt>
                  <c:pt idx="2">
                    <c:v>4.400021861604495</c:v>
                  </c:pt>
                </c:numCache>
              </c:numRef>
            </c:plus>
            <c:minus>
              <c:numRef>
                <c:f>(Sheet1!$BU$46,Sheet1!$BU$54,Sheet1!$BU$62)</c:f>
                <c:numCache>
                  <c:formatCode>General</c:formatCode>
                  <c:ptCount val="3"/>
                  <c:pt idx="0">
                    <c:v>2.7371669379943864</c:v>
                  </c:pt>
                  <c:pt idx="1">
                    <c:v>3.9368759648070437</c:v>
                  </c:pt>
                  <c:pt idx="2">
                    <c:v>4.400021861604495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Sheet1!$BW$45:$BX$47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Sheet1!$BZ$45:$BZ$47</c:f>
              <c:numCache>
                <c:formatCode>General</c:formatCode>
                <c:ptCount val="3"/>
                <c:pt idx="0">
                  <c:v>66.748971193415642</c:v>
                </c:pt>
                <c:pt idx="1">
                  <c:v>83.292181069958858</c:v>
                </c:pt>
                <c:pt idx="2">
                  <c:v>80.164609053497941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6-4A71-AF2B-B2B4E566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36191"/>
        <c:axId val="472630143"/>
      </c:barChart>
      <c:catAx>
        <c:axId val="5512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2630143"/>
        <c:crosses val="autoZero"/>
        <c:auto val="1"/>
        <c:lblAlgn val="ctr"/>
        <c:lblOffset val="100"/>
        <c:noMultiLvlLbl val="0"/>
      </c:catAx>
      <c:valAx>
        <c:axId val="472630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12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Phenotypic Survival Rate in Different Boles</a:t>
            </a:r>
            <a:endParaRPr lang="en-US" b="1"/>
          </a:p>
        </c:rich>
      </c:tx>
      <c:layout>
        <c:manualLayout>
          <c:xMode val="edge"/>
          <c:yMode val="edge"/>
          <c:x val="0.20915337280356155"/>
          <c:y val="4.161211265445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D0-4469-86E3-302726C361F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D0-4469-86E3-302726C361F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D0-4469-86E3-302726C361F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D0-4469-86E3-302726C361F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D0-4469-86E3-302726C361F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D0-4469-86E3-302726C361F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D0-4469-86E3-302726C361F3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D0-4469-86E3-302726C361F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0D0-4469-86E3-302726C361F3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Sheet1!$D$144:$D$152</c:f>
                <c:numCache>
                  <c:formatCode>General</c:formatCode>
                  <c:ptCount val="9"/>
                  <c:pt idx="0">
                    <c:v>11.44788762410478</c:v>
                  </c:pt>
                  <c:pt idx="1">
                    <c:v>5.8902057335387221</c:v>
                  </c:pt>
                  <c:pt idx="2">
                    <c:v>5.337605126836241</c:v>
                  </c:pt>
                  <c:pt idx="3">
                    <c:v>22.820992984480775</c:v>
                  </c:pt>
                  <c:pt idx="4">
                    <c:v>7.6567713505782828</c:v>
                  </c:pt>
                  <c:pt idx="5">
                    <c:v>8.2995516608697759</c:v>
                  </c:pt>
                  <c:pt idx="6">
                    <c:v>19.245008972987527</c:v>
                  </c:pt>
                  <c:pt idx="7">
                    <c:v>8.3679244087795581</c:v>
                  </c:pt>
                  <c:pt idx="8">
                    <c:v>8.067458540712158</c:v>
                  </c:pt>
                </c:numCache>
              </c:numRef>
            </c:plus>
            <c:minus>
              <c:numRef>
                <c:f>Sheet1!$D$144:$D$152</c:f>
                <c:numCache>
                  <c:formatCode>General</c:formatCode>
                  <c:ptCount val="9"/>
                  <c:pt idx="0">
                    <c:v>11.44788762410478</c:v>
                  </c:pt>
                  <c:pt idx="1">
                    <c:v>5.8902057335387221</c:v>
                  </c:pt>
                  <c:pt idx="2">
                    <c:v>5.337605126836241</c:v>
                  </c:pt>
                  <c:pt idx="3">
                    <c:v>22.820992984480775</c:v>
                  </c:pt>
                  <c:pt idx="4">
                    <c:v>7.6567713505782828</c:v>
                  </c:pt>
                  <c:pt idx="5">
                    <c:v>8.2995516608697759</c:v>
                  </c:pt>
                  <c:pt idx="6">
                    <c:v>19.245008972987527</c:v>
                  </c:pt>
                  <c:pt idx="7">
                    <c:v>8.3679244087795581</c:v>
                  </c:pt>
                  <c:pt idx="8">
                    <c:v>8.067458540712158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multiLvlStrRef>
              <c:f>Sheet1!$A$144:$B$152</c:f>
              <c:multiLvlStrCache>
                <c:ptCount val="9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  <c:pt idx="3">
                    <c:v>Black</c:v>
                  </c:pt>
                  <c:pt idx="4">
                    <c:v>Speckled</c:v>
                  </c:pt>
                  <c:pt idx="5">
                    <c:v>Pied</c:v>
                  </c:pt>
                  <c:pt idx="6">
                    <c:v>Black</c:v>
                  </c:pt>
                  <c:pt idx="7">
                    <c:v>Speckled</c:v>
                  </c:pt>
                  <c:pt idx="8">
                    <c:v>Pied</c:v>
                  </c:pt>
                </c:lvl>
                <c:lvl>
                  <c:pt idx="0">
                    <c:v>Black</c:v>
                  </c:pt>
                  <c:pt idx="3">
                    <c:v>Speckled</c:v>
                  </c:pt>
                  <c:pt idx="6">
                    <c:v>Pied</c:v>
                  </c:pt>
                </c:lvl>
              </c:multiLvlStrCache>
            </c:multiLvlStrRef>
          </c:cat>
          <c:val>
            <c:numRef>
              <c:f>Sheet1!$C$144:$C$152</c:f>
              <c:numCache>
                <c:formatCode>General</c:formatCode>
                <c:ptCount val="9"/>
                <c:pt idx="0">
                  <c:v>91.851851851851848</c:v>
                </c:pt>
                <c:pt idx="1">
                  <c:v>64.197530864197546</c:v>
                </c:pt>
                <c:pt idx="2">
                  <c:v>71.851851851851848</c:v>
                </c:pt>
                <c:pt idx="3">
                  <c:v>21.481481481481481</c:v>
                </c:pt>
                <c:pt idx="4">
                  <c:v>90.864197530864203</c:v>
                </c:pt>
                <c:pt idx="5">
                  <c:v>69.135802469135797</c:v>
                </c:pt>
                <c:pt idx="6">
                  <c:v>16.296296296296298</c:v>
                </c:pt>
                <c:pt idx="7">
                  <c:v>79.753086419753089</c:v>
                </c:pt>
                <c:pt idx="8">
                  <c:v>81.234567901234556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469-86E3-302726C3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33711"/>
        <c:axId val="1000227375"/>
      </c:barChart>
      <c:catAx>
        <c:axId val="103633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/>
                  <a:t>Phenotypes</a:t>
                </a:r>
                <a:r>
                  <a:rPr lang="sv-SE" b="1" baseline="0"/>
                  <a:t> in Bole</a:t>
                </a:r>
                <a:endParaRPr lang="sv-S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0227375"/>
        <c:crosses val="autoZero"/>
        <c:auto val="1"/>
        <c:lblAlgn val="ctr"/>
        <c:lblOffset val="100"/>
        <c:noMultiLvlLbl val="0"/>
      </c:catAx>
      <c:valAx>
        <c:axId val="10002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/>
                  <a:t>Mean</a:t>
                </a:r>
                <a:r>
                  <a:rPr lang="sv-SE" b="1" baseline="0"/>
                  <a:t> (#)</a:t>
                </a:r>
                <a:endParaRPr lang="sv-S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63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NEW ALLELE FREQUENCY (#)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Sheet1!$BY$8:$BY$9</c:f>
              <c:strCache>
                <c:ptCount val="2"/>
                <c:pt idx="0">
                  <c:v>ALLELE</c:v>
                </c:pt>
                <c:pt idx="1">
                  <c:v>WB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(Sheet1!$BU$10,Sheet1!$BU$18,Sheet1!$BU$26)</c:f>
                <c:numCache>
                  <c:formatCode>General</c:formatCode>
                  <c:ptCount val="3"/>
                  <c:pt idx="0">
                    <c:v>5.5673652256301231</c:v>
                  </c:pt>
                  <c:pt idx="1">
                    <c:v>3.7912179221634483</c:v>
                  </c:pt>
                  <c:pt idx="2">
                    <c:v>3.992910383834495</c:v>
                  </c:pt>
                </c:numCache>
              </c:numRef>
            </c:plus>
            <c:minus>
              <c:numRef>
                <c:f>(Sheet1!$BU$10,Sheet1!$BU$18,Sheet1!$BU$26)</c:f>
                <c:numCache>
                  <c:formatCode>General</c:formatCode>
                  <c:ptCount val="3"/>
                  <c:pt idx="0">
                    <c:v>5.5673652256301231</c:v>
                  </c:pt>
                  <c:pt idx="1">
                    <c:v>3.7912179221634483</c:v>
                  </c:pt>
                  <c:pt idx="2">
                    <c:v>3.992910383834495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Sheet1!$BW$10:$BX$12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Sheet1!$BY$10:$BY$12</c:f>
              <c:numCache>
                <c:formatCode>General</c:formatCode>
                <c:ptCount val="3"/>
                <c:pt idx="0">
                  <c:v>19.851851851851851</c:v>
                </c:pt>
                <c:pt idx="1">
                  <c:v>12.666666666666666</c:v>
                </c:pt>
                <c:pt idx="2">
                  <c:v>13.888888888888889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A91-8ACA-B2AB2A14F846}"/>
            </c:ext>
          </c:extLst>
        </c:ser>
        <c:ser>
          <c:idx val="1"/>
          <c:order val="1"/>
          <c:tx>
            <c:strRef>
              <c:f>Sheet1!$BZ$8:$BZ$9</c:f>
              <c:strCache>
                <c:ptCount val="2"/>
                <c:pt idx="0">
                  <c:v>ALLELE</c:v>
                </c:pt>
                <c:pt idx="1">
                  <c:v>WS</c:v>
                </c:pt>
              </c:strCache>
            </c:strRef>
          </c:tx>
          <c:spPr>
            <a:pattFill prst="dkDn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(Sheet1!$BU$11,Sheet1!$BU$19,Sheet1!$BU$27)</c:f>
                <c:numCache>
                  <c:formatCode>General</c:formatCode>
                  <c:ptCount val="3"/>
                  <c:pt idx="0">
                    <c:v>1.2317251220974732</c:v>
                  </c:pt>
                  <c:pt idx="1">
                    <c:v>1.7715941841631706</c:v>
                  </c:pt>
                  <c:pt idx="2">
                    <c:v>1.9800098377220234</c:v>
                  </c:pt>
                </c:numCache>
              </c:numRef>
            </c:plus>
            <c:minus>
              <c:numRef>
                <c:f>(Sheet1!$BU$11,Sheet1!$BU$19,Sheet1!$BU$27)</c:f>
                <c:numCache>
                  <c:formatCode>General</c:formatCode>
                  <c:ptCount val="3"/>
                  <c:pt idx="0">
                    <c:v>1.2317251220974732</c:v>
                  </c:pt>
                  <c:pt idx="1">
                    <c:v>1.7715941841631706</c:v>
                  </c:pt>
                  <c:pt idx="2">
                    <c:v>1.9800098377220234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Sheet1!$BW$10:$BX$12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Sheet1!$BZ$10:$BZ$12</c:f>
              <c:numCache>
                <c:formatCode>General</c:formatCode>
                <c:ptCount val="3"/>
                <c:pt idx="0">
                  <c:v>30.037037037037038</c:v>
                </c:pt>
                <c:pt idx="1">
                  <c:v>37.481481481481481</c:v>
                </c:pt>
                <c:pt idx="2">
                  <c:v>36.074074074074076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4A91-8ACA-B2AB2A14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768159"/>
        <c:axId val="81665407"/>
      </c:barChart>
      <c:catAx>
        <c:axId val="18647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665407"/>
        <c:crosses val="autoZero"/>
        <c:auto val="1"/>
        <c:lblAlgn val="ctr"/>
        <c:lblOffset val="100"/>
        <c:noMultiLvlLbl val="0"/>
      </c:catAx>
      <c:valAx>
        <c:axId val="816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47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ALLELE FREQUENCY (#)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Sheet1!$CG$8:$CG$9</c:f>
              <c:strCache>
                <c:ptCount val="2"/>
                <c:pt idx="0">
                  <c:v>ALLELE</c:v>
                </c:pt>
                <c:pt idx="1">
                  <c:v>WB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Sheet1!$CE$10:$CF$12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Sheet1!$CG$10:$CG$12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0-4BB0-95E4-5956AB484F33}"/>
            </c:ext>
          </c:extLst>
        </c:ser>
        <c:ser>
          <c:idx val="1"/>
          <c:order val="1"/>
          <c:tx>
            <c:strRef>
              <c:f>Sheet1!$CH$8:$CH$9</c:f>
              <c:strCache>
                <c:ptCount val="2"/>
                <c:pt idx="0">
                  <c:v>ALLELE</c:v>
                </c:pt>
                <c:pt idx="1">
                  <c:v>WS</c:v>
                </c:pt>
              </c:strCache>
            </c:strRef>
          </c:tx>
          <c:spPr>
            <a:pattFill prst="dkDnDiag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multiLvlStrRef>
              <c:f>Sheet1!$CE$10:$CF$12</c:f>
              <c:multiLvlStrCache>
                <c:ptCount val="3"/>
                <c:lvl>
                  <c:pt idx="0">
                    <c:v>BLACK</c:v>
                  </c:pt>
                  <c:pt idx="1">
                    <c:v>SPECKLED</c:v>
                  </c:pt>
                  <c:pt idx="2">
                    <c:v>PIED</c:v>
                  </c:pt>
                </c:lvl>
                <c:lvl>
                  <c:pt idx="0">
                    <c:v>BOLE</c:v>
                  </c:pt>
                </c:lvl>
              </c:multiLvlStrCache>
            </c:multiLvlStrRef>
          </c:cat>
          <c:val>
            <c:numRef>
              <c:f>Sheet1!$CH$10:$CH$12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0-4BB0-95E4-5956AB48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34015"/>
        <c:axId val="1882411135"/>
      </c:barChart>
      <c:catAx>
        <c:axId val="2198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82411135"/>
        <c:crosses val="autoZero"/>
        <c:auto val="1"/>
        <c:lblAlgn val="ctr"/>
        <c:lblOffset val="100"/>
        <c:noMultiLvlLbl val="0"/>
      </c:catAx>
      <c:valAx>
        <c:axId val="1882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8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Survival Percentage of the Different</a:t>
            </a:r>
            <a:r>
              <a:rPr lang="en-US" b="1" baseline="0"/>
              <a:t> Phenotypic Groups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Sheet1!$O$177</c:f>
              <c:strCache>
                <c:ptCount val="1"/>
                <c:pt idx="0">
                  <c:v>Survival 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36-4C5A-AC19-3EC6FF509A9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6-4C5A-AC19-3EC6FF509A9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36-4C5A-AC19-3EC6FF509A98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Sheet1!$N$178:$N$180</c:f>
                <c:numCache>
                  <c:formatCode>General</c:formatCode>
                  <c:ptCount val="3"/>
                  <c:pt idx="0">
                    <c:v>0.39173561252898204</c:v>
                  </c:pt>
                  <c:pt idx="1">
                    <c:v>0.1319839122257688</c:v>
                  </c:pt>
                  <c:pt idx="2">
                    <c:v>8.9442719099989965E-2</c:v>
                  </c:pt>
                </c:numCache>
              </c:numRef>
            </c:plus>
            <c:minus>
              <c:numRef>
                <c:f>Sheet1!$N$178:$N$180</c:f>
                <c:numCache>
                  <c:formatCode>General</c:formatCode>
                  <c:ptCount val="3"/>
                  <c:pt idx="0">
                    <c:v>0.39173561252898204</c:v>
                  </c:pt>
                  <c:pt idx="1">
                    <c:v>0.1319839122257688</c:v>
                  </c:pt>
                  <c:pt idx="2">
                    <c:v>8.9442719099989965E-2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Sheet1!$M$178:$M$180</c:f>
              <c:strCache>
                <c:ptCount val="3"/>
                <c:pt idx="0">
                  <c:v>Black</c:v>
                </c:pt>
                <c:pt idx="1">
                  <c:v>Speckled</c:v>
                </c:pt>
                <c:pt idx="2">
                  <c:v>Pied</c:v>
                </c:pt>
              </c:strCache>
            </c:strRef>
          </c:cat>
          <c:val>
            <c:numRef>
              <c:f>Sheet1!$O$178:$O$180</c:f>
              <c:numCache>
                <c:formatCode>0.00%</c:formatCode>
                <c:ptCount val="3"/>
                <c:pt idx="0">
                  <c:v>8.6370000000000002E-2</c:v>
                </c:pt>
                <c:pt idx="1">
                  <c:v>0.46939999999999998</c:v>
                </c:pt>
                <c:pt idx="2">
                  <c:v>0.44419999999999998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6-4C5A-AC19-3EC6FF50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082879"/>
        <c:axId val="100022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Sheet1!$M$178:$M$180</c15:sqref>
                        </c15:formulaRef>
                      </c:ext>
                    </c:extLst>
                    <c:strCache>
                      <c:ptCount val="3"/>
                      <c:pt idx="0">
                        <c:v>Black</c:v>
                      </c:pt>
                      <c:pt idx="1">
                        <c:v>Speckled</c:v>
                      </c:pt>
                      <c:pt idx="2">
                        <c:v>Pied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Sheet1!$N$178:$N$180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0.39173561252898204</c:v>
                      </c:pt>
                      <c:pt idx="1">
                        <c:v>0.1319839122257688</c:v>
                      </c:pt>
                      <c:pt idx="2">
                        <c:v>8.9442719099989965E-2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36-4C5A-AC19-3EC6FF509A98}"/>
                  </c:ext>
                </c:extLst>
              </c15:ser>
            </c15:filteredBarSeries>
          </c:ext>
        </c:extLst>
      </c:barChart>
      <c:catAx>
        <c:axId val="13080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0224015"/>
        <c:crosses val="autoZero"/>
        <c:auto val="1"/>
        <c:lblAlgn val="ctr"/>
        <c:lblOffset val="100"/>
        <c:noMultiLvlLbl val="0"/>
      </c:catAx>
      <c:valAx>
        <c:axId val="10002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0808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Total</a:t>
            </a:r>
            <a:r>
              <a:rPr lang="sv-SE" b="1" baseline="0"/>
              <a:t> Post-Predation Allele Frequnecy 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A-40E9-B492-5AFA75B4DB6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2A-40E9-B492-5AFA75B4DB63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Sheet1!$BV$129:$BW$129</c:f>
                <c:numCache>
                  <c:formatCode>General</c:formatCode>
                  <c:ptCount val="2"/>
                  <c:pt idx="0">
                    <c:v>3.6779288320775265</c:v>
                  </c:pt>
                  <c:pt idx="1">
                    <c:v>3.6677187042938897</c:v>
                  </c:pt>
                </c:numCache>
              </c:numRef>
            </c:plus>
            <c:minus>
              <c:numRef>
                <c:f>Sheet1!$BV$129:$BW$129</c:f>
                <c:numCache>
                  <c:formatCode>General</c:formatCode>
                  <c:ptCount val="2"/>
                  <c:pt idx="0">
                    <c:v>3.6779288320775265</c:v>
                  </c:pt>
                  <c:pt idx="1">
                    <c:v>3.6677187042938897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Sheet1!$BZ$122:$CA$122</c:f>
              <c:strCache>
                <c:ptCount val="2"/>
                <c:pt idx="0">
                  <c:v>Black</c:v>
                </c:pt>
                <c:pt idx="1">
                  <c:v>Speckled</c:v>
                </c:pt>
              </c:strCache>
            </c:strRef>
          </c:cat>
          <c:val>
            <c:numRef>
              <c:f>Sheet1!$BZ$123:$CA$123</c:f>
              <c:numCache>
                <c:formatCode>General</c:formatCode>
                <c:ptCount val="2"/>
                <c:pt idx="0">
                  <c:v>1253</c:v>
                </c:pt>
                <c:pt idx="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0E9-B492-5AFA75B4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462639"/>
        <c:axId val="937526367"/>
      </c:barChart>
      <c:catAx>
        <c:axId val="15914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Allele Varitation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7526367"/>
        <c:crosses val="autoZero"/>
        <c:auto val="1"/>
        <c:lblAlgn val="ctr"/>
        <c:lblOffset val="100"/>
        <c:noMultiLvlLbl val="0"/>
      </c:catAx>
      <c:valAx>
        <c:axId val="9375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Survival Number</a:t>
                </a:r>
                <a:r>
                  <a:rPr lang="sv-SE" baseline="0"/>
                  <a:t> (#)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146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15176</xdr:colOff>
      <xdr:row>5</xdr:row>
      <xdr:rowOff>118755</xdr:rowOff>
    </xdr:from>
    <xdr:to>
      <xdr:col>38</xdr:col>
      <xdr:colOff>18381</xdr:colOff>
      <xdr:row>20</xdr:row>
      <xdr:rowOff>138510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A02A541-71F1-FC48-6523-E8EC4C20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19320</xdr:colOff>
      <xdr:row>22</xdr:row>
      <xdr:rowOff>3517</xdr:rowOff>
    </xdr:from>
    <xdr:to>
      <xdr:col>38</xdr:col>
      <xdr:colOff>59810</xdr:colOff>
      <xdr:row>37</xdr:row>
      <xdr:rowOff>6046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1FF75-470C-7450-C56F-4007A5F2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21576</xdr:colOff>
      <xdr:row>39</xdr:row>
      <xdr:rowOff>26678</xdr:rowOff>
    </xdr:from>
    <xdr:to>
      <xdr:col>38</xdr:col>
      <xdr:colOff>88607</xdr:colOff>
      <xdr:row>54</xdr:row>
      <xdr:rowOff>48449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CCD0B8D0-2D4D-E3C3-779E-53ABAE5B5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161285</xdr:colOff>
      <xdr:row>26</xdr:row>
      <xdr:rowOff>63152</xdr:rowOff>
    </xdr:from>
    <xdr:to>
      <xdr:col>80</xdr:col>
      <xdr:colOff>484388</xdr:colOff>
      <xdr:row>40</xdr:row>
      <xdr:rowOff>149625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5C896899-9D33-462F-7D47-79AC5A73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711266</xdr:colOff>
      <xdr:row>144</xdr:row>
      <xdr:rowOff>30980</xdr:rowOff>
    </xdr:from>
    <xdr:to>
      <xdr:col>12</xdr:col>
      <xdr:colOff>521071</xdr:colOff>
      <xdr:row>159</xdr:row>
      <xdr:rowOff>36245</xdr:rowOff>
    </xdr:to>
    <xdr:graphicFrame macro="">
      <xdr:nvGraphicFramePr>
        <xdr:cNvPr id="125" name="Chart 1">
          <a:extLst>
            <a:ext uri="{FF2B5EF4-FFF2-40B4-BE49-F238E27FC236}">
              <a16:creationId xmlns:a16="http://schemas.microsoft.com/office/drawing/2014/main" id="{923F964A-9221-50BF-956E-6E7A07B8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161636</xdr:colOff>
      <xdr:row>12</xdr:row>
      <xdr:rowOff>71582</xdr:rowOff>
    </xdr:from>
    <xdr:to>
      <xdr:col>80</xdr:col>
      <xdr:colOff>450272</xdr:colOff>
      <xdr:row>25</xdr:row>
      <xdr:rowOff>217055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D8647800-C100-EB28-0518-6DAD797A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230908</xdr:colOff>
      <xdr:row>12</xdr:row>
      <xdr:rowOff>60036</xdr:rowOff>
    </xdr:from>
    <xdr:to>
      <xdr:col>88</xdr:col>
      <xdr:colOff>519545</xdr:colOff>
      <xdr:row>25</xdr:row>
      <xdr:rowOff>205509</xdr:rowOff>
    </xdr:to>
    <xdr:graphicFrame macro="">
      <xdr:nvGraphicFramePr>
        <xdr:cNvPr id="106" name="Chart 2">
          <a:extLst>
            <a:ext uri="{FF2B5EF4-FFF2-40B4-BE49-F238E27FC236}">
              <a16:creationId xmlns:a16="http://schemas.microsoft.com/office/drawing/2014/main" id="{539D9A44-E7DF-5D71-0E17-96B05CDF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135330</xdr:colOff>
      <xdr:row>181</xdr:row>
      <xdr:rowOff>72273</xdr:rowOff>
    </xdr:from>
    <xdr:to>
      <xdr:col>20</xdr:col>
      <xdr:colOff>387762</xdr:colOff>
      <xdr:row>196</xdr:row>
      <xdr:rowOff>20363</xdr:rowOff>
    </xdr:to>
    <xdr:graphicFrame macro="">
      <xdr:nvGraphicFramePr>
        <xdr:cNvPr id="7" name="Chart 85">
          <a:extLst>
            <a:ext uri="{FF2B5EF4-FFF2-40B4-BE49-F238E27FC236}">
              <a16:creationId xmlns:a16="http://schemas.microsoft.com/office/drawing/2014/main" id="{E215AD8B-7A8C-2EEE-2F26-55EB7515AE7C}"/>
            </a:ext>
            <a:ext uri="{147F2762-F138-4A5C-976F-8EAC2B608ADB}">
              <a16:predDERef xmlns:a16="http://schemas.microsoft.com/office/drawing/2014/main" pred="{539D9A44-E7DF-5D71-0E17-96B05CDF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95</xdr:col>
      <xdr:colOff>177030</xdr:colOff>
      <xdr:row>120</xdr:row>
      <xdr:rowOff>175685</xdr:rowOff>
    </xdr:from>
    <xdr:to>
      <xdr:col>102</xdr:col>
      <xdr:colOff>481830</xdr:colOff>
      <xdr:row>134</xdr:row>
      <xdr:rowOff>153940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BFCC83-89BF-195A-5661-D69B5BBF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182471</xdr:colOff>
      <xdr:row>103</xdr:row>
      <xdr:rowOff>13312</xdr:rowOff>
    </xdr:from>
    <xdr:to>
      <xdr:col>103</xdr:col>
      <xdr:colOff>18582</xdr:colOff>
      <xdr:row>119</xdr:row>
      <xdr:rowOff>36494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9DBFA2-DF6A-FD7D-B639-DC246106C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119360</xdr:colOff>
      <xdr:row>144</xdr:row>
      <xdr:rowOff>18267</xdr:rowOff>
    </xdr:from>
    <xdr:to>
      <xdr:col>19</xdr:col>
      <xdr:colOff>146752</xdr:colOff>
      <xdr:row>158</xdr:row>
      <xdr:rowOff>164488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0256D2-149F-6067-FE27-901F5244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AEC-DEAA-4162-AB34-1B77A6C3DE69}">
  <dimension ref="A2:CP220"/>
  <sheetViews>
    <sheetView tabSelected="1" zoomScale="205" zoomScaleNormal="205" workbookViewId="0">
      <selection activeCell="M190" sqref="M190"/>
    </sheetView>
  </sheetViews>
  <sheetFormatPr defaultRowHeight="15" x14ac:dyDescent="0.25"/>
  <cols>
    <col min="1" max="1" width="9.42578125" customWidth="1"/>
    <col min="2" max="2" width="19.5703125" customWidth="1"/>
    <col min="3" max="7" width="10.42578125" customWidth="1"/>
    <col min="8" max="8" width="9.7109375" customWidth="1"/>
    <col min="9" max="11" width="11.42578125" bestFit="1" customWidth="1"/>
    <col min="12" max="12" width="11.28515625" customWidth="1"/>
    <col min="13" max="13" width="10.5703125" bestFit="1" customWidth="1"/>
    <col min="14" max="15" width="11.42578125" bestFit="1" customWidth="1"/>
    <col min="16" max="16" width="9.42578125" customWidth="1"/>
    <col min="17" max="17" width="10.5703125" bestFit="1" customWidth="1"/>
    <col min="18" max="18" width="11.42578125" bestFit="1" customWidth="1"/>
    <col min="19" max="23" width="10.5703125" bestFit="1" customWidth="1"/>
    <col min="24" max="24" width="9.7109375" style="45" customWidth="1"/>
    <col min="25" max="26" width="10.5703125" bestFit="1" customWidth="1"/>
    <col min="27" max="27" width="11.42578125" bestFit="1" customWidth="1"/>
    <col min="28" max="29" width="10.5703125" bestFit="1" customWidth="1"/>
  </cols>
  <sheetData>
    <row r="2" spans="2:86" ht="15.75" thickBot="1" x14ac:dyDescent="0.3">
      <c r="B2" s="222" t="s">
        <v>0</v>
      </c>
      <c r="C2" s="223"/>
      <c r="D2" s="223"/>
      <c r="E2" s="223"/>
      <c r="F2" s="223"/>
      <c r="G2" s="223"/>
      <c r="H2" s="224"/>
      <c r="J2" s="211" t="s">
        <v>7</v>
      </c>
      <c r="K2" s="212"/>
      <c r="L2" s="212"/>
      <c r="M2" s="212"/>
      <c r="N2" s="212"/>
      <c r="O2" s="212"/>
      <c r="P2" s="213"/>
      <c r="R2" s="198" t="s">
        <v>8</v>
      </c>
      <c r="S2" s="199"/>
      <c r="T2" s="199"/>
      <c r="U2" s="199"/>
      <c r="V2" s="199"/>
      <c r="W2" s="199"/>
      <c r="X2" s="200"/>
      <c r="Z2" s="216" t="s">
        <v>12</v>
      </c>
      <c r="AA2" s="217"/>
      <c r="AB2" s="217"/>
      <c r="AC2" s="218"/>
      <c r="AE2" s="216" t="s">
        <v>13</v>
      </c>
      <c r="AF2" s="217"/>
      <c r="AG2" s="217"/>
      <c r="AH2" s="218"/>
    </row>
    <row r="3" spans="2:86" ht="16.5" thickTop="1" thickBot="1" x14ac:dyDescent="0.3">
      <c r="B3" s="201" t="s">
        <v>2</v>
      </c>
      <c r="C3" s="202"/>
      <c r="D3" s="203"/>
      <c r="E3" s="195" t="s">
        <v>1</v>
      </c>
      <c r="F3" s="196"/>
      <c r="G3" s="197"/>
      <c r="H3" s="220" t="s">
        <v>28</v>
      </c>
      <c r="J3" s="201" t="s">
        <v>2</v>
      </c>
      <c r="K3" s="202"/>
      <c r="L3" s="203"/>
      <c r="M3" s="195" t="s">
        <v>1</v>
      </c>
      <c r="N3" s="196"/>
      <c r="O3" s="197"/>
      <c r="P3" s="204" t="s">
        <v>10</v>
      </c>
      <c r="R3" s="201" t="s">
        <v>2</v>
      </c>
      <c r="S3" s="202"/>
      <c r="T3" s="203"/>
      <c r="U3" s="195" t="s">
        <v>1</v>
      </c>
      <c r="V3" s="196"/>
      <c r="W3" s="197"/>
      <c r="X3" s="206" t="s">
        <v>10</v>
      </c>
      <c r="Z3" s="7" t="s">
        <v>4</v>
      </c>
      <c r="AA3" s="1" t="s">
        <v>5</v>
      </c>
      <c r="AB3" s="1" t="s">
        <v>6</v>
      </c>
      <c r="AC3" s="6" t="s">
        <v>9</v>
      </c>
      <c r="AE3" s="7" t="s">
        <v>4</v>
      </c>
      <c r="AF3" s="1" t="s">
        <v>5</v>
      </c>
      <c r="AG3" s="1" t="s">
        <v>6</v>
      </c>
      <c r="AH3" s="6" t="s">
        <v>9</v>
      </c>
    </row>
    <row r="4" spans="2:86" ht="15.75" thickBot="1" x14ac:dyDescent="0.3">
      <c r="B4" s="2" t="s">
        <v>4</v>
      </c>
      <c r="C4" s="2" t="s">
        <v>5</v>
      </c>
      <c r="D4" s="2" t="s">
        <v>6</v>
      </c>
      <c r="E4" s="2" t="s">
        <v>4</v>
      </c>
      <c r="F4" s="2" t="s">
        <v>5</v>
      </c>
      <c r="G4" s="3" t="s">
        <v>6</v>
      </c>
      <c r="H4" s="221"/>
      <c r="J4" s="2" t="s">
        <v>4</v>
      </c>
      <c r="K4" s="2" t="s">
        <v>5</v>
      </c>
      <c r="L4" s="2" t="s">
        <v>6</v>
      </c>
      <c r="M4" s="2" t="s">
        <v>4</v>
      </c>
      <c r="N4" s="2" t="s">
        <v>5</v>
      </c>
      <c r="O4" s="5" t="s">
        <v>6</v>
      </c>
      <c r="P4" s="205"/>
      <c r="R4" s="2" t="s">
        <v>4</v>
      </c>
      <c r="S4" s="2" t="s">
        <v>5</v>
      </c>
      <c r="T4" s="2" t="s">
        <v>6</v>
      </c>
      <c r="U4" s="2" t="s">
        <v>4</v>
      </c>
      <c r="V4" s="2" t="s">
        <v>5</v>
      </c>
      <c r="W4" s="2" t="s">
        <v>6</v>
      </c>
      <c r="X4" s="207"/>
      <c r="Z4" s="8">
        <v>135</v>
      </c>
      <c r="AA4" s="9">
        <f>135*3</f>
        <v>405</v>
      </c>
      <c r="AB4" s="9">
        <v>405</v>
      </c>
      <c r="AC4" s="10">
        <v>945</v>
      </c>
      <c r="AE4" s="8">
        <v>405</v>
      </c>
      <c r="AF4" s="9">
        <v>1215</v>
      </c>
      <c r="AG4" s="9">
        <v>1215</v>
      </c>
      <c r="AH4" s="10">
        <v>2835</v>
      </c>
    </row>
    <row r="5" spans="2:86" x14ac:dyDescent="0.25">
      <c r="B5" s="17">
        <v>124</v>
      </c>
      <c r="C5" s="16">
        <v>260</v>
      </c>
      <c r="D5" s="18">
        <v>291</v>
      </c>
      <c r="E5" s="15">
        <f>0.14*H5</f>
        <v>94.500000000000014</v>
      </c>
      <c r="F5" s="1">
        <f>0.43*H5</f>
        <v>290.25</v>
      </c>
      <c r="G5" s="4">
        <f>0.43*H5</f>
        <v>290.25</v>
      </c>
      <c r="H5" s="13">
        <f>AC4-270</f>
        <v>675</v>
      </c>
      <c r="J5" s="7">
        <v>29</v>
      </c>
      <c r="K5" s="1">
        <v>367</v>
      </c>
      <c r="L5" s="4">
        <v>279</v>
      </c>
      <c r="M5" s="15">
        <f>0.14*P5</f>
        <v>94.500000000000014</v>
      </c>
      <c r="N5" s="1">
        <f>0.43*P5</f>
        <v>290.25</v>
      </c>
      <c r="O5" s="4">
        <f>0.43*P5</f>
        <v>290.25</v>
      </c>
      <c r="P5" s="13">
        <f>AC4-270</f>
        <v>675</v>
      </c>
      <c r="R5" s="7">
        <v>21</v>
      </c>
      <c r="S5" s="1">
        <v>324</v>
      </c>
      <c r="T5" s="4">
        <v>330</v>
      </c>
      <c r="U5" s="15">
        <f>0.14*X5</f>
        <v>94.500000000000014</v>
      </c>
      <c r="V5" s="1">
        <f>0.43*X5</f>
        <v>290.25</v>
      </c>
      <c r="W5" s="4">
        <f>0.43*X5</f>
        <v>290.25</v>
      </c>
      <c r="X5" s="43">
        <f>AC4-270</f>
        <v>675</v>
      </c>
      <c r="AT5" s="173" t="s">
        <v>55</v>
      </c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</row>
    <row r="6" spans="2:86" x14ac:dyDescent="0.25">
      <c r="D6" s="12"/>
      <c r="E6" s="12"/>
      <c r="F6" s="12"/>
      <c r="G6" s="12"/>
      <c r="H6" s="12"/>
      <c r="J6" s="12"/>
      <c r="K6" s="12"/>
      <c r="L6" s="12"/>
      <c r="M6" s="12"/>
      <c r="N6" s="12"/>
      <c r="O6" s="12"/>
      <c r="P6" s="12"/>
      <c r="R6" s="12"/>
      <c r="S6" s="12"/>
      <c r="T6" s="12"/>
      <c r="U6" s="12"/>
      <c r="V6" s="12"/>
      <c r="W6" s="12"/>
      <c r="X6" s="44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</row>
    <row r="7" spans="2:86" ht="17.25" x14ac:dyDescent="0.25"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S7" s="154" t="s">
        <v>52</v>
      </c>
      <c r="BT7" s="109" t="s">
        <v>18</v>
      </c>
      <c r="BU7" s="110">
        <f>AVERAGE(AQ13:AY15)</f>
        <v>19.851851851851851</v>
      </c>
    </row>
    <row r="8" spans="2:86" ht="17.25" x14ac:dyDescent="0.25">
      <c r="AZ8" s="172"/>
      <c r="BA8" s="172"/>
      <c r="BB8" s="172"/>
      <c r="BS8" s="154"/>
      <c r="BT8" s="111" t="s">
        <v>16</v>
      </c>
      <c r="BU8" s="63">
        <f>AVERAGE(BD13:BL15)</f>
        <v>30.037037037037038</v>
      </c>
      <c r="BW8" s="1"/>
      <c r="BX8" s="1"/>
      <c r="BY8" s="138" t="s">
        <v>73</v>
      </c>
      <c r="BZ8" s="138"/>
      <c r="CE8" s="1"/>
      <c r="CF8" s="1"/>
      <c r="CG8" s="138" t="s">
        <v>73</v>
      </c>
      <c r="CH8" s="138"/>
    </row>
    <row r="9" spans="2:86" ht="17.25" x14ac:dyDescent="0.25">
      <c r="AP9" s="170" t="s">
        <v>0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 t="s">
        <v>0</v>
      </c>
      <c r="BN9" s="170"/>
      <c r="BO9" s="170"/>
      <c r="BP9" s="170"/>
      <c r="BQ9" s="170"/>
      <c r="BR9" s="170"/>
      <c r="BS9" s="170"/>
      <c r="BW9" s="1"/>
      <c r="BX9" s="1"/>
      <c r="BY9" s="118" t="s">
        <v>18</v>
      </c>
      <c r="BZ9" s="119" t="s">
        <v>74</v>
      </c>
      <c r="CE9" s="1"/>
      <c r="CF9" s="1"/>
      <c r="CG9" s="118" t="s">
        <v>18</v>
      </c>
      <c r="CH9" s="119" t="s">
        <v>74</v>
      </c>
    </row>
    <row r="10" spans="2:86" ht="18" thickBot="1" x14ac:dyDescent="0.3">
      <c r="AP10" s="156" t="s">
        <v>54</v>
      </c>
      <c r="AQ10" s="156"/>
      <c r="AR10" s="156"/>
      <c r="AS10" s="156"/>
      <c r="AT10" s="156"/>
      <c r="AU10" s="156"/>
      <c r="AV10" s="156"/>
      <c r="AW10" s="156"/>
      <c r="AX10" s="156"/>
      <c r="AY10" s="156"/>
      <c r="AZ10" s="171"/>
      <c r="BA10" s="171"/>
      <c r="BB10" s="171"/>
      <c r="BC10" s="158" t="s">
        <v>53</v>
      </c>
      <c r="BD10" s="158"/>
      <c r="BE10" s="158"/>
      <c r="BF10" s="158"/>
      <c r="BG10" s="158"/>
      <c r="BH10" s="158"/>
      <c r="BI10" s="158"/>
      <c r="BJ10" s="158"/>
      <c r="BK10" s="158"/>
      <c r="BL10" s="158"/>
      <c r="BS10" s="154" t="s">
        <v>3</v>
      </c>
      <c r="BT10" s="109" t="s">
        <v>18</v>
      </c>
      <c r="BU10" s="110">
        <f>STDEVPA(AP13:AY15)</f>
        <v>5.5673652256301231</v>
      </c>
      <c r="BW10" s="139" t="s">
        <v>72</v>
      </c>
      <c r="BX10" s="118" t="s">
        <v>4</v>
      </c>
      <c r="BY10" s="13">
        <f>BU7</f>
        <v>19.851851851851851</v>
      </c>
      <c r="BZ10" s="13">
        <f>BU8</f>
        <v>30.037037037037038</v>
      </c>
      <c r="CE10" s="139" t="s">
        <v>72</v>
      </c>
      <c r="CF10" s="118" t="s">
        <v>4</v>
      </c>
      <c r="CG10" s="13">
        <v>25</v>
      </c>
      <c r="CH10" s="13">
        <v>45</v>
      </c>
    </row>
    <row r="11" spans="2:86" ht="18" thickBot="1" x14ac:dyDescent="0.3">
      <c r="AP11" s="143" t="s">
        <v>43</v>
      </c>
      <c r="AQ11" s="144"/>
      <c r="AR11" s="144"/>
      <c r="AS11" s="144"/>
      <c r="AT11" s="144"/>
      <c r="AU11" s="144"/>
      <c r="AV11" s="144"/>
      <c r="AW11" s="144"/>
      <c r="AX11" s="144"/>
      <c r="AY11" s="145"/>
      <c r="AZ11" s="171"/>
      <c r="BA11" s="171"/>
      <c r="BB11" s="171"/>
      <c r="BC11" s="143" t="s">
        <v>43</v>
      </c>
      <c r="BD11" s="144"/>
      <c r="BE11" s="144"/>
      <c r="BF11" s="144"/>
      <c r="BG11" s="144"/>
      <c r="BH11" s="144"/>
      <c r="BI11" s="144"/>
      <c r="BJ11" s="144"/>
      <c r="BK11" s="144"/>
      <c r="BL11" s="145"/>
      <c r="BS11" s="154"/>
      <c r="BT11" s="111" t="s">
        <v>16</v>
      </c>
      <c r="BU11" s="63">
        <f>STDEVPA(BD13:BL15)</f>
        <v>1.2317251220974732</v>
      </c>
      <c r="BW11" s="140"/>
      <c r="BX11" s="119" t="s">
        <v>5</v>
      </c>
      <c r="BY11" s="13">
        <f>BU15</f>
        <v>12.666666666666666</v>
      </c>
      <c r="BZ11" s="13">
        <f>BU16</f>
        <v>37.481481481481481</v>
      </c>
      <c r="CE11" s="140"/>
      <c r="CF11" s="119" t="s">
        <v>5</v>
      </c>
      <c r="CG11" s="13">
        <v>25</v>
      </c>
      <c r="CH11" s="13">
        <v>45</v>
      </c>
    </row>
    <row r="12" spans="2:86" ht="15.75" thickBot="1" x14ac:dyDescent="0.3">
      <c r="AP12" s="105" t="s">
        <v>44</v>
      </c>
      <c r="AQ12" s="106">
        <v>1</v>
      </c>
      <c r="AR12" s="106">
        <v>2</v>
      </c>
      <c r="AS12" s="106">
        <v>3</v>
      </c>
      <c r="AT12" s="106">
        <v>4</v>
      </c>
      <c r="AU12" s="106">
        <v>5</v>
      </c>
      <c r="AV12" s="106">
        <v>6</v>
      </c>
      <c r="AW12" s="106">
        <v>7</v>
      </c>
      <c r="AX12" s="106">
        <v>8</v>
      </c>
      <c r="AY12" s="107">
        <v>9</v>
      </c>
      <c r="AZ12" s="171"/>
      <c r="BA12" s="171"/>
      <c r="BB12" s="171"/>
      <c r="BC12" s="105" t="s">
        <v>44</v>
      </c>
      <c r="BD12" s="106">
        <v>1</v>
      </c>
      <c r="BE12" s="106">
        <v>2</v>
      </c>
      <c r="BF12" s="106">
        <v>3</v>
      </c>
      <c r="BG12" s="106">
        <v>4</v>
      </c>
      <c r="BH12" s="106">
        <v>5</v>
      </c>
      <c r="BI12" s="106">
        <v>6</v>
      </c>
      <c r="BJ12" s="106">
        <v>7</v>
      </c>
      <c r="BK12" s="106">
        <v>8</v>
      </c>
      <c r="BL12" s="107">
        <v>9</v>
      </c>
      <c r="BW12" s="141"/>
      <c r="BX12" s="120" t="s">
        <v>6</v>
      </c>
      <c r="BY12" s="13">
        <f>BU23</f>
        <v>13.888888888888889</v>
      </c>
      <c r="BZ12" s="13">
        <f>BU24</f>
        <v>36.074074074074076</v>
      </c>
      <c r="CE12" s="141"/>
      <c r="CF12" s="120" t="s">
        <v>6</v>
      </c>
      <c r="CG12" s="13">
        <v>25</v>
      </c>
      <c r="CH12" s="13">
        <v>45</v>
      </c>
    </row>
    <row r="13" spans="2:86" x14ac:dyDescent="0.25">
      <c r="AP13" s="101">
        <v>1</v>
      </c>
      <c r="AQ13">
        <v>21</v>
      </c>
      <c r="AR13">
        <v>22</v>
      </c>
      <c r="AS13">
        <v>19</v>
      </c>
      <c r="AT13">
        <v>21</v>
      </c>
      <c r="AU13">
        <v>22</v>
      </c>
      <c r="AV13">
        <v>20</v>
      </c>
      <c r="AW13">
        <v>20</v>
      </c>
      <c r="AX13">
        <v>20</v>
      </c>
      <c r="AY13" s="56">
        <v>18</v>
      </c>
      <c r="AZ13" s="171"/>
      <c r="BA13" s="171"/>
      <c r="BB13" s="171"/>
      <c r="BC13" s="101">
        <v>1</v>
      </c>
      <c r="BD13">
        <v>29</v>
      </c>
      <c r="BE13">
        <v>28</v>
      </c>
      <c r="BF13">
        <v>31</v>
      </c>
      <c r="BG13">
        <v>29</v>
      </c>
      <c r="BH13">
        <v>28</v>
      </c>
      <c r="BI13">
        <v>30</v>
      </c>
      <c r="BJ13">
        <v>30</v>
      </c>
      <c r="BK13">
        <v>30</v>
      </c>
      <c r="BL13" s="56">
        <v>32</v>
      </c>
    </row>
    <row r="14" spans="2:86" x14ac:dyDescent="0.25">
      <c r="AP14" s="102">
        <v>2</v>
      </c>
      <c r="AQ14">
        <v>20</v>
      </c>
      <c r="AR14">
        <v>22</v>
      </c>
      <c r="AS14">
        <v>22</v>
      </c>
      <c r="AT14">
        <v>19</v>
      </c>
      <c r="AU14">
        <v>21</v>
      </c>
      <c r="AV14">
        <v>21</v>
      </c>
      <c r="AW14">
        <v>21</v>
      </c>
      <c r="AX14">
        <v>19</v>
      </c>
      <c r="AY14" s="56">
        <v>15</v>
      </c>
      <c r="AZ14" s="171"/>
      <c r="BA14" s="171"/>
      <c r="BB14" s="171"/>
      <c r="BC14" s="102">
        <v>2</v>
      </c>
      <c r="BD14">
        <v>30</v>
      </c>
      <c r="BE14">
        <v>28</v>
      </c>
      <c r="BF14">
        <v>29</v>
      </c>
      <c r="BG14">
        <v>31</v>
      </c>
      <c r="BH14">
        <v>29</v>
      </c>
      <c r="BI14">
        <v>29</v>
      </c>
      <c r="BJ14">
        <v>29</v>
      </c>
      <c r="BK14">
        <v>31</v>
      </c>
      <c r="BL14" s="56">
        <v>31</v>
      </c>
    </row>
    <row r="15" spans="2:86" ht="18" thickBot="1" x14ac:dyDescent="0.3">
      <c r="AP15" s="103">
        <v>3</v>
      </c>
      <c r="AQ15" s="57">
        <v>18</v>
      </c>
      <c r="AR15" s="57">
        <v>20</v>
      </c>
      <c r="AS15" s="57">
        <v>20</v>
      </c>
      <c r="AT15" s="57">
        <v>19</v>
      </c>
      <c r="AU15" s="57">
        <v>18</v>
      </c>
      <c r="AV15" s="57">
        <v>21</v>
      </c>
      <c r="AW15" s="57">
        <v>18</v>
      </c>
      <c r="AX15" s="57">
        <v>19</v>
      </c>
      <c r="AY15" s="58">
        <v>20</v>
      </c>
      <c r="AZ15" s="171"/>
      <c r="BA15" s="171"/>
      <c r="BB15" s="171"/>
      <c r="BC15" s="103">
        <v>3</v>
      </c>
      <c r="BD15" s="57">
        <v>32</v>
      </c>
      <c r="BE15" s="57">
        <v>30</v>
      </c>
      <c r="BF15" s="57">
        <v>30</v>
      </c>
      <c r="BG15" s="57">
        <v>31</v>
      </c>
      <c r="BH15" s="57">
        <v>32</v>
      </c>
      <c r="BI15" s="57">
        <v>29</v>
      </c>
      <c r="BJ15" s="57">
        <v>32</v>
      </c>
      <c r="BK15" s="57">
        <v>31</v>
      </c>
      <c r="BL15" s="58">
        <v>30</v>
      </c>
      <c r="BS15" s="167" t="s">
        <v>52</v>
      </c>
      <c r="BT15" s="109" t="s">
        <v>18</v>
      </c>
      <c r="BU15" s="110">
        <f>AVERAGE(AQ21:AY23)</f>
        <v>12.666666666666666</v>
      </c>
    </row>
    <row r="16" spans="2:86" ht="17.25" x14ac:dyDescent="0.25">
      <c r="AZ16" s="171"/>
      <c r="BA16" s="171"/>
      <c r="BB16" s="171"/>
      <c r="BS16" s="167"/>
      <c r="BT16" s="111" t="s">
        <v>16</v>
      </c>
      <c r="BU16" s="63">
        <f>AVERAGE(BD21:BL23)</f>
        <v>37.481481481481481</v>
      </c>
    </row>
    <row r="17" spans="1:73" x14ac:dyDescent="0.25">
      <c r="B17" s="219" t="s">
        <v>11</v>
      </c>
      <c r="C17" s="219"/>
      <c r="D17" s="219"/>
      <c r="E17" s="219"/>
      <c r="F17" s="219"/>
      <c r="G17" s="219"/>
      <c r="H17" s="219"/>
      <c r="J17" s="219" t="s">
        <v>11</v>
      </c>
      <c r="K17" s="219"/>
      <c r="L17" s="219"/>
      <c r="M17" s="219"/>
      <c r="N17" s="219"/>
      <c r="O17" s="219"/>
      <c r="P17" s="219"/>
      <c r="R17" s="219" t="s">
        <v>11</v>
      </c>
      <c r="S17" s="219"/>
      <c r="T17" s="219"/>
      <c r="U17" s="219"/>
      <c r="V17" s="219"/>
      <c r="W17" s="219"/>
      <c r="X17" s="219"/>
      <c r="Y17" s="219" t="s">
        <v>39</v>
      </c>
      <c r="Z17" s="219"/>
      <c r="AA17" s="219"/>
      <c r="AB17" s="219"/>
      <c r="AP17" s="157" t="s">
        <v>7</v>
      </c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 t="s">
        <v>7</v>
      </c>
      <c r="BN17" s="157"/>
      <c r="BO17" s="157"/>
      <c r="BP17" s="157"/>
      <c r="BQ17" s="157"/>
      <c r="BR17" s="157"/>
      <c r="BS17" s="157"/>
    </row>
    <row r="18" spans="1:73" ht="18" thickBot="1" x14ac:dyDescent="0.3">
      <c r="B18" s="170" t="s">
        <v>0</v>
      </c>
      <c r="C18" s="170"/>
      <c r="D18" s="170"/>
      <c r="E18" s="170"/>
      <c r="F18" s="170"/>
      <c r="G18" s="170"/>
      <c r="H18" s="20"/>
      <c r="J18" s="157" t="s">
        <v>7</v>
      </c>
      <c r="K18" s="157"/>
      <c r="L18" s="157"/>
      <c r="M18" s="157"/>
      <c r="N18" s="157"/>
      <c r="O18" s="157"/>
      <c r="R18" s="198" t="s">
        <v>8</v>
      </c>
      <c r="S18" s="199"/>
      <c r="T18" s="199"/>
      <c r="U18" s="199"/>
      <c r="V18" s="199"/>
      <c r="W18" s="200"/>
      <c r="Y18" s="208" t="s">
        <v>38</v>
      </c>
      <c r="Z18" s="209"/>
      <c r="AA18" s="209"/>
      <c r="AB18" s="209"/>
      <c r="AC18" s="209"/>
      <c r="AD18" s="210"/>
      <c r="AP18" s="154" t="s">
        <v>54</v>
      </c>
      <c r="AQ18" s="154"/>
      <c r="AR18" s="154"/>
      <c r="AS18" s="154"/>
      <c r="AT18" s="154"/>
      <c r="AU18" s="154"/>
      <c r="AV18" s="154"/>
      <c r="AW18" s="154"/>
      <c r="AX18" s="154"/>
      <c r="AY18" s="154"/>
      <c r="AZ18" s="249"/>
      <c r="BA18" s="249"/>
      <c r="BB18" s="249"/>
      <c r="BC18" s="158" t="s">
        <v>53</v>
      </c>
      <c r="BD18" s="158"/>
      <c r="BE18" s="158"/>
      <c r="BF18" s="158"/>
      <c r="BG18" s="158"/>
      <c r="BH18" s="158"/>
      <c r="BI18" s="158"/>
      <c r="BJ18" s="158"/>
      <c r="BK18" s="158"/>
      <c r="BL18" s="158"/>
      <c r="BS18" s="167" t="s">
        <v>3</v>
      </c>
      <c r="BT18" s="109" t="s">
        <v>18</v>
      </c>
      <c r="BU18" s="110">
        <f>STDEVPA(AP21:AY23)</f>
        <v>3.7912179221634483</v>
      </c>
    </row>
    <row r="19" spans="1:73" ht="18" thickBot="1" x14ac:dyDescent="0.3">
      <c r="B19" s="170" t="s">
        <v>4</v>
      </c>
      <c r="C19" s="170"/>
      <c r="D19" s="157" t="s">
        <v>5</v>
      </c>
      <c r="E19" s="157"/>
      <c r="F19" s="169" t="s">
        <v>6</v>
      </c>
      <c r="G19" s="192"/>
      <c r="J19" s="170" t="s">
        <v>4</v>
      </c>
      <c r="K19" s="170"/>
      <c r="L19" s="157" t="s">
        <v>5</v>
      </c>
      <c r="M19" s="157"/>
      <c r="N19" s="169" t="s">
        <v>6</v>
      </c>
      <c r="O19" s="192"/>
      <c r="R19" s="225" t="s">
        <v>4</v>
      </c>
      <c r="S19" s="170"/>
      <c r="T19" s="157" t="s">
        <v>5</v>
      </c>
      <c r="U19" s="157"/>
      <c r="V19" s="169" t="s">
        <v>6</v>
      </c>
      <c r="W19" s="192"/>
      <c r="Y19" s="170" t="s">
        <v>4</v>
      </c>
      <c r="Z19" s="170"/>
      <c r="AA19" s="157" t="s">
        <v>5</v>
      </c>
      <c r="AB19" s="157"/>
      <c r="AC19" s="169" t="s">
        <v>6</v>
      </c>
      <c r="AD19" s="192"/>
      <c r="AP19" s="143" t="s">
        <v>43</v>
      </c>
      <c r="AQ19" s="144"/>
      <c r="AR19" s="144"/>
      <c r="AS19" s="144"/>
      <c r="AT19" s="144"/>
      <c r="AU19" s="144"/>
      <c r="AV19" s="144"/>
      <c r="AW19" s="144"/>
      <c r="AX19" s="144"/>
      <c r="AY19" s="145"/>
      <c r="AZ19" s="249"/>
      <c r="BA19" s="249"/>
      <c r="BB19" s="249"/>
      <c r="BC19" s="143" t="s">
        <v>43</v>
      </c>
      <c r="BD19" s="144"/>
      <c r="BE19" s="144"/>
      <c r="BF19" s="144"/>
      <c r="BG19" s="144"/>
      <c r="BH19" s="144"/>
      <c r="BI19" s="144"/>
      <c r="BJ19" s="144"/>
      <c r="BK19" s="144"/>
      <c r="BL19" s="145"/>
      <c r="BS19" s="167"/>
      <c r="BT19" s="111" t="s">
        <v>16</v>
      </c>
      <c r="BU19" s="63">
        <f>STDEVPA(BD21:BL23)</f>
        <v>1.7715941841631706</v>
      </c>
    </row>
    <row r="20" spans="1:73" ht="15.75" thickBot="1" x14ac:dyDescent="0.3">
      <c r="B20" s="21" t="s">
        <v>14</v>
      </c>
      <c r="C20" s="22" t="s">
        <v>15</v>
      </c>
      <c r="D20" s="21" t="s">
        <v>14</v>
      </c>
      <c r="E20" s="22" t="s">
        <v>15</v>
      </c>
      <c r="F20" s="21" t="s">
        <v>14</v>
      </c>
      <c r="G20" s="22" t="s">
        <v>15</v>
      </c>
      <c r="H20" s="19"/>
      <c r="J20" s="21" t="s">
        <v>14</v>
      </c>
      <c r="K20" s="22" t="s">
        <v>15</v>
      </c>
      <c r="L20" s="21" t="s">
        <v>14</v>
      </c>
      <c r="M20" s="22" t="s">
        <v>15</v>
      </c>
      <c r="N20" s="21" t="s">
        <v>14</v>
      </c>
      <c r="O20" s="22" t="s">
        <v>15</v>
      </c>
      <c r="R20" s="21" t="s">
        <v>14</v>
      </c>
      <c r="S20" s="22" t="s">
        <v>15</v>
      </c>
      <c r="T20" s="21" t="s">
        <v>14</v>
      </c>
      <c r="U20" s="22" t="s">
        <v>15</v>
      </c>
      <c r="V20" s="21" t="s">
        <v>14</v>
      </c>
      <c r="W20" s="22" t="s">
        <v>15</v>
      </c>
      <c r="Y20" s="21" t="s">
        <v>14</v>
      </c>
      <c r="Z20" s="22" t="s">
        <v>15</v>
      </c>
      <c r="AA20" s="21" t="s">
        <v>14</v>
      </c>
      <c r="AB20" s="22" t="s">
        <v>15</v>
      </c>
      <c r="AC20" s="21" t="s">
        <v>14</v>
      </c>
      <c r="AD20" s="22" t="s">
        <v>15</v>
      </c>
      <c r="AP20" s="105" t="s">
        <v>44</v>
      </c>
      <c r="AQ20" s="106">
        <v>1</v>
      </c>
      <c r="AR20" s="106">
        <v>2</v>
      </c>
      <c r="AS20" s="106">
        <v>3</v>
      </c>
      <c r="AT20" s="106">
        <v>4</v>
      </c>
      <c r="AU20" s="106">
        <v>5</v>
      </c>
      <c r="AV20" s="106">
        <v>6</v>
      </c>
      <c r="AW20" s="106">
        <v>7</v>
      </c>
      <c r="AX20" s="106">
        <v>8</v>
      </c>
      <c r="AY20" s="107">
        <v>9</v>
      </c>
      <c r="AZ20" s="249"/>
      <c r="BA20" s="249"/>
      <c r="BB20" s="249"/>
      <c r="BC20" s="105" t="s">
        <v>44</v>
      </c>
      <c r="BD20" s="106">
        <v>1</v>
      </c>
      <c r="BE20" s="106">
        <v>2</v>
      </c>
      <c r="BF20" s="106">
        <v>3</v>
      </c>
      <c r="BG20" s="106">
        <v>4</v>
      </c>
      <c r="BH20" s="106">
        <v>5</v>
      </c>
      <c r="BI20" s="106">
        <v>6</v>
      </c>
      <c r="BJ20" s="106">
        <v>7</v>
      </c>
      <c r="BK20" s="106">
        <v>8</v>
      </c>
      <c r="BL20" s="107">
        <v>9</v>
      </c>
      <c r="BS20" s="108"/>
    </row>
    <row r="21" spans="1:73" x14ac:dyDescent="0.25">
      <c r="B21" s="23">
        <f>B5</f>
        <v>124</v>
      </c>
      <c r="C21" s="23">
        <f>E5</f>
        <v>94.500000000000014</v>
      </c>
      <c r="D21" s="23">
        <f>C5</f>
        <v>260</v>
      </c>
      <c r="E21" s="13">
        <f>F5</f>
        <v>290.25</v>
      </c>
      <c r="F21" s="23">
        <f>D5</f>
        <v>291</v>
      </c>
      <c r="G21" s="13">
        <f>G5</f>
        <v>290.25</v>
      </c>
      <c r="H21" s="1"/>
      <c r="J21" s="23">
        <f>J5</f>
        <v>29</v>
      </c>
      <c r="K21" s="23">
        <f>M5</f>
        <v>94.500000000000014</v>
      </c>
      <c r="L21" s="23">
        <f>K5</f>
        <v>367</v>
      </c>
      <c r="M21" s="13">
        <f>N5</f>
        <v>290.25</v>
      </c>
      <c r="N21" s="23">
        <f>L5</f>
        <v>279</v>
      </c>
      <c r="O21" s="13">
        <f>O5</f>
        <v>290.25</v>
      </c>
      <c r="R21" s="23">
        <f>R5</f>
        <v>21</v>
      </c>
      <c r="S21" s="23">
        <f>U5</f>
        <v>94.500000000000014</v>
      </c>
      <c r="T21" s="23">
        <f>S5</f>
        <v>324</v>
      </c>
      <c r="U21" s="13">
        <f>V5</f>
        <v>290.25</v>
      </c>
      <c r="V21" s="23">
        <f>T5</f>
        <v>330</v>
      </c>
      <c r="W21" s="13">
        <f>W5</f>
        <v>290.25</v>
      </c>
      <c r="Y21" s="23">
        <f>AVERAGE(B21,J21,R21)</f>
        <v>58</v>
      </c>
      <c r="Z21" s="23">
        <f t="shared" ref="Z21" si="0">AVERAGE(C21,K21,S21)</f>
        <v>94.500000000000014</v>
      </c>
      <c r="AA21" s="23">
        <f t="shared" ref="AA21" si="1">AVERAGE(D21,L21,T21)</f>
        <v>317</v>
      </c>
      <c r="AB21" s="23">
        <f t="shared" ref="AB21" si="2">AVERAGE(E21,M21,U21)</f>
        <v>290.25</v>
      </c>
      <c r="AC21" s="23">
        <f t="shared" ref="AC21" si="3">AVERAGE(F21,N21,V21)</f>
        <v>300</v>
      </c>
      <c r="AD21" s="23">
        <f t="shared" ref="AD21" si="4">AVERAGE(G21,O21,W21)</f>
        <v>290.25</v>
      </c>
      <c r="AP21" s="101">
        <v>1</v>
      </c>
      <c r="AQ21">
        <v>14</v>
      </c>
      <c r="AR21">
        <v>13</v>
      </c>
      <c r="AS21">
        <v>11</v>
      </c>
      <c r="AT21">
        <v>10</v>
      </c>
      <c r="AU21">
        <v>13</v>
      </c>
      <c r="AV21">
        <v>12</v>
      </c>
      <c r="AW21">
        <v>13</v>
      </c>
      <c r="AX21">
        <v>13</v>
      </c>
      <c r="AY21" s="56">
        <v>15</v>
      </c>
      <c r="AZ21" s="249"/>
      <c r="BA21" s="249"/>
      <c r="BB21" s="249"/>
      <c r="BC21" s="101">
        <v>1</v>
      </c>
      <c r="BD21">
        <v>36</v>
      </c>
      <c r="BE21">
        <v>37</v>
      </c>
      <c r="BF21">
        <v>39</v>
      </c>
      <c r="BG21">
        <v>40</v>
      </c>
      <c r="BH21">
        <v>37</v>
      </c>
      <c r="BI21">
        <v>38</v>
      </c>
      <c r="BJ21">
        <v>37</v>
      </c>
      <c r="BK21">
        <v>37</v>
      </c>
      <c r="BL21" s="56">
        <v>35</v>
      </c>
    </row>
    <row r="22" spans="1:73" x14ac:dyDescent="0.25">
      <c r="A22" s="20"/>
      <c r="B22" s="215"/>
      <c r="C22" s="215"/>
      <c r="D22" s="215"/>
      <c r="E22" s="215"/>
      <c r="F22" s="215"/>
      <c r="G22" s="215"/>
      <c r="I22" s="20"/>
      <c r="J22" s="215"/>
      <c r="K22" s="215"/>
      <c r="L22" s="215"/>
      <c r="M22" s="215"/>
      <c r="N22" s="215"/>
      <c r="O22" s="215"/>
      <c r="Q22" s="25"/>
      <c r="R22" s="215"/>
      <c r="S22" s="215"/>
      <c r="T22" s="215"/>
      <c r="U22" s="215"/>
      <c r="V22" s="215"/>
      <c r="W22" s="215"/>
      <c r="X22" s="53" t="s">
        <v>40</v>
      </c>
      <c r="Y22" s="193">
        <f>STDEVA(B21,J21,R21)</f>
        <v>57.297469403107151</v>
      </c>
      <c r="Z22" s="194"/>
      <c r="AA22" s="193">
        <f>STDEVPA(D21,L21,T21)</f>
        <v>43.962104893495109</v>
      </c>
      <c r="AB22" s="194"/>
      <c r="AC22" s="193"/>
      <c r="AD22" s="194"/>
      <c r="AP22" s="102">
        <v>2</v>
      </c>
      <c r="AQ22">
        <v>19</v>
      </c>
      <c r="AR22">
        <v>15</v>
      </c>
      <c r="AS22">
        <v>10</v>
      </c>
      <c r="AT22">
        <v>10</v>
      </c>
      <c r="AU22">
        <v>13</v>
      </c>
      <c r="AV22">
        <v>11</v>
      </c>
      <c r="AW22">
        <v>10</v>
      </c>
      <c r="AX22">
        <v>16</v>
      </c>
      <c r="AY22" s="56">
        <v>15</v>
      </c>
      <c r="AZ22" s="249"/>
      <c r="BA22" s="249"/>
      <c r="BB22" s="249"/>
      <c r="BC22" s="102">
        <v>2</v>
      </c>
      <c r="BD22">
        <v>36</v>
      </c>
      <c r="BE22">
        <v>35</v>
      </c>
      <c r="BF22">
        <v>40</v>
      </c>
      <c r="BG22">
        <v>40</v>
      </c>
      <c r="BH22">
        <v>36</v>
      </c>
      <c r="BI22">
        <v>39</v>
      </c>
      <c r="BJ22">
        <v>40</v>
      </c>
      <c r="BK22">
        <v>34</v>
      </c>
      <c r="BL22" s="56">
        <v>35</v>
      </c>
    </row>
    <row r="23" spans="1:73" ht="18" thickBot="1" x14ac:dyDescent="0.3">
      <c r="B23" s="219" t="s">
        <v>36</v>
      </c>
      <c r="C23" s="215"/>
      <c r="D23" s="215"/>
      <c r="E23" s="215"/>
      <c r="J23" s="219" t="s">
        <v>36</v>
      </c>
      <c r="K23" s="219"/>
      <c r="L23" s="219"/>
      <c r="M23" s="219"/>
      <c r="R23" s="219" t="s">
        <v>36</v>
      </c>
      <c r="S23" s="219"/>
      <c r="T23" s="219"/>
      <c r="U23" s="219"/>
      <c r="X23" s="45" t="s">
        <v>42</v>
      </c>
      <c r="Y23" s="219" t="s">
        <v>37</v>
      </c>
      <c r="Z23" s="219"/>
      <c r="AA23" s="219"/>
      <c r="AB23" s="219"/>
      <c r="AP23" s="103">
        <v>3</v>
      </c>
      <c r="AQ23" s="57">
        <v>11</v>
      </c>
      <c r="AR23" s="57">
        <v>14</v>
      </c>
      <c r="AS23" s="57">
        <v>10</v>
      </c>
      <c r="AT23" s="57">
        <v>13</v>
      </c>
      <c r="AU23" s="57">
        <v>14</v>
      </c>
      <c r="AV23" s="57">
        <v>11</v>
      </c>
      <c r="AW23" s="57">
        <v>12</v>
      </c>
      <c r="AX23" s="57">
        <v>12</v>
      </c>
      <c r="AY23" s="58">
        <v>12</v>
      </c>
      <c r="AZ23" s="249"/>
      <c r="BA23" s="249"/>
      <c r="BB23" s="249"/>
      <c r="BC23" s="103">
        <v>3</v>
      </c>
      <c r="BD23" s="57">
        <v>39</v>
      </c>
      <c r="BE23" s="57">
        <v>36</v>
      </c>
      <c r="BF23" s="57">
        <v>40</v>
      </c>
      <c r="BG23" s="57">
        <v>37</v>
      </c>
      <c r="BH23" s="57">
        <v>36</v>
      </c>
      <c r="BI23" s="57">
        <v>39</v>
      </c>
      <c r="BJ23" s="57">
        <v>38</v>
      </c>
      <c r="BK23" s="57">
        <v>38</v>
      </c>
      <c r="BL23" s="58">
        <v>38</v>
      </c>
      <c r="BS23" s="158" t="s">
        <v>52</v>
      </c>
      <c r="BT23" s="109" t="s">
        <v>18</v>
      </c>
      <c r="BU23" s="110">
        <f>AVERAGE(AQ29:AY31)</f>
        <v>13.888888888888889</v>
      </c>
    </row>
    <row r="24" spans="1:73" ht="17.25" x14ac:dyDescent="0.25">
      <c r="B24" s="170" t="s">
        <v>0</v>
      </c>
      <c r="C24" s="170"/>
      <c r="D24" s="170"/>
      <c r="E24" s="170"/>
      <c r="F24" s="170"/>
      <c r="G24" s="170"/>
      <c r="J24" s="157" t="s">
        <v>7</v>
      </c>
      <c r="K24" s="157"/>
      <c r="L24" s="157"/>
      <c r="M24" s="157"/>
      <c r="N24" s="157"/>
      <c r="O24" s="157"/>
      <c r="R24" s="208" t="s">
        <v>8</v>
      </c>
      <c r="S24" s="209"/>
      <c r="T24" s="209"/>
      <c r="U24" s="209"/>
      <c r="V24" s="209"/>
      <c r="W24" s="210"/>
      <c r="Y24" s="208" t="s">
        <v>38</v>
      </c>
      <c r="Z24" s="209"/>
      <c r="AA24" s="209"/>
      <c r="AB24" s="209"/>
      <c r="AC24" s="209"/>
      <c r="AD24" s="210"/>
      <c r="AZ24" s="249"/>
      <c r="BA24" s="249"/>
      <c r="BB24" s="249"/>
      <c r="BS24" s="158"/>
      <c r="BT24" s="111" t="s">
        <v>16</v>
      </c>
      <c r="BU24" s="63">
        <f>AVERAGE(BD29:BL31)</f>
        <v>36.074074074074076</v>
      </c>
    </row>
    <row r="25" spans="1:73" x14ac:dyDescent="0.25">
      <c r="B25" s="170" t="s">
        <v>4</v>
      </c>
      <c r="C25" s="170"/>
      <c r="D25" s="157" t="s">
        <v>5</v>
      </c>
      <c r="E25" s="157"/>
      <c r="F25" s="169" t="s">
        <v>6</v>
      </c>
      <c r="G25" s="192"/>
      <c r="J25" s="170" t="s">
        <v>4</v>
      </c>
      <c r="K25" s="170"/>
      <c r="L25" s="157" t="s">
        <v>5</v>
      </c>
      <c r="M25" s="157"/>
      <c r="N25" s="169" t="s">
        <v>6</v>
      </c>
      <c r="O25" s="192"/>
      <c r="R25" s="170" t="s">
        <v>4</v>
      </c>
      <c r="S25" s="170"/>
      <c r="T25" s="157" t="s">
        <v>5</v>
      </c>
      <c r="U25" s="157"/>
      <c r="V25" s="169" t="s">
        <v>6</v>
      </c>
      <c r="W25" s="192"/>
      <c r="Y25" s="170" t="s">
        <v>4</v>
      </c>
      <c r="Z25" s="170"/>
      <c r="AA25" s="157" t="s">
        <v>5</v>
      </c>
      <c r="AB25" s="157"/>
      <c r="AC25" s="169" t="s">
        <v>6</v>
      </c>
      <c r="AD25" s="192"/>
      <c r="AP25" s="168" t="s">
        <v>8</v>
      </c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9" t="s">
        <v>8</v>
      </c>
      <c r="BN25" s="169"/>
      <c r="BO25" s="169"/>
      <c r="BP25" s="169"/>
      <c r="BQ25" s="169"/>
      <c r="BR25" s="169"/>
      <c r="BS25" s="169"/>
    </row>
    <row r="26" spans="1:73" ht="18" thickBot="1" x14ac:dyDescent="0.3">
      <c r="B26" s="21" t="s">
        <v>14</v>
      </c>
      <c r="C26" s="22" t="s">
        <v>15</v>
      </c>
      <c r="D26" s="21" t="s">
        <v>14</v>
      </c>
      <c r="E26" s="22" t="s">
        <v>15</v>
      </c>
      <c r="F26" s="21" t="s">
        <v>14</v>
      </c>
      <c r="G26" s="22" t="s">
        <v>15</v>
      </c>
      <c r="J26" s="21" t="s">
        <v>14</v>
      </c>
      <c r="K26" s="22" t="s">
        <v>15</v>
      </c>
      <c r="L26" s="21" t="s">
        <v>14</v>
      </c>
      <c r="M26" s="22" t="s">
        <v>15</v>
      </c>
      <c r="N26" s="21" t="s">
        <v>14</v>
      </c>
      <c r="O26" s="22" t="s">
        <v>15</v>
      </c>
      <c r="R26" s="21" t="s">
        <v>14</v>
      </c>
      <c r="S26" s="22" t="s">
        <v>15</v>
      </c>
      <c r="T26" s="21" t="s">
        <v>14</v>
      </c>
      <c r="U26" s="22" t="s">
        <v>15</v>
      </c>
      <c r="V26" s="21" t="s">
        <v>14</v>
      </c>
      <c r="W26" s="22" t="s">
        <v>15</v>
      </c>
      <c r="Y26" s="21" t="s">
        <v>14</v>
      </c>
      <c r="Z26" s="22" t="s">
        <v>15</v>
      </c>
      <c r="AA26" s="21" t="s">
        <v>14</v>
      </c>
      <c r="AB26" s="22" t="s">
        <v>15</v>
      </c>
      <c r="AC26" s="21" t="s">
        <v>14</v>
      </c>
      <c r="AD26" s="22" t="s">
        <v>15</v>
      </c>
      <c r="AP26" s="154" t="s">
        <v>54</v>
      </c>
      <c r="AQ26" s="154"/>
      <c r="AR26" s="154"/>
      <c r="AS26" s="154"/>
      <c r="AT26" s="154"/>
      <c r="AU26" s="154"/>
      <c r="AV26" s="154"/>
      <c r="AW26" s="154"/>
      <c r="AX26" s="154"/>
      <c r="AY26" s="154"/>
      <c r="AZ26" s="250"/>
      <c r="BA26" s="250"/>
      <c r="BB26" s="250"/>
      <c r="BC26" s="158" t="s">
        <v>53</v>
      </c>
      <c r="BD26" s="158"/>
      <c r="BE26" s="158"/>
      <c r="BF26" s="158"/>
      <c r="BG26" s="158"/>
      <c r="BH26" s="158"/>
      <c r="BI26" s="158"/>
      <c r="BJ26" s="158"/>
      <c r="BK26" s="158"/>
      <c r="BL26" s="158"/>
      <c r="BS26" s="158" t="s">
        <v>3</v>
      </c>
      <c r="BT26" s="109" t="s">
        <v>18</v>
      </c>
      <c r="BU26" s="110">
        <f>STDEVPA(AP29:AY31)</f>
        <v>3.992910383834495</v>
      </c>
    </row>
    <row r="27" spans="1:73" ht="18" thickBot="1" x14ac:dyDescent="0.3">
      <c r="B27" s="23">
        <f>B21/135</f>
        <v>0.91851851851851851</v>
      </c>
      <c r="C27" s="23">
        <f>C21/135</f>
        <v>0.70000000000000007</v>
      </c>
      <c r="D27" s="23">
        <f>D21/405</f>
        <v>0.64197530864197527</v>
      </c>
      <c r="E27" s="23">
        <f t="shared" ref="E27:G27" si="5">E21/405</f>
        <v>0.71666666666666667</v>
      </c>
      <c r="F27" s="23">
        <f t="shared" si="5"/>
        <v>0.71851851851851856</v>
      </c>
      <c r="G27" s="23">
        <f t="shared" si="5"/>
        <v>0.71666666666666667</v>
      </c>
      <c r="J27" s="23">
        <f>J21/135</f>
        <v>0.21481481481481482</v>
      </c>
      <c r="K27" s="23">
        <f>K21/135</f>
        <v>0.70000000000000007</v>
      </c>
      <c r="L27" s="23">
        <f>L21/405</f>
        <v>0.90617283950617289</v>
      </c>
      <c r="M27" s="23">
        <f t="shared" ref="M27:O27" si="6">M21/405</f>
        <v>0.71666666666666667</v>
      </c>
      <c r="N27" s="23">
        <f t="shared" si="6"/>
        <v>0.68888888888888888</v>
      </c>
      <c r="O27" s="23">
        <f t="shared" si="6"/>
        <v>0.71666666666666667</v>
      </c>
      <c r="R27" s="23">
        <f>R21/135</f>
        <v>0.15555555555555556</v>
      </c>
      <c r="S27" s="23">
        <f>S21/135</f>
        <v>0.70000000000000007</v>
      </c>
      <c r="T27" s="23">
        <f>T21/405</f>
        <v>0.8</v>
      </c>
      <c r="U27" s="23">
        <f t="shared" ref="U27:W27" si="7">U21/405</f>
        <v>0.71666666666666667</v>
      </c>
      <c r="V27" s="23">
        <f t="shared" si="7"/>
        <v>0.81481481481481477</v>
      </c>
      <c r="W27" s="23">
        <f t="shared" si="7"/>
        <v>0.71666666666666667</v>
      </c>
      <c r="Y27" s="23">
        <f>AVERAGE(B27,J27,R27)</f>
        <v>0.42962962962962958</v>
      </c>
      <c r="Z27" s="23">
        <f t="shared" ref="Z27:AD27" si="8">AVERAGE(C27,K27,S27)</f>
        <v>0.70000000000000007</v>
      </c>
      <c r="AA27" s="23">
        <f t="shared" si="8"/>
        <v>0.78271604938271599</v>
      </c>
      <c r="AB27" s="23">
        <f t="shared" si="8"/>
        <v>0.71666666666666667</v>
      </c>
      <c r="AC27" s="23">
        <f t="shared" si="8"/>
        <v>0.74074074074074081</v>
      </c>
      <c r="AD27" s="23">
        <f t="shared" si="8"/>
        <v>0.71666666666666667</v>
      </c>
      <c r="AP27" s="143" t="s">
        <v>43</v>
      </c>
      <c r="AQ27" s="144"/>
      <c r="AR27" s="144"/>
      <c r="AS27" s="144"/>
      <c r="AT27" s="144"/>
      <c r="AU27" s="144"/>
      <c r="AV27" s="144"/>
      <c r="AW27" s="144"/>
      <c r="AX27" s="144"/>
      <c r="AY27" s="145"/>
      <c r="AZ27" s="250"/>
      <c r="BA27" s="250"/>
      <c r="BB27" s="250"/>
      <c r="BC27" s="143" t="s">
        <v>43</v>
      </c>
      <c r="BD27" s="144"/>
      <c r="BE27" s="144"/>
      <c r="BF27" s="144"/>
      <c r="BG27" s="144"/>
      <c r="BH27" s="144"/>
      <c r="BI27" s="144"/>
      <c r="BJ27" s="144"/>
      <c r="BK27" s="144"/>
      <c r="BL27" s="145"/>
      <c r="BS27" s="158"/>
      <c r="BT27" s="111" t="s">
        <v>16</v>
      </c>
      <c r="BU27" s="63">
        <f>STDEVPA(BD29:BL31)</f>
        <v>1.9800098377220234</v>
      </c>
    </row>
    <row r="28" spans="1:73" ht="15.75" thickBot="1" x14ac:dyDescent="0.3">
      <c r="Y28" s="25"/>
      <c r="AA28" s="25"/>
      <c r="AC28" s="25"/>
      <c r="AP28" s="99" t="s">
        <v>44</v>
      </c>
      <c r="AQ28" s="100">
        <v>1</v>
      </c>
      <c r="AR28" s="100">
        <v>2</v>
      </c>
      <c r="AS28" s="100">
        <v>3</v>
      </c>
      <c r="AT28" s="100">
        <v>4</v>
      </c>
      <c r="AU28" s="100">
        <v>5</v>
      </c>
      <c r="AV28" s="100">
        <v>6</v>
      </c>
      <c r="AW28" s="100">
        <v>7</v>
      </c>
      <c r="AX28" s="100">
        <v>8</v>
      </c>
      <c r="AY28" s="104">
        <v>9</v>
      </c>
      <c r="AZ28" s="250"/>
      <c r="BA28" s="250"/>
      <c r="BB28" s="250"/>
      <c r="BC28" s="105" t="s">
        <v>44</v>
      </c>
      <c r="BD28" s="106">
        <v>1</v>
      </c>
      <c r="BE28" s="106">
        <v>2</v>
      </c>
      <c r="BF28" s="106">
        <v>3</v>
      </c>
      <c r="BG28" s="106">
        <v>4</v>
      </c>
      <c r="BH28" s="106">
        <v>5</v>
      </c>
      <c r="BI28" s="106">
        <v>6</v>
      </c>
      <c r="BJ28" s="106">
        <v>7</v>
      </c>
      <c r="BK28" s="106">
        <v>8</v>
      </c>
      <c r="BL28" s="107">
        <v>9</v>
      </c>
    </row>
    <row r="29" spans="1:73" x14ac:dyDescent="0.25">
      <c r="AP29" s="101">
        <v>1</v>
      </c>
      <c r="AQ29">
        <v>13</v>
      </c>
      <c r="AR29">
        <v>14</v>
      </c>
      <c r="AS29">
        <v>12</v>
      </c>
      <c r="AT29">
        <v>12</v>
      </c>
      <c r="AU29">
        <v>18</v>
      </c>
      <c r="AV29">
        <v>12</v>
      </c>
      <c r="AW29">
        <v>15</v>
      </c>
      <c r="AX29">
        <v>13</v>
      </c>
      <c r="AY29" s="56">
        <v>16</v>
      </c>
      <c r="AZ29" s="250"/>
      <c r="BA29" s="250"/>
      <c r="BB29" s="250"/>
      <c r="BC29" s="101">
        <v>1</v>
      </c>
      <c r="BD29">
        <v>37</v>
      </c>
      <c r="BE29">
        <v>36</v>
      </c>
      <c r="BF29">
        <v>38</v>
      </c>
      <c r="BG29">
        <v>38</v>
      </c>
      <c r="BH29">
        <v>32</v>
      </c>
      <c r="BI29">
        <v>38</v>
      </c>
      <c r="BJ29">
        <v>35</v>
      </c>
      <c r="BK29">
        <v>37</v>
      </c>
      <c r="BL29" s="56">
        <v>34</v>
      </c>
    </row>
    <row r="30" spans="1:73" x14ac:dyDescent="0.25">
      <c r="AP30" s="102">
        <v>2</v>
      </c>
      <c r="AQ30">
        <v>16</v>
      </c>
      <c r="AR30">
        <v>17</v>
      </c>
      <c r="AS30">
        <v>13</v>
      </c>
      <c r="AT30">
        <v>12</v>
      </c>
      <c r="AU30">
        <v>16</v>
      </c>
      <c r="AV30">
        <v>12</v>
      </c>
      <c r="AW30">
        <v>11</v>
      </c>
      <c r="AX30">
        <v>14</v>
      </c>
      <c r="AY30" s="56">
        <v>15</v>
      </c>
      <c r="AZ30" s="250"/>
      <c r="BA30" s="250"/>
      <c r="BB30" s="250"/>
      <c r="BC30" s="102">
        <v>2</v>
      </c>
      <c r="BD30">
        <v>34</v>
      </c>
      <c r="BE30">
        <v>33</v>
      </c>
      <c r="BF30">
        <v>37</v>
      </c>
      <c r="BG30">
        <v>38</v>
      </c>
      <c r="BH30">
        <v>34</v>
      </c>
      <c r="BI30">
        <v>38</v>
      </c>
      <c r="BJ30">
        <v>40</v>
      </c>
      <c r="BK30">
        <v>36</v>
      </c>
      <c r="BL30" s="56">
        <v>35</v>
      </c>
    </row>
    <row r="31" spans="1:73" ht="18" thickBot="1" x14ac:dyDescent="0.3">
      <c r="B31" s="25"/>
      <c r="C31" s="51"/>
      <c r="D31" s="170" t="s">
        <v>33</v>
      </c>
      <c r="E31" s="170"/>
      <c r="F31" s="170"/>
      <c r="G31" s="170"/>
      <c r="H31" s="170"/>
      <c r="I31" s="170"/>
      <c r="J31" s="170"/>
      <c r="K31" s="170"/>
      <c r="L31" s="157" t="s">
        <v>34</v>
      </c>
      <c r="M31" s="157"/>
      <c r="N31" s="157"/>
      <c r="O31" s="157"/>
      <c r="P31" s="157"/>
      <c r="Q31" s="157"/>
      <c r="R31" s="157"/>
      <c r="S31" s="157"/>
      <c r="T31" s="247" t="s">
        <v>31</v>
      </c>
      <c r="U31" s="247"/>
      <c r="V31" s="247"/>
      <c r="W31" s="247"/>
      <c r="X31" s="247"/>
      <c r="Y31" s="247"/>
      <c r="Z31" s="247"/>
      <c r="AA31" s="247"/>
      <c r="AP31" s="103">
        <v>3</v>
      </c>
      <c r="AQ31" s="57">
        <v>12</v>
      </c>
      <c r="AR31" s="57">
        <v>13</v>
      </c>
      <c r="AS31" s="57">
        <v>17</v>
      </c>
      <c r="AT31" s="57">
        <v>15</v>
      </c>
      <c r="AU31" s="57">
        <v>15</v>
      </c>
      <c r="AV31" s="57">
        <v>12</v>
      </c>
      <c r="AW31" s="57">
        <v>14</v>
      </c>
      <c r="AX31" s="57">
        <v>12</v>
      </c>
      <c r="AY31" s="58">
        <v>14</v>
      </c>
      <c r="AZ31" s="250"/>
      <c r="BA31" s="250"/>
      <c r="BB31" s="250"/>
      <c r="BC31" s="103">
        <v>3</v>
      </c>
      <c r="BD31" s="57">
        <v>38</v>
      </c>
      <c r="BE31" s="57">
        <v>37</v>
      </c>
      <c r="BF31" s="57">
        <v>35</v>
      </c>
      <c r="BG31" s="57">
        <v>35</v>
      </c>
      <c r="BH31" s="57">
        <v>33</v>
      </c>
      <c r="BI31" s="57">
        <v>38</v>
      </c>
      <c r="BJ31" s="57">
        <v>34</v>
      </c>
      <c r="BK31" s="57">
        <v>38</v>
      </c>
      <c r="BL31" s="58">
        <v>36</v>
      </c>
    </row>
    <row r="32" spans="1:73" ht="15.75" thickBot="1" x14ac:dyDescent="0.3">
      <c r="C32" s="52"/>
      <c r="D32" s="226" t="s">
        <v>30</v>
      </c>
      <c r="E32" s="175"/>
      <c r="F32" s="174" t="s">
        <v>29</v>
      </c>
      <c r="G32" s="174"/>
      <c r="H32" s="175" t="s">
        <v>32</v>
      </c>
      <c r="I32" s="176"/>
      <c r="J32" s="154" t="s">
        <v>35</v>
      </c>
      <c r="K32" s="154"/>
      <c r="L32" s="226" t="s">
        <v>30</v>
      </c>
      <c r="M32" s="175"/>
      <c r="N32" s="174" t="s">
        <v>29</v>
      </c>
      <c r="O32" s="174"/>
      <c r="P32" s="132" t="s">
        <v>78</v>
      </c>
      <c r="Q32" s="133"/>
      <c r="R32" s="154" t="s">
        <v>35</v>
      </c>
      <c r="S32" s="154"/>
      <c r="T32" s="226" t="s">
        <v>30</v>
      </c>
      <c r="U32" s="175"/>
      <c r="V32" s="174" t="s">
        <v>29</v>
      </c>
      <c r="W32" s="174"/>
      <c r="X32" s="130" t="s">
        <v>79</v>
      </c>
      <c r="Y32" s="131"/>
      <c r="Z32" s="170" t="s">
        <v>35</v>
      </c>
      <c r="AA32" s="170"/>
      <c r="AZ32" s="250"/>
      <c r="BA32" s="250"/>
      <c r="BB32" s="250"/>
    </row>
    <row r="33" spans="2:78" x14ac:dyDescent="0.25">
      <c r="B33" s="20"/>
      <c r="C33" s="26" t="s">
        <v>4</v>
      </c>
      <c r="D33" s="232">
        <v>124</v>
      </c>
      <c r="E33" s="232"/>
      <c r="F33" s="214">
        <v>94.5</v>
      </c>
      <c r="G33" s="214"/>
      <c r="H33" s="232">
        <v>9.2100000000000009</v>
      </c>
      <c r="I33" s="232"/>
      <c r="J33" s="154">
        <f>_xlfn.CHISQ.TEST(D33:E35,F33:G35)</f>
        <v>2.0667015375538215E-3</v>
      </c>
      <c r="K33" s="154"/>
      <c r="L33" s="232">
        <v>29</v>
      </c>
      <c r="M33" s="232"/>
      <c r="N33" s="214">
        <v>94.5</v>
      </c>
      <c r="O33" s="214"/>
      <c r="P33" s="227">
        <v>45.4</v>
      </c>
      <c r="Q33" s="227"/>
      <c r="R33" s="154">
        <f>_xlfn.CHISQ.TEST(L33:M35,N33:O35)</f>
        <v>4.3650218798746561E-15</v>
      </c>
      <c r="S33" s="154"/>
      <c r="T33" s="232">
        <v>21</v>
      </c>
      <c r="U33" s="232"/>
      <c r="V33" s="214">
        <v>94.5</v>
      </c>
      <c r="W33" s="214"/>
      <c r="X33" s="240">
        <v>57.17</v>
      </c>
      <c r="Y33" s="240"/>
      <c r="Z33" s="154">
        <f>_xlfn.CHISQ.TEST(T33:U35,V33:W35)</f>
        <v>3.5656078150740886E-15</v>
      </c>
      <c r="AA33" s="154"/>
      <c r="AZ33" s="250"/>
      <c r="BA33" s="250"/>
      <c r="BB33" s="250"/>
    </row>
    <row r="34" spans="2:78" x14ac:dyDescent="0.25">
      <c r="C34" s="47" t="s">
        <v>5</v>
      </c>
      <c r="D34" s="232">
        <v>260</v>
      </c>
      <c r="E34" s="232"/>
      <c r="F34" s="214">
        <v>290.25</v>
      </c>
      <c r="G34" s="214"/>
      <c r="H34" s="232">
        <v>3.15</v>
      </c>
      <c r="I34" s="232"/>
      <c r="J34" s="154"/>
      <c r="K34" s="154"/>
      <c r="L34" s="232">
        <v>367</v>
      </c>
      <c r="M34" s="232"/>
      <c r="N34" s="214">
        <v>290.25</v>
      </c>
      <c r="O34" s="214"/>
      <c r="P34" s="227">
        <v>20.29</v>
      </c>
      <c r="Q34" s="227"/>
      <c r="R34" s="154"/>
      <c r="S34" s="154"/>
      <c r="T34" s="232">
        <v>324</v>
      </c>
      <c r="U34" s="232"/>
      <c r="V34" s="214">
        <v>290.25</v>
      </c>
      <c r="W34" s="214"/>
      <c r="X34" s="240">
        <v>3.92</v>
      </c>
      <c r="Y34" s="240"/>
      <c r="Z34" s="154"/>
      <c r="AA34" s="154"/>
      <c r="AZ34" s="250"/>
      <c r="BA34" s="250"/>
      <c r="BB34" s="250"/>
    </row>
    <row r="35" spans="2:78" ht="15.75" thickBot="1" x14ac:dyDescent="0.3">
      <c r="C35" s="49" t="s">
        <v>6</v>
      </c>
      <c r="D35" s="232">
        <v>291</v>
      </c>
      <c r="E35" s="232"/>
      <c r="F35" s="214">
        <v>290.25</v>
      </c>
      <c r="G35" s="214"/>
      <c r="H35" s="244">
        <v>0</v>
      </c>
      <c r="I35" s="244"/>
      <c r="J35" s="154"/>
      <c r="K35" s="154"/>
      <c r="L35" s="232">
        <v>279</v>
      </c>
      <c r="M35" s="232"/>
      <c r="N35" s="214">
        <v>290.25</v>
      </c>
      <c r="O35" s="214"/>
      <c r="P35" s="227">
        <v>0.44</v>
      </c>
      <c r="Q35" s="227"/>
      <c r="R35" s="154"/>
      <c r="S35" s="154"/>
      <c r="T35" s="243">
        <v>330</v>
      </c>
      <c r="U35" s="243"/>
      <c r="V35" s="248">
        <v>290.25</v>
      </c>
      <c r="W35" s="248"/>
      <c r="X35" s="241">
        <v>5.44</v>
      </c>
      <c r="Y35" s="241"/>
      <c r="Z35" s="154"/>
      <c r="AA35" s="154"/>
      <c r="AZ35" s="250"/>
      <c r="BA35" s="250"/>
      <c r="BB35" s="250"/>
    </row>
    <row r="36" spans="2:78" ht="15.75" thickBot="1" x14ac:dyDescent="0.3">
      <c r="C36" s="50" t="s">
        <v>9</v>
      </c>
      <c r="D36" s="234">
        <v>675</v>
      </c>
      <c r="E36" s="234"/>
      <c r="F36" s="234">
        <v>675</v>
      </c>
      <c r="G36" s="236"/>
      <c r="H36" s="234">
        <v>12.36</v>
      </c>
      <c r="I36" s="235"/>
      <c r="J36" s="154"/>
      <c r="K36" s="154"/>
      <c r="L36" s="238">
        <v>675</v>
      </c>
      <c r="M36" s="239"/>
      <c r="N36" s="236">
        <v>675</v>
      </c>
      <c r="O36" s="237"/>
      <c r="P36" s="245">
        <v>66.13</v>
      </c>
      <c r="Q36" s="246"/>
      <c r="R36" s="154"/>
      <c r="S36" s="154"/>
      <c r="T36" s="237">
        <v>675</v>
      </c>
      <c r="U36" s="239"/>
      <c r="V36" s="236">
        <v>675</v>
      </c>
      <c r="W36" s="239"/>
      <c r="X36" s="242">
        <v>66.53</v>
      </c>
      <c r="Y36" s="242"/>
      <c r="Z36" s="156"/>
      <c r="AA36" s="156"/>
      <c r="AZ36" s="250"/>
      <c r="BA36" s="250"/>
      <c r="BB36" s="250"/>
    </row>
    <row r="37" spans="2:78" x14ac:dyDescent="0.25">
      <c r="C37" s="1"/>
      <c r="D37" s="1"/>
      <c r="E37" s="1"/>
      <c r="F37" s="1"/>
      <c r="G37" s="1"/>
      <c r="H37" s="1"/>
      <c r="I37" s="1"/>
      <c r="AZ37" s="250"/>
      <c r="BA37" s="250"/>
      <c r="BB37" s="250"/>
    </row>
    <row r="38" spans="2:78" x14ac:dyDescent="0.25">
      <c r="AZ38" s="250"/>
      <c r="BA38" s="250"/>
      <c r="BB38" s="250"/>
    </row>
    <row r="39" spans="2:78" ht="18" thickBot="1" x14ac:dyDescent="0.3">
      <c r="S39" s="51"/>
      <c r="T39" s="247" t="s">
        <v>31</v>
      </c>
      <c r="U39" s="247"/>
      <c r="V39" s="247"/>
      <c r="W39" s="247"/>
      <c r="X39" s="247"/>
      <c r="Y39" s="247"/>
      <c r="Z39" s="247"/>
      <c r="AA39" s="247"/>
      <c r="AS39" s="59" t="s">
        <v>0</v>
      </c>
      <c r="AT39" s="59"/>
      <c r="AU39" s="59"/>
      <c r="AV39" s="59"/>
      <c r="AW39" s="59"/>
      <c r="AX39" s="59"/>
      <c r="AY39" s="59"/>
      <c r="AZ39" s="250"/>
      <c r="BA39" s="250"/>
      <c r="BB39" s="250"/>
      <c r="BC39" s="59"/>
      <c r="BD39" s="59"/>
      <c r="BE39" s="59"/>
      <c r="BF39" s="59"/>
      <c r="BG39" s="59"/>
    </row>
    <row r="40" spans="2:78" ht="14.45" customHeight="1" thickBot="1" x14ac:dyDescent="0.3">
      <c r="I40" s="51"/>
      <c r="J40" s="157" t="s">
        <v>34</v>
      </c>
      <c r="K40" s="157"/>
      <c r="L40" s="157"/>
      <c r="M40" s="157"/>
      <c r="N40" s="157"/>
      <c r="O40" s="157"/>
      <c r="P40" s="157"/>
      <c r="Q40" s="157"/>
      <c r="S40" s="52"/>
      <c r="T40" s="226" t="s">
        <v>30</v>
      </c>
      <c r="U40" s="175"/>
      <c r="V40" s="174" t="s">
        <v>29</v>
      </c>
      <c r="W40" s="174"/>
      <c r="X40" s="130" t="s">
        <v>79</v>
      </c>
      <c r="Y40" s="131"/>
      <c r="Z40" s="170" t="s">
        <v>35</v>
      </c>
      <c r="AA40" s="170"/>
      <c r="AT40" s="173" t="s">
        <v>56</v>
      </c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</row>
    <row r="41" spans="2:78" ht="14.45" customHeight="1" thickBot="1" x14ac:dyDescent="0.3">
      <c r="I41" s="52"/>
      <c r="J41" s="226" t="s">
        <v>30</v>
      </c>
      <c r="K41" s="175"/>
      <c r="L41" s="174" t="s">
        <v>29</v>
      </c>
      <c r="M41" s="174"/>
      <c r="N41" s="132" t="s">
        <v>78</v>
      </c>
      <c r="O41" s="133"/>
      <c r="P41" s="154" t="s">
        <v>35</v>
      </c>
      <c r="Q41" s="154"/>
      <c r="S41" s="26" t="s">
        <v>4</v>
      </c>
      <c r="T41" s="232">
        <v>21</v>
      </c>
      <c r="U41" s="232"/>
      <c r="V41" s="214">
        <v>94.5</v>
      </c>
      <c r="W41" s="214"/>
      <c r="X41" s="240">
        <v>57.17</v>
      </c>
      <c r="Y41" s="240"/>
      <c r="Z41" s="154">
        <f>_xlfn.CHISQ.TEST(T41:U43,V41:W43)</f>
        <v>3.5656078150740886E-15</v>
      </c>
      <c r="AA41" s="154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</row>
    <row r="42" spans="2:78" ht="16.5" customHeight="1" x14ac:dyDescent="0.25">
      <c r="I42" s="26" t="s">
        <v>4</v>
      </c>
      <c r="J42" s="232">
        <v>29</v>
      </c>
      <c r="K42" s="232"/>
      <c r="L42" s="214">
        <v>94.5</v>
      </c>
      <c r="M42" s="214"/>
      <c r="N42" s="227">
        <v>45.4</v>
      </c>
      <c r="O42" s="227"/>
      <c r="P42" s="154">
        <f>_xlfn.CHISQ.TEST(J42:K44,L42:M44)</f>
        <v>4.3650218798746561E-15</v>
      </c>
      <c r="Q42" s="154"/>
      <c r="S42" s="47" t="s">
        <v>5</v>
      </c>
      <c r="T42" s="232">
        <v>324</v>
      </c>
      <c r="U42" s="232"/>
      <c r="V42" s="214">
        <v>290.25</v>
      </c>
      <c r="W42" s="214"/>
      <c r="X42" s="240">
        <v>3.92</v>
      </c>
      <c r="Y42" s="240"/>
      <c r="Z42" s="154"/>
      <c r="AA42" s="154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S42" s="154" t="s">
        <v>52</v>
      </c>
      <c r="BT42" s="109" t="s">
        <v>18</v>
      </c>
      <c r="BU42" s="110">
        <f>AVERAGE(AQ48:AY50)</f>
        <v>79.407407407407405</v>
      </c>
    </row>
    <row r="43" spans="2:78" ht="18" thickBot="1" x14ac:dyDescent="0.3">
      <c r="I43" s="47" t="s">
        <v>5</v>
      </c>
      <c r="J43" s="232">
        <v>367</v>
      </c>
      <c r="K43" s="232"/>
      <c r="L43" s="214">
        <v>290.25</v>
      </c>
      <c r="M43" s="214"/>
      <c r="N43" s="227">
        <v>20.29</v>
      </c>
      <c r="O43" s="227"/>
      <c r="P43" s="154"/>
      <c r="Q43" s="154"/>
      <c r="S43" s="49" t="s">
        <v>6</v>
      </c>
      <c r="T43" s="243">
        <v>330</v>
      </c>
      <c r="U43" s="243"/>
      <c r="V43" s="248">
        <v>290.25</v>
      </c>
      <c r="W43" s="248"/>
      <c r="X43" s="241">
        <v>5.44</v>
      </c>
      <c r="Y43" s="241"/>
      <c r="Z43" s="154"/>
      <c r="AA43" s="154"/>
      <c r="AZ43" s="172"/>
      <c r="BA43" s="172"/>
      <c r="BB43" s="172"/>
      <c r="BS43" s="154"/>
      <c r="BT43" s="111" t="s">
        <v>16</v>
      </c>
      <c r="BU43" s="63">
        <f>AVERAGE(BD48:BL50)</f>
        <v>66.748971193415642</v>
      </c>
      <c r="BW43" s="1"/>
      <c r="BX43" s="1"/>
      <c r="BY43" s="138" t="s">
        <v>73</v>
      </c>
      <c r="BZ43" s="138"/>
    </row>
    <row r="44" spans="2:78" ht="18" thickBot="1" x14ac:dyDescent="0.3">
      <c r="I44" s="49" t="s">
        <v>6</v>
      </c>
      <c r="J44" s="232">
        <v>279</v>
      </c>
      <c r="K44" s="232"/>
      <c r="L44" s="214">
        <v>290.25</v>
      </c>
      <c r="M44" s="214"/>
      <c r="N44" s="227">
        <v>0.44</v>
      </c>
      <c r="O44" s="227"/>
      <c r="P44" s="154"/>
      <c r="Q44" s="154"/>
      <c r="S44" s="50" t="s">
        <v>9</v>
      </c>
      <c r="T44" s="237">
        <v>675</v>
      </c>
      <c r="U44" s="239"/>
      <c r="V44" s="236">
        <v>675</v>
      </c>
      <c r="W44" s="239"/>
      <c r="X44" s="242">
        <v>66.53</v>
      </c>
      <c r="Y44" s="242"/>
      <c r="Z44" s="156"/>
      <c r="AA44" s="156"/>
      <c r="AP44" s="170" t="s">
        <v>0</v>
      </c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 t="s">
        <v>0</v>
      </c>
      <c r="BN44" s="170"/>
      <c r="BO44" s="170"/>
      <c r="BP44" s="170"/>
      <c r="BQ44" s="170"/>
      <c r="BR44" s="170"/>
      <c r="BS44" s="170"/>
      <c r="BW44" s="1"/>
      <c r="BX44" s="1"/>
      <c r="BY44" s="118" t="s">
        <v>18</v>
      </c>
      <c r="BZ44" s="119" t="s">
        <v>74</v>
      </c>
    </row>
    <row r="45" spans="2:78" ht="18" thickBot="1" x14ac:dyDescent="0.3">
      <c r="I45" s="50" t="s">
        <v>9</v>
      </c>
      <c r="J45" s="238">
        <v>675</v>
      </c>
      <c r="K45" s="239"/>
      <c r="L45" s="236">
        <v>675</v>
      </c>
      <c r="M45" s="237"/>
      <c r="N45" s="245">
        <v>66.13</v>
      </c>
      <c r="O45" s="246"/>
      <c r="P45" s="154"/>
      <c r="Q45" s="154"/>
      <c r="AP45" s="154" t="s">
        <v>57</v>
      </c>
      <c r="AQ45" s="154"/>
      <c r="AR45" s="154"/>
      <c r="AS45" s="154"/>
      <c r="AT45" s="154"/>
      <c r="AU45" s="154"/>
      <c r="AV45" s="154"/>
      <c r="AW45" s="154"/>
      <c r="AX45" s="154"/>
      <c r="AY45" s="154"/>
      <c r="AZ45" s="171"/>
      <c r="BA45" s="171"/>
      <c r="BB45" s="171"/>
      <c r="BC45" s="158" t="s">
        <v>58</v>
      </c>
      <c r="BD45" s="158"/>
      <c r="BE45" s="158"/>
      <c r="BF45" s="158"/>
      <c r="BG45" s="158"/>
      <c r="BH45" s="158"/>
      <c r="BI45" s="158"/>
      <c r="BJ45" s="158"/>
      <c r="BK45" s="158"/>
      <c r="BL45" s="158"/>
      <c r="BS45" s="154" t="s">
        <v>3</v>
      </c>
      <c r="BT45" s="109" t="s">
        <v>18</v>
      </c>
      <c r="BU45" s="110">
        <f>STDEVPA(AP48:AY50)</f>
        <v>23.985180609886783</v>
      </c>
      <c r="BW45" s="139" t="s">
        <v>72</v>
      </c>
      <c r="BX45" s="118" t="s">
        <v>4</v>
      </c>
      <c r="BY45" s="13">
        <f>BU42</f>
        <v>79.407407407407405</v>
      </c>
      <c r="BZ45" s="13">
        <f>BU43</f>
        <v>66.748971193415642</v>
      </c>
    </row>
    <row r="46" spans="2:78" ht="18" thickBot="1" x14ac:dyDescent="0.3">
      <c r="AP46" s="143" t="s">
        <v>43</v>
      </c>
      <c r="AQ46" s="144"/>
      <c r="AR46" s="144"/>
      <c r="AS46" s="144"/>
      <c r="AT46" s="144"/>
      <c r="AU46" s="144"/>
      <c r="AV46" s="144"/>
      <c r="AW46" s="144"/>
      <c r="AX46" s="144"/>
      <c r="AY46" s="145"/>
      <c r="AZ46" s="171"/>
      <c r="BA46" s="171"/>
      <c r="BB46" s="171"/>
      <c r="BC46" s="143" t="s">
        <v>43</v>
      </c>
      <c r="BD46" s="144"/>
      <c r="BE46" s="144"/>
      <c r="BF46" s="144"/>
      <c r="BG46" s="144"/>
      <c r="BH46" s="144"/>
      <c r="BI46" s="144"/>
      <c r="BJ46" s="144"/>
      <c r="BK46" s="144"/>
      <c r="BL46" s="145"/>
      <c r="BS46" s="154"/>
      <c r="BT46" s="111" t="s">
        <v>16</v>
      </c>
      <c r="BU46" s="63">
        <f>STDEVPA(BD48:BL50)</f>
        <v>2.7371669379943864</v>
      </c>
      <c r="BW46" s="140"/>
      <c r="BX46" s="119" t="s">
        <v>5</v>
      </c>
      <c r="BY46" s="13">
        <f>BU50</f>
        <v>50.666666666666664</v>
      </c>
      <c r="BZ46" s="13">
        <f>BU51</f>
        <v>83.292181069958858</v>
      </c>
    </row>
    <row r="47" spans="2:78" ht="15.75" thickBot="1" x14ac:dyDescent="0.3">
      <c r="AP47" s="99" t="s">
        <v>44</v>
      </c>
      <c r="AQ47" s="113">
        <v>1</v>
      </c>
      <c r="AR47" s="113">
        <v>2</v>
      </c>
      <c r="AS47" s="113">
        <v>3</v>
      </c>
      <c r="AT47" s="113">
        <v>4</v>
      </c>
      <c r="AU47" s="113">
        <v>5</v>
      </c>
      <c r="AV47" s="113">
        <v>6</v>
      </c>
      <c r="AW47" s="113">
        <v>7</v>
      </c>
      <c r="AX47" s="113">
        <v>8</v>
      </c>
      <c r="AY47" s="114">
        <v>9</v>
      </c>
      <c r="AZ47" s="171"/>
      <c r="BA47" s="171"/>
      <c r="BB47" s="171"/>
      <c r="BC47" s="99" t="s">
        <v>44</v>
      </c>
      <c r="BD47" s="113">
        <v>1</v>
      </c>
      <c r="BE47" s="113">
        <v>2</v>
      </c>
      <c r="BF47" s="113">
        <v>3</v>
      </c>
      <c r="BG47" s="113">
        <v>4</v>
      </c>
      <c r="BH47" s="113">
        <v>5</v>
      </c>
      <c r="BI47" s="113">
        <v>6</v>
      </c>
      <c r="BJ47" s="113">
        <v>7</v>
      </c>
      <c r="BK47" s="113">
        <v>8</v>
      </c>
      <c r="BL47" s="114">
        <v>9</v>
      </c>
      <c r="BW47" s="141"/>
      <c r="BX47" s="120" t="s">
        <v>6</v>
      </c>
      <c r="BY47" s="13">
        <f>BU58</f>
        <v>55.555555555555557</v>
      </c>
      <c r="BZ47" s="13">
        <f>BU59</f>
        <v>80.164609053497941</v>
      </c>
    </row>
    <row r="48" spans="2:78" x14ac:dyDescent="0.25">
      <c r="AP48" s="55">
        <v>1</v>
      </c>
      <c r="AQ48" s="115">
        <f t="shared" ref="AQ48:AY48" si="9">100*(AQ13/25)</f>
        <v>84</v>
      </c>
      <c r="AR48" s="12">
        <f t="shared" si="9"/>
        <v>88</v>
      </c>
      <c r="AS48" s="12">
        <f t="shared" si="9"/>
        <v>76</v>
      </c>
      <c r="AT48" s="12">
        <f t="shared" si="9"/>
        <v>84</v>
      </c>
      <c r="AU48" s="12">
        <f t="shared" si="9"/>
        <v>88</v>
      </c>
      <c r="AV48" s="12">
        <f t="shared" si="9"/>
        <v>80</v>
      </c>
      <c r="AW48" s="12">
        <f t="shared" si="9"/>
        <v>80</v>
      </c>
      <c r="AX48" s="12">
        <f t="shared" si="9"/>
        <v>80</v>
      </c>
      <c r="AY48" s="110">
        <f t="shared" si="9"/>
        <v>72</v>
      </c>
      <c r="AZ48" s="171"/>
      <c r="BA48" s="171"/>
      <c r="BB48" s="171"/>
      <c r="BC48" s="55">
        <v>1</v>
      </c>
      <c r="BD48" s="115">
        <f>100*(BD13/45)</f>
        <v>64.444444444444443</v>
      </c>
      <c r="BE48" s="115">
        <f t="shared" ref="BE48:BL48" si="10">100*(BE13/45)</f>
        <v>62.222222222222221</v>
      </c>
      <c r="BF48" s="115">
        <f t="shared" si="10"/>
        <v>68.888888888888886</v>
      </c>
      <c r="BG48" s="115">
        <f t="shared" si="10"/>
        <v>64.444444444444443</v>
      </c>
      <c r="BH48" s="115">
        <f t="shared" si="10"/>
        <v>62.222222222222221</v>
      </c>
      <c r="BI48" s="115">
        <f t="shared" si="10"/>
        <v>66.666666666666657</v>
      </c>
      <c r="BJ48" s="115">
        <f t="shared" si="10"/>
        <v>66.666666666666657</v>
      </c>
      <c r="BK48" s="115">
        <f t="shared" si="10"/>
        <v>66.666666666666657</v>
      </c>
      <c r="BL48" s="123">
        <f t="shared" si="10"/>
        <v>71.111111111111114</v>
      </c>
    </row>
    <row r="49" spans="1:73" x14ac:dyDescent="0.25">
      <c r="AP49" s="112">
        <v>2</v>
      </c>
      <c r="AQ49" s="11">
        <f t="shared" ref="AQ49:AY49" si="11">100*(AQ14/25)</f>
        <v>80</v>
      </c>
      <c r="AR49">
        <f t="shared" si="11"/>
        <v>88</v>
      </c>
      <c r="AS49">
        <f t="shared" si="11"/>
        <v>88</v>
      </c>
      <c r="AT49">
        <f t="shared" si="11"/>
        <v>76</v>
      </c>
      <c r="AU49">
        <f t="shared" si="11"/>
        <v>84</v>
      </c>
      <c r="AV49">
        <f t="shared" si="11"/>
        <v>84</v>
      </c>
      <c r="AW49">
        <f t="shared" si="11"/>
        <v>84</v>
      </c>
      <c r="AX49">
        <f t="shared" si="11"/>
        <v>76</v>
      </c>
      <c r="AY49" s="60">
        <f t="shared" si="11"/>
        <v>60</v>
      </c>
      <c r="AZ49" s="171"/>
      <c r="BA49" s="171"/>
      <c r="BB49" s="171"/>
      <c r="BC49" s="112">
        <v>2</v>
      </c>
      <c r="BD49" s="115">
        <f t="shared" ref="BD49:BL49" si="12">100*(BD14/45)</f>
        <v>66.666666666666657</v>
      </c>
      <c r="BE49" s="115">
        <f t="shared" si="12"/>
        <v>62.222222222222221</v>
      </c>
      <c r="BF49" s="115">
        <f t="shared" si="12"/>
        <v>64.444444444444443</v>
      </c>
      <c r="BG49" s="115">
        <f t="shared" si="12"/>
        <v>68.888888888888886</v>
      </c>
      <c r="BH49" s="115">
        <f t="shared" si="12"/>
        <v>64.444444444444443</v>
      </c>
      <c r="BI49" s="115">
        <f t="shared" si="12"/>
        <v>64.444444444444443</v>
      </c>
      <c r="BJ49" s="115">
        <f t="shared" si="12"/>
        <v>64.444444444444443</v>
      </c>
      <c r="BK49" s="115">
        <f t="shared" si="12"/>
        <v>68.888888888888886</v>
      </c>
      <c r="BL49" s="123">
        <f t="shared" si="12"/>
        <v>68.888888888888886</v>
      </c>
    </row>
    <row r="50" spans="1:73" ht="18" thickBot="1" x14ac:dyDescent="0.3">
      <c r="AP50" s="105">
        <v>3</v>
      </c>
      <c r="AQ50" s="61">
        <f t="shared" ref="AQ50:AY50" si="13">100*(AQ15/25)</f>
        <v>72</v>
      </c>
      <c r="AR50" s="62">
        <f t="shared" si="13"/>
        <v>80</v>
      </c>
      <c r="AS50" s="62">
        <f t="shared" si="13"/>
        <v>80</v>
      </c>
      <c r="AT50" s="62">
        <f t="shared" si="13"/>
        <v>76</v>
      </c>
      <c r="AU50" s="62">
        <f t="shared" si="13"/>
        <v>72</v>
      </c>
      <c r="AV50" s="62">
        <f t="shared" si="13"/>
        <v>84</v>
      </c>
      <c r="AW50" s="62">
        <f t="shared" si="13"/>
        <v>72</v>
      </c>
      <c r="AX50" s="62">
        <f t="shared" si="13"/>
        <v>76</v>
      </c>
      <c r="AY50" s="63">
        <f t="shared" si="13"/>
        <v>80</v>
      </c>
      <c r="AZ50" s="171"/>
      <c r="BA50" s="171"/>
      <c r="BB50" s="171"/>
      <c r="BC50" s="105">
        <v>3</v>
      </c>
      <c r="BD50" s="124">
        <f t="shared" ref="BD50:BL50" si="14">100*(BD15/45)</f>
        <v>71.111111111111114</v>
      </c>
      <c r="BE50" s="124">
        <f t="shared" si="14"/>
        <v>66.666666666666657</v>
      </c>
      <c r="BF50" s="124">
        <f t="shared" si="14"/>
        <v>66.666666666666657</v>
      </c>
      <c r="BG50" s="124">
        <f t="shared" si="14"/>
        <v>68.888888888888886</v>
      </c>
      <c r="BH50" s="124">
        <f t="shared" si="14"/>
        <v>71.111111111111114</v>
      </c>
      <c r="BI50" s="124">
        <f t="shared" si="14"/>
        <v>64.444444444444443</v>
      </c>
      <c r="BJ50" s="124">
        <f t="shared" si="14"/>
        <v>71.111111111111114</v>
      </c>
      <c r="BK50" s="124">
        <f t="shared" si="14"/>
        <v>68.888888888888886</v>
      </c>
      <c r="BL50" s="125">
        <f t="shared" si="14"/>
        <v>66.666666666666657</v>
      </c>
      <c r="BS50" s="167" t="s">
        <v>52</v>
      </c>
      <c r="BT50" s="109" t="s">
        <v>18</v>
      </c>
      <c r="BU50" s="110">
        <f>AVERAGE(AQ56:AY58)</f>
        <v>50.666666666666664</v>
      </c>
    </row>
    <row r="51" spans="1:73" ht="17.25" x14ac:dyDescent="0.25">
      <c r="AZ51" s="171"/>
      <c r="BA51" s="171"/>
      <c r="BB51" s="171"/>
      <c r="BS51" s="167"/>
      <c r="BT51" s="111" t="s">
        <v>16</v>
      </c>
      <c r="BU51" s="63">
        <f>AVERAGE(BD56:BL58)</f>
        <v>83.292181069958858</v>
      </c>
    </row>
    <row r="52" spans="1:73" x14ac:dyDescent="0.25">
      <c r="AP52" s="157" t="s">
        <v>7</v>
      </c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 t="s">
        <v>7</v>
      </c>
      <c r="BN52" s="157"/>
      <c r="BO52" s="157"/>
      <c r="BP52" s="157"/>
      <c r="BQ52" s="157"/>
      <c r="BR52" s="157"/>
      <c r="BS52" s="157"/>
    </row>
    <row r="53" spans="1:73" ht="18" thickBot="1" x14ac:dyDescent="0.3">
      <c r="AP53" s="154" t="s">
        <v>57</v>
      </c>
      <c r="AQ53" s="154"/>
      <c r="AR53" s="154"/>
      <c r="AS53" s="154"/>
      <c r="AT53" s="154"/>
      <c r="AU53" s="154"/>
      <c r="AV53" s="154"/>
      <c r="AW53" s="154"/>
      <c r="AX53" s="154"/>
      <c r="AY53" s="154"/>
      <c r="AZ53" s="249"/>
      <c r="BA53" s="249"/>
      <c r="BB53" s="249"/>
      <c r="BC53" s="158" t="s">
        <v>58</v>
      </c>
      <c r="BD53" s="158"/>
      <c r="BE53" s="158"/>
      <c r="BF53" s="158"/>
      <c r="BG53" s="158"/>
      <c r="BH53" s="158"/>
      <c r="BI53" s="158"/>
      <c r="BJ53" s="158"/>
      <c r="BK53" s="158"/>
      <c r="BL53" s="158"/>
      <c r="BS53" s="167" t="s">
        <v>3</v>
      </c>
      <c r="BT53" s="109" t="s">
        <v>18</v>
      </c>
      <c r="BU53" s="110">
        <f>STDEVPA(AP56:AY58)</f>
        <v>16.682126163452107</v>
      </c>
    </row>
    <row r="54" spans="1:73" ht="18" thickBot="1" x14ac:dyDescent="0.3">
      <c r="AP54" s="143" t="s">
        <v>43</v>
      </c>
      <c r="AQ54" s="144"/>
      <c r="AR54" s="144"/>
      <c r="AS54" s="144"/>
      <c r="AT54" s="144"/>
      <c r="AU54" s="144"/>
      <c r="AV54" s="144"/>
      <c r="AW54" s="144"/>
      <c r="AX54" s="144"/>
      <c r="AY54" s="145"/>
      <c r="AZ54" s="249"/>
      <c r="BA54" s="249"/>
      <c r="BB54" s="249"/>
      <c r="BC54" s="143" t="s">
        <v>43</v>
      </c>
      <c r="BD54" s="144"/>
      <c r="BE54" s="144"/>
      <c r="BF54" s="144"/>
      <c r="BG54" s="144"/>
      <c r="BH54" s="144"/>
      <c r="BI54" s="144"/>
      <c r="BJ54" s="144"/>
      <c r="BK54" s="144"/>
      <c r="BL54" s="145"/>
      <c r="BS54" s="167"/>
      <c r="BT54" s="111" t="s">
        <v>16</v>
      </c>
      <c r="BU54" s="63">
        <f>STDEVPA(BD56:BL58)</f>
        <v>3.9368759648070437</v>
      </c>
    </row>
    <row r="55" spans="1:73" ht="15.75" thickBot="1" x14ac:dyDescent="0.3">
      <c r="AP55" s="99" t="s">
        <v>44</v>
      </c>
      <c r="AQ55" s="113">
        <v>1</v>
      </c>
      <c r="AR55" s="113">
        <v>2</v>
      </c>
      <c r="AS55" s="113">
        <v>3</v>
      </c>
      <c r="AT55" s="113">
        <v>4</v>
      </c>
      <c r="AU55" s="113">
        <v>5</v>
      </c>
      <c r="AV55" s="113">
        <v>6</v>
      </c>
      <c r="AW55" s="113">
        <v>7</v>
      </c>
      <c r="AX55" s="113">
        <v>8</v>
      </c>
      <c r="AY55" s="114">
        <v>9</v>
      </c>
      <c r="AZ55" s="249"/>
      <c r="BA55" s="249"/>
      <c r="BB55" s="249"/>
      <c r="BC55" s="99" t="s">
        <v>44</v>
      </c>
      <c r="BD55" s="113">
        <v>1</v>
      </c>
      <c r="BE55" s="113">
        <v>2</v>
      </c>
      <c r="BF55" s="113">
        <v>3</v>
      </c>
      <c r="BG55" s="113">
        <v>4</v>
      </c>
      <c r="BH55" s="113">
        <v>5</v>
      </c>
      <c r="BI55" s="113">
        <v>6</v>
      </c>
      <c r="BJ55" s="113">
        <v>7</v>
      </c>
      <c r="BK55" s="113">
        <v>8</v>
      </c>
      <c r="BL55" s="114">
        <v>9</v>
      </c>
      <c r="BS55" s="108"/>
    </row>
    <row r="56" spans="1:73" x14ac:dyDescent="0.25">
      <c r="B56" s="233" t="s">
        <v>26</v>
      </c>
      <c r="C56" s="233"/>
      <c r="D56" s="233"/>
      <c r="E56" s="233"/>
      <c r="F56" s="233"/>
      <c r="G56" s="233"/>
      <c r="H56" s="233"/>
      <c r="I56" s="233"/>
      <c r="AP56" s="55">
        <v>1</v>
      </c>
      <c r="AQ56" s="115">
        <f t="shared" ref="AQ56:AY56" si="15">100*(AQ21/25)</f>
        <v>56.000000000000007</v>
      </c>
      <c r="AR56" s="12">
        <f t="shared" si="15"/>
        <v>52</v>
      </c>
      <c r="AS56" s="12">
        <f t="shared" si="15"/>
        <v>44</v>
      </c>
      <c r="AT56" s="12">
        <f t="shared" si="15"/>
        <v>40</v>
      </c>
      <c r="AU56" s="12">
        <f t="shared" si="15"/>
        <v>52</v>
      </c>
      <c r="AV56" s="12">
        <f t="shared" si="15"/>
        <v>48</v>
      </c>
      <c r="AW56" s="12">
        <f t="shared" si="15"/>
        <v>52</v>
      </c>
      <c r="AX56" s="12">
        <f t="shared" si="15"/>
        <v>52</v>
      </c>
      <c r="AY56" s="110">
        <f t="shared" si="15"/>
        <v>60</v>
      </c>
      <c r="AZ56" s="249"/>
      <c r="BA56" s="249"/>
      <c r="BB56" s="249"/>
      <c r="BC56" s="55">
        <v>1</v>
      </c>
      <c r="BD56" s="115">
        <f>100*(BD21/45)</f>
        <v>80</v>
      </c>
      <c r="BE56" s="115">
        <f t="shared" ref="BE56:BL56" si="16">100*(BE21/45)</f>
        <v>82.222222222222214</v>
      </c>
      <c r="BF56" s="115">
        <f t="shared" si="16"/>
        <v>86.666666666666671</v>
      </c>
      <c r="BG56" s="115">
        <f t="shared" si="16"/>
        <v>88.888888888888886</v>
      </c>
      <c r="BH56" s="115">
        <f t="shared" si="16"/>
        <v>82.222222222222214</v>
      </c>
      <c r="BI56" s="115">
        <f t="shared" si="16"/>
        <v>84.444444444444443</v>
      </c>
      <c r="BJ56" s="115">
        <f t="shared" si="16"/>
        <v>82.222222222222214</v>
      </c>
      <c r="BK56" s="115">
        <f t="shared" si="16"/>
        <v>82.222222222222214</v>
      </c>
      <c r="BL56" s="123">
        <f t="shared" si="16"/>
        <v>77.777777777777786</v>
      </c>
    </row>
    <row r="57" spans="1:73" x14ac:dyDescent="0.25">
      <c r="B57" s="233"/>
      <c r="C57" s="233"/>
      <c r="D57" s="233"/>
      <c r="E57" s="233"/>
      <c r="F57" s="233"/>
      <c r="G57" s="233"/>
      <c r="H57" s="233"/>
      <c r="I57" s="233"/>
      <c r="S57" t="s">
        <v>41</v>
      </c>
      <c r="AP57" s="112">
        <v>2</v>
      </c>
      <c r="AQ57" s="11">
        <f t="shared" ref="AQ57:AY57" si="17">100*(AQ22/25)</f>
        <v>76</v>
      </c>
      <c r="AR57">
        <f t="shared" si="17"/>
        <v>60</v>
      </c>
      <c r="AS57">
        <f t="shared" si="17"/>
        <v>40</v>
      </c>
      <c r="AT57">
        <f t="shared" si="17"/>
        <v>40</v>
      </c>
      <c r="AU57">
        <f t="shared" si="17"/>
        <v>52</v>
      </c>
      <c r="AV57">
        <f t="shared" si="17"/>
        <v>44</v>
      </c>
      <c r="AW57">
        <f t="shared" si="17"/>
        <v>40</v>
      </c>
      <c r="AX57">
        <f t="shared" si="17"/>
        <v>64</v>
      </c>
      <c r="AY57" s="60">
        <f t="shared" si="17"/>
        <v>60</v>
      </c>
      <c r="AZ57" s="249"/>
      <c r="BA57" s="249"/>
      <c r="BB57" s="249"/>
      <c r="BC57" s="112">
        <v>2</v>
      </c>
      <c r="BD57" s="115">
        <f t="shared" ref="BD57:BL57" si="18">100*(BD22/45)</f>
        <v>80</v>
      </c>
      <c r="BE57" s="115">
        <f t="shared" si="18"/>
        <v>77.777777777777786</v>
      </c>
      <c r="BF57" s="115">
        <f t="shared" si="18"/>
        <v>88.888888888888886</v>
      </c>
      <c r="BG57" s="115">
        <f t="shared" si="18"/>
        <v>88.888888888888886</v>
      </c>
      <c r="BH57" s="115">
        <f t="shared" si="18"/>
        <v>80</v>
      </c>
      <c r="BI57" s="115">
        <f t="shared" si="18"/>
        <v>86.666666666666671</v>
      </c>
      <c r="BJ57" s="115">
        <f t="shared" si="18"/>
        <v>88.888888888888886</v>
      </c>
      <c r="BK57" s="115">
        <f t="shared" si="18"/>
        <v>75.555555555555557</v>
      </c>
      <c r="BL57" s="123">
        <f t="shared" si="18"/>
        <v>77.777777777777786</v>
      </c>
    </row>
    <row r="58" spans="1:73" ht="18" thickBot="1" x14ac:dyDescent="0.3">
      <c r="S58" s="54"/>
      <c r="AP58" s="105">
        <v>3</v>
      </c>
      <c r="AQ58" s="61">
        <f t="shared" ref="AQ58:AY58" si="19">100*(AQ23/25)</f>
        <v>44</v>
      </c>
      <c r="AR58" s="62">
        <f t="shared" si="19"/>
        <v>56.000000000000007</v>
      </c>
      <c r="AS58" s="62">
        <f t="shared" si="19"/>
        <v>40</v>
      </c>
      <c r="AT58" s="62">
        <f t="shared" si="19"/>
        <v>52</v>
      </c>
      <c r="AU58" s="62">
        <f t="shared" si="19"/>
        <v>56.000000000000007</v>
      </c>
      <c r="AV58" s="62">
        <f t="shared" si="19"/>
        <v>44</v>
      </c>
      <c r="AW58" s="62">
        <f t="shared" si="19"/>
        <v>48</v>
      </c>
      <c r="AX58" s="62">
        <f t="shared" si="19"/>
        <v>48</v>
      </c>
      <c r="AY58" s="63">
        <f t="shared" si="19"/>
        <v>48</v>
      </c>
      <c r="AZ58" s="249"/>
      <c r="BA58" s="249"/>
      <c r="BB58" s="249"/>
      <c r="BC58" s="105">
        <v>3</v>
      </c>
      <c r="BD58" s="124">
        <f t="shared" ref="BD58:BL58" si="20">100*(BD23/45)</f>
        <v>86.666666666666671</v>
      </c>
      <c r="BE58" s="124">
        <f t="shared" si="20"/>
        <v>80</v>
      </c>
      <c r="BF58" s="124">
        <f t="shared" si="20"/>
        <v>88.888888888888886</v>
      </c>
      <c r="BG58" s="124">
        <f t="shared" si="20"/>
        <v>82.222222222222214</v>
      </c>
      <c r="BH58" s="124">
        <f t="shared" si="20"/>
        <v>80</v>
      </c>
      <c r="BI58" s="124">
        <f t="shared" si="20"/>
        <v>86.666666666666671</v>
      </c>
      <c r="BJ58" s="124">
        <f t="shared" si="20"/>
        <v>84.444444444444443</v>
      </c>
      <c r="BK58" s="124">
        <f t="shared" si="20"/>
        <v>84.444444444444443</v>
      </c>
      <c r="BL58" s="125">
        <f t="shared" si="20"/>
        <v>84.444444444444443</v>
      </c>
      <c r="BS58" s="158" t="s">
        <v>52</v>
      </c>
      <c r="BT58" s="109" t="s">
        <v>18</v>
      </c>
      <c r="BU58" s="110">
        <f>AVERAGE(AQ64:AY66)</f>
        <v>55.555555555555557</v>
      </c>
    </row>
    <row r="59" spans="1:73" ht="17.25" x14ac:dyDescent="0.25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AZ59" s="249"/>
      <c r="BA59" s="249"/>
      <c r="BB59" s="249"/>
      <c r="BS59" s="158"/>
      <c r="BT59" s="111" t="s">
        <v>16</v>
      </c>
      <c r="BU59" s="63">
        <f>AVERAGE(BD64:BL66)</f>
        <v>80.164609053497941</v>
      </c>
    </row>
    <row r="60" spans="1:73" ht="42.95" customHeight="1" x14ac:dyDescent="0.25">
      <c r="A60" s="230" t="s">
        <v>4</v>
      </c>
      <c r="B60" s="40" t="s">
        <v>20</v>
      </c>
      <c r="C60" s="188" t="s">
        <v>17</v>
      </c>
      <c r="D60" s="189"/>
      <c r="E60" s="187" t="s">
        <v>5</v>
      </c>
      <c r="F60" s="187"/>
      <c r="G60" s="181" t="s">
        <v>6</v>
      </c>
      <c r="H60" s="181"/>
      <c r="I60" s="163" t="s">
        <v>9</v>
      </c>
      <c r="J60" s="180"/>
      <c r="K60" s="11"/>
      <c r="AP60" s="168" t="s">
        <v>8</v>
      </c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BE60" s="168"/>
      <c r="BF60" s="168"/>
      <c r="BG60" s="168"/>
      <c r="BH60" s="168"/>
      <c r="BI60" s="168"/>
      <c r="BJ60" s="168"/>
      <c r="BK60" s="168"/>
      <c r="BL60" s="168"/>
      <c r="BM60" s="169" t="s">
        <v>8</v>
      </c>
      <c r="BN60" s="169"/>
      <c r="BO60" s="169"/>
      <c r="BP60" s="169"/>
      <c r="BQ60" s="169"/>
      <c r="BR60" s="169"/>
      <c r="BS60" s="169"/>
    </row>
    <row r="61" spans="1:73" ht="18" thickBot="1" x14ac:dyDescent="0.3">
      <c r="A61" s="230"/>
      <c r="B61" s="29" t="s">
        <v>25</v>
      </c>
      <c r="C61" s="26" t="s">
        <v>18</v>
      </c>
      <c r="D61" s="27" t="s">
        <v>16</v>
      </c>
      <c r="E61" s="28" t="s">
        <v>18</v>
      </c>
      <c r="F61" s="27" t="s">
        <v>16</v>
      </c>
      <c r="G61" s="28" t="s">
        <v>18</v>
      </c>
      <c r="H61" s="27" t="s">
        <v>16</v>
      </c>
      <c r="I61" s="28" t="s">
        <v>18</v>
      </c>
      <c r="J61" s="27" t="s">
        <v>16</v>
      </c>
      <c r="AP61" s="154" t="s">
        <v>57</v>
      </c>
      <c r="AQ61" s="154"/>
      <c r="AR61" s="154"/>
      <c r="AS61" s="154"/>
      <c r="AT61" s="154"/>
      <c r="AU61" s="154"/>
      <c r="AV61" s="154"/>
      <c r="AW61" s="154"/>
      <c r="AX61" s="154"/>
      <c r="AY61" s="154"/>
      <c r="BC61" s="158" t="s">
        <v>58</v>
      </c>
      <c r="BD61" s="158"/>
      <c r="BE61" s="158"/>
      <c r="BF61" s="158"/>
      <c r="BG61" s="158"/>
      <c r="BH61" s="158"/>
      <c r="BI61" s="158"/>
      <c r="BJ61" s="158"/>
      <c r="BK61" s="158"/>
      <c r="BL61" s="158"/>
      <c r="BS61" s="158" t="s">
        <v>3</v>
      </c>
      <c r="BT61" s="109" t="s">
        <v>18</v>
      </c>
      <c r="BU61" s="110">
        <f>STDEVPA(AP64:AY66)</f>
        <v>17.569670837364409</v>
      </c>
    </row>
    <row r="62" spans="1:73" ht="18" thickBot="1" x14ac:dyDescent="0.3">
      <c r="A62" s="230"/>
      <c r="B62" s="32" t="s">
        <v>24</v>
      </c>
      <c r="C62" s="33">
        <v>810</v>
      </c>
      <c r="D62" s="34">
        <v>0</v>
      </c>
      <c r="E62" s="35">
        <v>0</v>
      </c>
      <c r="F62" s="34">
        <v>810</v>
      </c>
      <c r="G62" s="35">
        <v>405</v>
      </c>
      <c r="H62" s="34">
        <v>405</v>
      </c>
      <c r="I62" s="33">
        <f>C62+E62+G62</f>
        <v>1215</v>
      </c>
      <c r="J62" s="33">
        <f>D62+F62+H62</f>
        <v>1215</v>
      </c>
      <c r="K62" s="11"/>
      <c r="AP62" s="143" t="s">
        <v>43</v>
      </c>
      <c r="AQ62" s="144"/>
      <c r="AR62" s="144"/>
      <c r="AS62" s="144"/>
      <c r="AT62" s="144"/>
      <c r="AU62" s="144"/>
      <c r="AV62" s="144"/>
      <c r="AW62" s="144"/>
      <c r="AX62" s="144"/>
      <c r="AY62" s="145"/>
      <c r="BC62" s="143" t="s">
        <v>43</v>
      </c>
      <c r="BD62" s="144"/>
      <c r="BE62" s="144"/>
      <c r="BF62" s="144"/>
      <c r="BG62" s="144"/>
      <c r="BH62" s="144"/>
      <c r="BI62" s="144"/>
      <c r="BJ62" s="144"/>
      <c r="BK62" s="144"/>
      <c r="BL62" s="145"/>
      <c r="BS62" s="158"/>
      <c r="BT62" s="111" t="s">
        <v>16</v>
      </c>
      <c r="BU62" s="63">
        <f>STDEVPA(BD64:BL66)</f>
        <v>4.400021861604495</v>
      </c>
    </row>
    <row r="63" spans="1:73" ht="15.75" thickBot="1" x14ac:dyDescent="0.3">
      <c r="A63" s="230"/>
      <c r="B63" s="29" t="s">
        <v>23</v>
      </c>
      <c r="C63" s="31">
        <v>100</v>
      </c>
      <c r="D63" s="15">
        <v>0</v>
      </c>
      <c r="E63" s="31">
        <v>0</v>
      </c>
      <c r="F63" s="15">
        <v>100</v>
      </c>
      <c r="G63" s="31">
        <v>50</v>
      </c>
      <c r="H63" s="15">
        <v>50</v>
      </c>
      <c r="I63" s="31">
        <v>50</v>
      </c>
      <c r="J63" s="15">
        <v>50</v>
      </c>
      <c r="K63" s="11"/>
      <c r="AP63" s="99" t="s">
        <v>44</v>
      </c>
      <c r="AQ63" s="113">
        <v>1</v>
      </c>
      <c r="AR63" s="113">
        <v>2</v>
      </c>
      <c r="AS63" s="113">
        <v>3</v>
      </c>
      <c r="AT63" s="113">
        <v>4</v>
      </c>
      <c r="AU63" s="113">
        <v>5</v>
      </c>
      <c r="AV63" s="113">
        <v>6</v>
      </c>
      <c r="AW63" s="113">
        <v>7</v>
      </c>
      <c r="AX63" s="113">
        <v>8</v>
      </c>
      <c r="AY63" s="114">
        <v>9</v>
      </c>
      <c r="BC63" s="99" t="s">
        <v>44</v>
      </c>
      <c r="BD63" s="113">
        <v>1</v>
      </c>
      <c r="BE63" s="113">
        <v>2</v>
      </c>
      <c r="BF63" s="113">
        <v>3</v>
      </c>
      <c r="BG63" s="113">
        <v>4</v>
      </c>
      <c r="BH63" s="113">
        <v>5</v>
      </c>
      <c r="BI63" s="113">
        <v>6</v>
      </c>
      <c r="BJ63" s="113">
        <v>7</v>
      </c>
      <c r="BK63" s="113">
        <v>8</v>
      </c>
      <c r="BL63" s="114">
        <v>9</v>
      </c>
    </row>
    <row r="64" spans="1:73" x14ac:dyDescent="0.25">
      <c r="A64" s="230"/>
      <c r="B64" s="36" t="s">
        <v>22</v>
      </c>
      <c r="C64" s="35">
        <v>248</v>
      </c>
      <c r="D64" s="34">
        <v>0</v>
      </c>
      <c r="E64" s="33">
        <v>0</v>
      </c>
      <c r="F64" s="34">
        <v>520</v>
      </c>
      <c r="G64" s="33">
        <v>291</v>
      </c>
      <c r="H64" s="34">
        <v>291</v>
      </c>
      <c r="I64" s="33">
        <f>C64+E64+G64</f>
        <v>539</v>
      </c>
      <c r="J64" s="33">
        <f>D64+F64+H64</f>
        <v>811</v>
      </c>
      <c r="K64" s="11"/>
      <c r="L64" t="s">
        <v>27</v>
      </c>
      <c r="AP64" s="55">
        <v>1</v>
      </c>
      <c r="AQ64" s="115">
        <f t="shared" ref="AQ64:AY64" si="21">100*(AQ29/25)</f>
        <v>52</v>
      </c>
      <c r="AR64" s="12">
        <f t="shared" si="21"/>
        <v>56.000000000000007</v>
      </c>
      <c r="AS64" s="12">
        <f t="shared" si="21"/>
        <v>48</v>
      </c>
      <c r="AT64" s="12">
        <f t="shared" si="21"/>
        <v>48</v>
      </c>
      <c r="AU64" s="12">
        <f t="shared" si="21"/>
        <v>72</v>
      </c>
      <c r="AV64" s="12">
        <f t="shared" si="21"/>
        <v>48</v>
      </c>
      <c r="AW64" s="12">
        <f t="shared" si="21"/>
        <v>60</v>
      </c>
      <c r="AX64" s="12">
        <f t="shared" si="21"/>
        <v>52</v>
      </c>
      <c r="AY64" s="110">
        <f t="shared" si="21"/>
        <v>64</v>
      </c>
      <c r="BC64" s="55">
        <v>1</v>
      </c>
      <c r="BD64" s="115">
        <f>100*(BD29/45)</f>
        <v>82.222222222222214</v>
      </c>
      <c r="BE64" s="115">
        <f t="shared" ref="BE64:BL64" si="22">100*(BE29/45)</f>
        <v>80</v>
      </c>
      <c r="BF64" s="115">
        <f t="shared" si="22"/>
        <v>84.444444444444443</v>
      </c>
      <c r="BG64" s="115">
        <f t="shared" si="22"/>
        <v>84.444444444444443</v>
      </c>
      <c r="BH64" s="115">
        <f t="shared" si="22"/>
        <v>71.111111111111114</v>
      </c>
      <c r="BI64" s="115">
        <f t="shared" si="22"/>
        <v>84.444444444444443</v>
      </c>
      <c r="BJ64" s="115">
        <f t="shared" si="22"/>
        <v>77.777777777777786</v>
      </c>
      <c r="BK64" s="115">
        <f t="shared" si="22"/>
        <v>82.222222222222214</v>
      </c>
      <c r="BL64" s="123">
        <f t="shared" si="22"/>
        <v>75.555555555555557</v>
      </c>
    </row>
    <row r="65" spans="1:64" x14ac:dyDescent="0.25">
      <c r="A65" s="230"/>
      <c r="B65" s="30" t="s">
        <v>21</v>
      </c>
      <c r="C65" s="31">
        <v>100</v>
      </c>
      <c r="D65" s="15">
        <v>0</v>
      </c>
      <c r="E65" s="31">
        <v>0</v>
      </c>
      <c r="F65" s="15">
        <v>100</v>
      </c>
      <c r="G65" s="31">
        <v>50</v>
      </c>
      <c r="H65" s="15">
        <v>50</v>
      </c>
      <c r="I65" s="31">
        <v>39.93</v>
      </c>
      <c r="J65" s="15">
        <v>60.07</v>
      </c>
      <c r="K65" s="11"/>
      <c r="AP65" s="112">
        <v>2</v>
      </c>
      <c r="AQ65" s="11">
        <f t="shared" ref="AQ65:AY65" si="23">100*(AQ30/25)</f>
        <v>64</v>
      </c>
      <c r="AR65">
        <f t="shared" si="23"/>
        <v>68</v>
      </c>
      <c r="AS65">
        <f t="shared" si="23"/>
        <v>52</v>
      </c>
      <c r="AT65">
        <f t="shared" si="23"/>
        <v>48</v>
      </c>
      <c r="AU65">
        <f t="shared" si="23"/>
        <v>64</v>
      </c>
      <c r="AV65">
        <f t="shared" si="23"/>
        <v>48</v>
      </c>
      <c r="AW65">
        <f t="shared" si="23"/>
        <v>44</v>
      </c>
      <c r="AX65">
        <f t="shared" si="23"/>
        <v>56.000000000000007</v>
      </c>
      <c r="AY65" s="60">
        <f t="shared" si="23"/>
        <v>60</v>
      </c>
      <c r="BC65" s="112">
        <v>2</v>
      </c>
      <c r="BD65" s="115">
        <f t="shared" ref="BD65:BL65" si="24">100*(BD30/45)</f>
        <v>75.555555555555557</v>
      </c>
      <c r="BE65" s="115">
        <f t="shared" si="24"/>
        <v>73.333333333333329</v>
      </c>
      <c r="BF65" s="115">
        <f t="shared" si="24"/>
        <v>82.222222222222214</v>
      </c>
      <c r="BG65" s="115">
        <f t="shared" si="24"/>
        <v>84.444444444444443</v>
      </c>
      <c r="BH65" s="115">
        <f t="shared" si="24"/>
        <v>75.555555555555557</v>
      </c>
      <c r="BI65" s="115">
        <f t="shared" si="24"/>
        <v>84.444444444444443</v>
      </c>
      <c r="BJ65" s="115">
        <f t="shared" si="24"/>
        <v>88.888888888888886</v>
      </c>
      <c r="BK65" s="115">
        <f t="shared" si="24"/>
        <v>80</v>
      </c>
      <c r="BL65" s="123">
        <f t="shared" si="24"/>
        <v>77.777777777777786</v>
      </c>
    </row>
    <row r="66" spans="1:64" ht="15.75" thickBot="1" x14ac:dyDescent="0.3">
      <c r="A66" s="230"/>
      <c r="B66" s="14" t="s">
        <v>19</v>
      </c>
      <c r="C66" s="37">
        <v>189</v>
      </c>
      <c r="D66" s="38">
        <v>0</v>
      </c>
      <c r="E66" s="39">
        <v>0</v>
      </c>
      <c r="F66" s="38">
        <v>580.5</v>
      </c>
      <c r="G66" s="39">
        <v>290.25</v>
      </c>
      <c r="H66" s="38">
        <v>290.25</v>
      </c>
      <c r="I66" s="39">
        <f>C66+E66+G66</f>
        <v>479.25</v>
      </c>
      <c r="J66" s="38">
        <f>D66+F66+H66</f>
        <v>870.75</v>
      </c>
      <c r="K66" s="11"/>
      <c r="AP66" s="105">
        <v>3</v>
      </c>
      <c r="AQ66" s="61">
        <f t="shared" ref="AQ66:AY66" si="25">100*(AQ31/25)</f>
        <v>48</v>
      </c>
      <c r="AR66" s="62">
        <f t="shared" si="25"/>
        <v>52</v>
      </c>
      <c r="AS66" s="62">
        <f t="shared" si="25"/>
        <v>68</v>
      </c>
      <c r="AT66" s="62">
        <f t="shared" si="25"/>
        <v>60</v>
      </c>
      <c r="AU66" s="62">
        <f t="shared" si="25"/>
        <v>60</v>
      </c>
      <c r="AV66" s="62">
        <f t="shared" si="25"/>
        <v>48</v>
      </c>
      <c r="AW66" s="62">
        <f t="shared" si="25"/>
        <v>56.000000000000007</v>
      </c>
      <c r="AX66" s="62">
        <f t="shared" si="25"/>
        <v>48</v>
      </c>
      <c r="AY66" s="63">
        <f t="shared" si="25"/>
        <v>56.000000000000007</v>
      </c>
      <c r="BC66" s="105">
        <v>3</v>
      </c>
      <c r="BD66" s="124">
        <f t="shared" ref="BD66:BL66" si="26">100*(BD31/45)</f>
        <v>84.444444444444443</v>
      </c>
      <c r="BE66" s="124">
        <f t="shared" si="26"/>
        <v>82.222222222222214</v>
      </c>
      <c r="BF66" s="124">
        <f t="shared" si="26"/>
        <v>77.777777777777786</v>
      </c>
      <c r="BG66" s="124">
        <f t="shared" si="26"/>
        <v>77.777777777777786</v>
      </c>
      <c r="BH66" s="124">
        <f t="shared" si="26"/>
        <v>73.333333333333329</v>
      </c>
      <c r="BI66" s="124">
        <f t="shared" si="26"/>
        <v>84.444444444444443</v>
      </c>
      <c r="BJ66" s="124">
        <f t="shared" si="26"/>
        <v>75.555555555555557</v>
      </c>
      <c r="BK66" s="124">
        <f t="shared" si="26"/>
        <v>84.444444444444443</v>
      </c>
      <c r="BL66" s="125">
        <f t="shared" si="26"/>
        <v>80</v>
      </c>
    </row>
    <row r="67" spans="1:64" ht="15.75" thickBot="1" x14ac:dyDescent="0.3">
      <c r="A67" s="231"/>
      <c r="B67" s="41" t="s">
        <v>3</v>
      </c>
      <c r="C67" s="179"/>
      <c r="D67" s="179"/>
      <c r="E67" s="179"/>
      <c r="F67" s="179"/>
      <c r="G67" s="179"/>
      <c r="H67" s="179"/>
      <c r="I67" s="179"/>
      <c r="J67" s="179"/>
    </row>
    <row r="70" spans="1:64" ht="39.6" customHeight="1" x14ac:dyDescent="0.25">
      <c r="A70" s="228" t="s">
        <v>5</v>
      </c>
      <c r="B70" s="40" t="s">
        <v>20</v>
      </c>
      <c r="C70" s="188" t="s">
        <v>17</v>
      </c>
      <c r="D70" s="189"/>
      <c r="E70" s="187" t="s">
        <v>5</v>
      </c>
      <c r="F70" s="187"/>
      <c r="G70" s="181" t="s">
        <v>6</v>
      </c>
      <c r="H70" s="181"/>
      <c r="I70" s="163" t="s">
        <v>9</v>
      </c>
      <c r="J70" s="180"/>
    </row>
    <row r="71" spans="1:64" ht="17.25" x14ac:dyDescent="0.25">
      <c r="A71" s="228"/>
      <c r="B71" s="29" t="s">
        <v>25</v>
      </c>
      <c r="C71" s="26" t="s">
        <v>18</v>
      </c>
      <c r="D71" s="27" t="s">
        <v>16</v>
      </c>
      <c r="E71" s="28" t="s">
        <v>18</v>
      </c>
      <c r="F71" s="27" t="s">
        <v>16</v>
      </c>
      <c r="G71" s="28" t="s">
        <v>18</v>
      </c>
      <c r="H71" s="27" t="s">
        <v>16</v>
      </c>
      <c r="I71" s="28" t="s">
        <v>18</v>
      </c>
      <c r="J71" s="27" t="s">
        <v>16</v>
      </c>
    </row>
    <row r="72" spans="1:64" x14ac:dyDescent="0.25">
      <c r="A72" s="228"/>
      <c r="B72" s="32" t="s">
        <v>24</v>
      </c>
      <c r="C72" s="33">
        <v>810</v>
      </c>
      <c r="D72" s="34">
        <v>0</v>
      </c>
      <c r="E72" s="35">
        <v>0</v>
      </c>
      <c r="F72" s="34">
        <v>810</v>
      </c>
      <c r="G72" s="35">
        <v>405</v>
      </c>
      <c r="H72" s="34">
        <v>405</v>
      </c>
      <c r="I72" s="33">
        <f>C72+E72+G72</f>
        <v>1215</v>
      </c>
      <c r="J72" s="34">
        <f>D72+F72+H72</f>
        <v>1215</v>
      </c>
    </row>
    <row r="73" spans="1:64" x14ac:dyDescent="0.25">
      <c r="A73" s="228"/>
      <c r="B73" s="29" t="s">
        <v>23</v>
      </c>
      <c r="C73" s="15">
        <v>100</v>
      </c>
      <c r="D73" s="15">
        <v>0</v>
      </c>
      <c r="E73" s="31">
        <v>0</v>
      </c>
      <c r="F73" s="15">
        <v>100</v>
      </c>
      <c r="G73" s="31">
        <v>50</v>
      </c>
      <c r="H73" s="15">
        <v>50</v>
      </c>
      <c r="I73" s="31">
        <v>50</v>
      </c>
      <c r="J73" s="24">
        <v>50</v>
      </c>
    </row>
    <row r="74" spans="1:64" x14ac:dyDescent="0.25">
      <c r="A74" s="228"/>
      <c r="B74" s="32" t="s">
        <v>22</v>
      </c>
      <c r="C74" s="35">
        <v>58</v>
      </c>
      <c r="D74" s="34">
        <v>0</v>
      </c>
      <c r="E74" s="33">
        <v>0</v>
      </c>
      <c r="F74" s="34">
        <v>734</v>
      </c>
      <c r="G74" s="33">
        <v>279</v>
      </c>
      <c r="H74" s="34">
        <v>279</v>
      </c>
      <c r="I74" s="33">
        <v>337</v>
      </c>
      <c r="J74" s="34">
        <v>1013</v>
      </c>
    </row>
    <row r="75" spans="1:64" x14ac:dyDescent="0.25">
      <c r="A75" s="228"/>
      <c r="B75" s="29" t="s">
        <v>21</v>
      </c>
      <c r="C75" s="15">
        <v>100</v>
      </c>
      <c r="D75" s="15">
        <v>0</v>
      </c>
      <c r="E75" s="31">
        <v>0</v>
      </c>
      <c r="F75" s="15">
        <v>100</v>
      </c>
      <c r="G75" s="31">
        <v>50</v>
      </c>
      <c r="H75" s="15">
        <v>50</v>
      </c>
      <c r="I75" s="31">
        <v>24.96</v>
      </c>
      <c r="J75" s="24">
        <v>75.040000000000006</v>
      </c>
    </row>
    <row r="76" spans="1:64" ht="15.95" customHeight="1" x14ac:dyDescent="0.25">
      <c r="A76" s="228"/>
      <c r="B76" s="14" t="s">
        <v>19</v>
      </c>
      <c r="C76" s="37">
        <v>189</v>
      </c>
      <c r="D76" s="38">
        <v>0</v>
      </c>
      <c r="E76" s="39">
        <v>0</v>
      </c>
      <c r="F76" s="38">
        <v>580.5</v>
      </c>
      <c r="G76" s="39">
        <v>290.25</v>
      </c>
      <c r="H76" s="38">
        <v>290.25</v>
      </c>
      <c r="I76" s="39">
        <f>C76+E76+G76</f>
        <v>479.25</v>
      </c>
      <c r="J76" s="38">
        <f>D76+F76+H76</f>
        <v>870.75</v>
      </c>
    </row>
    <row r="77" spans="1:64" ht="15.75" thickBot="1" x14ac:dyDescent="0.3">
      <c r="A77" s="229"/>
      <c r="B77" s="42" t="s">
        <v>3</v>
      </c>
      <c r="C77" s="179"/>
      <c r="D77" s="179"/>
      <c r="E77" s="179"/>
      <c r="F77" s="179"/>
      <c r="G77" s="179"/>
      <c r="H77" s="179"/>
      <c r="I77" s="179"/>
      <c r="J77" s="179"/>
    </row>
    <row r="80" spans="1:64" ht="43.5" customHeight="1" x14ac:dyDescent="0.25">
      <c r="A80" s="190" t="s">
        <v>6</v>
      </c>
      <c r="B80" s="40" t="s">
        <v>20</v>
      </c>
      <c r="C80" s="188" t="s">
        <v>17</v>
      </c>
      <c r="D80" s="189"/>
      <c r="E80" s="187" t="s">
        <v>5</v>
      </c>
      <c r="F80" s="187"/>
      <c r="G80" s="181" t="s">
        <v>6</v>
      </c>
      <c r="H80" s="181"/>
      <c r="I80" s="163" t="s">
        <v>9</v>
      </c>
      <c r="J80" s="180"/>
    </row>
    <row r="81" spans="1:51" ht="17.25" x14ac:dyDescent="0.25">
      <c r="A81" s="190"/>
      <c r="B81" s="29" t="s">
        <v>25</v>
      </c>
      <c r="C81" s="26" t="s">
        <v>18</v>
      </c>
      <c r="D81" s="27" t="s">
        <v>16</v>
      </c>
      <c r="E81" s="28" t="s">
        <v>18</v>
      </c>
      <c r="F81" s="27" t="s">
        <v>16</v>
      </c>
      <c r="G81" s="28" t="s">
        <v>18</v>
      </c>
      <c r="H81" s="27" t="s">
        <v>16</v>
      </c>
      <c r="I81" s="28" t="s">
        <v>18</v>
      </c>
      <c r="J81" s="27" t="s">
        <v>16</v>
      </c>
    </row>
    <row r="82" spans="1:51" x14ac:dyDescent="0.25">
      <c r="A82" s="190"/>
      <c r="B82" s="32" t="s">
        <v>24</v>
      </c>
      <c r="C82" s="33">
        <v>810</v>
      </c>
      <c r="D82" s="34">
        <v>0</v>
      </c>
      <c r="E82" s="35">
        <v>0</v>
      </c>
      <c r="F82" s="34">
        <v>810</v>
      </c>
      <c r="G82" s="35">
        <v>405</v>
      </c>
      <c r="H82" s="34">
        <v>405</v>
      </c>
      <c r="I82" s="33">
        <f>C82+E82+G82</f>
        <v>1215</v>
      </c>
      <c r="J82" s="34">
        <f>D82+F82+H82</f>
        <v>1215</v>
      </c>
    </row>
    <row r="83" spans="1:51" x14ac:dyDescent="0.25">
      <c r="A83" s="190"/>
      <c r="B83" s="29" t="s">
        <v>23</v>
      </c>
      <c r="C83" s="31">
        <v>100</v>
      </c>
      <c r="D83" s="15">
        <v>0</v>
      </c>
      <c r="E83" s="31">
        <v>0</v>
      </c>
      <c r="F83" s="15">
        <v>100</v>
      </c>
      <c r="G83" s="31">
        <v>50</v>
      </c>
      <c r="H83" s="15">
        <v>50</v>
      </c>
      <c r="I83" s="31">
        <v>50</v>
      </c>
      <c r="J83" s="24">
        <v>50</v>
      </c>
    </row>
    <row r="84" spans="1:51" x14ac:dyDescent="0.25">
      <c r="A84" s="190"/>
      <c r="B84" s="36" t="s">
        <v>22</v>
      </c>
      <c r="C84" s="35">
        <v>42</v>
      </c>
      <c r="D84" s="34">
        <v>0</v>
      </c>
      <c r="E84" s="33">
        <v>0</v>
      </c>
      <c r="F84" s="34">
        <v>648</v>
      </c>
      <c r="G84" s="33">
        <v>330</v>
      </c>
      <c r="H84" s="34">
        <v>330</v>
      </c>
      <c r="I84" s="33">
        <v>372</v>
      </c>
      <c r="J84" s="34">
        <v>978</v>
      </c>
    </row>
    <row r="85" spans="1:51" x14ac:dyDescent="0.25">
      <c r="A85" s="190"/>
      <c r="B85" s="30" t="s">
        <v>21</v>
      </c>
      <c r="C85" s="31">
        <v>100</v>
      </c>
      <c r="D85" s="15">
        <v>0</v>
      </c>
      <c r="E85" s="31">
        <v>0</v>
      </c>
      <c r="F85" s="15">
        <v>100</v>
      </c>
      <c r="G85" s="31">
        <v>50</v>
      </c>
      <c r="H85" s="15">
        <v>50</v>
      </c>
      <c r="I85" s="31">
        <v>27.56</v>
      </c>
      <c r="J85" s="24">
        <v>72.44</v>
      </c>
    </row>
    <row r="86" spans="1:51" ht="15.75" thickBot="1" x14ac:dyDescent="0.3">
      <c r="A86" s="190"/>
      <c r="B86" s="14" t="s">
        <v>19</v>
      </c>
      <c r="C86" s="37">
        <v>189</v>
      </c>
      <c r="D86" s="38">
        <v>0</v>
      </c>
      <c r="E86" s="39">
        <v>0</v>
      </c>
      <c r="F86" s="38">
        <v>580.5</v>
      </c>
      <c r="G86" s="39">
        <v>290.25</v>
      </c>
      <c r="H86" s="38">
        <v>290.25</v>
      </c>
      <c r="I86" s="39">
        <f>C86+E86+G86</f>
        <v>479.25</v>
      </c>
      <c r="J86" s="38">
        <f>D86+F86+H86</f>
        <v>870.75</v>
      </c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</row>
    <row r="87" spans="1:51" ht="15.75" thickBot="1" x14ac:dyDescent="0.3">
      <c r="A87" s="191"/>
      <c r="B87" s="41" t="s">
        <v>3</v>
      </c>
      <c r="C87" s="179"/>
      <c r="D87" s="179"/>
      <c r="E87" s="179"/>
      <c r="F87" s="179"/>
      <c r="G87" s="179"/>
      <c r="H87" s="179"/>
      <c r="I87" s="179"/>
      <c r="J87" s="179"/>
      <c r="AP87" s="143" t="s">
        <v>43</v>
      </c>
      <c r="AQ87" s="144"/>
      <c r="AR87" s="144"/>
      <c r="AS87" s="144"/>
      <c r="AT87" s="144"/>
      <c r="AU87" s="144"/>
      <c r="AV87" s="144"/>
      <c r="AW87" s="144"/>
      <c r="AX87" s="144"/>
      <c r="AY87" s="145"/>
    </row>
    <row r="88" spans="1:51" ht="15.75" thickBot="1" x14ac:dyDescent="0.3">
      <c r="AP88" s="105" t="s">
        <v>44</v>
      </c>
      <c r="AQ88" s="106">
        <v>1</v>
      </c>
      <c r="AR88" s="106">
        <v>2</v>
      </c>
      <c r="AS88" s="106">
        <v>3</v>
      </c>
      <c r="AT88" s="106">
        <v>4</v>
      </c>
      <c r="AU88" s="106">
        <v>5</v>
      </c>
      <c r="AV88" s="106">
        <v>6</v>
      </c>
      <c r="AW88" s="106">
        <v>7</v>
      </c>
      <c r="AX88" s="106">
        <v>8</v>
      </c>
      <c r="AY88" s="107">
        <v>9</v>
      </c>
    </row>
    <row r="89" spans="1:51" x14ac:dyDescent="0.25">
      <c r="AP89" s="101">
        <v>1</v>
      </c>
      <c r="AQ89">
        <v>21</v>
      </c>
      <c r="AR89">
        <v>22</v>
      </c>
      <c r="AS89">
        <v>19</v>
      </c>
      <c r="AT89">
        <v>21</v>
      </c>
      <c r="AU89">
        <v>22</v>
      </c>
      <c r="AV89">
        <v>20</v>
      </c>
      <c r="AW89">
        <v>20</v>
      </c>
      <c r="AX89">
        <v>20</v>
      </c>
      <c r="AY89" s="56">
        <v>18</v>
      </c>
    </row>
    <row r="90" spans="1:51" x14ac:dyDescent="0.25">
      <c r="AP90" s="102">
        <v>2</v>
      </c>
      <c r="AQ90">
        <v>20</v>
      </c>
      <c r="AR90">
        <v>22</v>
      </c>
      <c r="AS90">
        <v>22</v>
      </c>
      <c r="AT90">
        <v>19</v>
      </c>
      <c r="AU90">
        <v>21</v>
      </c>
      <c r="AV90">
        <v>21</v>
      </c>
      <c r="AW90">
        <v>21</v>
      </c>
      <c r="AX90">
        <v>19</v>
      </c>
      <c r="AY90" s="56">
        <v>15</v>
      </c>
    </row>
    <row r="91" spans="1:51" ht="15.75" thickBot="1" x14ac:dyDescent="0.3">
      <c r="AP91" s="103">
        <v>3</v>
      </c>
      <c r="AQ91" s="57">
        <v>18</v>
      </c>
      <c r="AR91" s="57">
        <v>20</v>
      </c>
      <c r="AS91" s="57">
        <v>20</v>
      </c>
      <c r="AT91" s="57">
        <v>19</v>
      </c>
      <c r="AU91" s="57">
        <v>18</v>
      </c>
      <c r="AV91" s="57">
        <v>21</v>
      </c>
      <c r="AW91" s="57">
        <v>18</v>
      </c>
      <c r="AX91" s="57">
        <v>19</v>
      </c>
      <c r="AY91" s="58">
        <v>20</v>
      </c>
    </row>
    <row r="92" spans="1:51" ht="15" customHeight="1" thickBot="1" x14ac:dyDescent="0.3">
      <c r="AP92" s="143" t="s">
        <v>43</v>
      </c>
      <c r="AQ92" s="144"/>
      <c r="AR92" s="144"/>
      <c r="AS92" s="144"/>
      <c r="AT92" s="144"/>
      <c r="AU92" s="144"/>
      <c r="AV92" s="144"/>
      <c r="AW92" s="144"/>
      <c r="AX92" s="144"/>
      <c r="AY92" s="145"/>
    </row>
    <row r="93" spans="1:51" ht="45" customHeight="1" thickBot="1" x14ac:dyDescent="0.3">
      <c r="A93" s="182" t="s">
        <v>9</v>
      </c>
      <c r="B93" s="40" t="s">
        <v>20</v>
      </c>
      <c r="C93" s="188" t="s">
        <v>0</v>
      </c>
      <c r="D93" s="189"/>
      <c r="E93" s="187" t="s">
        <v>7</v>
      </c>
      <c r="F93" s="187"/>
      <c r="G93" s="181" t="s">
        <v>8</v>
      </c>
      <c r="H93" s="181"/>
      <c r="I93" s="163" t="s">
        <v>9</v>
      </c>
      <c r="J93" s="186"/>
      <c r="AP93" s="99" t="s">
        <v>44</v>
      </c>
      <c r="AQ93" s="113">
        <v>1</v>
      </c>
      <c r="AR93" s="113">
        <v>2</v>
      </c>
      <c r="AS93" s="113">
        <v>3</v>
      </c>
      <c r="AT93" s="113">
        <v>4</v>
      </c>
      <c r="AU93" s="113">
        <v>5</v>
      </c>
      <c r="AV93" s="113">
        <v>6</v>
      </c>
      <c r="AW93" s="113">
        <v>7</v>
      </c>
      <c r="AX93" s="113">
        <v>8</v>
      </c>
      <c r="AY93" s="114">
        <v>9</v>
      </c>
    </row>
    <row r="94" spans="1:51" ht="17.25" x14ac:dyDescent="0.25">
      <c r="A94" s="182"/>
      <c r="B94" s="29" t="s">
        <v>25</v>
      </c>
      <c r="C94" s="26" t="s">
        <v>18</v>
      </c>
      <c r="D94" s="27" t="s">
        <v>16</v>
      </c>
      <c r="E94" s="28" t="s">
        <v>18</v>
      </c>
      <c r="F94" s="27" t="s">
        <v>16</v>
      </c>
      <c r="G94" s="28" t="s">
        <v>18</v>
      </c>
      <c r="H94" s="27" t="s">
        <v>16</v>
      </c>
      <c r="I94" s="28" t="s">
        <v>18</v>
      </c>
      <c r="J94" s="27" t="s">
        <v>16</v>
      </c>
      <c r="AP94" s="55">
        <v>1</v>
      </c>
      <c r="AQ94" s="115">
        <f t="shared" ref="AQ94:AY94" si="27">100*(AQ59/25)</f>
        <v>0</v>
      </c>
      <c r="AR94" s="12">
        <f t="shared" si="27"/>
        <v>0</v>
      </c>
      <c r="AS94" s="12">
        <f t="shared" si="27"/>
        <v>0</v>
      </c>
      <c r="AT94" s="12">
        <f t="shared" si="27"/>
        <v>0</v>
      </c>
      <c r="AU94" s="12">
        <f t="shared" si="27"/>
        <v>0</v>
      </c>
      <c r="AV94" s="12">
        <f t="shared" si="27"/>
        <v>0</v>
      </c>
      <c r="AW94" s="12">
        <f t="shared" si="27"/>
        <v>0</v>
      </c>
      <c r="AX94" s="12">
        <f t="shared" si="27"/>
        <v>0</v>
      </c>
      <c r="AY94" s="110">
        <f t="shared" si="27"/>
        <v>0</v>
      </c>
    </row>
    <row r="95" spans="1:51" x14ac:dyDescent="0.25">
      <c r="A95" s="182"/>
      <c r="B95" s="32" t="s">
        <v>24</v>
      </c>
      <c r="C95" s="33">
        <v>1215</v>
      </c>
      <c r="D95" s="34">
        <v>1215</v>
      </c>
      <c r="E95" s="35">
        <v>1215</v>
      </c>
      <c r="F95" s="34">
        <v>1215</v>
      </c>
      <c r="G95" s="35">
        <v>1215</v>
      </c>
      <c r="H95" s="34">
        <v>1215</v>
      </c>
      <c r="I95" s="33">
        <f>C95+E95+G95</f>
        <v>3645</v>
      </c>
      <c r="J95" s="34">
        <f>D95+F95+H95</f>
        <v>3645</v>
      </c>
      <c r="AP95" s="112">
        <v>2</v>
      </c>
      <c r="AQ95" s="11">
        <f t="shared" ref="AQ95:AY95" si="28">100*(AQ60/25)</f>
        <v>0</v>
      </c>
      <c r="AR95">
        <f t="shared" si="28"/>
        <v>0</v>
      </c>
      <c r="AS95">
        <f t="shared" si="28"/>
        <v>0</v>
      </c>
      <c r="AT95">
        <f t="shared" si="28"/>
        <v>0</v>
      </c>
      <c r="AU95">
        <f t="shared" si="28"/>
        <v>0</v>
      </c>
      <c r="AV95">
        <f t="shared" si="28"/>
        <v>0</v>
      </c>
      <c r="AW95">
        <f t="shared" si="28"/>
        <v>0</v>
      </c>
      <c r="AX95">
        <f t="shared" si="28"/>
        <v>0</v>
      </c>
      <c r="AY95" s="60">
        <f t="shared" si="28"/>
        <v>0</v>
      </c>
    </row>
    <row r="96" spans="1:51" ht="15.75" thickBot="1" x14ac:dyDescent="0.3">
      <c r="A96" s="182"/>
      <c r="B96" s="29" t="s">
        <v>23</v>
      </c>
      <c r="C96" s="31">
        <v>50</v>
      </c>
      <c r="D96" s="15">
        <v>50</v>
      </c>
      <c r="E96" s="31">
        <v>50</v>
      </c>
      <c r="F96" s="15">
        <v>50</v>
      </c>
      <c r="G96" s="31">
        <v>50</v>
      </c>
      <c r="H96" s="15">
        <v>50</v>
      </c>
      <c r="I96" s="31">
        <v>50</v>
      </c>
      <c r="J96" s="24">
        <v>50</v>
      </c>
      <c r="AP96" s="105">
        <v>3</v>
      </c>
      <c r="AQ96" s="61">
        <f t="shared" ref="AQ96:AY96" si="29">100*(AQ61/25)</f>
        <v>0</v>
      </c>
      <c r="AR96" s="62">
        <f t="shared" si="29"/>
        <v>0</v>
      </c>
      <c r="AS96" s="62">
        <f t="shared" si="29"/>
        <v>0</v>
      </c>
      <c r="AT96" s="62">
        <f t="shared" si="29"/>
        <v>0</v>
      </c>
      <c r="AU96" s="62">
        <f t="shared" si="29"/>
        <v>0</v>
      </c>
      <c r="AV96" s="62">
        <f t="shared" si="29"/>
        <v>0</v>
      </c>
      <c r="AW96" s="62">
        <f t="shared" si="29"/>
        <v>0</v>
      </c>
      <c r="AX96" s="62">
        <f t="shared" si="29"/>
        <v>0</v>
      </c>
      <c r="AY96" s="63">
        <f t="shared" si="29"/>
        <v>0</v>
      </c>
    </row>
    <row r="97" spans="1:94" x14ac:dyDescent="0.25">
      <c r="A97" s="182"/>
      <c r="B97" s="36" t="s">
        <v>22</v>
      </c>
      <c r="C97" s="35">
        <v>539</v>
      </c>
      <c r="D97" s="34">
        <v>811</v>
      </c>
      <c r="E97" s="33">
        <v>337</v>
      </c>
      <c r="F97" s="34">
        <v>1013</v>
      </c>
      <c r="G97" s="33">
        <v>372</v>
      </c>
      <c r="H97" s="34">
        <v>978</v>
      </c>
      <c r="I97" s="33">
        <v>372</v>
      </c>
      <c r="J97" s="34">
        <v>978</v>
      </c>
    </row>
    <row r="98" spans="1:94" x14ac:dyDescent="0.25">
      <c r="A98" s="182"/>
      <c r="B98" s="30" t="s">
        <v>21</v>
      </c>
      <c r="C98" s="31">
        <v>39.93</v>
      </c>
      <c r="D98" s="15">
        <v>60.07</v>
      </c>
      <c r="E98" s="31">
        <v>24.96</v>
      </c>
      <c r="F98" s="15">
        <v>75.040000000000006</v>
      </c>
      <c r="G98" s="31">
        <v>27.56</v>
      </c>
      <c r="H98" s="15">
        <v>72.44</v>
      </c>
      <c r="I98" s="46">
        <f>100*(G98+E98+C98)/(C98+D98+E98+F98+G98+H98)</f>
        <v>30.816666666666659</v>
      </c>
      <c r="J98" s="24">
        <v>3</v>
      </c>
    </row>
    <row r="99" spans="1:94" x14ac:dyDescent="0.25">
      <c r="A99" s="182"/>
      <c r="B99" s="14" t="s">
        <v>19</v>
      </c>
      <c r="C99" s="37">
        <v>479.25</v>
      </c>
      <c r="D99" s="38">
        <v>870.75</v>
      </c>
      <c r="E99" s="39">
        <v>479.25</v>
      </c>
      <c r="F99" s="38">
        <v>870.75</v>
      </c>
      <c r="G99" s="39">
        <v>479.25</v>
      </c>
      <c r="H99" s="38">
        <v>870.75</v>
      </c>
      <c r="I99" s="39">
        <f>C99+E99+G99</f>
        <v>1437.75</v>
      </c>
      <c r="J99" s="38">
        <f>D99+F99+H99</f>
        <v>2612.25</v>
      </c>
    </row>
    <row r="100" spans="1:94" ht="15.75" thickBot="1" x14ac:dyDescent="0.3">
      <c r="A100" s="183"/>
      <c r="B100" s="41" t="s">
        <v>3</v>
      </c>
      <c r="C100" s="184"/>
      <c r="D100" s="185"/>
      <c r="E100" s="184"/>
      <c r="F100" s="185"/>
      <c r="G100" s="184"/>
      <c r="H100" s="185"/>
      <c r="I100" s="184"/>
      <c r="J100" s="185"/>
    </row>
    <row r="104" spans="1:94" ht="15.75" thickBot="1" x14ac:dyDescent="0.3">
      <c r="B104" t="s">
        <v>71</v>
      </c>
    </row>
    <row r="105" spans="1:94" x14ac:dyDescent="0.25">
      <c r="A105" s="177"/>
      <c r="B105" s="64"/>
      <c r="C105" s="160" t="s">
        <v>0</v>
      </c>
      <c r="D105" s="160"/>
      <c r="E105" s="160"/>
      <c r="F105" s="160"/>
      <c r="G105" s="160"/>
      <c r="H105" s="160"/>
      <c r="I105" s="160"/>
      <c r="J105" s="160"/>
      <c r="K105" s="160"/>
      <c r="L105" s="161" t="s">
        <v>7</v>
      </c>
      <c r="M105" s="161"/>
      <c r="N105" s="161"/>
      <c r="O105" s="161"/>
      <c r="P105" s="161"/>
      <c r="Q105" s="161"/>
      <c r="R105" s="161"/>
      <c r="S105" s="161"/>
      <c r="T105" s="161"/>
      <c r="U105" s="160" t="s">
        <v>8</v>
      </c>
      <c r="V105" s="160"/>
      <c r="W105" s="160"/>
      <c r="X105" s="160"/>
      <c r="Y105" s="160"/>
      <c r="Z105" s="160"/>
      <c r="AA105" s="160"/>
      <c r="AB105" s="160"/>
      <c r="AC105" s="160"/>
      <c r="AG105" s="117"/>
      <c r="AH105" s="160" t="s">
        <v>0</v>
      </c>
      <c r="AI105" s="160"/>
      <c r="AJ105" s="160"/>
      <c r="AK105" s="160"/>
      <c r="AL105" s="160"/>
      <c r="AM105" s="160"/>
      <c r="AN105" s="160"/>
      <c r="AO105" s="160"/>
      <c r="AP105" s="160"/>
    </row>
    <row r="106" spans="1:94" ht="15.75" thickBot="1" x14ac:dyDescent="0.3">
      <c r="A106" s="178"/>
      <c r="B106" s="65"/>
      <c r="C106" s="162" t="s">
        <v>43</v>
      </c>
      <c r="D106" s="163"/>
      <c r="E106" s="163"/>
      <c r="F106" s="163"/>
      <c r="G106" s="163"/>
      <c r="H106" s="163"/>
      <c r="I106" s="163"/>
      <c r="J106" s="163"/>
      <c r="K106" s="163"/>
      <c r="L106" s="162" t="s">
        <v>43</v>
      </c>
      <c r="M106" s="163"/>
      <c r="N106" s="163"/>
      <c r="O106" s="163"/>
      <c r="P106" s="163"/>
      <c r="Q106" s="163"/>
      <c r="R106" s="163"/>
      <c r="S106" s="163"/>
      <c r="T106" s="163"/>
      <c r="U106" s="162" t="s">
        <v>43</v>
      </c>
      <c r="V106" s="163"/>
      <c r="W106" s="163"/>
      <c r="X106" s="163"/>
      <c r="Y106" s="163"/>
      <c r="Z106" s="163"/>
      <c r="AA106" s="163"/>
      <c r="AB106" s="163"/>
      <c r="AC106" s="163"/>
      <c r="AG106" s="117"/>
      <c r="AH106" s="163" t="s">
        <v>43</v>
      </c>
      <c r="AI106" s="163"/>
      <c r="AJ106" s="163"/>
      <c r="AK106" s="163"/>
      <c r="AL106" s="163"/>
      <c r="AM106" s="163"/>
      <c r="AN106" s="163"/>
      <c r="AO106" s="163"/>
      <c r="AP106" s="163"/>
    </row>
    <row r="107" spans="1:94" ht="15.75" thickBot="1" x14ac:dyDescent="0.3">
      <c r="A107" s="178"/>
      <c r="B107" s="67" t="s">
        <v>48</v>
      </c>
      <c r="C107" s="72">
        <v>1</v>
      </c>
      <c r="D107" s="69">
        <v>2</v>
      </c>
      <c r="E107" s="70">
        <v>3</v>
      </c>
      <c r="F107" s="70">
        <v>4</v>
      </c>
      <c r="G107" s="70">
        <v>5</v>
      </c>
      <c r="H107" s="70">
        <v>6</v>
      </c>
      <c r="I107" s="70">
        <v>7</v>
      </c>
      <c r="J107" s="70">
        <v>8</v>
      </c>
      <c r="K107" s="71">
        <v>9</v>
      </c>
      <c r="L107" s="73">
        <v>1</v>
      </c>
      <c r="M107" s="70">
        <v>2</v>
      </c>
      <c r="N107" s="70">
        <v>3</v>
      </c>
      <c r="O107" s="70">
        <v>4</v>
      </c>
      <c r="P107" s="70">
        <v>5</v>
      </c>
      <c r="Q107" s="70">
        <v>6</v>
      </c>
      <c r="R107" s="70">
        <v>7</v>
      </c>
      <c r="S107" s="70">
        <v>8</v>
      </c>
      <c r="T107" s="70">
        <v>9</v>
      </c>
      <c r="U107" s="70">
        <v>1</v>
      </c>
      <c r="V107" s="70">
        <v>2</v>
      </c>
      <c r="W107" s="70">
        <v>3</v>
      </c>
      <c r="X107" s="70">
        <v>4</v>
      </c>
      <c r="Y107" s="70">
        <v>5</v>
      </c>
      <c r="Z107" s="70">
        <v>6</v>
      </c>
      <c r="AA107" s="70">
        <v>7</v>
      </c>
      <c r="AB107" s="70">
        <v>8</v>
      </c>
      <c r="AC107" s="71">
        <v>9</v>
      </c>
      <c r="AD107" t="s">
        <v>49</v>
      </c>
      <c r="AG107" s="135" t="s">
        <v>48</v>
      </c>
      <c r="AH107" s="72">
        <v>1</v>
      </c>
      <c r="AI107" s="69">
        <v>2</v>
      </c>
      <c r="AJ107" s="70">
        <v>3</v>
      </c>
      <c r="AK107" s="70">
        <v>4</v>
      </c>
      <c r="AL107" s="70">
        <v>5</v>
      </c>
      <c r="AM107" s="70">
        <v>6</v>
      </c>
      <c r="AN107" s="70">
        <v>7</v>
      </c>
      <c r="AO107" s="70">
        <v>8</v>
      </c>
      <c r="AP107" s="71">
        <v>9</v>
      </c>
      <c r="AQ107" s="134" t="s">
        <v>81</v>
      </c>
    </row>
    <row r="108" spans="1:94" ht="17.25" x14ac:dyDescent="0.25">
      <c r="A108" s="178"/>
      <c r="B108" s="67" t="s">
        <v>45</v>
      </c>
      <c r="C108" s="74">
        <v>5</v>
      </c>
      <c r="D108" s="68">
        <v>5</v>
      </c>
      <c r="E108" s="68">
        <v>5</v>
      </c>
      <c r="F108" s="68">
        <v>5</v>
      </c>
      <c r="G108" s="68">
        <v>5</v>
      </c>
      <c r="H108" s="68">
        <v>5</v>
      </c>
      <c r="I108" s="68">
        <v>5</v>
      </c>
      <c r="J108" s="68">
        <v>5</v>
      </c>
      <c r="K108" s="75">
        <v>4</v>
      </c>
      <c r="L108" s="81">
        <v>3</v>
      </c>
      <c r="M108" s="82">
        <v>2</v>
      </c>
      <c r="N108" s="82">
        <v>1</v>
      </c>
      <c r="O108" s="82">
        <v>0</v>
      </c>
      <c r="P108" s="82">
        <v>2</v>
      </c>
      <c r="Q108" s="82">
        <v>0</v>
      </c>
      <c r="R108" s="82">
        <v>1</v>
      </c>
      <c r="S108" s="82">
        <v>0</v>
      </c>
      <c r="T108" s="83">
        <v>3</v>
      </c>
      <c r="U108" s="86">
        <v>0</v>
      </c>
      <c r="V108" s="82">
        <v>1</v>
      </c>
      <c r="W108" s="82">
        <v>0</v>
      </c>
      <c r="X108" s="87">
        <v>0</v>
      </c>
      <c r="Y108" s="82">
        <v>2</v>
      </c>
      <c r="Z108" s="88">
        <v>0</v>
      </c>
      <c r="AA108" s="88">
        <v>0</v>
      </c>
      <c r="AB108" s="88">
        <v>0</v>
      </c>
      <c r="AC108" s="89">
        <v>2</v>
      </c>
      <c r="AG108" s="67" t="s">
        <v>45</v>
      </c>
      <c r="AH108" s="74">
        <v>5</v>
      </c>
      <c r="AI108" s="68">
        <v>5</v>
      </c>
      <c r="AJ108" s="68">
        <v>5</v>
      </c>
      <c r="AK108" s="68">
        <v>5</v>
      </c>
      <c r="AL108" s="68">
        <v>5</v>
      </c>
      <c r="AM108" s="68">
        <v>5</v>
      </c>
      <c r="AN108" s="68">
        <v>5</v>
      </c>
      <c r="AO108" s="68">
        <v>5</v>
      </c>
      <c r="AP108" s="75">
        <v>4</v>
      </c>
      <c r="AQ108" s="155" t="s">
        <v>49</v>
      </c>
      <c r="CD108">
        <v>21</v>
      </c>
      <c r="CE108">
        <v>22</v>
      </c>
      <c r="CF108">
        <v>19</v>
      </c>
      <c r="CG108">
        <v>21</v>
      </c>
      <c r="CH108">
        <v>22</v>
      </c>
      <c r="CI108">
        <v>20</v>
      </c>
      <c r="CJ108">
        <v>20</v>
      </c>
      <c r="CK108">
        <v>20</v>
      </c>
      <c r="CL108" s="56">
        <v>18</v>
      </c>
      <c r="CO108" t="s">
        <v>84</v>
      </c>
      <c r="CP108" t="s">
        <v>85</v>
      </c>
    </row>
    <row r="109" spans="1:94" ht="16.5" x14ac:dyDescent="0.25">
      <c r="A109" s="178"/>
      <c r="B109" s="67" t="s">
        <v>46</v>
      </c>
      <c r="C109" s="76">
        <v>4</v>
      </c>
      <c r="D109" s="66">
        <v>5</v>
      </c>
      <c r="E109" s="66">
        <v>5</v>
      </c>
      <c r="F109" s="66">
        <v>4</v>
      </c>
      <c r="G109" s="66">
        <v>5</v>
      </c>
      <c r="H109" s="66">
        <v>5</v>
      </c>
      <c r="I109" s="66">
        <v>5</v>
      </c>
      <c r="J109" s="66">
        <v>4</v>
      </c>
      <c r="K109" s="77">
        <v>4</v>
      </c>
      <c r="L109" s="84">
        <v>2</v>
      </c>
      <c r="M109" s="66">
        <v>2</v>
      </c>
      <c r="N109" s="66">
        <v>0</v>
      </c>
      <c r="O109" s="66">
        <v>0</v>
      </c>
      <c r="P109" s="66">
        <v>2</v>
      </c>
      <c r="Q109" s="66">
        <v>0</v>
      </c>
      <c r="R109" s="66">
        <v>0</v>
      </c>
      <c r="S109" s="66">
        <v>3</v>
      </c>
      <c r="T109" s="77">
        <v>2</v>
      </c>
      <c r="U109" s="76">
        <v>2</v>
      </c>
      <c r="V109" s="66">
        <v>2</v>
      </c>
      <c r="W109" s="66">
        <v>0</v>
      </c>
      <c r="X109" s="43">
        <v>0</v>
      </c>
      <c r="Y109" s="66">
        <v>2</v>
      </c>
      <c r="Z109" s="13">
        <v>0</v>
      </c>
      <c r="AA109" s="13">
        <v>0</v>
      </c>
      <c r="AB109" s="13">
        <v>1</v>
      </c>
      <c r="AC109" s="90">
        <v>3</v>
      </c>
      <c r="AG109" s="67" t="s">
        <v>46</v>
      </c>
      <c r="AH109" s="76">
        <v>4</v>
      </c>
      <c r="AI109" s="66">
        <v>5</v>
      </c>
      <c r="AJ109" s="66">
        <v>5</v>
      </c>
      <c r="AK109" s="66">
        <v>4</v>
      </c>
      <c r="AL109" s="66">
        <v>5</v>
      </c>
      <c r="AM109" s="66">
        <v>5</v>
      </c>
      <c r="AN109" s="66">
        <v>5</v>
      </c>
      <c r="AO109" s="66">
        <v>4</v>
      </c>
      <c r="AP109" s="77">
        <v>4</v>
      </c>
      <c r="AQ109" s="155"/>
      <c r="CD109">
        <v>20</v>
      </c>
      <c r="CE109">
        <v>22</v>
      </c>
      <c r="CF109">
        <v>22</v>
      </c>
      <c r="CG109">
        <v>19</v>
      </c>
      <c r="CH109">
        <v>21</v>
      </c>
      <c r="CI109">
        <v>21</v>
      </c>
      <c r="CJ109">
        <v>21</v>
      </c>
      <c r="CK109">
        <v>19</v>
      </c>
      <c r="CL109" s="56">
        <v>15</v>
      </c>
      <c r="CO109" s="136">
        <f>1253/3645*100</f>
        <v>34.375857338820303</v>
      </c>
      <c r="CP109" s="136">
        <f>2797/3645*100</f>
        <v>76.735253772290818</v>
      </c>
    </row>
    <row r="110" spans="1:94" ht="17.25" thickBot="1" x14ac:dyDescent="0.3">
      <c r="A110" s="178"/>
      <c r="B110" s="67" t="s">
        <v>47</v>
      </c>
      <c r="C110" s="78">
        <v>3</v>
      </c>
      <c r="D110" s="79">
        <v>5</v>
      </c>
      <c r="E110" s="79">
        <v>5</v>
      </c>
      <c r="F110" s="79">
        <v>4</v>
      </c>
      <c r="G110" s="79">
        <v>4</v>
      </c>
      <c r="H110" s="79">
        <v>5</v>
      </c>
      <c r="I110" s="79">
        <v>4</v>
      </c>
      <c r="J110" s="79">
        <v>4</v>
      </c>
      <c r="K110" s="80">
        <v>5</v>
      </c>
      <c r="L110" s="85">
        <v>0</v>
      </c>
      <c r="M110" s="79">
        <v>1</v>
      </c>
      <c r="N110" s="79">
        <v>0</v>
      </c>
      <c r="O110" s="79">
        <v>1</v>
      </c>
      <c r="P110" s="79">
        <v>3</v>
      </c>
      <c r="Q110" s="79">
        <v>0</v>
      </c>
      <c r="R110" s="79">
        <v>0</v>
      </c>
      <c r="S110" s="79">
        <v>0</v>
      </c>
      <c r="T110" s="80">
        <v>1</v>
      </c>
      <c r="U110" s="78">
        <v>0</v>
      </c>
      <c r="V110" s="79">
        <v>1</v>
      </c>
      <c r="W110" s="79">
        <v>1</v>
      </c>
      <c r="X110" s="91">
        <v>2</v>
      </c>
      <c r="Y110" s="79">
        <v>1</v>
      </c>
      <c r="Z110" s="48">
        <v>0</v>
      </c>
      <c r="AA110" s="48">
        <v>0</v>
      </c>
      <c r="AB110" s="48">
        <v>0</v>
      </c>
      <c r="AC110" s="92">
        <v>2</v>
      </c>
      <c r="AG110" s="67" t="s">
        <v>47</v>
      </c>
      <c r="AH110" s="78">
        <v>3</v>
      </c>
      <c r="AI110" s="79">
        <v>5</v>
      </c>
      <c r="AJ110" s="79">
        <v>5</v>
      </c>
      <c r="AK110" s="79">
        <v>4</v>
      </c>
      <c r="AL110" s="79">
        <v>4</v>
      </c>
      <c r="AM110" s="79">
        <v>5</v>
      </c>
      <c r="AN110" s="79">
        <v>4</v>
      </c>
      <c r="AO110" s="79">
        <v>4</v>
      </c>
      <c r="AP110" s="80">
        <v>5</v>
      </c>
      <c r="AQ110" s="155"/>
      <c r="CD110" s="57">
        <v>18</v>
      </c>
      <c r="CE110" s="57">
        <v>20</v>
      </c>
      <c r="CF110" s="57">
        <v>20</v>
      </c>
      <c r="CG110" s="57">
        <v>19</v>
      </c>
      <c r="CH110" s="57">
        <v>18</v>
      </c>
      <c r="CI110" s="57">
        <v>21</v>
      </c>
      <c r="CJ110" s="57">
        <v>18</v>
      </c>
      <c r="CK110" s="57">
        <v>19</v>
      </c>
      <c r="CL110" s="58">
        <v>20</v>
      </c>
    </row>
    <row r="111" spans="1:94" x14ac:dyDescent="0.25">
      <c r="B111" s="67" t="s">
        <v>45</v>
      </c>
      <c r="C111" s="86">
        <v>9</v>
      </c>
      <c r="D111" s="82">
        <v>8</v>
      </c>
      <c r="E111" s="82">
        <v>11</v>
      </c>
      <c r="F111" s="82">
        <v>9</v>
      </c>
      <c r="G111" s="82">
        <v>8</v>
      </c>
      <c r="H111" s="82">
        <v>10</v>
      </c>
      <c r="I111" s="82">
        <v>10</v>
      </c>
      <c r="J111" s="82">
        <v>10</v>
      </c>
      <c r="K111" s="83">
        <v>11</v>
      </c>
      <c r="L111" s="93">
        <v>16</v>
      </c>
      <c r="M111" s="82">
        <v>14</v>
      </c>
      <c r="N111" s="82">
        <v>15</v>
      </c>
      <c r="O111" s="82">
        <v>15</v>
      </c>
      <c r="P111" s="82">
        <v>14</v>
      </c>
      <c r="Q111" s="82">
        <v>13</v>
      </c>
      <c r="R111" s="82">
        <v>13</v>
      </c>
      <c r="S111" s="82">
        <v>12</v>
      </c>
      <c r="T111" s="83">
        <v>13</v>
      </c>
      <c r="U111" s="86">
        <v>12</v>
      </c>
      <c r="V111" s="82">
        <v>12</v>
      </c>
      <c r="W111" s="82">
        <v>13</v>
      </c>
      <c r="X111" s="87">
        <v>13</v>
      </c>
      <c r="Y111" s="82">
        <v>9</v>
      </c>
      <c r="Z111" s="88">
        <v>13</v>
      </c>
      <c r="AA111" s="88">
        <v>10</v>
      </c>
      <c r="AB111" s="88">
        <v>12</v>
      </c>
      <c r="AC111" s="89">
        <v>11</v>
      </c>
      <c r="AD111" t="s">
        <v>50</v>
      </c>
      <c r="AG111" s="67" t="s">
        <v>45</v>
      </c>
      <c r="AH111" s="86">
        <v>9</v>
      </c>
      <c r="AI111" s="82">
        <v>8</v>
      </c>
      <c r="AJ111" s="82">
        <v>11</v>
      </c>
      <c r="AK111" s="82">
        <v>9</v>
      </c>
      <c r="AL111" s="82">
        <v>8</v>
      </c>
      <c r="AM111" s="82">
        <v>10</v>
      </c>
      <c r="AN111" s="82">
        <v>10</v>
      </c>
      <c r="AO111" s="82">
        <v>10</v>
      </c>
      <c r="AP111" s="83">
        <v>11</v>
      </c>
      <c r="AQ111" s="142" t="s">
        <v>50</v>
      </c>
      <c r="CD111" s="115">
        <v>14</v>
      </c>
      <c r="CE111" s="12">
        <v>13</v>
      </c>
      <c r="CF111" s="12">
        <v>11</v>
      </c>
      <c r="CG111" s="12">
        <v>10</v>
      </c>
      <c r="CH111" s="12">
        <v>13</v>
      </c>
      <c r="CI111" s="12">
        <v>12</v>
      </c>
      <c r="CJ111" s="12">
        <v>13</v>
      </c>
      <c r="CK111" s="12">
        <v>13</v>
      </c>
      <c r="CL111" s="110">
        <v>15</v>
      </c>
    </row>
    <row r="112" spans="1:94" x14ac:dyDescent="0.25">
      <c r="B112" s="67" t="s">
        <v>46</v>
      </c>
      <c r="C112" s="76">
        <v>9</v>
      </c>
      <c r="D112" s="66">
        <v>8</v>
      </c>
      <c r="E112" s="66">
        <v>9</v>
      </c>
      <c r="F112" s="66">
        <v>10</v>
      </c>
      <c r="G112" s="66">
        <v>9</v>
      </c>
      <c r="H112" s="66">
        <v>9</v>
      </c>
      <c r="I112" s="66">
        <v>9</v>
      </c>
      <c r="J112" s="66">
        <v>10</v>
      </c>
      <c r="K112" s="77">
        <v>10</v>
      </c>
      <c r="L112" s="94">
        <v>13</v>
      </c>
      <c r="M112" s="66">
        <v>12</v>
      </c>
      <c r="N112" s="66">
        <v>15</v>
      </c>
      <c r="O112" s="66">
        <v>15</v>
      </c>
      <c r="P112" s="66">
        <v>13</v>
      </c>
      <c r="Q112" s="66">
        <v>14</v>
      </c>
      <c r="R112" s="66">
        <v>15</v>
      </c>
      <c r="S112" s="66">
        <v>12</v>
      </c>
      <c r="T112" s="77">
        <v>12</v>
      </c>
      <c r="U112" s="76">
        <v>11</v>
      </c>
      <c r="V112" s="66">
        <v>10</v>
      </c>
      <c r="W112" s="66">
        <v>12</v>
      </c>
      <c r="X112" s="43">
        <v>13</v>
      </c>
      <c r="Y112" s="66">
        <v>11</v>
      </c>
      <c r="Z112" s="13">
        <v>13</v>
      </c>
      <c r="AA112" s="13">
        <v>14</v>
      </c>
      <c r="AB112" s="13">
        <v>12</v>
      </c>
      <c r="AC112" s="90">
        <v>13</v>
      </c>
      <c r="AG112" s="67" t="s">
        <v>46</v>
      </c>
      <c r="AH112" s="76">
        <v>9</v>
      </c>
      <c r="AI112" s="66">
        <v>8</v>
      </c>
      <c r="AJ112" s="66">
        <v>9</v>
      </c>
      <c r="AK112" s="66">
        <v>10</v>
      </c>
      <c r="AL112" s="66">
        <v>9</v>
      </c>
      <c r="AM112" s="66">
        <v>9</v>
      </c>
      <c r="AN112" s="66">
        <v>9</v>
      </c>
      <c r="AO112" s="66">
        <v>10</v>
      </c>
      <c r="AP112" s="77">
        <v>10</v>
      </c>
      <c r="AQ112" s="142"/>
      <c r="CD112" s="11">
        <v>19</v>
      </c>
      <c r="CE112">
        <v>15</v>
      </c>
      <c r="CF112">
        <v>10</v>
      </c>
      <c r="CG112">
        <v>10</v>
      </c>
      <c r="CH112">
        <v>13</v>
      </c>
      <c r="CI112">
        <v>11</v>
      </c>
      <c r="CJ112">
        <v>10</v>
      </c>
      <c r="CK112">
        <v>16</v>
      </c>
      <c r="CL112" s="60">
        <v>15</v>
      </c>
    </row>
    <row r="113" spans="2:90" ht="15.75" thickBot="1" x14ac:dyDescent="0.3">
      <c r="B113" s="67" t="s">
        <v>47</v>
      </c>
      <c r="C113" s="78">
        <v>10</v>
      </c>
      <c r="D113" s="79">
        <v>10</v>
      </c>
      <c r="E113" s="79">
        <v>10</v>
      </c>
      <c r="F113" s="79">
        <v>10</v>
      </c>
      <c r="G113" s="79">
        <v>11</v>
      </c>
      <c r="H113" s="79">
        <v>9</v>
      </c>
      <c r="I113" s="79">
        <v>11</v>
      </c>
      <c r="J113" s="79">
        <v>10</v>
      </c>
      <c r="K113" s="80">
        <v>10</v>
      </c>
      <c r="L113" s="95">
        <v>14</v>
      </c>
      <c r="M113" s="79">
        <v>12</v>
      </c>
      <c r="N113" s="79">
        <v>15</v>
      </c>
      <c r="O113" s="79">
        <v>13</v>
      </c>
      <c r="P113" s="79">
        <v>14</v>
      </c>
      <c r="Q113" s="79">
        <v>14</v>
      </c>
      <c r="R113" s="79">
        <v>13</v>
      </c>
      <c r="S113" s="79">
        <v>13</v>
      </c>
      <c r="T113" s="80">
        <v>14</v>
      </c>
      <c r="U113" s="78">
        <v>13</v>
      </c>
      <c r="V113" s="79">
        <v>13</v>
      </c>
      <c r="W113" s="79">
        <v>11</v>
      </c>
      <c r="X113" s="91">
        <v>12</v>
      </c>
      <c r="Y113" s="79">
        <v>10</v>
      </c>
      <c r="Z113" s="48">
        <v>13</v>
      </c>
      <c r="AA113" s="48">
        <v>11</v>
      </c>
      <c r="AB113" s="48">
        <v>13</v>
      </c>
      <c r="AC113" s="92">
        <v>13</v>
      </c>
      <c r="AG113" s="67" t="s">
        <v>47</v>
      </c>
      <c r="AH113" s="78">
        <v>10</v>
      </c>
      <c r="AI113" s="79">
        <v>10</v>
      </c>
      <c r="AJ113" s="79">
        <v>10</v>
      </c>
      <c r="AK113" s="79">
        <v>10</v>
      </c>
      <c r="AL113" s="79">
        <v>11</v>
      </c>
      <c r="AM113" s="79">
        <v>9</v>
      </c>
      <c r="AN113" s="79">
        <v>11</v>
      </c>
      <c r="AO113" s="79">
        <v>10</v>
      </c>
      <c r="AP113" s="80">
        <v>10</v>
      </c>
      <c r="AQ113" s="142"/>
      <c r="CD113" s="61">
        <v>11</v>
      </c>
      <c r="CE113" s="62">
        <v>14</v>
      </c>
      <c r="CF113" s="62">
        <v>10</v>
      </c>
      <c r="CG113" s="62">
        <v>13</v>
      </c>
      <c r="CH113" s="62">
        <v>14</v>
      </c>
      <c r="CI113" s="62">
        <v>11</v>
      </c>
      <c r="CJ113" s="62">
        <v>12</v>
      </c>
      <c r="CK113" s="62">
        <v>12</v>
      </c>
      <c r="CL113" s="63">
        <v>12</v>
      </c>
    </row>
    <row r="114" spans="2:90" x14ac:dyDescent="0.25">
      <c r="B114" s="67" t="s">
        <v>45</v>
      </c>
      <c r="C114" s="86">
        <v>11</v>
      </c>
      <c r="D114" s="82">
        <v>12</v>
      </c>
      <c r="E114" s="82">
        <v>9</v>
      </c>
      <c r="F114" s="82">
        <v>11</v>
      </c>
      <c r="G114" s="82">
        <v>12</v>
      </c>
      <c r="H114" s="82">
        <v>10</v>
      </c>
      <c r="I114" s="82">
        <v>10</v>
      </c>
      <c r="J114" s="82">
        <v>10</v>
      </c>
      <c r="K114" s="83">
        <v>10</v>
      </c>
      <c r="L114" s="93">
        <v>8</v>
      </c>
      <c r="M114" s="82">
        <v>9</v>
      </c>
      <c r="N114" s="82">
        <v>9</v>
      </c>
      <c r="O114" s="82">
        <v>10</v>
      </c>
      <c r="P114" s="82">
        <v>9</v>
      </c>
      <c r="Q114" s="82">
        <v>12</v>
      </c>
      <c r="R114" s="82">
        <v>11</v>
      </c>
      <c r="S114" s="82">
        <v>13</v>
      </c>
      <c r="T114" s="83">
        <v>9</v>
      </c>
      <c r="U114" s="96">
        <v>13</v>
      </c>
      <c r="V114" s="88">
        <v>12</v>
      </c>
      <c r="W114" s="88">
        <v>12</v>
      </c>
      <c r="X114" s="87">
        <v>12</v>
      </c>
      <c r="Y114" s="88">
        <v>14</v>
      </c>
      <c r="Z114" s="88">
        <v>12</v>
      </c>
      <c r="AA114" s="88">
        <v>15</v>
      </c>
      <c r="AB114" s="88">
        <v>13</v>
      </c>
      <c r="AC114" s="89">
        <v>12</v>
      </c>
      <c r="AD114" t="s">
        <v>51</v>
      </c>
      <c r="AG114" s="67" t="s">
        <v>45</v>
      </c>
      <c r="AH114" s="86">
        <v>11</v>
      </c>
      <c r="AI114" s="82">
        <v>12</v>
      </c>
      <c r="AJ114" s="82">
        <v>9</v>
      </c>
      <c r="AK114" s="82">
        <v>11</v>
      </c>
      <c r="AL114" s="82">
        <v>12</v>
      </c>
      <c r="AM114" s="82">
        <v>10</v>
      </c>
      <c r="AN114" s="82">
        <v>10</v>
      </c>
      <c r="AO114" s="82">
        <v>10</v>
      </c>
      <c r="AP114" s="83">
        <v>10</v>
      </c>
      <c r="AQ114" s="137" t="s">
        <v>51</v>
      </c>
      <c r="CD114" s="115">
        <v>13</v>
      </c>
      <c r="CE114" s="12">
        <v>14</v>
      </c>
      <c r="CF114" s="12">
        <v>12</v>
      </c>
      <c r="CG114" s="12">
        <v>12</v>
      </c>
      <c r="CH114" s="12">
        <v>18</v>
      </c>
      <c r="CI114" s="12">
        <v>12</v>
      </c>
      <c r="CJ114" s="12">
        <v>15</v>
      </c>
      <c r="CK114" s="12">
        <v>13</v>
      </c>
      <c r="CL114" s="110">
        <v>16</v>
      </c>
    </row>
    <row r="115" spans="2:90" x14ac:dyDescent="0.25">
      <c r="B115" s="67" t="s">
        <v>46</v>
      </c>
      <c r="C115" s="76">
        <v>12</v>
      </c>
      <c r="D115" s="66">
        <v>12</v>
      </c>
      <c r="E115" s="66">
        <v>11</v>
      </c>
      <c r="F115" s="66">
        <v>11</v>
      </c>
      <c r="G115" s="66">
        <v>11</v>
      </c>
      <c r="H115" s="66">
        <v>11</v>
      </c>
      <c r="I115" s="66">
        <v>11</v>
      </c>
      <c r="J115" s="66">
        <v>11</v>
      </c>
      <c r="K115" s="77">
        <v>11</v>
      </c>
      <c r="L115" s="94">
        <v>10</v>
      </c>
      <c r="M115" s="66">
        <v>11</v>
      </c>
      <c r="N115" s="66">
        <v>10</v>
      </c>
      <c r="O115" s="66">
        <v>10</v>
      </c>
      <c r="P115" s="66">
        <v>10</v>
      </c>
      <c r="Q115" s="66">
        <v>11</v>
      </c>
      <c r="R115" s="66">
        <v>10</v>
      </c>
      <c r="S115" s="66">
        <v>10</v>
      </c>
      <c r="T115" s="77">
        <v>11</v>
      </c>
      <c r="U115" s="97">
        <v>12</v>
      </c>
      <c r="V115" s="13">
        <v>13</v>
      </c>
      <c r="W115" s="13">
        <v>13</v>
      </c>
      <c r="X115" s="43">
        <v>12</v>
      </c>
      <c r="Y115" s="13">
        <v>12</v>
      </c>
      <c r="Z115" s="13">
        <v>12</v>
      </c>
      <c r="AA115" s="13">
        <v>11</v>
      </c>
      <c r="AB115" s="13">
        <v>12</v>
      </c>
      <c r="AC115" s="90">
        <v>9</v>
      </c>
      <c r="AG115" s="67" t="s">
        <v>46</v>
      </c>
      <c r="AH115" s="76">
        <v>12</v>
      </c>
      <c r="AI115" s="66">
        <v>12</v>
      </c>
      <c r="AJ115" s="66">
        <v>11</v>
      </c>
      <c r="AK115" s="66">
        <v>11</v>
      </c>
      <c r="AL115" s="66">
        <v>11</v>
      </c>
      <c r="AM115" s="66">
        <v>11</v>
      </c>
      <c r="AN115" s="66">
        <v>11</v>
      </c>
      <c r="AO115" s="66">
        <v>11</v>
      </c>
      <c r="AP115" s="77">
        <v>11</v>
      </c>
      <c r="AQ115" s="137"/>
      <c r="CD115" s="11">
        <v>16</v>
      </c>
      <c r="CE115">
        <v>17</v>
      </c>
      <c r="CF115">
        <v>13</v>
      </c>
      <c r="CG115">
        <v>12</v>
      </c>
      <c r="CH115">
        <v>16</v>
      </c>
      <c r="CI115">
        <v>12</v>
      </c>
      <c r="CJ115">
        <v>11</v>
      </c>
      <c r="CK115">
        <v>14</v>
      </c>
      <c r="CL115" s="60">
        <v>15</v>
      </c>
    </row>
    <row r="116" spans="2:90" ht="15.75" thickBot="1" x14ac:dyDescent="0.3">
      <c r="B116" s="67" t="s">
        <v>47</v>
      </c>
      <c r="C116" s="78">
        <v>12</v>
      </c>
      <c r="D116" s="79">
        <v>10</v>
      </c>
      <c r="E116" s="79">
        <v>10</v>
      </c>
      <c r="F116" s="79">
        <v>11</v>
      </c>
      <c r="G116" s="79">
        <v>10</v>
      </c>
      <c r="H116" s="79">
        <v>11</v>
      </c>
      <c r="I116" s="79">
        <v>10</v>
      </c>
      <c r="J116" s="79">
        <v>11</v>
      </c>
      <c r="K116" s="80">
        <v>10</v>
      </c>
      <c r="L116" s="95">
        <v>11</v>
      </c>
      <c r="M116" s="79">
        <v>12</v>
      </c>
      <c r="N116" s="79">
        <v>10</v>
      </c>
      <c r="O116" s="79">
        <v>11</v>
      </c>
      <c r="P116" s="79">
        <v>8</v>
      </c>
      <c r="Q116" s="79">
        <v>11</v>
      </c>
      <c r="R116" s="79">
        <v>12</v>
      </c>
      <c r="S116" s="79">
        <v>12</v>
      </c>
      <c r="T116" s="80">
        <v>10</v>
      </c>
      <c r="U116" s="98">
        <v>12</v>
      </c>
      <c r="V116" s="48">
        <v>11</v>
      </c>
      <c r="W116" s="48">
        <v>13</v>
      </c>
      <c r="X116" s="91">
        <v>11</v>
      </c>
      <c r="Y116" s="48">
        <v>13</v>
      </c>
      <c r="Z116" s="48">
        <v>12</v>
      </c>
      <c r="AA116" s="48">
        <v>14</v>
      </c>
      <c r="AB116" s="48">
        <v>12</v>
      </c>
      <c r="AC116" s="92">
        <v>10</v>
      </c>
      <c r="AG116" s="67" t="s">
        <v>47</v>
      </c>
      <c r="AH116" s="78">
        <v>12</v>
      </c>
      <c r="AI116" s="79">
        <v>10</v>
      </c>
      <c r="AJ116" s="79">
        <v>10</v>
      </c>
      <c r="AK116" s="79">
        <v>11</v>
      </c>
      <c r="AL116" s="79">
        <v>10</v>
      </c>
      <c r="AM116" s="79">
        <v>11</v>
      </c>
      <c r="AN116" s="79">
        <v>10</v>
      </c>
      <c r="AO116" s="79">
        <v>11</v>
      </c>
      <c r="AP116" s="80">
        <v>10</v>
      </c>
      <c r="AQ116" s="137"/>
      <c r="CD116" s="61">
        <v>12</v>
      </c>
      <c r="CE116" s="62">
        <v>13</v>
      </c>
      <c r="CF116" s="62">
        <v>17</v>
      </c>
      <c r="CG116" s="62">
        <v>15</v>
      </c>
      <c r="CH116" s="62">
        <v>15</v>
      </c>
      <c r="CI116" s="62">
        <v>12</v>
      </c>
      <c r="CJ116" s="62">
        <v>14</v>
      </c>
      <c r="CK116" s="62">
        <v>12</v>
      </c>
      <c r="CL116" s="63">
        <v>14</v>
      </c>
    </row>
    <row r="117" spans="2:90" ht="15.75" thickBot="1" x14ac:dyDescent="0.3">
      <c r="C117" t="s">
        <v>68</v>
      </c>
      <c r="D117" t="s">
        <v>69</v>
      </c>
    </row>
    <row r="118" spans="2:90" x14ac:dyDescent="0.25">
      <c r="B118" s="116" t="s">
        <v>59</v>
      </c>
      <c r="C118">
        <f>AVERAGE(C108:K110)</f>
        <v>4.5925925925925926</v>
      </c>
      <c r="D118">
        <f>STDEV(B108:K110)</f>
        <v>0.57239438120523689</v>
      </c>
      <c r="M118" s="161" t="s">
        <v>7</v>
      </c>
      <c r="N118" s="161"/>
      <c r="O118" s="161"/>
      <c r="P118" s="161"/>
      <c r="Q118" s="161"/>
      <c r="R118" s="161"/>
      <c r="S118" s="161"/>
      <c r="T118" s="161"/>
      <c r="U118" s="161"/>
      <c r="X118" s="160" t="s">
        <v>8</v>
      </c>
      <c r="Y118" s="160"/>
      <c r="Z118" s="160"/>
      <c r="AA118" s="160"/>
      <c r="AB118" s="160"/>
      <c r="AC118" s="160"/>
      <c r="AD118" s="160"/>
      <c r="AE118" s="160"/>
      <c r="AF118" s="160"/>
    </row>
    <row r="119" spans="2:90" ht="15.75" thickBot="1" x14ac:dyDescent="0.3">
      <c r="B119" s="116" t="s">
        <v>60</v>
      </c>
      <c r="C119">
        <f>AVERAGE(C111:K113)</f>
        <v>9.6296296296296298</v>
      </c>
      <c r="D119">
        <f>STDEV(C111:K113)</f>
        <v>0.88353086003080861</v>
      </c>
      <c r="M119" s="162" t="s">
        <v>43</v>
      </c>
      <c r="N119" s="163"/>
      <c r="O119" s="163"/>
      <c r="P119" s="163"/>
      <c r="Q119" s="163"/>
      <c r="R119" s="163"/>
      <c r="S119" s="163"/>
      <c r="T119" s="163"/>
      <c r="U119" s="163"/>
      <c r="X119" s="162" t="s">
        <v>43</v>
      </c>
      <c r="Y119" s="163"/>
      <c r="Z119" s="163"/>
      <c r="AA119" s="163"/>
      <c r="AB119" s="163"/>
      <c r="AC119" s="163"/>
      <c r="AD119" s="163"/>
      <c r="AE119" s="163"/>
      <c r="AF119" s="163"/>
    </row>
    <row r="120" spans="2:90" ht="18" thickBot="1" x14ac:dyDescent="0.3">
      <c r="B120" s="116" t="s">
        <v>61</v>
      </c>
      <c r="C120">
        <f>AVERAGE(C114:K116)</f>
        <v>10.777777777777779</v>
      </c>
      <c r="D120">
        <f>STDEV(C114:K116)</f>
        <v>0.80064076902543579</v>
      </c>
      <c r="L120" s="67" t="s">
        <v>48</v>
      </c>
      <c r="M120" s="73">
        <v>1</v>
      </c>
      <c r="N120" s="70">
        <v>2</v>
      </c>
      <c r="O120" s="70">
        <v>3</v>
      </c>
      <c r="P120" s="70">
        <v>4</v>
      </c>
      <c r="Q120" s="70">
        <v>5</v>
      </c>
      <c r="R120" s="70">
        <v>6</v>
      </c>
      <c r="S120" s="70">
        <v>7</v>
      </c>
      <c r="T120" s="70">
        <v>8</v>
      </c>
      <c r="U120" s="70">
        <v>9</v>
      </c>
      <c r="V120" s="134" t="s">
        <v>81</v>
      </c>
      <c r="W120" s="67" t="s">
        <v>80</v>
      </c>
      <c r="X120" s="70">
        <v>1</v>
      </c>
      <c r="Y120" s="70">
        <v>2</v>
      </c>
      <c r="Z120" s="70">
        <v>3</v>
      </c>
      <c r="AA120" s="70">
        <v>4</v>
      </c>
      <c r="AB120" s="70">
        <v>5</v>
      </c>
      <c r="AC120" s="70">
        <v>6</v>
      </c>
      <c r="AD120" s="70">
        <v>7</v>
      </c>
      <c r="AE120" s="70">
        <v>8</v>
      </c>
      <c r="AF120" s="71">
        <v>9</v>
      </c>
      <c r="AG120" s="134" t="s">
        <v>81</v>
      </c>
      <c r="AQ120" s="122" t="s">
        <v>72</v>
      </c>
      <c r="AR120" s="154" t="s">
        <v>54</v>
      </c>
      <c r="AS120" s="154"/>
      <c r="AT120" s="154"/>
      <c r="AU120" s="154"/>
      <c r="AV120" s="154"/>
      <c r="AW120" s="154"/>
      <c r="AX120" s="154"/>
      <c r="AY120" s="154"/>
      <c r="AZ120" s="154"/>
      <c r="BA120" s="154"/>
      <c r="BG120" s="122" t="s">
        <v>72</v>
      </c>
      <c r="BH120" s="158" t="s">
        <v>53</v>
      </c>
      <c r="BI120" s="158"/>
      <c r="BJ120" s="158"/>
      <c r="BK120" s="158"/>
      <c r="BL120" s="158"/>
      <c r="BM120" s="158"/>
      <c r="BN120" s="158"/>
      <c r="BO120" s="158"/>
      <c r="BP120" s="158"/>
      <c r="BQ120" s="158"/>
    </row>
    <row r="121" spans="2:90" ht="17.25" thickBot="1" x14ac:dyDescent="0.3">
      <c r="B121" s="116" t="s">
        <v>62</v>
      </c>
      <c r="C121">
        <f>AVERAGE(L108:T110)</f>
        <v>1.0740740740740742</v>
      </c>
      <c r="D121">
        <f>STDEV(L108:T110)</f>
        <v>1.1410496492240387</v>
      </c>
      <c r="L121" s="67" t="s">
        <v>45</v>
      </c>
      <c r="M121" s="81">
        <v>3</v>
      </c>
      <c r="N121" s="82">
        <v>2</v>
      </c>
      <c r="O121" s="82">
        <v>1</v>
      </c>
      <c r="P121" s="82">
        <v>0</v>
      </c>
      <c r="Q121" s="82">
        <v>2</v>
      </c>
      <c r="R121" s="82">
        <v>0</v>
      </c>
      <c r="S121" s="82">
        <v>1</v>
      </c>
      <c r="T121" s="82">
        <v>0</v>
      </c>
      <c r="U121" s="83">
        <v>3</v>
      </c>
      <c r="V121" s="155" t="s">
        <v>49</v>
      </c>
      <c r="W121" s="67" t="s">
        <v>45</v>
      </c>
      <c r="X121" s="86">
        <v>0</v>
      </c>
      <c r="Y121" s="82">
        <v>1</v>
      </c>
      <c r="Z121" s="82">
        <v>0</v>
      </c>
      <c r="AA121" s="87">
        <v>0</v>
      </c>
      <c r="AB121" s="82">
        <v>2</v>
      </c>
      <c r="AC121" s="88">
        <v>0</v>
      </c>
      <c r="AD121" s="88">
        <v>0</v>
      </c>
      <c r="AE121" s="88">
        <v>0</v>
      </c>
      <c r="AF121" s="89">
        <v>2</v>
      </c>
      <c r="AG121" s="155" t="s">
        <v>49</v>
      </c>
      <c r="AQ121" s="146" t="s">
        <v>4</v>
      </c>
      <c r="AR121" s="143" t="s">
        <v>43</v>
      </c>
      <c r="AS121" s="144"/>
      <c r="AT121" s="144"/>
      <c r="AU121" s="144"/>
      <c r="AV121" s="144"/>
      <c r="AW121" s="144"/>
      <c r="AX121" s="144"/>
      <c r="AY121" s="144"/>
      <c r="AZ121" s="144"/>
      <c r="BA121" s="145"/>
      <c r="BG121" s="146" t="s">
        <v>4</v>
      </c>
      <c r="BH121" s="143" t="s">
        <v>43</v>
      </c>
      <c r="BI121" s="144"/>
      <c r="BJ121" s="144"/>
      <c r="BK121" s="144"/>
      <c r="BL121" s="144"/>
      <c r="BM121" s="144"/>
      <c r="BN121" s="144"/>
      <c r="BO121" s="144"/>
      <c r="BP121" s="144"/>
      <c r="BQ121" s="145"/>
    </row>
    <row r="122" spans="2:90" ht="17.25" thickBot="1" x14ac:dyDescent="0.3">
      <c r="B122" s="116" t="s">
        <v>63</v>
      </c>
      <c r="C122">
        <f>AVERAGE(L111:T113)</f>
        <v>13.62962962962963</v>
      </c>
      <c r="D122">
        <f>STDEV(L111:T113)</f>
        <v>1.148515702586743</v>
      </c>
      <c r="L122" s="67" t="s">
        <v>46</v>
      </c>
      <c r="M122" s="84">
        <v>2</v>
      </c>
      <c r="N122" s="66">
        <v>2</v>
      </c>
      <c r="O122" s="66">
        <v>0</v>
      </c>
      <c r="P122" s="66">
        <v>0</v>
      </c>
      <c r="Q122" s="66">
        <v>2</v>
      </c>
      <c r="R122" s="66">
        <v>0</v>
      </c>
      <c r="S122" s="66">
        <v>0</v>
      </c>
      <c r="T122" s="66">
        <v>3</v>
      </c>
      <c r="U122" s="77">
        <v>2</v>
      </c>
      <c r="V122" s="155"/>
      <c r="W122" s="67" t="s">
        <v>46</v>
      </c>
      <c r="X122" s="76">
        <v>2</v>
      </c>
      <c r="Y122" s="66">
        <v>2</v>
      </c>
      <c r="Z122" s="66">
        <v>0</v>
      </c>
      <c r="AA122" s="43">
        <v>0</v>
      </c>
      <c r="AB122" s="66">
        <v>2</v>
      </c>
      <c r="AC122" s="13">
        <v>0</v>
      </c>
      <c r="AD122" s="13">
        <v>0</v>
      </c>
      <c r="AE122" s="13">
        <v>1</v>
      </c>
      <c r="AF122" s="90">
        <v>3</v>
      </c>
      <c r="AG122" s="155"/>
      <c r="AQ122" s="146"/>
      <c r="AR122" s="105" t="s">
        <v>44</v>
      </c>
      <c r="AS122" s="106">
        <v>1</v>
      </c>
      <c r="AT122" s="106">
        <v>2</v>
      </c>
      <c r="AU122" s="106">
        <v>3</v>
      </c>
      <c r="AV122" s="106">
        <v>4</v>
      </c>
      <c r="AW122" s="106">
        <v>5</v>
      </c>
      <c r="AX122" s="106">
        <v>6</v>
      </c>
      <c r="AY122" s="106">
        <v>7</v>
      </c>
      <c r="AZ122" s="106">
        <v>8</v>
      </c>
      <c r="BA122" s="107">
        <v>9</v>
      </c>
      <c r="BG122" s="146"/>
      <c r="BH122" s="105" t="s">
        <v>44</v>
      </c>
      <c r="BI122" s="106">
        <v>1</v>
      </c>
      <c r="BJ122" s="106">
        <v>2</v>
      </c>
      <c r="BK122" s="106">
        <v>3</v>
      </c>
      <c r="BL122" s="106">
        <v>4</v>
      </c>
      <c r="BM122" s="106">
        <v>5</v>
      </c>
      <c r="BN122" s="106">
        <v>6</v>
      </c>
      <c r="BO122" s="106">
        <v>7</v>
      </c>
      <c r="BP122" s="106">
        <v>8</v>
      </c>
      <c r="BQ122" s="107">
        <v>9</v>
      </c>
      <c r="BS122">
        <f>SUM(BI123:BQ125)</f>
        <v>811</v>
      </c>
      <c r="BW122">
        <f>SUM(AS123:BA125)</f>
        <v>536</v>
      </c>
      <c r="BX122">
        <f>SUM(BI123:BQ125)</f>
        <v>811</v>
      </c>
      <c r="BZ122" t="s">
        <v>49</v>
      </c>
      <c r="CA122" t="s">
        <v>50</v>
      </c>
      <c r="CD122">
        <v>29</v>
      </c>
      <c r="CE122">
        <v>28</v>
      </c>
      <c r="CF122">
        <v>31</v>
      </c>
      <c r="CG122">
        <v>29</v>
      </c>
      <c r="CH122">
        <v>28</v>
      </c>
      <c r="CI122">
        <v>30</v>
      </c>
      <c r="CJ122">
        <v>30</v>
      </c>
      <c r="CK122">
        <v>30</v>
      </c>
      <c r="CL122" s="56">
        <v>32</v>
      </c>
    </row>
    <row r="123" spans="2:90" ht="17.25" thickBot="1" x14ac:dyDescent="0.3">
      <c r="B123" s="116" t="s">
        <v>64</v>
      </c>
      <c r="C123">
        <f>AVERAGE(L114:T116)</f>
        <v>10.37037037037037</v>
      </c>
      <c r="D123">
        <f>STDEV(L114:T116)</f>
        <v>1.2449327491304667</v>
      </c>
      <c r="L123" s="67" t="s">
        <v>47</v>
      </c>
      <c r="M123" s="85">
        <v>0</v>
      </c>
      <c r="N123" s="79">
        <v>1</v>
      </c>
      <c r="O123" s="79">
        <v>0</v>
      </c>
      <c r="P123" s="79">
        <v>1</v>
      </c>
      <c r="Q123" s="79">
        <v>3</v>
      </c>
      <c r="R123" s="79">
        <v>0</v>
      </c>
      <c r="S123" s="79">
        <v>0</v>
      </c>
      <c r="T123" s="79">
        <v>0</v>
      </c>
      <c r="U123" s="80">
        <v>1</v>
      </c>
      <c r="V123" s="155"/>
      <c r="W123" s="67" t="s">
        <v>47</v>
      </c>
      <c r="X123" s="78">
        <v>0</v>
      </c>
      <c r="Y123" s="79">
        <v>1</v>
      </c>
      <c r="Z123" s="79">
        <v>1</v>
      </c>
      <c r="AA123" s="91">
        <v>2</v>
      </c>
      <c r="AB123" s="79">
        <v>1</v>
      </c>
      <c r="AC123" s="48">
        <v>0</v>
      </c>
      <c r="AD123" s="48">
        <v>0</v>
      </c>
      <c r="AE123" s="48">
        <v>0</v>
      </c>
      <c r="AF123" s="92">
        <v>2</v>
      </c>
      <c r="AG123" s="155"/>
      <c r="AQ123" s="146"/>
      <c r="AR123" s="101">
        <v>1</v>
      </c>
      <c r="AS123">
        <v>21</v>
      </c>
      <c r="AT123">
        <v>22</v>
      </c>
      <c r="AU123">
        <v>19</v>
      </c>
      <c r="AV123">
        <v>21</v>
      </c>
      <c r="AW123">
        <v>22</v>
      </c>
      <c r="AX123">
        <v>20</v>
      </c>
      <c r="AY123">
        <v>20</v>
      </c>
      <c r="AZ123">
        <v>20</v>
      </c>
      <c r="BA123" s="56">
        <v>18</v>
      </c>
      <c r="BG123" s="146"/>
      <c r="BH123" s="101">
        <v>1</v>
      </c>
      <c r="BI123">
        <v>29</v>
      </c>
      <c r="BJ123">
        <v>28</v>
      </c>
      <c r="BK123">
        <v>31</v>
      </c>
      <c r="BL123">
        <v>29</v>
      </c>
      <c r="BM123">
        <v>28</v>
      </c>
      <c r="BN123">
        <v>30</v>
      </c>
      <c r="BO123">
        <v>30</v>
      </c>
      <c r="BP123">
        <v>30</v>
      </c>
      <c r="BQ123" s="56">
        <v>32</v>
      </c>
      <c r="BS123">
        <f>SUM(BI128:BQ130)</f>
        <v>1012</v>
      </c>
      <c r="BW123">
        <f>SUM(AS128:BA130)</f>
        <v>342</v>
      </c>
      <c r="BX123">
        <f>SUM(BI128:BQ130)</f>
        <v>1012</v>
      </c>
      <c r="BZ123">
        <v>1253</v>
      </c>
      <c r="CA123">
        <v>2797</v>
      </c>
      <c r="CD123">
        <v>30</v>
      </c>
      <c r="CE123">
        <v>28</v>
      </c>
      <c r="CF123">
        <v>29</v>
      </c>
      <c r="CG123">
        <v>31</v>
      </c>
      <c r="CH123">
        <v>29</v>
      </c>
      <c r="CI123">
        <v>29</v>
      </c>
      <c r="CJ123">
        <v>29</v>
      </c>
      <c r="CK123">
        <v>31</v>
      </c>
      <c r="CL123" s="56">
        <v>31</v>
      </c>
    </row>
    <row r="124" spans="2:90" ht="15.75" thickBot="1" x14ac:dyDescent="0.3">
      <c r="B124" s="116" t="s">
        <v>65</v>
      </c>
      <c r="C124">
        <f>AVERAGE(U108:AC110)</f>
        <v>0.81481481481481477</v>
      </c>
      <c r="D124">
        <f>STDEV(U108:AC110)</f>
        <v>0.96225044864937626</v>
      </c>
      <c r="L124" s="67" t="s">
        <v>45</v>
      </c>
      <c r="M124" s="93">
        <v>16</v>
      </c>
      <c r="N124" s="82">
        <v>14</v>
      </c>
      <c r="O124" s="82">
        <v>15</v>
      </c>
      <c r="P124" s="82">
        <v>15</v>
      </c>
      <c r="Q124" s="82">
        <v>14</v>
      </c>
      <c r="R124" s="82">
        <v>13</v>
      </c>
      <c r="S124" s="82">
        <v>13</v>
      </c>
      <c r="T124" s="82">
        <v>12</v>
      </c>
      <c r="U124" s="83">
        <v>13</v>
      </c>
      <c r="V124" s="142" t="s">
        <v>50</v>
      </c>
      <c r="W124" s="67" t="s">
        <v>45</v>
      </c>
      <c r="X124" s="86">
        <v>12</v>
      </c>
      <c r="Y124" s="82">
        <v>12</v>
      </c>
      <c r="Z124" s="82">
        <v>13</v>
      </c>
      <c r="AA124" s="87">
        <v>13</v>
      </c>
      <c r="AB124" s="82">
        <v>9</v>
      </c>
      <c r="AC124" s="88">
        <v>13</v>
      </c>
      <c r="AD124" s="88">
        <v>10</v>
      </c>
      <c r="AE124" s="88">
        <v>12</v>
      </c>
      <c r="AF124" s="89">
        <v>11</v>
      </c>
      <c r="AG124" s="142" t="s">
        <v>50</v>
      </c>
      <c r="AQ124" s="146"/>
      <c r="AR124" s="102">
        <v>2</v>
      </c>
      <c r="AS124">
        <v>20</v>
      </c>
      <c r="AT124">
        <v>22</v>
      </c>
      <c r="AU124">
        <v>22</v>
      </c>
      <c r="AV124">
        <v>19</v>
      </c>
      <c r="AW124">
        <v>21</v>
      </c>
      <c r="AX124">
        <v>21</v>
      </c>
      <c r="AY124">
        <v>21</v>
      </c>
      <c r="AZ124">
        <v>19</v>
      </c>
      <c r="BA124" s="56">
        <v>15</v>
      </c>
      <c r="BG124" s="146"/>
      <c r="BH124" s="102">
        <v>2</v>
      </c>
      <c r="BI124">
        <v>30</v>
      </c>
      <c r="BJ124">
        <v>28</v>
      </c>
      <c r="BK124">
        <v>29</v>
      </c>
      <c r="BL124">
        <v>31</v>
      </c>
      <c r="BM124">
        <v>29</v>
      </c>
      <c r="BN124">
        <v>29</v>
      </c>
      <c r="BO124">
        <v>29</v>
      </c>
      <c r="BP124">
        <v>31</v>
      </c>
      <c r="BQ124" s="56">
        <v>31</v>
      </c>
      <c r="BS124">
        <f>SUM(BI133:BQ135)</f>
        <v>974</v>
      </c>
      <c r="BW124">
        <f>SUM(AS133:BA135)</f>
        <v>375</v>
      </c>
      <c r="BX124">
        <f>SUM(BI133:BQ135)</f>
        <v>974</v>
      </c>
      <c r="CD124" s="57">
        <v>32</v>
      </c>
      <c r="CE124" s="57">
        <v>30</v>
      </c>
      <c r="CF124" s="57">
        <v>30</v>
      </c>
      <c r="CG124" s="57">
        <v>31</v>
      </c>
      <c r="CH124" s="57">
        <v>32</v>
      </c>
      <c r="CI124" s="57">
        <v>29</v>
      </c>
      <c r="CJ124" s="57">
        <v>32</v>
      </c>
      <c r="CK124" s="57">
        <v>31</v>
      </c>
      <c r="CL124" s="58">
        <v>30</v>
      </c>
    </row>
    <row r="125" spans="2:90" ht="15.75" thickBot="1" x14ac:dyDescent="0.3">
      <c r="B125" s="116" t="s">
        <v>66</v>
      </c>
      <c r="C125">
        <f>AVERAGE(U111:AC113)</f>
        <v>11.962962962962964</v>
      </c>
      <c r="D125">
        <f>STDEV(U111:AC113)</f>
        <v>1.2551886613169267</v>
      </c>
      <c r="L125" s="67" t="s">
        <v>46</v>
      </c>
      <c r="M125" s="94">
        <v>13</v>
      </c>
      <c r="N125" s="66">
        <v>12</v>
      </c>
      <c r="O125" s="66">
        <v>15</v>
      </c>
      <c r="P125" s="66">
        <v>15</v>
      </c>
      <c r="Q125" s="66">
        <v>13</v>
      </c>
      <c r="R125" s="66">
        <v>14</v>
      </c>
      <c r="S125" s="66">
        <v>15</v>
      </c>
      <c r="T125" s="66">
        <v>12</v>
      </c>
      <c r="U125" s="77">
        <v>12</v>
      </c>
      <c r="V125" s="142"/>
      <c r="W125" s="67" t="s">
        <v>46</v>
      </c>
      <c r="X125" s="76">
        <v>11</v>
      </c>
      <c r="Y125" s="66">
        <v>10</v>
      </c>
      <c r="Z125" s="66">
        <v>12</v>
      </c>
      <c r="AA125" s="43">
        <v>13</v>
      </c>
      <c r="AB125" s="66">
        <v>11</v>
      </c>
      <c r="AC125" s="13">
        <v>13</v>
      </c>
      <c r="AD125" s="13">
        <v>14</v>
      </c>
      <c r="AE125" s="13">
        <v>12</v>
      </c>
      <c r="AF125" s="90">
        <v>13</v>
      </c>
      <c r="AG125" s="142"/>
      <c r="AQ125" s="147"/>
      <c r="AR125" s="103">
        <v>3</v>
      </c>
      <c r="AS125" s="57">
        <v>18</v>
      </c>
      <c r="AT125" s="57">
        <v>20</v>
      </c>
      <c r="AU125" s="57">
        <v>20</v>
      </c>
      <c r="AV125" s="57">
        <v>19</v>
      </c>
      <c r="AW125" s="57">
        <v>18</v>
      </c>
      <c r="AX125" s="57">
        <v>21</v>
      </c>
      <c r="AY125" s="57">
        <v>18</v>
      </c>
      <c r="AZ125" s="57">
        <v>19</v>
      </c>
      <c r="BA125" s="58">
        <v>20</v>
      </c>
      <c r="BG125" s="147"/>
      <c r="BH125" s="103">
        <v>3</v>
      </c>
      <c r="BI125" s="57">
        <v>32</v>
      </c>
      <c r="BJ125" s="57">
        <v>30</v>
      </c>
      <c r="BK125" s="57">
        <v>30</v>
      </c>
      <c r="BL125" s="57">
        <v>31</v>
      </c>
      <c r="BM125" s="57">
        <v>32</v>
      </c>
      <c r="BN125" s="57">
        <v>29</v>
      </c>
      <c r="BO125" s="57">
        <v>32</v>
      </c>
      <c r="BP125" s="57">
        <v>31</v>
      </c>
      <c r="BQ125" s="58">
        <v>30</v>
      </c>
      <c r="BS125" s="25">
        <f>SUM(BS122:BS124)</f>
        <v>2797</v>
      </c>
      <c r="BW125" s="25">
        <f>SUM(BW122:BW124)</f>
        <v>1253</v>
      </c>
      <c r="BX125" s="25">
        <f>SUM(BX122:BX124)</f>
        <v>2797</v>
      </c>
      <c r="CD125">
        <v>36</v>
      </c>
      <c r="CE125">
        <v>37</v>
      </c>
      <c r="CF125">
        <v>39</v>
      </c>
      <c r="CG125">
        <v>40</v>
      </c>
      <c r="CH125">
        <v>37</v>
      </c>
      <c r="CI125">
        <v>38</v>
      </c>
      <c r="CJ125">
        <v>37</v>
      </c>
      <c r="CK125">
        <v>37</v>
      </c>
      <c r="CL125" s="56">
        <v>35</v>
      </c>
    </row>
    <row r="126" spans="2:90" ht="15.75" thickBot="1" x14ac:dyDescent="0.3">
      <c r="B126" s="116" t="s">
        <v>67</v>
      </c>
      <c r="C126">
        <f>AVERAGE(U114:AC116)</f>
        <v>12.185185185185185</v>
      </c>
      <c r="D126">
        <f>STDEV(U114:AC116)</f>
        <v>1.2101187811068235</v>
      </c>
      <c r="L126" s="67" t="s">
        <v>47</v>
      </c>
      <c r="M126" s="95">
        <v>14</v>
      </c>
      <c r="N126" s="79">
        <v>12</v>
      </c>
      <c r="O126" s="79">
        <v>15</v>
      </c>
      <c r="P126" s="79">
        <v>13</v>
      </c>
      <c r="Q126" s="79">
        <v>14</v>
      </c>
      <c r="R126" s="79">
        <v>14</v>
      </c>
      <c r="S126" s="79">
        <v>13</v>
      </c>
      <c r="T126" s="79">
        <v>13</v>
      </c>
      <c r="U126" s="80">
        <v>14</v>
      </c>
      <c r="V126" s="142"/>
      <c r="W126" s="67" t="s">
        <v>47</v>
      </c>
      <c r="X126" s="78">
        <v>13</v>
      </c>
      <c r="Y126" s="79">
        <v>13</v>
      </c>
      <c r="Z126" s="79">
        <v>11</v>
      </c>
      <c r="AA126" s="91">
        <v>12</v>
      </c>
      <c r="AB126" s="79">
        <v>10</v>
      </c>
      <c r="AC126" s="48">
        <v>13</v>
      </c>
      <c r="AD126" s="48">
        <v>11</v>
      </c>
      <c r="AE126" s="48">
        <v>13</v>
      </c>
      <c r="AF126" s="92">
        <v>13</v>
      </c>
      <c r="AG126" s="142"/>
      <c r="AQ126" s="148" t="s">
        <v>5</v>
      </c>
      <c r="AR126" s="143" t="s">
        <v>43</v>
      </c>
      <c r="AS126" s="144"/>
      <c r="AT126" s="144"/>
      <c r="AU126" s="144"/>
      <c r="AV126" s="144"/>
      <c r="AW126" s="144"/>
      <c r="AX126" s="144"/>
      <c r="AY126" s="144"/>
      <c r="AZ126" s="144"/>
      <c r="BA126" s="145"/>
      <c r="BG126" s="148" t="s">
        <v>5</v>
      </c>
      <c r="BH126" s="143" t="s">
        <v>43</v>
      </c>
      <c r="BI126" s="144"/>
      <c r="BJ126" s="144"/>
      <c r="BK126" s="144"/>
      <c r="BL126" s="144"/>
      <c r="BM126" s="144"/>
      <c r="BN126" s="144"/>
      <c r="BO126" s="144"/>
      <c r="BP126" s="144"/>
      <c r="BQ126" s="145"/>
      <c r="CD126">
        <v>36</v>
      </c>
      <c r="CE126">
        <v>35</v>
      </c>
      <c r="CF126">
        <v>40</v>
      </c>
      <c r="CG126">
        <v>40</v>
      </c>
      <c r="CH126">
        <v>36</v>
      </c>
      <c r="CI126">
        <v>39</v>
      </c>
      <c r="CJ126">
        <v>40</v>
      </c>
      <c r="CK126">
        <v>34</v>
      </c>
      <c r="CL126" s="56">
        <v>35</v>
      </c>
    </row>
    <row r="127" spans="2:90" ht="15.75" thickBot="1" x14ac:dyDescent="0.3">
      <c r="L127" s="67" t="s">
        <v>45</v>
      </c>
      <c r="M127" s="93">
        <v>8</v>
      </c>
      <c r="N127" s="82">
        <v>9</v>
      </c>
      <c r="O127" s="82">
        <v>9</v>
      </c>
      <c r="P127" s="82">
        <v>10</v>
      </c>
      <c r="Q127" s="82">
        <v>9</v>
      </c>
      <c r="R127" s="82">
        <v>12</v>
      </c>
      <c r="S127" s="82">
        <v>11</v>
      </c>
      <c r="T127" s="82">
        <v>13</v>
      </c>
      <c r="U127" s="83">
        <v>9</v>
      </c>
      <c r="V127" s="137" t="s">
        <v>51</v>
      </c>
      <c r="W127" s="67" t="s">
        <v>45</v>
      </c>
      <c r="X127" s="96">
        <v>13</v>
      </c>
      <c r="Y127" s="88">
        <v>12</v>
      </c>
      <c r="Z127" s="88">
        <v>12</v>
      </c>
      <c r="AA127" s="87">
        <v>12</v>
      </c>
      <c r="AB127" s="88">
        <v>14</v>
      </c>
      <c r="AC127" s="88">
        <v>12</v>
      </c>
      <c r="AD127" s="88">
        <v>15</v>
      </c>
      <c r="AE127" s="88">
        <v>13</v>
      </c>
      <c r="AF127" s="89">
        <v>12</v>
      </c>
      <c r="AG127" s="137" t="s">
        <v>51</v>
      </c>
      <c r="AQ127" s="149"/>
      <c r="AR127" s="99" t="s">
        <v>44</v>
      </c>
      <c r="AS127" s="113">
        <v>1</v>
      </c>
      <c r="AT127" s="113">
        <v>2</v>
      </c>
      <c r="AU127" s="113">
        <v>3</v>
      </c>
      <c r="AV127" s="113">
        <v>4</v>
      </c>
      <c r="AW127" s="113">
        <v>5</v>
      </c>
      <c r="AX127" s="113">
        <v>6</v>
      </c>
      <c r="AY127" s="113">
        <v>7</v>
      </c>
      <c r="AZ127" s="113">
        <v>8</v>
      </c>
      <c r="BA127" s="114">
        <v>9</v>
      </c>
      <c r="BG127" s="149"/>
      <c r="BH127" s="105" t="s">
        <v>44</v>
      </c>
      <c r="BI127" s="106">
        <v>1</v>
      </c>
      <c r="BJ127" s="106">
        <v>2</v>
      </c>
      <c r="BK127" s="106">
        <v>3</v>
      </c>
      <c r="BL127" s="106">
        <v>4</v>
      </c>
      <c r="BM127" s="106">
        <v>5</v>
      </c>
      <c r="BN127" s="106">
        <v>6</v>
      </c>
      <c r="BO127" s="106">
        <v>7</v>
      </c>
      <c r="BP127" s="106">
        <v>8</v>
      </c>
      <c r="BQ127" s="107">
        <v>9</v>
      </c>
      <c r="CD127" s="57">
        <v>39</v>
      </c>
      <c r="CE127" s="57">
        <v>36</v>
      </c>
      <c r="CF127" s="57">
        <v>40</v>
      </c>
      <c r="CG127" s="57">
        <v>37</v>
      </c>
      <c r="CH127" s="57">
        <v>36</v>
      </c>
      <c r="CI127" s="57">
        <v>39</v>
      </c>
      <c r="CJ127" s="57">
        <v>38</v>
      </c>
      <c r="CK127" s="57">
        <v>38</v>
      </c>
      <c r="CL127" s="58">
        <v>38</v>
      </c>
    </row>
    <row r="128" spans="2:90" x14ac:dyDescent="0.25">
      <c r="L128" s="67" t="s">
        <v>46</v>
      </c>
      <c r="M128" s="94">
        <v>10</v>
      </c>
      <c r="N128" s="66">
        <v>11</v>
      </c>
      <c r="O128" s="66">
        <v>10</v>
      </c>
      <c r="P128" s="66">
        <v>10</v>
      </c>
      <c r="Q128" s="66">
        <v>10</v>
      </c>
      <c r="R128" s="66">
        <v>11</v>
      </c>
      <c r="S128" s="66">
        <v>10</v>
      </c>
      <c r="T128" s="66">
        <v>10</v>
      </c>
      <c r="U128" s="77">
        <v>11</v>
      </c>
      <c r="V128" s="137"/>
      <c r="W128" s="67" t="s">
        <v>46</v>
      </c>
      <c r="X128" s="97">
        <v>12</v>
      </c>
      <c r="Y128" s="13">
        <v>13</v>
      </c>
      <c r="Z128" s="13">
        <v>13</v>
      </c>
      <c r="AA128" s="43">
        <v>12</v>
      </c>
      <c r="AB128" s="13">
        <v>12</v>
      </c>
      <c r="AC128" s="13">
        <v>12</v>
      </c>
      <c r="AD128" s="13">
        <v>11</v>
      </c>
      <c r="AE128" s="13">
        <v>12</v>
      </c>
      <c r="AF128" s="90">
        <v>9</v>
      </c>
      <c r="AG128" s="137"/>
      <c r="AQ128" s="149"/>
      <c r="AR128" s="55">
        <v>1</v>
      </c>
      <c r="AS128" s="115">
        <v>14</v>
      </c>
      <c r="AT128" s="12">
        <v>13</v>
      </c>
      <c r="AU128" s="12">
        <v>11</v>
      </c>
      <c r="AV128" s="12">
        <v>10</v>
      </c>
      <c r="AW128" s="12">
        <v>13</v>
      </c>
      <c r="AX128" s="12">
        <v>12</v>
      </c>
      <c r="AY128" s="12">
        <v>13</v>
      </c>
      <c r="AZ128" s="12">
        <v>13</v>
      </c>
      <c r="BA128" s="110">
        <v>15</v>
      </c>
      <c r="BG128" s="149"/>
      <c r="BH128" s="101">
        <v>1</v>
      </c>
      <c r="BI128">
        <v>36</v>
      </c>
      <c r="BJ128">
        <v>37</v>
      </c>
      <c r="BK128">
        <v>39</v>
      </c>
      <c r="BL128">
        <v>40</v>
      </c>
      <c r="BM128">
        <v>37</v>
      </c>
      <c r="BN128">
        <v>38</v>
      </c>
      <c r="BO128">
        <v>37</v>
      </c>
      <c r="BP128">
        <v>37</v>
      </c>
      <c r="BQ128" s="56">
        <v>35</v>
      </c>
      <c r="BV128" t="s">
        <v>83</v>
      </c>
      <c r="BW128" t="s">
        <v>82</v>
      </c>
      <c r="CD128">
        <v>37</v>
      </c>
      <c r="CE128">
        <v>36</v>
      </c>
      <c r="CF128">
        <v>38</v>
      </c>
      <c r="CG128">
        <v>38</v>
      </c>
      <c r="CH128">
        <v>32</v>
      </c>
      <c r="CI128">
        <v>38</v>
      </c>
      <c r="CJ128">
        <v>35</v>
      </c>
      <c r="CK128">
        <v>37</v>
      </c>
      <c r="CL128" s="56">
        <v>34</v>
      </c>
    </row>
    <row r="129" spans="1:90" ht="15.75" thickBot="1" x14ac:dyDescent="0.3">
      <c r="L129" s="67" t="s">
        <v>47</v>
      </c>
      <c r="M129" s="95">
        <v>11</v>
      </c>
      <c r="N129" s="79">
        <v>12</v>
      </c>
      <c r="O129" s="79">
        <v>10</v>
      </c>
      <c r="P129" s="79">
        <v>11</v>
      </c>
      <c r="Q129" s="79">
        <v>8</v>
      </c>
      <c r="R129" s="79">
        <v>11</v>
      </c>
      <c r="S129" s="79">
        <v>12</v>
      </c>
      <c r="T129" s="79">
        <v>12</v>
      </c>
      <c r="U129" s="80">
        <v>10</v>
      </c>
      <c r="V129" s="137"/>
      <c r="W129" s="67" t="s">
        <v>47</v>
      </c>
      <c r="X129" s="98">
        <v>12</v>
      </c>
      <c r="Y129" s="48">
        <v>11</v>
      </c>
      <c r="Z129" s="48">
        <v>13</v>
      </c>
      <c r="AA129" s="91">
        <v>11</v>
      </c>
      <c r="AB129" s="48">
        <v>13</v>
      </c>
      <c r="AC129" s="48">
        <v>12</v>
      </c>
      <c r="AD129" s="48">
        <v>14</v>
      </c>
      <c r="AE129" s="48">
        <v>12</v>
      </c>
      <c r="AF129" s="92">
        <v>10</v>
      </c>
      <c r="AG129" s="137"/>
      <c r="AQ129" s="149"/>
      <c r="AR129" s="112">
        <v>2</v>
      </c>
      <c r="AS129" s="11">
        <v>19</v>
      </c>
      <c r="AT129">
        <v>15</v>
      </c>
      <c r="AU129">
        <v>10</v>
      </c>
      <c r="AV129">
        <v>10</v>
      </c>
      <c r="AW129">
        <v>13</v>
      </c>
      <c r="AX129">
        <v>11</v>
      </c>
      <c r="AY129">
        <v>10</v>
      </c>
      <c r="AZ129">
        <v>16</v>
      </c>
      <c r="BA129" s="60">
        <v>15</v>
      </c>
      <c r="BG129" s="149"/>
      <c r="BH129" s="102">
        <v>2</v>
      </c>
      <c r="BI129">
        <v>36</v>
      </c>
      <c r="BJ129">
        <v>35</v>
      </c>
      <c r="BK129">
        <v>40</v>
      </c>
      <c r="BL129">
        <v>40</v>
      </c>
      <c r="BM129">
        <v>36</v>
      </c>
      <c r="BN129">
        <v>39</v>
      </c>
      <c r="BO129">
        <v>40</v>
      </c>
      <c r="BP129">
        <v>34</v>
      </c>
      <c r="BQ129" s="56">
        <v>35</v>
      </c>
      <c r="BV129">
        <f>STDEV(CD108:CL116)</f>
        <v>3.6779288320775265</v>
      </c>
      <c r="BW129">
        <f>STDEV(CD122:CL130)</f>
        <v>3.6677187042938897</v>
      </c>
      <c r="CD129">
        <v>34</v>
      </c>
      <c r="CE129">
        <v>33</v>
      </c>
      <c r="CF129">
        <v>37</v>
      </c>
      <c r="CG129">
        <v>38</v>
      </c>
      <c r="CH129">
        <v>34</v>
      </c>
      <c r="CI129">
        <v>38</v>
      </c>
      <c r="CJ129">
        <v>40</v>
      </c>
      <c r="CK129">
        <v>36</v>
      </c>
      <c r="CL129" s="56">
        <v>35</v>
      </c>
    </row>
    <row r="130" spans="1:90" ht="15.75" thickBot="1" x14ac:dyDescent="0.3">
      <c r="B130" t="s">
        <v>70</v>
      </c>
      <c r="AQ130" s="150"/>
      <c r="AR130" s="105">
        <v>3</v>
      </c>
      <c r="AS130" s="61">
        <v>11</v>
      </c>
      <c r="AT130" s="62">
        <v>14</v>
      </c>
      <c r="AU130" s="62">
        <v>10</v>
      </c>
      <c r="AV130" s="62">
        <v>13</v>
      </c>
      <c r="AW130" s="62">
        <v>14</v>
      </c>
      <c r="AX130" s="62">
        <v>11</v>
      </c>
      <c r="AY130" s="62">
        <v>12</v>
      </c>
      <c r="AZ130" s="62">
        <v>12</v>
      </c>
      <c r="BA130" s="63">
        <v>12</v>
      </c>
      <c r="BG130" s="150"/>
      <c r="BH130" s="103">
        <v>3</v>
      </c>
      <c r="BI130" s="57">
        <v>39</v>
      </c>
      <c r="BJ130" s="57">
        <v>36</v>
      </c>
      <c r="BK130" s="57">
        <v>40</v>
      </c>
      <c r="BL130" s="57">
        <v>37</v>
      </c>
      <c r="BM130" s="57">
        <v>36</v>
      </c>
      <c r="BN130" s="57">
        <v>39</v>
      </c>
      <c r="BO130" s="57">
        <v>38</v>
      </c>
      <c r="BP130" s="57">
        <v>38</v>
      </c>
      <c r="BQ130" s="58">
        <v>38</v>
      </c>
      <c r="BV130">
        <f>3.67793/3645</f>
        <v>1.0090342935528121E-3</v>
      </c>
      <c r="BW130">
        <f>3.67793/3645</f>
        <v>1.0090342935528121E-3</v>
      </c>
      <c r="CD130" s="57">
        <v>38</v>
      </c>
      <c r="CE130" s="57">
        <v>37</v>
      </c>
      <c r="CF130" s="57">
        <v>35</v>
      </c>
      <c r="CG130" s="57">
        <v>35</v>
      </c>
      <c r="CH130" s="57">
        <v>33</v>
      </c>
      <c r="CI130" s="57">
        <v>38</v>
      </c>
      <c r="CJ130" s="57">
        <v>34</v>
      </c>
      <c r="CK130" s="57">
        <v>38</v>
      </c>
      <c r="CL130" s="58">
        <v>36</v>
      </c>
    </row>
    <row r="131" spans="1:90" ht="15.75" thickBot="1" x14ac:dyDescent="0.3">
      <c r="B131" s="64"/>
      <c r="C131" s="160" t="s">
        <v>0</v>
      </c>
      <c r="D131" s="160"/>
      <c r="E131" s="160"/>
      <c r="F131" s="160"/>
      <c r="G131" s="160"/>
      <c r="H131" s="160"/>
      <c r="I131" s="160"/>
      <c r="J131" s="160"/>
      <c r="K131" s="160"/>
      <c r="L131" s="161" t="s">
        <v>7</v>
      </c>
      <c r="M131" s="161"/>
      <c r="N131" s="161"/>
      <c r="O131" s="161"/>
      <c r="P131" s="161"/>
      <c r="Q131" s="161"/>
      <c r="R131" s="161"/>
      <c r="S131" s="161"/>
      <c r="T131" s="161"/>
      <c r="U131" s="160" t="s">
        <v>8</v>
      </c>
      <c r="V131" s="160"/>
      <c r="W131" s="160"/>
      <c r="X131" s="160"/>
      <c r="Y131" s="160"/>
      <c r="Z131" s="160"/>
      <c r="AA131" s="160"/>
      <c r="AB131" s="160"/>
      <c r="AC131" s="160"/>
      <c r="AQ131" s="151" t="s">
        <v>6</v>
      </c>
      <c r="AR131" s="143" t="s">
        <v>43</v>
      </c>
      <c r="AS131" s="144"/>
      <c r="AT131" s="144"/>
      <c r="AU131" s="144"/>
      <c r="AV131" s="144"/>
      <c r="AW131" s="144"/>
      <c r="AX131" s="144"/>
      <c r="AY131" s="144"/>
      <c r="AZ131" s="144"/>
      <c r="BA131" s="145"/>
      <c r="BG131" s="151" t="s">
        <v>6</v>
      </c>
      <c r="BH131" s="143" t="s">
        <v>43</v>
      </c>
      <c r="BI131" s="144"/>
      <c r="BJ131" s="144"/>
      <c r="BK131" s="144"/>
      <c r="BL131" s="144"/>
      <c r="BM131" s="144"/>
      <c r="BN131" s="144"/>
      <c r="BO131" s="144"/>
      <c r="BP131" s="144"/>
      <c r="BQ131" s="145"/>
    </row>
    <row r="132" spans="1:90" ht="15.75" thickBot="1" x14ac:dyDescent="0.3">
      <c r="B132" s="65"/>
      <c r="C132" s="162" t="s">
        <v>43</v>
      </c>
      <c r="D132" s="163"/>
      <c r="E132" s="163"/>
      <c r="F132" s="163"/>
      <c r="G132" s="163"/>
      <c r="H132" s="163"/>
      <c r="I132" s="163"/>
      <c r="J132" s="163"/>
      <c r="K132" s="163"/>
      <c r="L132" s="162" t="s">
        <v>43</v>
      </c>
      <c r="M132" s="163"/>
      <c r="N132" s="163"/>
      <c r="O132" s="163"/>
      <c r="P132" s="163"/>
      <c r="Q132" s="163"/>
      <c r="R132" s="163"/>
      <c r="S132" s="163"/>
      <c r="T132" s="163"/>
      <c r="U132" s="162" t="s">
        <v>43</v>
      </c>
      <c r="V132" s="163"/>
      <c r="W132" s="163"/>
      <c r="X132" s="163"/>
      <c r="Y132" s="163"/>
      <c r="Z132" s="163"/>
      <c r="AA132" s="163"/>
      <c r="AB132" s="163"/>
      <c r="AC132" s="163"/>
      <c r="AQ132" s="152"/>
      <c r="AR132" s="99" t="s">
        <v>44</v>
      </c>
      <c r="AS132" s="113">
        <v>1</v>
      </c>
      <c r="AT132" s="113">
        <v>2</v>
      </c>
      <c r="AU132" s="113">
        <v>3</v>
      </c>
      <c r="AV132" s="113">
        <v>4</v>
      </c>
      <c r="AW132" s="113">
        <v>5</v>
      </c>
      <c r="AX132" s="113">
        <v>6</v>
      </c>
      <c r="AY132" s="113">
        <v>7</v>
      </c>
      <c r="AZ132" s="113">
        <v>8</v>
      </c>
      <c r="BA132" s="114">
        <v>9</v>
      </c>
      <c r="BG132" s="152"/>
      <c r="BH132" s="105" t="s">
        <v>44</v>
      </c>
      <c r="BI132" s="106">
        <v>1</v>
      </c>
      <c r="BJ132" s="106">
        <v>2</v>
      </c>
      <c r="BK132" s="106">
        <v>3</v>
      </c>
      <c r="BL132" s="106">
        <v>4</v>
      </c>
      <c r="BM132" s="106">
        <v>5</v>
      </c>
      <c r="BN132" s="106">
        <v>6</v>
      </c>
      <c r="BO132" s="106">
        <v>7</v>
      </c>
      <c r="BP132" s="106">
        <v>8</v>
      </c>
      <c r="BQ132" s="107">
        <v>9</v>
      </c>
    </row>
    <row r="133" spans="1:90" ht="15.75" thickBot="1" x14ac:dyDescent="0.3">
      <c r="B133" s="67" t="s">
        <v>48</v>
      </c>
      <c r="C133" s="72">
        <v>1</v>
      </c>
      <c r="D133" s="69">
        <v>2</v>
      </c>
      <c r="E133" s="70">
        <v>3</v>
      </c>
      <c r="F133" s="70">
        <v>4</v>
      </c>
      <c r="G133" s="70">
        <v>5</v>
      </c>
      <c r="H133" s="70">
        <v>6</v>
      </c>
      <c r="I133" s="70">
        <v>7</v>
      </c>
      <c r="J133" s="70">
        <v>8</v>
      </c>
      <c r="K133" s="71">
        <v>9</v>
      </c>
      <c r="L133" s="73">
        <v>1</v>
      </c>
      <c r="M133" s="70">
        <v>2</v>
      </c>
      <c r="N133" s="70">
        <v>3</v>
      </c>
      <c r="O133" s="70">
        <v>4</v>
      </c>
      <c r="P133" s="70">
        <v>5</v>
      </c>
      <c r="Q133" s="70">
        <v>6</v>
      </c>
      <c r="R133" s="70">
        <v>7</v>
      </c>
      <c r="S133" s="70">
        <v>8</v>
      </c>
      <c r="T133" s="70">
        <v>9</v>
      </c>
      <c r="U133" s="70">
        <v>1</v>
      </c>
      <c r="V133" s="70">
        <v>2</v>
      </c>
      <c r="W133" s="70">
        <v>3</v>
      </c>
      <c r="X133" s="70">
        <v>4</v>
      </c>
      <c r="Y133" s="70">
        <v>5</v>
      </c>
      <c r="Z133" s="70">
        <v>6</v>
      </c>
      <c r="AA133" s="70">
        <v>7</v>
      </c>
      <c r="AB133" s="70">
        <v>8</v>
      </c>
      <c r="AC133" s="71">
        <v>9</v>
      </c>
      <c r="AQ133" s="152"/>
      <c r="AR133" s="55">
        <v>1</v>
      </c>
      <c r="AS133" s="115">
        <v>13</v>
      </c>
      <c r="AT133" s="12">
        <v>14</v>
      </c>
      <c r="AU133" s="12">
        <v>12</v>
      </c>
      <c r="AV133" s="12">
        <v>12</v>
      </c>
      <c r="AW133" s="12">
        <v>18</v>
      </c>
      <c r="AX133" s="12">
        <v>12</v>
      </c>
      <c r="AY133" s="12">
        <v>15</v>
      </c>
      <c r="AZ133" s="12">
        <v>13</v>
      </c>
      <c r="BA133" s="110">
        <v>16</v>
      </c>
      <c r="BG133" s="152"/>
      <c r="BH133" s="101">
        <v>1</v>
      </c>
      <c r="BI133">
        <v>37</v>
      </c>
      <c r="BJ133">
        <v>36</v>
      </c>
      <c r="BK133">
        <v>38</v>
      </c>
      <c r="BL133">
        <v>38</v>
      </c>
      <c r="BM133">
        <v>32</v>
      </c>
      <c r="BN133">
        <v>38</v>
      </c>
      <c r="BO133">
        <v>35</v>
      </c>
      <c r="BP133">
        <v>37</v>
      </c>
      <c r="BQ133" s="56">
        <v>34</v>
      </c>
    </row>
    <row r="134" spans="1:90" ht="14.45" customHeight="1" x14ac:dyDescent="0.25">
      <c r="B134" s="67" t="s">
        <v>45</v>
      </c>
      <c r="C134" s="128">
        <f t="shared" ref="C134:AC134" si="30">100*(C108/5)</f>
        <v>100</v>
      </c>
      <c r="D134" s="128">
        <f t="shared" si="30"/>
        <v>100</v>
      </c>
      <c r="E134" s="128">
        <f t="shared" si="30"/>
        <v>100</v>
      </c>
      <c r="F134" s="128">
        <f t="shared" si="30"/>
        <v>100</v>
      </c>
      <c r="G134" s="128">
        <f t="shared" si="30"/>
        <v>100</v>
      </c>
      <c r="H134" s="128">
        <f t="shared" si="30"/>
        <v>100</v>
      </c>
      <c r="I134" s="128">
        <f t="shared" si="30"/>
        <v>100</v>
      </c>
      <c r="J134" s="128">
        <f t="shared" si="30"/>
        <v>100</v>
      </c>
      <c r="K134" s="128">
        <f t="shared" si="30"/>
        <v>80</v>
      </c>
      <c r="L134" s="128">
        <f t="shared" si="30"/>
        <v>60</v>
      </c>
      <c r="M134" s="128">
        <f t="shared" si="30"/>
        <v>40</v>
      </c>
      <c r="N134" s="128">
        <f t="shared" si="30"/>
        <v>20</v>
      </c>
      <c r="O134" s="128">
        <f t="shared" si="30"/>
        <v>0</v>
      </c>
      <c r="P134" s="128">
        <f t="shared" si="30"/>
        <v>40</v>
      </c>
      <c r="Q134" s="128">
        <f t="shared" si="30"/>
        <v>0</v>
      </c>
      <c r="R134" s="128">
        <f t="shared" si="30"/>
        <v>20</v>
      </c>
      <c r="S134" s="128">
        <f t="shared" si="30"/>
        <v>0</v>
      </c>
      <c r="T134" s="128">
        <f t="shared" si="30"/>
        <v>60</v>
      </c>
      <c r="U134" s="128">
        <f t="shared" si="30"/>
        <v>0</v>
      </c>
      <c r="V134" s="128">
        <f t="shared" si="30"/>
        <v>20</v>
      </c>
      <c r="W134" s="128">
        <f t="shared" si="30"/>
        <v>0</v>
      </c>
      <c r="X134" s="128">
        <f t="shared" si="30"/>
        <v>0</v>
      </c>
      <c r="Y134" s="128">
        <f t="shared" si="30"/>
        <v>40</v>
      </c>
      <c r="Z134" s="128">
        <f t="shared" si="30"/>
        <v>0</v>
      </c>
      <c r="AA134" s="128">
        <f t="shared" si="30"/>
        <v>0</v>
      </c>
      <c r="AB134" s="128">
        <f t="shared" si="30"/>
        <v>0</v>
      </c>
      <c r="AC134" s="128">
        <f t="shared" si="30"/>
        <v>40</v>
      </c>
      <c r="AD134" s="155" t="s">
        <v>49</v>
      </c>
      <c r="AQ134" s="152"/>
      <c r="AR134" s="112">
        <v>2</v>
      </c>
      <c r="AS134" s="11">
        <v>16</v>
      </c>
      <c r="AT134">
        <v>17</v>
      </c>
      <c r="AU134">
        <v>13</v>
      </c>
      <c r="AV134">
        <v>12</v>
      </c>
      <c r="AW134">
        <v>16</v>
      </c>
      <c r="AX134">
        <v>12</v>
      </c>
      <c r="AY134">
        <v>11</v>
      </c>
      <c r="AZ134">
        <v>14</v>
      </c>
      <c r="BA134" s="60">
        <v>15</v>
      </c>
      <c r="BG134" s="152"/>
      <c r="BH134" s="102">
        <v>2</v>
      </c>
      <c r="BI134">
        <v>34</v>
      </c>
      <c r="BJ134">
        <v>33</v>
      </c>
      <c r="BK134">
        <v>37</v>
      </c>
      <c r="BL134">
        <v>38</v>
      </c>
      <c r="BM134">
        <v>34</v>
      </c>
      <c r="BN134">
        <v>38</v>
      </c>
      <c r="BO134">
        <v>40</v>
      </c>
      <c r="BP134">
        <v>36</v>
      </c>
      <c r="BQ134" s="56">
        <v>35</v>
      </c>
    </row>
    <row r="135" spans="1:90" ht="15.75" thickBot="1" x14ac:dyDescent="0.3">
      <c r="B135" s="67" t="s">
        <v>46</v>
      </c>
      <c r="C135" s="128">
        <f t="shared" ref="C135:AC135" si="31">100*(C109/5)</f>
        <v>80</v>
      </c>
      <c r="D135" s="128">
        <f t="shared" si="31"/>
        <v>100</v>
      </c>
      <c r="E135" s="128">
        <f t="shared" si="31"/>
        <v>100</v>
      </c>
      <c r="F135" s="128">
        <f t="shared" si="31"/>
        <v>80</v>
      </c>
      <c r="G135" s="128">
        <f t="shared" si="31"/>
        <v>100</v>
      </c>
      <c r="H135" s="128">
        <f t="shared" si="31"/>
        <v>100</v>
      </c>
      <c r="I135" s="128">
        <f t="shared" si="31"/>
        <v>100</v>
      </c>
      <c r="J135" s="128">
        <f t="shared" si="31"/>
        <v>80</v>
      </c>
      <c r="K135" s="128">
        <f t="shared" si="31"/>
        <v>80</v>
      </c>
      <c r="L135" s="128">
        <f t="shared" si="31"/>
        <v>40</v>
      </c>
      <c r="M135" s="128">
        <f t="shared" si="31"/>
        <v>40</v>
      </c>
      <c r="N135" s="128">
        <f t="shared" si="31"/>
        <v>0</v>
      </c>
      <c r="O135" s="128">
        <f t="shared" si="31"/>
        <v>0</v>
      </c>
      <c r="P135" s="128">
        <f t="shared" si="31"/>
        <v>40</v>
      </c>
      <c r="Q135" s="128">
        <f t="shared" si="31"/>
        <v>0</v>
      </c>
      <c r="R135" s="128">
        <f t="shared" si="31"/>
        <v>0</v>
      </c>
      <c r="S135" s="128">
        <f t="shared" si="31"/>
        <v>60</v>
      </c>
      <c r="T135" s="128">
        <f t="shared" si="31"/>
        <v>40</v>
      </c>
      <c r="U135" s="128">
        <f t="shared" si="31"/>
        <v>40</v>
      </c>
      <c r="V135" s="128">
        <f t="shared" si="31"/>
        <v>40</v>
      </c>
      <c r="W135" s="128">
        <f t="shared" si="31"/>
        <v>0</v>
      </c>
      <c r="X135" s="128">
        <f t="shared" si="31"/>
        <v>0</v>
      </c>
      <c r="Y135" s="128">
        <f t="shared" si="31"/>
        <v>40</v>
      </c>
      <c r="Z135" s="128">
        <f t="shared" si="31"/>
        <v>0</v>
      </c>
      <c r="AA135" s="128">
        <f t="shared" si="31"/>
        <v>0</v>
      </c>
      <c r="AB135" s="128">
        <f t="shared" si="31"/>
        <v>20</v>
      </c>
      <c r="AC135" s="128">
        <f t="shared" si="31"/>
        <v>60</v>
      </c>
      <c r="AD135" s="155"/>
      <c r="AQ135" s="153"/>
      <c r="AR135" s="105">
        <v>3</v>
      </c>
      <c r="AS135" s="61">
        <v>12</v>
      </c>
      <c r="AT135" s="62">
        <v>13</v>
      </c>
      <c r="AU135" s="62">
        <v>17</v>
      </c>
      <c r="AV135" s="62">
        <v>15</v>
      </c>
      <c r="AW135" s="62">
        <v>15</v>
      </c>
      <c r="AX135" s="62">
        <v>12</v>
      </c>
      <c r="AY135" s="62">
        <v>14</v>
      </c>
      <c r="AZ135" s="62">
        <v>12</v>
      </c>
      <c r="BA135" s="63">
        <v>14</v>
      </c>
      <c r="BG135" s="153"/>
      <c r="BH135" s="103">
        <v>3</v>
      </c>
      <c r="BI135" s="57">
        <v>38</v>
      </c>
      <c r="BJ135" s="57">
        <v>37</v>
      </c>
      <c r="BK135" s="57">
        <v>35</v>
      </c>
      <c r="BL135" s="57">
        <v>35</v>
      </c>
      <c r="BM135" s="57">
        <v>33</v>
      </c>
      <c r="BN135" s="57">
        <v>38</v>
      </c>
      <c r="BO135" s="57">
        <v>34</v>
      </c>
      <c r="BP135" s="57">
        <v>38</v>
      </c>
      <c r="BQ135" s="58">
        <v>36</v>
      </c>
    </row>
    <row r="136" spans="1:90" ht="15.75" thickBot="1" x14ac:dyDescent="0.3">
      <c r="B136" s="67" t="s">
        <v>47</v>
      </c>
      <c r="C136" s="128">
        <f t="shared" ref="C136:AC136" si="32">100*(C110/5)</f>
        <v>60</v>
      </c>
      <c r="D136" s="128">
        <f t="shared" si="32"/>
        <v>100</v>
      </c>
      <c r="E136" s="128">
        <f t="shared" si="32"/>
        <v>100</v>
      </c>
      <c r="F136" s="128">
        <f t="shared" si="32"/>
        <v>80</v>
      </c>
      <c r="G136" s="128">
        <f t="shared" si="32"/>
        <v>80</v>
      </c>
      <c r="H136" s="128">
        <f t="shared" si="32"/>
        <v>100</v>
      </c>
      <c r="I136" s="128">
        <f t="shared" si="32"/>
        <v>80</v>
      </c>
      <c r="J136" s="128">
        <f t="shared" si="32"/>
        <v>80</v>
      </c>
      <c r="K136" s="128">
        <f t="shared" si="32"/>
        <v>100</v>
      </c>
      <c r="L136" s="128">
        <f t="shared" si="32"/>
        <v>0</v>
      </c>
      <c r="M136" s="128">
        <f t="shared" si="32"/>
        <v>20</v>
      </c>
      <c r="N136" s="128">
        <f t="shared" si="32"/>
        <v>0</v>
      </c>
      <c r="O136" s="128">
        <f t="shared" si="32"/>
        <v>20</v>
      </c>
      <c r="P136" s="128">
        <f t="shared" si="32"/>
        <v>60</v>
      </c>
      <c r="Q136" s="128">
        <f t="shared" si="32"/>
        <v>0</v>
      </c>
      <c r="R136" s="128">
        <f t="shared" si="32"/>
        <v>0</v>
      </c>
      <c r="S136" s="128">
        <f t="shared" si="32"/>
        <v>0</v>
      </c>
      <c r="T136" s="128">
        <f t="shared" si="32"/>
        <v>20</v>
      </c>
      <c r="U136" s="128">
        <f t="shared" si="32"/>
        <v>0</v>
      </c>
      <c r="V136" s="128">
        <f t="shared" si="32"/>
        <v>20</v>
      </c>
      <c r="W136" s="128">
        <f t="shared" si="32"/>
        <v>20</v>
      </c>
      <c r="X136" s="128">
        <f t="shared" si="32"/>
        <v>40</v>
      </c>
      <c r="Y136" s="128">
        <f t="shared" si="32"/>
        <v>20</v>
      </c>
      <c r="Z136" s="128">
        <f t="shared" si="32"/>
        <v>0</v>
      </c>
      <c r="AA136" s="128">
        <f t="shared" si="32"/>
        <v>0</v>
      </c>
      <c r="AB136" s="128">
        <f t="shared" si="32"/>
        <v>0</v>
      </c>
      <c r="AC136" s="128">
        <f t="shared" si="32"/>
        <v>40</v>
      </c>
      <c r="AD136" s="155"/>
    </row>
    <row r="137" spans="1:90" ht="15.75" thickBot="1" x14ac:dyDescent="0.3">
      <c r="B137" s="67" t="s">
        <v>45</v>
      </c>
      <c r="C137" s="129">
        <f t="shared" ref="C137:AC137" si="33">100*(C111/15)</f>
        <v>60</v>
      </c>
      <c r="D137" s="129">
        <f t="shared" si="33"/>
        <v>53.333333333333336</v>
      </c>
      <c r="E137" s="129">
        <f t="shared" si="33"/>
        <v>73.333333333333329</v>
      </c>
      <c r="F137" s="129">
        <f t="shared" si="33"/>
        <v>60</v>
      </c>
      <c r="G137" s="129">
        <f t="shared" si="33"/>
        <v>53.333333333333336</v>
      </c>
      <c r="H137" s="129">
        <f t="shared" si="33"/>
        <v>66.666666666666657</v>
      </c>
      <c r="I137" s="129">
        <f t="shared" si="33"/>
        <v>66.666666666666657</v>
      </c>
      <c r="J137" s="129">
        <f t="shared" si="33"/>
        <v>66.666666666666657</v>
      </c>
      <c r="K137" s="129">
        <f t="shared" si="33"/>
        <v>73.333333333333329</v>
      </c>
      <c r="L137" s="129">
        <f t="shared" si="33"/>
        <v>106.66666666666667</v>
      </c>
      <c r="M137" s="129">
        <f t="shared" si="33"/>
        <v>93.333333333333329</v>
      </c>
      <c r="N137" s="129">
        <f t="shared" si="33"/>
        <v>100</v>
      </c>
      <c r="O137" s="129">
        <f t="shared" si="33"/>
        <v>100</v>
      </c>
      <c r="P137" s="129">
        <f t="shared" si="33"/>
        <v>93.333333333333329</v>
      </c>
      <c r="Q137" s="129">
        <f t="shared" si="33"/>
        <v>86.666666666666671</v>
      </c>
      <c r="R137" s="129">
        <f t="shared" si="33"/>
        <v>86.666666666666671</v>
      </c>
      <c r="S137" s="129">
        <f t="shared" si="33"/>
        <v>80</v>
      </c>
      <c r="T137" s="129">
        <f t="shared" si="33"/>
        <v>86.666666666666671</v>
      </c>
      <c r="U137" s="129">
        <f t="shared" si="33"/>
        <v>80</v>
      </c>
      <c r="V137" s="129">
        <f t="shared" si="33"/>
        <v>80</v>
      </c>
      <c r="W137" s="129">
        <f t="shared" si="33"/>
        <v>86.666666666666671</v>
      </c>
      <c r="X137" s="129">
        <f t="shared" si="33"/>
        <v>86.666666666666671</v>
      </c>
      <c r="Y137" s="129">
        <f t="shared" si="33"/>
        <v>60</v>
      </c>
      <c r="Z137" s="129">
        <f t="shared" si="33"/>
        <v>86.666666666666671</v>
      </c>
      <c r="AA137" s="129">
        <f t="shared" si="33"/>
        <v>66.666666666666657</v>
      </c>
      <c r="AB137" s="129">
        <f t="shared" si="33"/>
        <v>80</v>
      </c>
      <c r="AC137" s="129">
        <f t="shared" si="33"/>
        <v>73.333333333333329</v>
      </c>
      <c r="AD137" s="142" t="s">
        <v>50</v>
      </c>
    </row>
    <row r="138" spans="1:90" ht="15.75" thickBot="1" x14ac:dyDescent="0.3">
      <c r="B138" s="67" t="s">
        <v>46</v>
      </c>
      <c r="C138" s="129">
        <f t="shared" ref="C138:AC138" si="34">100*(C112/15)</f>
        <v>60</v>
      </c>
      <c r="D138" s="129">
        <f t="shared" si="34"/>
        <v>53.333333333333336</v>
      </c>
      <c r="E138" s="129">
        <f t="shared" si="34"/>
        <v>60</v>
      </c>
      <c r="F138" s="129">
        <f t="shared" si="34"/>
        <v>66.666666666666657</v>
      </c>
      <c r="G138" s="129">
        <f t="shared" si="34"/>
        <v>60</v>
      </c>
      <c r="H138" s="129">
        <f t="shared" si="34"/>
        <v>60</v>
      </c>
      <c r="I138" s="129">
        <f t="shared" si="34"/>
        <v>60</v>
      </c>
      <c r="J138" s="129">
        <f t="shared" si="34"/>
        <v>66.666666666666657</v>
      </c>
      <c r="K138" s="129">
        <f t="shared" si="34"/>
        <v>66.666666666666657</v>
      </c>
      <c r="L138" s="129">
        <f t="shared" si="34"/>
        <v>86.666666666666671</v>
      </c>
      <c r="M138" s="129">
        <f t="shared" si="34"/>
        <v>80</v>
      </c>
      <c r="N138" s="129">
        <f t="shared" si="34"/>
        <v>100</v>
      </c>
      <c r="O138" s="129">
        <f t="shared" si="34"/>
        <v>100</v>
      </c>
      <c r="P138" s="129">
        <f t="shared" si="34"/>
        <v>86.666666666666671</v>
      </c>
      <c r="Q138" s="129">
        <f t="shared" si="34"/>
        <v>93.333333333333329</v>
      </c>
      <c r="R138" s="129">
        <f t="shared" si="34"/>
        <v>100</v>
      </c>
      <c r="S138" s="129">
        <f t="shared" si="34"/>
        <v>80</v>
      </c>
      <c r="T138" s="129">
        <f t="shared" si="34"/>
        <v>80</v>
      </c>
      <c r="U138" s="129">
        <f t="shared" si="34"/>
        <v>73.333333333333329</v>
      </c>
      <c r="V138" s="129">
        <f t="shared" si="34"/>
        <v>66.666666666666657</v>
      </c>
      <c r="W138" s="129">
        <f t="shared" si="34"/>
        <v>80</v>
      </c>
      <c r="X138" s="129">
        <f t="shared" si="34"/>
        <v>86.666666666666671</v>
      </c>
      <c r="Y138" s="129">
        <f t="shared" si="34"/>
        <v>73.333333333333329</v>
      </c>
      <c r="Z138" s="129">
        <f t="shared" si="34"/>
        <v>86.666666666666671</v>
      </c>
      <c r="AA138" s="129">
        <f t="shared" si="34"/>
        <v>93.333333333333329</v>
      </c>
      <c r="AB138" s="129">
        <f t="shared" si="34"/>
        <v>80</v>
      </c>
      <c r="AC138" s="129">
        <f t="shared" si="34"/>
        <v>86.666666666666671</v>
      </c>
      <c r="AD138" s="142"/>
    </row>
    <row r="139" spans="1:90" ht="15.75" thickBot="1" x14ac:dyDescent="0.3">
      <c r="B139" s="67" t="s">
        <v>47</v>
      </c>
      <c r="C139" s="129">
        <f t="shared" ref="C139:AC139" si="35">100*(C113/15)</f>
        <v>66.666666666666657</v>
      </c>
      <c r="D139" s="129">
        <f t="shared" si="35"/>
        <v>66.666666666666657</v>
      </c>
      <c r="E139" s="129">
        <f t="shared" si="35"/>
        <v>66.666666666666657</v>
      </c>
      <c r="F139" s="129">
        <f t="shared" si="35"/>
        <v>66.666666666666657</v>
      </c>
      <c r="G139" s="129">
        <f t="shared" si="35"/>
        <v>73.333333333333329</v>
      </c>
      <c r="H139" s="129">
        <f t="shared" si="35"/>
        <v>60</v>
      </c>
      <c r="I139" s="129">
        <f t="shared" si="35"/>
        <v>73.333333333333329</v>
      </c>
      <c r="J139" s="129">
        <f t="shared" si="35"/>
        <v>66.666666666666657</v>
      </c>
      <c r="K139" s="129">
        <f t="shared" si="35"/>
        <v>66.666666666666657</v>
      </c>
      <c r="L139" s="129">
        <f t="shared" si="35"/>
        <v>93.333333333333329</v>
      </c>
      <c r="M139" s="129">
        <f t="shared" si="35"/>
        <v>80</v>
      </c>
      <c r="N139" s="129">
        <f t="shared" si="35"/>
        <v>100</v>
      </c>
      <c r="O139" s="129">
        <f t="shared" si="35"/>
        <v>86.666666666666671</v>
      </c>
      <c r="P139" s="129">
        <f t="shared" si="35"/>
        <v>93.333333333333329</v>
      </c>
      <c r="Q139" s="129">
        <f t="shared" si="35"/>
        <v>93.333333333333329</v>
      </c>
      <c r="R139" s="129">
        <f t="shared" si="35"/>
        <v>86.666666666666671</v>
      </c>
      <c r="S139" s="129">
        <f t="shared" si="35"/>
        <v>86.666666666666671</v>
      </c>
      <c r="T139" s="129">
        <f t="shared" si="35"/>
        <v>93.333333333333329</v>
      </c>
      <c r="U139" s="129">
        <f t="shared" si="35"/>
        <v>86.666666666666671</v>
      </c>
      <c r="V139" s="129">
        <f t="shared" si="35"/>
        <v>86.666666666666671</v>
      </c>
      <c r="W139" s="129">
        <f t="shared" si="35"/>
        <v>73.333333333333329</v>
      </c>
      <c r="X139" s="129">
        <f t="shared" si="35"/>
        <v>80</v>
      </c>
      <c r="Y139" s="129">
        <f t="shared" si="35"/>
        <v>66.666666666666657</v>
      </c>
      <c r="Z139" s="129">
        <f t="shared" si="35"/>
        <v>86.666666666666671</v>
      </c>
      <c r="AA139" s="129">
        <f t="shared" si="35"/>
        <v>73.333333333333329</v>
      </c>
      <c r="AB139" s="129">
        <f t="shared" si="35"/>
        <v>86.666666666666671</v>
      </c>
      <c r="AC139" s="129">
        <f t="shared" si="35"/>
        <v>86.666666666666671</v>
      </c>
      <c r="AD139" s="142"/>
    </row>
    <row r="140" spans="1:90" ht="15.75" thickBot="1" x14ac:dyDescent="0.3">
      <c r="B140" s="67" t="s">
        <v>45</v>
      </c>
      <c r="C140" s="129">
        <f t="shared" ref="C140:AC140" si="36">100*(C114/15)</f>
        <v>73.333333333333329</v>
      </c>
      <c r="D140" s="129">
        <f t="shared" si="36"/>
        <v>80</v>
      </c>
      <c r="E140" s="129">
        <f t="shared" si="36"/>
        <v>60</v>
      </c>
      <c r="F140" s="129">
        <f t="shared" si="36"/>
        <v>73.333333333333329</v>
      </c>
      <c r="G140" s="129">
        <f t="shared" si="36"/>
        <v>80</v>
      </c>
      <c r="H140" s="129">
        <f t="shared" si="36"/>
        <v>66.666666666666657</v>
      </c>
      <c r="I140" s="129">
        <f t="shared" si="36"/>
        <v>66.666666666666657</v>
      </c>
      <c r="J140" s="129">
        <f t="shared" si="36"/>
        <v>66.666666666666657</v>
      </c>
      <c r="K140" s="129">
        <f t="shared" si="36"/>
        <v>66.666666666666657</v>
      </c>
      <c r="L140" s="129">
        <f t="shared" si="36"/>
        <v>53.333333333333336</v>
      </c>
      <c r="M140" s="129">
        <f t="shared" si="36"/>
        <v>60</v>
      </c>
      <c r="N140" s="129">
        <f t="shared" si="36"/>
        <v>60</v>
      </c>
      <c r="O140" s="129">
        <f t="shared" si="36"/>
        <v>66.666666666666657</v>
      </c>
      <c r="P140" s="129">
        <f t="shared" si="36"/>
        <v>60</v>
      </c>
      <c r="Q140" s="129">
        <f t="shared" si="36"/>
        <v>80</v>
      </c>
      <c r="R140" s="129">
        <f t="shared" si="36"/>
        <v>73.333333333333329</v>
      </c>
      <c r="S140" s="129">
        <f t="shared" si="36"/>
        <v>86.666666666666671</v>
      </c>
      <c r="T140" s="129">
        <f t="shared" si="36"/>
        <v>60</v>
      </c>
      <c r="U140" s="129">
        <f t="shared" si="36"/>
        <v>86.666666666666671</v>
      </c>
      <c r="V140" s="129">
        <f t="shared" si="36"/>
        <v>80</v>
      </c>
      <c r="W140" s="129">
        <f t="shared" si="36"/>
        <v>80</v>
      </c>
      <c r="X140" s="129">
        <f t="shared" si="36"/>
        <v>80</v>
      </c>
      <c r="Y140" s="129">
        <f t="shared" si="36"/>
        <v>93.333333333333329</v>
      </c>
      <c r="Z140" s="129">
        <f t="shared" si="36"/>
        <v>80</v>
      </c>
      <c r="AA140" s="129">
        <f t="shared" si="36"/>
        <v>100</v>
      </c>
      <c r="AB140" s="129">
        <f t="shared" si="36"/>
        <v>86.666666666666671</v>
      </c>
      <c r="AC140" s="129">
        <f t="shared" si="36"/>
        <v>80</v>
      </c>
      <c r="AD140" s="137" t="s">
        <v>51</v>
      </c>
    </row>
    <row r="141" spans="1:90" ht="15.75" thickBot="1" x14ac:dyDescent="0.3">
      <c r="B141" s="67" t="s">
        <v>46</v>
      </c>
      <c r="C141" s="129">
        <f t="shared" ref="C141:AC141" si="37">100*(C115/15)</f>
        <v>80</v>
      </c>
      <c r="D141" s="129">
        <f t="shared" si="37"/>
        <v>80</v>
      </c>
      <c r="E141" s="129">
        <f t="shared" si="37"/>
        <v>73.333333333333329</v>
      </c>
      <c r="F141" s="129">
        <f t="shared" si="37"/>
        <v>73.333333333333329</v>
      </c>
      <c r="G141" s="129">
        <f t="shared" si="37"/>
        <v>73.333333333333329</v>
      </c>
      <c r="H141" s="129">
        <f t="shared" si="37"/>
        <v>73.333333333333329</v>
      </c>
      <c r="I141" s="129">
        <f t="shared" si="37"/>
        <v>73.333333333333329</v>
      </c>
      <c r="J141" s="129">
        <f t="shared" si="37"/>
        <v>73.333333333333329</v>
      </c>
      <c r="K141" s="129">
        <f t="shared" si="37"/>
        <v>73.333333333333329</v>
      </c>
      <c r="L141" s="129">
        <f t="shared" si="37"/>
        <v>66.666666666666657</v>
      </c>
      <c r="M141" s="129">
        <f t="shared" si="37"/>
        <v>73.333333333333329</v>
      </c>
      <c r="N141" s="129">
        <f t="shared" si="37"/>
        <v>66.666666666666657</v>
      </c>
      <c r="O141" s="129">
        <f t="shared" si="37"/>
        <v>66.666666666666657</v>
      </c>
      <c r="P141" s="129">
        <f t="shared" si="37"/>
        <v>66.666666666666657</v>
      </c>
      <c r="Q141" s="129">
        <f t="shared" si="37"/>
        <v>73.333333333333329</v>
      </c>
      <c r="R141" s="129">
        <f t="shared" si="37"/>
        <v>66.666666666666657</v>
      </c>
      <c r="S141" s="129">
        <f t="shared" si="37"/>
        <v>66.666666666666657</v>
      </c>
      <c r="T141" s="129">
        <f t="shared" si="37"/>
        <v>73.333333333333329</v>
      </c>
      <c r="U141" s="129">
        <f t="shared" si="37"/>
        <v>80</v>
      </c>
      <c r="V141" s="129">
        <f t="shared" si="37"/>
        <v>86.666666666666671</v>
      </c>
      <c r="W141" s="129">
        <f t="shared" si="37"/>
        <v>86.666666666666671</v>
      </c>
      <c r="X141" s="129">
        <f t="shared" si="37"/>
        <v>80</v>
      </c>
      <c r="Y141" s="129">
        <f t="shared" si="37"/>
        <v>80</v>
      </c>
      <c r="Z141" s="129">
        <f t="shared" si="37"/>
        <v>80</v>
      </c>
      <c r="AA141" s="129">
        <f t="shared" si="37"/>
        <v>73.333333333333329</v>
      </c>
      <c r="AB141" s="129">
        <f t="shared" si="37"/>
        <v>80</v>
      </c>
      <c r="AC141" s="129">
        <f t="shared" si="37"/>
        <v>60</v>
      </c>
      <c r="AD141" s="137"/>
    </row>
    <row r="142" spans="1:90" ht="18" thickBot="1" x14ac:dyDescent="0.3">
      <c r="B142" s="67" t="s">
        <v>47</v>
      </c>
      <c r="C142" s="129">
        <f t="shared" ref="C142:AC142" si="38">100*(C116/15)</f>
        <v>80</v>
      </c>
      <c r="D142" s="129">
        <f t="shared" si="38"/>
        <v>66.666666666666657</v>
      </c>
      <c r="E142" s="129">
        <f t="shared" si="38"/>
        <v>66.666666666666657</v>
      </c>
      <c r="F142" s="129">
        <f t="shared" si="38"/>
        <v>73.333333333333329</v>
      </c>
      <c r="G142" s="129">
        <f t="shared" si="38"/>
        <v>66.666666666666657</v>
      </c>
      <c r="H142" s="129">
        <f t="shared" si="38"/>
        <v>73.333333333333329</v>
      </c>
      <c r="I142" s="129">
        <f t="shared" si="38"/>
        <v>66.666666666666657</v>
      </c>
      <c r="J142" s="129">
        <f t="shared" si="38"/>
        <v>73.333333333333329</v>
      </c>
      <c r="K142" s="129">
        <f t="shared" si="38"/>
        <v>66.666666666666657</v>
      </c>
      <c r="L142" s="129">
        <f t="shared" si="38"/>
        <v>73.333333333333329</v>
      </c>
      <c r="M142" s="129">
        <f t="shared" si="38"/>
        <v>80</v>
      </c>
      <c r="N142" s="129">
        <f t="shared" si="38"/>
        <v>66.666666666666657</v>
      </c>
      <c r="O142" s="129">
        <f t="shared" si="38"/>
        <v>73.333333333333329</v>
      </c>
      <c r="P142" s="129">
        <f t="shared" si="38"/>
        <v>53.333333333333336</v>
      </c>
      <c r="Q142" s="129">
        <f t="shared" si="38"/>
        <v>73.333333333333329</v>
      </c>
      <c r="R142" s="129">
        <f t="shared" si="38"/>
        <v>80</v>
      </c>
      <c r="S142" s="129">
        <f t="shared" si="38"/>
        <v>80</v>
      </c>
      <c r="T142" s="129">
        <f t="shared" si="38"/>
        <v>66.666666666666657</v>
      </c>
      <c r="U142" s="129">
        <f t="shared" si="38"/>
        <v>80</v>
      </c>
      <c r="V142" s="129">
        <f t="shared" si="38"/>
        <v>73.333333333333329</v>
      </c>
      <c r="W142" s="129">
        <f t="shared" si="38"/>
        <v>86.666666666666671</v>
      </c>
      <c r="X142" s="129">
        <f t="shared" si="38"/>
        <v>73.333333333333329</v>
      </c>
      <c r="Y142" s="129">
        <f t="shared" si="38"/>
        <v>86.666666666666671</v>
      </c>
      <c r="Z142" s="129">
        <f t="shared" si="38"/>
        <v>80</v>
      </c>
      <c r="AA142" s="129">
        <f t="shared" si="38"/>
        <v>93.333333333333329</v>
      </c>
      <c r="AB142" s="129">
        <f t="shared" si="38"/>
        <v>80</v>
      </c>
      <c r="AC142" s="129">
        <f t="shared" si="38"/>
        <v>66.666666666666657</v>
      </c>
      <c r="AD142" s="137"/>
      <c r="AQ142" s="122" t="s">
        <v>72</v>
      </c>
      <c r="AR142" s="154" t="s">
        <v>57</v>
      </c>
      <c r="AS142" s="154"/>
      <c r="AT142" s="154"/>
      <c r="AU142" s="154"/>
      <c r="AV142" s="154"/>
      <c r="AW142" s="154"/>
      <c r="AX142" s="154"/>
      <c r="AY142" s="154"/>
      <c r="AZ142" s="154"/>
      <c r="BA142" s="154"/>
      <c r="BG142" s="122" t="s">
        <v>72</v>
      </c>
      <c r="BH142" s="158" t="s">
        <v>58</v>
      </c>
      <c r="BI142" s="158"/>
      <c r="BJ142" s="158"/>
      <c r="BK142" s="158"/>
      <c r="BL142" s="158"/>
      <c r="BM142" s="158"/>
      <c r="BN142" s="158"/>
      <c r="BO142" s="158"/>
      <c r="BP142" s="158"/>
      <c r="BQ142" s="158"/>
    </row>
    <row r="143" spans="1:90" ht="15.75" thickBot="1" x14ac:dyDescent="0.3">
      <c r="A143" t="s">
        <v>75</v>
      </c>
      <c r="B143" s="121" t="s">
        <v>76</v>
      </c>
      <c r="C143" t="s">
        <v>68</v>
      </c>
      <c r="D143" t="s">
        <v>69</v>
      </c>
      <c r="AQ143" s="146" t="s">
        <v>4</v>
      </c>
      <c r="AR143" s="143" t="s">
        <v>43</v>
      </c>
      <c r="AS143" s="144"/>
      <c r="AT143" s="144"/>
      <c r="AU143" s="144"/>
      <c r="AV143" s="144"/>
      <c r="AW143" s="144"/>
      <c r="AX143" s="144"/>
      <c r="AY143" s="144"/>
      <c r="AZ143" s="144"/>
      <c r="BA143" s="145"/>
      <c r="BG143" s="146" t="s">
        <v>4</v>
      </c>
      <c r="BH143" s="143" t="s">
        <v>43</v>
      </c>
      <c r="BI143" s="144"/>
      <c r="BJ143" s="144"/>
      <c r="BK143" s="144"/>
      <c r="BL143" s="144"/>
      <c r="BM143" s="144"/>
      <c r="BN143" s="144"/>
      <c r="BO143" s="144"/>
      <c r="BP143" s="144"/>
      <c r="BQ143" s="145"/>
    </row>
    <row r="144" spans="1:90" ht="15.75" thickBot="1" x14ac:dyDescent="0.3">
      <c r="A144" s="164" t="s">
        <v>49</v>
      </c>
      <c r="B144" s="116" t="s">
        <v>49</v>
      </c>
      <c r="C144">
        <f>AVERAGE(C134:K136)</f>
        <v>91.851851851851848</v>
      </c>
      <c r="D144">
        <f>STDEV(B134:K136)</f>
        <v>11.44788762410478</v>
      </c>
      <c r="H144" s="117"/>
      <c r="AQ144" s="146"/>
      <c r="AR144" s="99" t="s">
        <v>44</v>
      </c>
      <c r="AS144" s="113">
        <v>1</v>
      </c>
      <c r="AT144" s="113">
        <v>2</v>
      </c>
      <c r="AU144" s="113">
        <v>3</v>
      </c>
      <c r="AV144" s="113">
        <v>4</v>
      </c>
      <c r="AW144" s="113">
        <v>5</v>
      </c>
      <c r="AX144" s="113">
        <v>6</v>
      </c>
      <c r="AY144" s="113">
        <v>7</v>
      </c>
      <c r="AZ144" s="113">
        <v>8</v>
      </c>
      <c r="BA144" s="114">
        <v>9</v>
      </c>
      <c r="BG144" s="146"/>
      <c r="BH144" s="99" t="s">
        <v>44</v>
      </c>
      <c r="BI144" s="113">
        <v>1</v>
      </c>
      <c r="BJ144" s="113">
        <v>2</v>
      </c>
      <c r="BK144" s="113">
        <v>3</v>
      </c>
      <c r="BL144" s="113">
        <v>4</v>
      </c>
      <c r="BM144" s="113">
        <v>5</v>
      </c>
      <c r="BN144" s="113">
        <v>6</v>
      </c>
      <c r="BO144" s="113">
        <v>7</v>
      </c>
      <c r="BP144" s="113">
        <v>8</v>
      </c>
      <c r="BQ144" s="114">
        <v>9</v>
      </c>
    </row>
    <row r="145" spans="1:69" x14ac:dyDescent="0.25">
      <c r="A145" s="164"/>
      <c r="B145" s="116" t="s">
        <v>50</v>
      </c>
      <c r="C145">
        <f>AVERAGE(C137:K139)</f>
        <v>64.197530864197546</v>
      </c>
      <c r="D145">
        <f>STDEV(C137:K139)</f>
        <v>5.8902057335387221</v>
      </c>
      <c r="AQ145" s="146"/>
      <c r="AR145" s="55">
        <v>1</v>
      </c>
      <c r="AS145" s="115">
        <v>84</v>
      </c>
      <c r="AT145" s="12">
        <v>88</v>
      </c>
      <c r="AU145" s="12">
        <v>76</v>
      </c>
      <c r="AV145" s="12">
        <v>84</v>
      </c>
      <c r="AW145" s="12">
        <v>88</v>
      </c>
      <c r="AX145" s="12">
        <v>80</v>
      </c>
      <c r="AY145" s="12">
        <v>80</v>
      </c>
      <c r="AZ145" s="12">
        <v>80</v>
      </c>
      <c r="BA145" s="110">
        <v>72</v>
      </c>
      <c r="BG145" s="146"/>
      <c r="BH145" s="55">
        <v>1</v>
      </c>
      <c r="BI145" s="115">
        <v>64.444444444444443</v>
      </c>
      <c r="BJ145" s="115">
        <v>62.222222222222221</v>
      </c>
      <c r="BK145" s="115">
        <v>68.888888888888886</v>
      </c>
      <c r="BL145" s="115">
        <v>64.444444444444443</v>
      </c>
      <c r="BM145" s="115">
        <v>62.222222222222221</v>
      </c>
      <c r="BN145" s="115">
        <v>66.666666666666657</v>
      </c>
      <c r="BO145" s="115">
        <v>66.666666666666657</v>
      </c>
      <c r="BP145" s="115">
        <v>66.666666666666657</v>
      </c>
      <c r="BQ145" s="123">
        <v>71.111111111111114</v>
      </c>
    </row>
    <row r="146" spans="1:69" x14ac:dyDescent="0.25">
      <c r="A146" s="164"/>
      <c r="B146" s="116" t="s">
        <v>51</v>
      </c>
      <c r="C146">
        <f>AVERAGE(C140:K142)</f>
        <v>71.851851851851848</v>
      </c>
      <c r="D146">
        <f>STDEV(C140:K142)</f>
        <v>5.337605126836241</v>
      </c>
      <c r="AQ146" s="146"/>
      <c r="AR146" s="112">
        <v>2</v>
      </c>
      <c r="AS146" s="11">
        <v>80</v>
      </c>
      <c r="AT146">
        <v>88</v>
      </c>
      <c r="AU146">
        <v>88</v>
      </c>
      <c r="AV146">
        <v>76</v>
      </c>
      <c r="AW146">
        <v>84</v>
      </c>
      <c r="AX146">
        <v>84</v>
      </c>
      <c r="AY146">
        <v>84</v>
      </c>
      <c r="AZ146">
        <v>76</v>
      </c>
      <c r="BA146" s="60">
        <v>60</v>
      </c>
      <c r="BG146" s="146"/>
      <c r="BH146" s="112">
        <v>2</v>
      </c>
      <c r="BI146" s="115">
        <v>66.666666666666657</v>
      </c>
      <c r="BJ146" s="115">
        <v>62.222222222222221</v>
      </c>
      <c r="BK146" s="115">
        <v>64.444444444444443</v>
      </c>
      <c r="BL146" s="115">
        <v>68.888888888888886</v>
      </c>
      <c r="BM146" s="115">
        <v>64.444444444444443</v>
      </c>
      <c r="BN146" s="115">
        <v>64.444444444444443</v>
      </c>
      <c r="BO146" s="115">
        <v>64.444444444444443</v>
      </c>
      <c r="BP146" s="115">
        <v>68.888888888888886</v>
      </c>
      <c r="BQ146" s="123">
        <v>68.888888888888886</v>
      </c>
    </row>
    <row r="147" spans="1:69" ht="15.75" thickBot="1" x14ac:dyDescent="0.3">
      <c r="A147" s="164" t="s">
        <v>50</v>
      </c>
      <c r="B147" s="116" t="s">
        <v>49</v>
      </c>
      <c r="C147">
        <f>AVERAGE(L134:T136)</f>
        <v>21.481481481481481</v>
      </c>
      <c r="D147">
        <f>STDEV(L134:T136)</f>
        <v>22.820992984480775</v>
      </c>
      <c r="AQ147" s="147"/>
      <c r="AR147" s="105">
        <v>3</v>
      </c>
      <c r="AS147" s="61">
        <v>72</v>
      </c>
      <c r="AT147" s="62">
        <v>80</v>
      </c>
      <c r="AU147" s="62">
        <v>80</v>
      </c>
      <c r="AV147" s="62">
        <v>76</v>
      </c>
      <c r="AW147" s="62">
        <v>72</v>
      </c>
      <c r="AX147" s="62">
        <v>84</v>
      </c>
      <c r="AY147" s="62">
        <v>72</v>
      </c>
      <c r="AZ147" s="62">
        <v>76</v>
      </c>
      <c r="BA147" s="63">
        <v>80</v>
      </c>
      <c r="BG147" s="147"/>
      <c r="BH147" s="105">
        <v>3</v>
      </c>
      <c r="BI147" s="124">
        <v>71.111111111111114</v>
      </c>
      <c r="BJ147" s="124">
        <v>66.666666666666657</v>
      </c>
      <c r="BK147" s="124">
        <v>66.666666666666657</v>
      </c>
      <c r="BL147" s="124">
        <v>68.888888888888886</v>
      </c>
      <c r="BM147" s="124">
        <v>71.111111111111114</v>
      </c>
      <c r="BN147" s="124">
        <v>64.444444444444443</v>
      </c>
      <c r="BO147" s="124">
        <v>71.111111111111114</v>
      </c>
      <c r="BP147" s="124">
        <v>68.888888888888886</v>
      </c>
      <c r="BQ147" s="125">
        <v>66.666666666666657</v>
      </c>
    </row>
    <row r="148" spans="1:69" ht="15.75" thickBot="1" x14ac:dyDescent="0.3">
      <c r="A148" s="164"/>
      <c r="B148" s="116" t="s">
        <v>50</v>
      </c>
      <c r="C148">
        <f>AVERAGE(L137:T139)</f>
        <v>90.864197530864203</v>
      </c>
      <c r="D148">
        <f>STDEV(L137:T139)</f>
        <v>7.6567713505782828</v>
      </c>
      <c r="AQ148" s="148" t="s">
        <v>5</v>
      </c>
      <c r="AR148" s="143" t="s">
        <v>43</v>
      </c>
      <c r="AS148" s="144"/>
      <c r="AT148" s="144"/>
      <c r="AU148" s="144"/>
      <c r="AV148" s="144"/>
      <c r="AW148" s="144"/>
      <c r="AX148" s="144"/>
      <c r="AY148" s="144"/>
      <c r="AZ148" s="144"/>
      <c r="BA148" s="145"/>
      <c r="BG148" s="148" t="s">
        <v>5</v>
      </c>
      <c r="BH148" s="143" t="s">
        <v>43</v>
      </c>
      <c r="BI148" s="144"/>
      <c r="BJ148" s="144"/>
      <c r="BK148" s="144"/>
      <c r="BL148" s="144"/>
      <c r="BM148" s="144"/>
      <c r="BN148" s="144"/>
      <c r="BO148" s="144"/>
      <c r="BP148" s="144"/>
      <c r="BQ148" s="145"/>
    </row>
    <row r="149" spans="1:69" ht="15.75" thickBot="1" x14ac:dyDescent="0.3">
      <c r="A149" s="164"/>
      <c r="B149" s="116" t="s">
        <v>51</v>
      </c>
      <c r="C149">
        <f>AVERAGE(L140:T142)</f>
        <v>69.135802469135797</v>
      </c>
      <c r="D149">
        <f>STDEV(L140:T142)</f>
        <v>8.2995516608697759</v>
      </c>
      <c r="AQ149" s="149"/>
      <c r="AR149" s="99" t="s">
        <v>44</v>
      </c>
      <c r="AS149" s="113">
        <v>1</v>
      </c>
      <c r="AT149" s="113">
        <v>2</v>
      </c>
      <c r="AU149" s="113">
        <v>3</v>
      </c>
      <c r="AV149" s="113">
        <v>4</v>
      </c>
      <c r="AW149" s="113">
        <v>5</v>
      </c>
      <c r="AX149" s="113">
        <v>6</v>
      </c>
      <c r="AY149" s="113">
        <v>7</v>
      </c>
      <c r="AZ149" s="113">
        <v>8</v>
      </c>
      <c r="BA149" s="114">
        <v>9</v>
      </c>
      <c r="BG149" s="149"/>
      <c r="BH149" s="99" t="s">
        <v>44</v>
      </c>
      <c r="BI149" s="113">
        <v>1</v>
      </c>
      <c r="BJ149" s="113">
        <v>2</v>
      </c>
      <c r="BK149" s="113">
        <v>3</v>
      </c>
      <c r="BL149" s="113">
        <v>4</v>
      </c>
      <c r="BM149" s="113">
        <v>5</v>
      </c>
      <c r="BN149" s="113">
        <v>6</v>
      </c>
      <c r="BO149" s="113">
        <v>7</v>
      </c>
      <c r="BP149" s="113">
        <v>8</v>
      </c>
      <c r="BQ149" s="114">
        <v>9</v>
      </c>
    </row>
    <row r="150" spans="1:69" x14ac:dyDescent="0.25">
      <c r="A150" s="164" t="s">
        <v>51</v>
      </c>
      <c r="B150" s="116" t="s">
        <v>49</v>
      </c>
      <c r="C150">
        <f>AVERAGE(U134:AC136)</f>
        <v>16.296296296296298</v>
      </c>
      <c r="D150">
        <f>STDEV(U134:AC136)</f>
        <v>19.245008972987527</v>
      </c>
      <c r="AQ150" s="149"/>
      <c r="AR150" s="55">
        <v>1</v>
      </c>
      <c r="AS150" s="115">
        <v>56.000000000000007</v>
      </c>
      <c r="AT150" s="12">
        <v>52</v>
      </c>
      <c r="AU150" s="12">
        <v>44</v>
      </c>
      <c r="AV150" s="12">
        <v>40</v>
      </c>
      <c r="AW150" s="12">
        <v>52</v>
      </c>
      <c r="AX150" s="12">
        <v>48</v>
      </c>
      <c r="AY150" s="12">
        <v>52</v>
      </c>
      <c r="AZ150" s="12">
        <v>52</v>
      </c>
      <c r="BA150" s="110">
        <v>60</v>
      </c>
      <c r="BG150" s="149"/>
      <c r="BH150" s="55">
        <v>1</v>
      </c>
      <c r="BI150" s="115">
        <v>80</v>
      </c>
      <c r="BJ150" s="115">
        <v>82.222222222222214</v>
      </c>
      <c r="BK150" s="115">
        <v>86.666666666666671</v>
      </c>
      <c r="BL150" s="115">
        <v>88.888888888888886</v>
      </c>
      <c r="BM150" s="115">
        <v>82.222222222222214</v>
      </c>
      <c r="BN150" s="115">
        <v>84.444444444444443</v>
      </c>
      <c r="BO150" s="115">
        <v>82.222222222222214</v>
      </c>
      <c r="BP150" s="115">
        <v>82.222222222222214</v>
      </c>
      <c r="BQ150" s="123">
        <v>77.777777777777786</v>
      </c>
    </row>
    <row r="151" spans="1:69" x14ac:dyDescent="0.25">
      <c r="A151" s="164"/>
      <c r="B151" s="116" t="s">
        <v>50</v>
      </c>
      <c r="C151">
        <f>AVERAGE(U137:AC139)</f>
        <v>79.753086419753089</v>
      </c>
      <c r="D151">
        <f>STDEV(U137:AC139)</f>
        <v>8.3679244087795581</v>
      </c>
      <c r="AQ151" s="149"/>
      <c r="AR151" s="112">
        <v>2</v>
      </c>
      <c r="AS151" s="11">
        <v>76</v>
      </c>
      <c r="AT151">
        <v>60</v>
      </c>
      <c r="AU151">
        <v>40</v>
      </c>
      <c r="AV151">
        <v>40</v>
      </c>
      <c r="AW151">
        <v>52</v>
      </c>
      <c r="AX151">
        <v>44</v>
      </c>
      <c r="AY151">
        <v>40</v>
      </c>
      <c r="AZ151">
        <v>64</v>
      </c>
      <c r="BA151" s="60">
        <v>60</v>
      </c>
      <c r="BG151" s="149"/>
      <c r="BH151" s="112">
        <v>2</v>
      </c>
      <c r="BI151" s="115">
        <v>80</v>
      </c>
      <c r="BJ151" s="115">
        <v>77.777777777777786</v>
      </c>
      <c r="BK151" s="115">
        <v>88.888888888888886</v>
      </c>
      <c r="BL151" s="115">
        <v>88.888888888888886</v>
      </c>
      <c r="BM151" s="115">
        <v>80</v>
      </c>
      <c r="BN151" s="115">
        <v>86.666666666666671</v>
      </c>
      <c r="BO151" s="115">
        <v>88.888888888888886</v>
      </c>
      <c r="BP151" s="115">
        <v>75.555555555555557</v>
      </c>
      <c r="BQ151" s="123">
        <v>77.777777777777786</v>
      </c>
    </row>
    <row r="152" spans="1:69" ht="15.75" thickBot="1" x14ac:dyDescent="0.3">
      <c r="A152" s="164"/>
      <c r="B152" s="116" t="s">
        <v>51</v>
      </c>
      <c r="C152">
        <f>AVERAGE(U140:AC142)</f>
        <v>81.234567901234556</v>
      </c>
      <c r="D152">
        <f>STDEV(U140:AC142)</f>
        <v>8.067458540712158</v>
      </c>
      <c r="AQ152" s="150"/>
      <c r="AR152" s="105">
        <v>3</v>
      </c>
      <c r="AS152" s="61">
        <v>44</v>
      </c>
      <c r="AT152" s="62">
        <v>56.000000000000007</v>
      </c>
      <c r="AU152" s="62">
        <v>40</v>
      </c>
      <c r="AV152" s="62">
        <v>52</v>
      </c>
      <c r="AW152" s="62">
        <v>56.000000000000007</v>
      </c>
      <c r="AX152" s="62">
        <v>44</v>
      </c>
      <c r="AY152" s="62">
        <v>48</v>
      </c>
      <c r="AZ152" s="62">
        <v>48</v>
      </c>
      <c r="BA152" s="63">
        <v>48</v>
      </c>
      <c r="BG152" s="150"/>
      <c r="BH152" s="105">
        <v>3</v>
      </c>
      <c r="BI152" s="124">
        <v>86.666666666666671</v>
      </c>
      <c r="BJ152" s="124">
        <v>80</v>
      </c>
      <c r="BK152" s="124">
        <v>88.888888888888886</v>
      </c>
      <c r="BL152" s="124">
        <v>82.222222222222214</v>
      </c>
      <c r="BM152" s="124">
        <v>80</v>
      </c>
      <c r="BN152" s="124">
        <v>86.666666666666671</v>
      </c>
      <c r="BO152" s="124">
        <v>84.444444444444443</v>
      </c>
      <c r="BP152" s="124">
        <v>84.444444444444443</v>
      </c>
      <c r="BQ152" s="125">
        <v>84.444444444444443</v>
      </c>
    </row>
    <row r="153" spans="1:69" ht="15.75" thickBot="1" x14ac:dyDescent="0.3">
      <c r="AQ153" s="151" t="s">
        <v>6</v>
      </c>
      <c r="AR153" s="143" t="s">
        <v>43</v>
      </c>
      <c r="AS153" s="144"/>
      <c r="AT153" s="144"/>
      <c r="AU153" s="144"/>
      <c r="AV153" s="144"/>
      <c r="AW153" s="144"/>
      <c r="AX153" s="144"/>
      <c r="AY153" s="144"/>
      <c r="AZ153" s="144"/>
      <c r="BA153" s="145"/>
      <c r="BG153" s="151" t="s">
        <v>6</v>
      </c>
      <c r="BH153" s="143" t="s">
        <v>43</v>
      </c>
      <c r="BI153" s="144"/>
      <c r="BJ153" s="144"/>
      <c r="BK153" s="144"/>
      <c r="BL153" s="144"/>
      <c r="BM153" s="144"/>
      <c r="BN153" s="144"/>
      <c r="BO153" s="144"/>
      <c r="BP153" s="144"/>
      <c r="BQ153" s="145"/>
    </row>
    <row r="154" spans="1:69" ht="15.75" thickBot="1" x14ac:dyDescent="0.3">
      <c r="AQ154" s="152"/>
      <c r="AR154" s="99" t="s">
        <v>44</v>
      </c>
      <c r="AS154" s="113">
        <v>1</v>
      </c>
      <c r="AT154" s="113">
        <v>2</v>
      </c>
      <c r="AU154" s="113">
        <v>3</v>
      </c>
      <c r="AV154" s="113">
        <v>4</v>
      </c>
      <c r="AW154" s="113">
        <v>5</v>
      </c>
      <c r="AX154" s="113">
        <v>6</v>
      </c>
      <c r="AY154" s="113">
        <v>7</v>
      </c>
      <c r="AZ154" s="113">
        <v>8</v>
      </c>
      <c r="BA154" s="114">
        <v>9</v>
      </c>
      <c r="BG154" s="152"/>
      <c r="BH154" s="99" t="s">
        <v>44</v>
      </c>
      <c r="BI154" s="113">
        <v>1</v>
      </c>
      <c r="BJ154" s="113">
        <v>2</v>
      </c>
      <c r="BK154" s="113">
        <v>3</v>
      </c>
      <c r="BL154" s="113">
        <v>4</v>
      </c>
      <c r="BM154" s="113">
        <v>5</v>
      </c>
      <c r="BN154" s="113">
        <v>6</v>
      </c>
      <c r="BO154" s="113">
        <v>7</v>
      </c>
      <c r="BP154" s="113">
        <v>8</v>
      </c>
      <c r="BQ154" s="114">
        <v>9</v>
      </c>
    </row>
    <row r="155" spans="1:69" x14ac:dyDescent="0.25">
      <c r="AQ155" s="152"/>
      <c r="AR155" s="55">
        <v>1</v>
      </c>
      <c r="AS155" s="115">
        <v>52</v>
      </c>
      <c r="AT155" s="12">
        <v>56.000000000000007</v>
      </c>
      <c r="AU155" s="12">
        <v>48</v>
      </c>
      <c r="AV155" s="12">
        <v>48</v>
      </c>
      <c r="AW155" s="12">
        <v>72</v>
      </c>
      <c r="AX155" s="12">
        <v>48</v>
      </c>
      <c r="AY155" s="12">
        <v>60</v>
      </c>
      <c r="AZ155" s="12">
        <v>52</v>
      </c>
      <c r="BA155" s="110">
        <v>64</v>
      </c>
      <c r="BG155" s="152"/>
      <c r="BH155" s="55">
        <v>1</v>
      </c>
      <c r="BI155" s="115">
        <v>82.222222222222214</v>
      </c>
      <c r="BJ155" s="115">
        <v>80</v>
      </c>
      <c r="BK155" s="115">
        <v>84.444444444444443</v>
      </c>
      <c r="BL155" s="115">
        <v>84.444444444444443</v>
      </c>
      <c r="BM155" s="115">
        <v>71.111111111111114</v>
      </c>
      <c r="BN155" s="115">
        <v>84.444444444444443</v>
      </c>
      <c r="BO155" s="115">
        <v>77.777777777777786</v>
      </c>
      <c r="BP155" s="115">
        <v>82.222222222222214</v>
      </c>
      <c r="BQ155" s="123">
        <v>75.555555555555557</v>
      </c>
    </row>
    <row r="156" spans="1:69" x14ac:dyDescent="0.25">
      <c r="AQ156" s="152"/>
      <c r="AR156" s="112">
        <v>2</v>
      </c>
      <c r="AS156" s="11">
        <v>64</v>
      </c>
      <c r="AT156">
        <v>68</v>
      </c>
      <c r="AU156">
        <v>52</v>
      </c>
      <c r="AV156">
        <v>48</v>
      </c>
      <c r="AW156">
        <v>64</v>
      </c>
      <c r="AX156">
        <v>48</v>
      </c>
      <c r="AY156">
        <v>44</v>
      </c>
      <c r="AZ156">
        <v>56.000000000000007</v>
      </c>
      <c r="BA156" s="60">
        <v>60</v>
      </c>
      <c r="BG156" s="152"/>
      <c r="BH156" s="112">
        <v>2</v>
      </c>
      <c r="BI156" s="115">
        <v>75.555555555555557</v>
      </c>
      <c r="BJ156" s="115">
        <v>73.333333333333329</v>
      </c>
      <c r="BK156" s="115">
        <v>82.222222222222214</v>
      </c>
      <c r="BL156" s="115">
        <v>84.444444444444443</v>
      </c>
      <c r="BM156" s="115">
        <v>75.555555555555557</v>
      </c>
      <c r="BN156" s="115">
        <v>84.444444444444443</v>
      </c>
      <c r="BO156" s="115">
        <v>88.888888888888886</v>
      </c>
      <c r="BP156" s="115">
        <v>80</v>
      </c>
      <c r="BQ156" s="123">
        <v>77.777777777777786</v>
      </c>
    </row>
    <row r="157" spans="1:69" ht="15.75" thickBot="1" x14ac:dyDescent="0.3">
      <c r="AQ157" s="153"/>
      <c r="AR157" s="105">
        <v>3</v>
      </c>
      <c r="AS157" s="61">
        <v>48</v>
      </c>
      <c r="AT157" s="62">
        <v>52</v>
      </c>
      <c r="AU157" s="62">
        <v>68</v>
      </c>
      <c r="AV157" s="62">
        <v>60</v>
      </c>
      <c r="AW157" s="62">
        <v>60</v>
      </c>
      <c r="AX157" s="62">
        <v>48</v>
      </c>
      <c r="AY157" s="62">
        <v>56.000000000000007</v>
      </c>
      <c r="AZ157" s="62">
        <v>48</v>
      </c>
      <c r="BA157" s="63">
        <v>56.000000000000007</v>
      </c>
      <c r="BG157" s="153"/>
      <c r="BH157" s="105">
        <v>3</v>
      </c>
      <c r="BI157" s="124">
        <v>84.444444444444443</v>
      </c>
      <c r="BJ157" s="124">
        <v>82.222222222222214</v>
      </c>
      <c r="BK157" s="124">
        <v>77.777777777777786</v>
      </c>
      <c r="BL157" s="124">
        <v>77.777777777777786</v>
      </c>
      <c r="BM157" s="124">
        <v>73.333333333333329</v>
      </c>
      <c r="BN157" s="124">
        <v>84.444444444444443</v>
      </c>
      <c r="BO157" s="124">
        <v>75.555555555555557</v>
      </c>
      <c r="BP157" s="124">
        <v>84.444444444444443</v>
      </c>
      <c r="BQ157" s="125">
        <v>80</v>
      </c>
    </row>
    <row r="162" spans="1:22" ht="15.75" thickBot="1" x14ac:dyDescent="0.3"/>
    <row r="163" spans="1:22" x14ac:dyDescent="0.25">
      <c r="B163" s="64"/>
      <c r="C163" s="160" t="s">
        <v>0</v>
      </c>
      <c r="D163" s="160"/>
      <c r="E163" s="160"/>
      <c r="F163" s="160"/>
      <c r="G163" s="160"/>
      <c r="H163" s="160"/>
      <c r="I163" s="160"/>
      <c r="J163" s="160"/>
      <c r="K163" s="160"/>
      <c r="L163" s="126" t="s">
        <v>76</v>
      </c>
      <c r="N163" s="164" t="s">
        <v>49</v>
      </c>
      <c r="O163" s="164"/>
      <c r="P163" s="164"/>
      <c r="Q163" s="164" t="s">
        <v>50</v>
      </c>
      <c r="R163" s="164"/>
      <c r="S163" s="164"/>
      <c r="T163" s="164" t="s">
        <v>51</v>
      </c>
      <c r="U163" s="164"/>
      <c r="V163" s="164"/>
    </row>
    <row r="164" spans="1:22" ht="15.75" thickBot="1" x14ac:dyDescent="0.3">
      <c r="B164" s="65"/>
      <c r="C164" s="162" t="s">
        <v>43</v>
      </c>
      <c r="D164" s="163"/>
      <c r="E164" s="163"/>
      <c r="F164" s="163"/>
      <c r="G164" s="163"/>
      <c r="H164" s="163"/>
      <c r="I164" s="163"/>
      <c r="J164" s="163"/>
      <c r="K164" s="163"/>
      <c r="N164" t="s">
        <v>49</v>
      </c>
      <c r="O164" t="s">
        <v>50</v>
      </c>
      <c r="P164" t="s">
        <v>51</v>
      </c>
      <c r="Q164" t="s">
        <v>49</v>
      </c>
      <c r="R164" t="s">
        <v>50</v>
      </c>
      <c r="S164" t="s">
        <v>51</v>
      </c>
      <c r="T164" t="s">
        <v>49</v>
      </c>
      <c r="U164" t="s">
        <v>50</v>
      </c>
      <c r="V164" t="s">
        <v>51</v>
      </c>
    </row>
    <row r="165" spans="1:22" ht="15.75" thickBot="1" x14ac:dyDescent="0.3">
      <c r="B165" s="67" t="s">
        <v>48</v>
      </c>
      <c r="C165" s="72">
        <v>1</v>
      </c>
      <c r="D165" s="69">
        <v>2</v>
      </c>
      <c r="E165" s="70">
        <v>3</v>
      </c>
      <c r="F165" s="70">
        <v>4</v>
      </c>
      <c r="G165" s="70">
        <v>5</v>
      </c>
      <c r="H165" s="70">
        <v>6</v>
      </c>
      <c r="I165" s="70">
        <v>7</v>
      </c>
      <c r="J165" s="70">
        <v>8</v>
      </c>
      <c r="K165" s="71">
        <v>9</v>
      </c>
      <c r="N165">
        <f>AVERAGE(C166:K168)</f>
        <v>91.851851851851848</v>
      </c>
      <c r="O165">
        <f>AVERAGE(C169:K171)</f>
        <v>64.197530864197546</v>
      </c>
      <c r="P165">
        <f>AVERAGE(C172:K174)</f>
        <v>71.851851851851848</v>
      </c>
      <c r="Q165">
        <f>AVERAGE(C180:K182)</f>
        <v>21.481481481481481</v>
      </c>
      <c r="R165">
        <f>AVERAGE(C183:K185)</f>
        <v>90.864197530864203</v>
      </c>
      <c r="S165">
        <f>AVERAGE(C186:K188)</f>
        <v>69.135802469135797</v>
      </c>
      <c r="T165">
        <f>AVERAGE(C193:K195)</f>
        <v>16.296296296296298</v>
      </c>
      <c r="U165">
        <f>AVERAGE(C196:K198)</f>
        <v>79.753086419753089</v>
      </c>
      <c r="V165">
        <f>AVERAGE(C199:K201)</f>
        <v>81.234567901234556</v>
      </c>
    </row>
    <row r="166" spans="1:22" x14ac:dyDescent="0.25">
      <c r="A166" s="165" t="s">
        <v>49</v>
      </c>
      <c r="B166" s="67" t="s">
        <v>45</v>
      </c>
      <c r="C166" s="74">
        <v>100</v>
      </c>
      <c r="D166" s="74">
        <v>100</v>
      </c>
      <c r="E166" s="74">
        <v>100</v>
      </c>
      <c r="F166" s="74">
        <v>100</v>
      </c>
      <c r="G166" s="74">
        <v>100</v>
      </c>
      <c r="H166" s="74">
        <v>100</v>
      </c>
      <c r="I166" s="74">
        <v>100</v>
      </c>
      <c r="J166" s="74">
        <v>100</v>
      </c>
      <c r="K166" s="74">
        <v>80</v>
      </c>
      <c r="L166" s="155" t="s">
        <v>49</v>
      </c>
    </row>
    <row r="167" spans="1:22" x14ac:dyDescent="0.25">
      <c r="A167" s="165"/>
      <c r="B167" s="67" t="s">
        <v>46</v>
      </c>
      <c r="C167" s="74">
        <v>80</v>
      </c>
      <c r="D167" s="74">
        <v>100</v>
      </c>
      <c r="E167" s="74">
        <v>100</v>
      </c>
      <c r="F167" s="74">
        <v>80</v>
      </c>
      <c r="G167" s="74">
        <v>100</v>
      </c>
      <c r="H167" s="74">
        <v>100</v>
      </c>
      <c r="I167" s="74">
        <v>100</v>
      </c>
      <c r="J167" s="74">
        <v>80</v>
      </c>
      <c r="K167" s="74">
        <v>80</v>
      </c>
      <c r="L167" s="155"/>
    </row>
    <row r="168" spans="1:22" ht="15.75" thickBot="1" x14ac:dyDescent="0.3">
      <c r="A168" s="165"/>
      <c r="B168" s="67" t="s">
        <v>47</v>
      </c>
      <c r="C168" s="74">
        <v>60</v>
      </c>
      <c r="D168" s="74">
        <v>100</v>
      </c>
      <c r="E168" s="74">
        <v>100</v>
      </c>
      <c r="F168" s="74">
        <v>80</v>
      </c>
      <c r="G168" s="74">
        <v>80</v>
      </c>
      <c r="H168" s="74">
        <v>100</v>
      </c>
      <c r="I168" s="74">
        <v>80</v>
      </c>
      <c r="J168" s="74">
        <v>80</v>
      </c>
      <c r="K168" s="74">
        <v>100</v>
      </c>
      <c r="L168" s="155"/>
    </row>
    <row r="169" spans="1:22" ht="15.75" thickBot="1" x14ac:dyDescent="0.3">
      <c r="A169" s="166" t="s">
        <v>50</v>
      </c>
      <c r="B169" s="67" t="s">
        <v>45</v>
      </c>
      <c r="C169" s="86">
        <v>60</v>
      </c>
      <c r="D169" s="86">
        <v>53.333333333333336</v>
      </c>
      <c r="E169" s="86">
        <v>73.333333333333329</v>
      </c>
      <c r="F169" s="86">
        <v>60</v>
      </c>
      <c r="G169" s="86">
        <v>53.333333333333336</v>
      </c>
      <c r="H169" s="86">
        <v>66.666666666666657</v>
      </c>
      <c r="I169" s="86">
        <v>66.666666666666657</v>
      </c>
      <c r="J169" s="86">
        <v>66.666666666666657</v>
      </c>
      <c r="K169" s="86">
        <v>73.333333333333329</v>
      </c>
      <c r="L169" s="142" t="s">
        <v>50</v>
      </c>
    </row>
    <row r="170" spans="1:22" ht="15.75" thickBot="1" x14ac:dyDescent="0.3">
      <c r="A170" s="166"/>
      <c r="B170" s="67" t="s">
        <v>46</v>
      </c>
      <c r="C170" s="86">
        <v>60</v>
      </c>
      <c r="D170" s="86">
        <v>53.333333333333336</v>
      </c>
      <c r="E170" s="86">
        <v>60</v>
      </c>
      <c r="F170" s="86">
        <v>66.666666666666657</v>
      </c>
      <c r="G170" s="86">
        <v>60</v>
      </c>
      <c r="H170" s="86">
        <v>60</v>
      </c>
      <c r="I170" s="86">
        <v>60</v>
      </c>
      <c r="J170" s="86">
        <v>66.666666666666657</v>
      </c>
      <c r="K170" s="86">
        <v>66.666666666666657</v>
      </c>
      <c r="L170" s="142"/>
    </row>
    <row r="171" spans="1:22" ht="15.75" thickBot="1" x14ac:dyDescent="0.3">
      <c r="A171" s="166"/>
      <c r="B171" s="67" t="s">
        <v>47</v>
      </c>
      <c r="C171" s="86">
        <v>66.666666666666657</v>
      </c>
      <c r="D171" s="86">
        <v>66.666666666666657</v>
      </c>
      <c r="E171" s="86">
        <v>66.666666666666657</v>
      </c>
      <c r="F171" s="86">
        <v>66.666666666666657</v>
      </c>
      <c r="G171" s="86">
        <v>73.333333333333329</v>
      </c>
      <c r="H171" s="86">
        <v>60</v>
      </c>
      <c r="I171" s="86">
        <v>73.333333333333329</v>
      </c>
      <c r="J171" s="86">
        <v>66.666666666666657</v>
      </c>
      <c r="K171" s="86">
        <v>66.666666666666657</v>
      </c>
      <c r="L171" s="142"/>
    </row>
    <row r="172" spans="1:22" ht="15.75" thickBot="1" x14ac:dyDescent="0.3">
      <c r="A172" s="137" t="s">
        <v>51</v>
      </c>
      <c r="B172" s="67" t="s">
        <v>45</v>
      </c>
      <c r="C172" s="86">
        <v>73.333333333333329</v>
      </c>
      <c r="D172" s="86">
        <v>80</v>
      </c>
      <c r="E172" s="86">
        <v>60</v>
      </c>
      <c r="F172" s="86">
        <v>73.333333333333329</v>
      </c>
      <c r="G172" s="86">
        <v>80</v>
      </c>
      <c r="H172" s="86">
        <v>66.666666666666657</v>
      </c>
      <c r="I172" s="86">
        <v>66.666666666666657</v>
      </c>
      <c r="J172" s="86">
        <v>66.666666666666657</v>
      </c>
      <c r="K172" s="86">
        <v>66.666666666666657</v>
      </c>
      <c r="L172" s="137" t="s">
        <v>51</v>
      </c>
    </row>
    <row r="173" spans="1:22" ht="15.75" thickBot="1" x14ac:dyDescent="0.3">
      <c r="A173" s="137"/>
      <c r="B173" s="67" t="s">
        <v>46</v>
      </c>
      <c r="C173" s="86">
        <v>80</v>
      </c>
      <c r="D173" s="86">
        <v>80</v>
      </c>
      <c r="E173" s="86">
        <v>73.333333333333329</v>
      </c>
      <c r="F173" s="86">
        <v>73.333333333333329</v>
      </c>
      <c r="G173" s="86">
        <v>73.333333333333329</v>
      </c>
      <c r="H173" s="86">
        <v>73.333333333333329</v>
      </c>
      <c r="I173" s="86">
        <v>73.333333333333329</v>
      </c>
      <c r="J173" s="86">
        <v>73.333333333333329</v>
      </c>
      <c r="K173" s="86">
        <v>73.333333333333329</v>
      </c>
      <c r="L173" s="137"/>
    </row>
    <row r="174" spans="1:22" x14ac:dyDescent="0.25">
      <c r="A174" s="137"/>
      <c r="B174" s="67" t="s">
        <v>47</v>
      </c>
      <c r="C174" s="86">
        <v>80</v>
      </c>
      <c r="D174" s="86">
        <v>66.666666666666657</v>
      </c>
      <c r="E174" s="86">
        <v>66.666666666666657</v>
      </c>
      <c r="F174" s="86">
        <v>73.333333333333329</v>
      </c>
      <c r="G174" s="86">
        <v>66.666666666666657</v>
      </c>
      <c r="H174" s="86">
        <v>73.333333333333329</v>
      </c>
      <c r="I174" s="86">
        <v>66.666666666666657</v>
      </c>
      <c r="J174" s="86">
        <v>73.333333333333329</v>
      </c>
      <c r="K174" s="86">
        <v>66.666666666666657</v>
      </c>
      <c r="L174" s="137"/>
    </row>
    <row r="176" spans="1:22" ht="15.75" thickBot="1" x14ac:dyDescent="0.3"/>
    <row r="177" spans="2:15" x14ac:dyDescent="0.25">
      <c r="B177" s="64"/>
      <c r="C177" s="161" t="s">
        <v>7</v>
      </c>
      <c r="D177" s="161"/>
      <c r="E177" s="161"/>
      <c r="F177" s="161"/>
      <c r="G177" s="161"/>
      <c r="H177" s="161"/>
      <c r="I177" s="161"/>
      <c r="J177" s="161"/>
      <c r="K177" s="161"/>
      <c r="L177" s="126" t="s">
        <v>76</v>
      </c>
      <c r="O177" t="s">
        <v>77</v>
      </c>
    </row>
    <row r="178" spans="2:15" ht="15.75" thickBot="1" x14ac:dyDescent="0.3">
      <c r="B178" s="65"/>
      <c r="C178" s="162" t="s">
        <v>43</v>
      </c>
      <c r="D178" s="163"/>
      <c r="E178" s="163"/>
      <c r="F178" s="163"/>
      <c r="G178" s="163"/>
      <c r="H178" s="163"/>
      <c r="I178" s="163"/>
      <c r="J178" s="163"/>
      <c r="K178" s="163"/>
      <c r="M178" t="s">
        <v>49</v>
      </c>
      <c r="N178">
        <f>STDEV(C134:AC136)/100</f>
        <v>0.39173561252898204</v>
      </c>
      <c r="O178" s="127">
        <v>8.6370000000000002E-2</v>
      </c>
    </row>
    <row r="179" spans="2:15" ht="15.75" thickBot="1" x14ac:dyDescent="0.3">
      <c r="B179" s="67" t="s">
        <v>48</v>
      </c>
      <c r="C179" s="73">
        <v>1</v>
      </c>
      <c r="D179" s="70">
        <v>2</v>
      </c>
      <c r="E179" s="70">
        <v>3</v>
      </c>
      <c r="F179" s="70">
        <v>4</v>
      </c>
      <c r="G179" s="70">
        <v>5</v>
      </c>
      <c r="H179" s="70">
        <v>6</v>
      </c>
      <c r="I179" s="70">
        <v>7</v>
      </c>
      <c r="J179" s="70">
        <v>8</v>
      </c>
      <c r="K179" s="70">
        <v>9</v>
      </c>
      <c r="M179" t="s">
        <v>50</v>
      </c>
      <c r="N179">
        <f>STDEV(C137:AC139)/100</f>
        <v>0.1319839122257688</v>
      </c>
      <c r="O179" s="127">
        <v>0.46939999999999998</v>
      </c>
    </row>
    <row r="180" spans="2:15" x14ac:dyDescent="0.25">
      <c r="B180" s="67" t="s">
        <v>45</v>
      </c>
      <c r="C180" s="74">
        <v>60</v>
      </c>
      <c r="D180" s="74">
        <v>40</v>
      </c>
      <c r="E180" s="74">
        <v>20</v>
      </c>
      <c r="F180" s="74">
        <v>0</v>
      </c>
      <c r="G180" s="74">
        <v>40</v>
      </c>
      <c r="H180" s="74">
        <v>0</v>
      </c>
      <c r="I180" s="74">
        <v>20</v>
      </c>
      <c r="J180" s="74">
        <v>0</v>
      </c>
      <c r="K180" s="74">
        <v>60</v>
      </c>
      <c r="L180" s="155" t="s">
        <v>49</v>
      </c>
      <c r="M180" t="s">
        <v>51</v>
      </c>
      <c r="N180">
        <f>STDEV(C140:AC142)/100</f>
        <v>8.9442719099989965E-2</v>
      </c>
      <c r="O180" s="127">
        <v>0.44419999999999998</v>
      </c>
    </row>
    <row r="181" spans="2:15" x14ac:dyDescent="0.25">
      <c r="B181" s="67" t="s">
        <v>46</v>
      </c>
      <c r="C181" s="74">
        <v>40</v>
      </c>
      <c r="D181" s="74">
        <v>40</v>
      </c>
      <c r="E181" s="74">
        <v>0</v>
      </c>
      <c r="F181" s="74">
        <v>0</v>
      </c>
      <c r="G181" s="74">
        <v>40</v>
      </c>
      <c r="H181" s="74">
        <v>0</v>
      </c>
      <c r="I181" s="74">
        <v>0</v>
      </c>
      <c r="J181" s="74">
        <v>60</v>
      </c>
      <c r="K181" s="74">
        <v>40</v>
      </c>
      <c r="L181" s="155"/>
    </row>
    <row r="182" spans="2:15" ht="15.75" thickBot="1" x14ac:dyDescent="0.3">
      <c r="B182" s="67" t="s">
        <v>47</v>
      </c>
      <c r="C182" s="74">
        <v>0</v>
      </c>
      <c r="D182" s="74">
        <v>20</v>
      </c>
      <c r="E182" s="74">
        <v>0</v>
      </c>
      <c r="F182" s="74">
        <v>20</v>
      </c>
      <c r="G182" s="74">
        <v>60</v>
      </c>
      <c r="H182" s="74">
        <v>0</v>
      </c>
      <c r="I182" s="74">
        <v>0</v>
      </c>
      <c r="J182" s="74">
        <v>0</v>
      </c>
      <c r="K182" s="74">
        <v>20</v>
      </c>
      <c r="L182" s="155"/>
    </row>
    <row r="183" spans="2:15" ht="15.75" thickBot="1" x14ac:dyDescent="0.3">
      <c r="B183" s="67" t="s">
        <v>45</v>
      </c>
      <c r="C183" s="86">
        <v>106.66666666666667</v>
      </c>
      <c r="D183" s="86">
        <v>93.333333333333329</v>
      </c>
      <c r="E183" s="86">
        <v>100</v>
      </c>
      <c r="F183" s="86">
        <v>100</v>
      </c>
      <c r="G183" s="86">
        <v>93.333333333333329</v>
      </c>
      <c r="H183" s="86">
        <v>86.666666666666671</v>
      </c>
      <c r="I183" s="86">
        <v>86.666666666666671</v>
      </c>
      <c r="J183" s="86">
        <v>80</v>
      </c>
      <c r="K183" s="86">
        <v>86.666666666666671</v>
      </c>
      <c r="L183" s="142" t="s">
        <v>50</v>
      </c>
    </row>
    <row r="184" spans="2:15" ht="15.75" thickBot="1" x14ac:dyDescent="0.3">
      <c r="B184" s="67" t="s">
        <v>46</v>
      </c>
      <c r="C184" s="86">
        <v>86.666666666666671</v>
      </c>
      <c r="D184" s="86">
        <v>80</v>
      </c>
      <c r="E184" s="86">
        <v>100</v>
      </c>
      <c r="F184" s="86">
        <v>100</v>
      </c>
      <c r="G184" s="86">
        <v>86.666666666666671</v>
      </c>
      <c r="H184" s="86">
        <v>93.333333333333329</v>
      </c>
      <c r="I184" s="86">
        <v>100</v>
      </c>
      <c r="J184" s="86">
        <v>80</v>
      </c>
      <c r="K184" s="86">
        <v>80</v>
      </c>
      <c r="L184" s="142"/>
    </row>
    <row r="185" spans="2:15" ht="15.75" thickBot="1" x14ac:dyDescent="0.3">
      <c r="B185" s="67" t="s">
        <v>47</v>
      </c>
      <c r="C185" s="86">
        <v>93.333333333333329</v>
      </c>
      <c r="D185" s="86">
        <v>80</v>
      </c>
      <c r="E185" s="86">
        <v>100</v>
      </c>
      <c r="F185" s="86">
        <v>86.666666666666671</v>
      </c>
      <c r="G185" s="86">
        <v>93.333333333333329</v>
      </c>
      <c r="H185" s="86">
        <v>93.333333333333329</v>
      </c>
      <c r="I185" s="86">
        <v>86.666666666666671</v>
      </c>
      <c r="J185" s="86">
        <v>86.666666666666671</v>
      </c>
      <c r="K185" s="86">
        <v>93.333333333333329</v>
      </c>
      <c r="L185" s="142"/>
    </row>
    <row r="186" spans="2:15" ht="15.75" thickBot="1" x14ac:dyDescent="0.3">
      <c r="B186" s="67" t="s">
        <v>45</v>
      </c>
      <c r="C186" s="86">
        <v>53.333333333333336</v>
      </c>
      <c r="D186" s="86">
        <v>60</v>
      </c>
      <c r="E186" s="86">
        <v>60</v>
      </c>
      <c r="F186" s="86">
        <v>66.666666666666657</v>
      </c>
      <c r="G186" s="86">
        <v>60</v>
      </c>
      <c r="H186" s="86">
        <v>80</v>
      </c>
      <c r="I186" s="86">
        <v>73.333333333333329</v>
      </c>
      <c r="J186" s="86">
        <v>86.666666666666671</v>
      </c>
      <c r="K186" s="86">
        <v>60</v>
      </c>
      <c r="L186" s="137" t="s">
        <v>51</v>
      </c>
    </row>
    <row r="187" spans="2:15" ht="15.75" thickBot="1" x14ac:dyDescent="0.3">
      <c r="B187" s="67" t="s">
        <v>46</v>
      </c>
      <c r="C187" s="86">
        <v>66.666666666666657</v>
      </c>
      <c r="D187" s="86">
        <v>73.333333333333329</v>
      </c>
      <c r="E187" s="86">
        <v>66.666666666666657</v>
      </c>
      <c r="F187" s="86">
        <v>66.666666666666657</v>
      </c>
      <c r="G187" s="86">
        <v>66.666666666666657</v>
      </c>
      <c r="H187" s="86">
        <v>73.333333333333329</v>
      </c>
      <c r="I187" s="86">
        <v>66.666666666666657</v>
      </c>
      <c r="J187" s="86">
        <v>66.666666666666657</v>
      </c>
      <c r="K187" s="86">
        <v>73.333333333333329</v>
      </c>
      <c r="L187" s="137"/>
    </row>
    <row r="188" spans="2:15" x14ac:dyDescent="0.25">
      <c r="B188" s="67" t="s">
        <v>47</v>
      </c>
      <c r="C188" s="86">
        <v>73.333333333333329</v>
      </c>
      <c r="D188" s="86">
        <v>80</v>
      </c>
      <c r="E188" s="86">
        <v>66.666666666666657</v>
      </c>
      <c r="F188" s="86">
        <v>73.333333333333329</v>
      </c>
      <c r="G188" s="86">
        <v>53.333333333333336</v>
      </c>
      <c r="H188" s="86">
        <v>73.333333333333329</v>
      </c>
      <c r="I188" s="86">
        <v>80</v>
      </c>
      <c r="J188" s="86">
        <v>80</v>
      </c>
      <c r="K188" s="86">
        <v>66.666666666666657</v>
      </c>
      <c r="L188" s="137"/>
    </row>
    <row r="189" spans="2:15" ht="15.75" thickBot="1" x14ac:dyDescent="0.3"/>
    <row r="190" spans="2:15" x14ac:dyDescent="0.25">
      <c r="B190" s="64"/>
      <c r="C190" s="160" t="s">
        <v>8</v>
      </c>
      <c r="D190" s="160"/>
      <c r="E190" s="160"/>
      <c r="F190" s="160"/>
      <c r="G190" s="160"/>
      <c r="H190" s="160"/>
      <c r="I190" s="160"/>
      <c r="J190" s="160"/>
      <c r="K190" s="160"/>
      <c r="L190" s="126" t="s">
        <v>76</v>
      </c>
    </row>
    <row r="191" spans="2:15" ht="15.75" thickBot="1" x14ac:dyDescent="0.3">
      <c r="B191" s="65"/>
      <c r="C191" s="162" t="s">
        <v>43</v>
      </c>
      <c r="D191" s="163"/>
      <c r="E191" s="163"/>
      <c r="F191" s="163"/>
      <c r="G191" s="163"/>
      <c r="H191" s="163"/>
      <c r="I191" s="163"/>
      <c r="J191" s="163"/>
      <c r="K191" s="163"/>
    </row>
    <row r="192" spans="2:15" ht="15.75" thickBot="1" x14ac:dyDescent="0.3">
      <c r="B192" s="67" t="s">
        <v>48</v>
      </c>
      <c r="C192" s="70">
        <v>1</v>
      </c>
      <c r="D192" s="70">
        <v>2</v>
      </c>
      <c r="E192" s="70">
        <v>3</v>
      </c>
      <c r="F192" s="70">
        <v>4</v>
      </c>
      <c r="G192" s="70">
        <v>5</v>
      </c>
      <c r="H192" s="70">
        <v>6</v>
      </c>
      <c r="I192" s="70">
        <v>7</v>
      </c>
      <c r="J192" s="70">
        <v>8</v>
      </c>
      <c r="K192" s="71">
        <v>9</v>
      </c>
    </row>
    <row r="193" spans="2:12" x14ac:dyDescent="0.25">
      <c r="B193" s="67" t="s">
        <v>45</v>
      </c>
      <c r="C193" s="74">
        <v>0</v>
      </c>
      <c r="D193" s="74">
        <v>20</v>
      </c>
      <c r="E193" s="74">
        <v>0</v>
      </c>
      <c r="F193" s="74">
        <v>0</v>
      </c>
      <c r="G193" s="74">
        <v>40</v>
      </c>
      <c r="H193" s="74">
        <v>0</v>
      </c>
      <c r="I193" s="74">
        <v>0</v>
      </c>
      <c r="J193" s="74">
        <v>0</v>
      </c>
      <c r="K193" s="74">
        <v>40</v>
      </c>
      <c r="L193" s="155" t="s">
        <v>49</v>
      </c>
    </row>
    <row r="194" spans="2:12" x14ac:dyDescent="0.25">
      <c r="B194" s="67" t="s">
        <v>46</v>
      </c>
      <c r="C194" s="74">
        <v>40</v>
      </c>
      <c r="D194" s="74">
        <v>40</v>
      </c>
      <c r="E194" s="74">
        <v>0</v>
      </c>
      <c r="F194" s="74">
        <v>0</v>
      </c>
      <c r="G194" s="74">
        <v>40</v>
      </c>
      <c r="H194" s="74">
        <v>0</v>
      </c>
      <c r="I194" s="74">
        <v>0</v>
      </c>
      <c r="J194" s="74">
        <v>20</v>
      </c>
      <c r="K194" s="74">
        <v>60</v>
      </c>
      <c r="L194" s="155"/>
    </row>
    <row r="195" spans="2:12" ht="15.75" thickBot="1" x14ac:dyDescent="0.3">
      <c r="B195" s="67" t="s">
        <v>47</v>
      </c>
      <c r="C195" s="74">
        <v>0</v>
      </c>
      <c r="D195" s="74">
        <v>20</v>
      </c>
      <c r="E195" s="74">
        <v>20</v>
      </c>
      <c r="F195" s="74">
        <v>40</v>
      </c>
      <c r="G195" s="74">
        <v>20</v>
      </c>
      <c r="H195" s="74">
        <v>0</v>
      </c>
      <c r="I195" s="74">
        <v>0</v>
      </c>
      <c r="J195" s="74">
        <v>0</v>
      </c>
      <c r="K195" s="74">
        <v>40</v>
      </c>
      <c r="L195" s="155"/>
    </row>
    <row r="196" spans="2:12" ht="15.75" thickBot="1" x14ac:dyDescent="0.3">
      <c r="B196" s="67" t="s">
        <v>45</v>
      </c>
      <c r="C196" s="86">
        <v>80</v>
      </c>
      <c r="D196" s="86">
        <v>80</v>
      </c>
      <c r="E196" s="86">
        <v>86.666666666666671</v>
      </c>
      <c r="F196" s="86">
        <v>86.666666666666671</v>
      </c>
      <c r="G196" s="86">
        <v>60</v>
      </c>
      <c r="H196" s="86">
        <v>86.666666666666671</v>
      </c>
      <c r="I196" s="86">
        <v>66.666666666666657</v>
      </c>
      <c r="J196" s="86">
        <v>80</v>
      </c>
      <c r="K196" s="86">
        <v>73.333333333333329</v>
      </c>
      <c r="L196" s="142" t="s">
        <v>50</v>
      </c>
    </row>
    <row r="197" spans="2:12" ht="15.75" thickBot="1" x14ac:dyDescent="0.3">
      <c r="B197" s="67" t="s">
        <v>46</v>
      </c>
      <c r="C197" s="86">
        <v>73.333333333333329</v>
      </c>
      <c r="D197" s="86">
        <v>66.666666666666657</v>
      </c>
      <c r="E197" s="86">
        <v>80</v>
      </c>
      <c r="F197" s="86">
        <v>86.666666666666671</v>
      </c>
      <c r="G197" s="86">
        <v>73.333333333333329</v>
      </c>
      <c r="H197" s="86">
        <v>86.666666666666671</v>
      </c>
      <c r="I197" s="86">
        <v>93.333333333333329</v>
      </c>
      <c r="J197" s="86">
        <v>80</v>
      </c>
      <c r="K197" s="86">
        <v>86.666666666666671</v>
      </c>
      <c r="L197" s="142"/>
    </row>
    <row r="198" spans="2:12" ht="15.75" thickBot="1" x14ac:dyDescent="0.3">
      <c r="B198" s="67" t="s">
        <v>47</v>
      </c>
      <c r="C198" s="86">
        <v>86.666666666666671</v>
      </c>
      <c r="D198" s="86">
        <v>86.666666666666671</v>
      </c>
      <c r="E198" s="86">
        <v>73.333333333333329</v>
      </c>
      <c r="F198" s="86">
        <v>80</v>
      </c>
      <c r="G198" s="86">
        <v>66.666666666666657</v>
      </c>
      <c r="H198" s="86">
        <v>86.666666666666671</v>
      </c>
      <c r="I198" s="86">
        <v>73.333333333333329</v>
      </c>
      <c r="J198" s="86">
        <v>86.666666666666671</v>
      </c>
      <c r="K198" s="86">
        <v>86.666666666666671</v>
      </c>
      <c r="L198" s="142"/>
    </row>
    <row r="199" spans="2:12" ht="15.75" thickBot="1" x14ac:dyDescent="0.3">
      <c r="B199" s="67" t="s">
        <v>45</v>
      </c>
      <c r="C199" s="86">
        <v>86.666666666666671</v>
      </c>
      <c r="D199" s="86">
        <v>80</v>
      </c>
      <c r="E199" s="86">
        <v>80</v>
      </c>
      <c r="F199" s="86">
        <v>80</v>
      </c>
      <c r="G199" s="86">
        <v>93.333333333333329</v>
      </c>
      <c r="H199" s="86">
        <v>80</v>
      </c>
      <c r="I199" s="86">
        <v>100</v>
      </c>
      <c r="J199" s="86">
        <v>86.666666666666671</v>
      </c>
      <c r="K199" s="86">
        <v>80</v>
      </c>
      <c r="L199" s="137" t="s">
        <v>51</v>
      </c>
    </row>
    <row r="200" spans="2:12" ht="15.75" thickBot="1" x14ac:dyDescent="0.3">
      <c r="B200" s="67" t="s">
        <v>46</v>
      </c>
      <c r="C200" s="86">
        <v>80</v>
      </c>
      <c r="D200" s="86">
        <v>86.666666666666671</v>
      </c>
      <c r="E200" s="86">
        <v>86.666666666666671</v>
      </c>
      <c r="F200" s="86">
        <v>80</v>
      </c>
      <c r="G200" s="86">
        <v>80</v>
      </c>
      <c r="H200" s="86">
        <v>80</v>
      </c>
      <c r="I200" s="86">
        <v>73.333333333333329</v>
      </c>
      <c r="J200" s="86">
        <v>80</v>
      </c>
      <c r="K200" s="86">
        <v>60</v>
      </c>
      <c r="L200" s="137"/>
    </row>
    <row r="201" spans="2:12" x14ac:dyDescent="0.25">
      <c r="B201" s="67" t="s">
        <v>47</v>
      </c>
      <c r="C201" s="86">
        <v>80</v>
      </c>
      <c r="D201" s="86">
        <v>73.333333333333329</v>
      </c>
      <c r="E201" s="86">
        <v>86.666666666666671</v>
      </c>
      <c r="F201" s="86">
        <v>73.333333333333329</v>
      </c>
      <c r="G201" s="86">
        <v>86.666666666666671</v>
      </c>
      <c r="H201" s="86">
        <v>80</v>
      </c>
      <c r="I201" s="86">
        <v>93.333333333333329</v>
      </c>
      <c r="J201" s="86">
        <v>80</v>
      </c>
      <c r="K201" s="86">
        <v>66.666666666666657</v>
      </c>
      <c r="L201" s="137"/>
    </row>
    <row r="208" spans="2:12" ht="15.75" thickBot="1" x14ac:dyDescent="0.3"/>
    <row r="209" spans="15:43" x14ac:dyDescent="0.25">
      <c r="O209" s="64"/>
      <c r="P209" s="160" t="s">
        <v>0</v>
      </c>
      <c r="Q209" s="160"/>
      <c r="R209" s="160"/>
      <c r="S209" s="160"/>
      <c r="T209" s="160"/>
      <c r="U209" s="160"/>
      <c r="V209" s="160"/>
      <c r="W209" s="160"/>
      <c r="X209" s="160"/>
      <c r="Y209" s="161" t="s">
        <v>7</v>
      </c>
      <c r="Z209" s="161"/>
      <c r="AA209" s="161"/>
      <c r="AB209" s="161"/>
      <c r="AC209" s="161"/>
      <c r="AD209" s="161"/>
      <c r="AE209" s="161"/>
      <c r="AF209" s="161"/>
      <c r="AG209" s="161"/>
      <c r="AH209" s="160" t="s">
        <v>8</v>
      </c>
      <c r="AI209" s="160"/>
      <c r="AJ209" s="160"/>
      <c r="AK209" s="160"/>
      <c r="AL209" s="160"/>
      <c r="AM209" s="160"/>
      <c r="AN209" s="160"/>
      <c r="AO209" s="160"/>
      <c r="AP209" s="160"/>
    </row>
    <row r="210" spans="15:43" ht="15.75" thickBot="1" x14ac:dyDescent="0.3">
      <c r="O210" s="65"/>
      <c r="P210" s="162" t="s">
        <v>43</v>
      </c>
      <c r="Q210" s="163"/>
      <c r="R210" s="163"/>
      <c r="S210" s="163"/>
      <c r="T210" s="163"/>
      <c r="U210" s="163"/>
      <c r="V210" s="163"/>
      <c r="W210" s="163"/>
      <c r="X210" s="163"/>
      <c r="Y210" s="162" t="s">
        <v>43</v>
      </c>
      <c r="Z210" s="163"/>
      <c r="AA210" s="163"/>
      <c r="AB210" s="163"/>
      <c r="AC210" s="163"/>
      <c r="AD210" s="163"/>
      <c r="AE210" s="163"/>
      <c r="AF210" s="163"/>
      <c r="AG210" s="163"/>
      <c r="AH210" s="162" t="s">
        <v>43</v>
      </c>
      <c r="AI210" s="163"/>
      <c r="AJ210" s="163"/>
      <c r="AK210" s="163"/>
      <c r="AL210" s="163"/>
      <c r="AM210" s="163"/>
      <c r="AN210" s="163"/>
      <c r="AO210" s="163"/>
      <c r="AP210" s="163"/>
    </row>
    <row r="211" spans="15:43" ht="15.75" thickBot="1" x14ac:dyDescent="0.3">
      <c r="O211" s="67" t="s">
        <v>48</v>
      </c>
      <c r="P211" s="72">
        <v>1</v>
      </c>
      <c r="Q211" s="69">
        <v>2</v>
      </c>
      <c r="R211" s="70">
        <v>3</v>
      </c>
      <c r="S211" s="70">
        <v>4</v>
      </c>
      <c r="T211" s="70">
        <v>5</v>
      </c>
      <c r="U211" s="70">
        <v>6</v>
      </c>
      <c r="V211" s="70">
        <v>7</v>
      </c>
      <c r="W211" s="70">
        <v>8</v>
      </c>
      <c r="X211" s="71">
        <v>9</v>
      </c>
      <c r="Y211" s="73">
        <v>1</v>
      </c>
      <c r="Z211" s="70">
        <v>2</v>
      </c>
      <c r="AA211" s="70">
        <v>3</v>
      </c>
      <c r="AB211" s="70">
        <v>4</v>
      </c>
      <c r="AC211" s="70">
        <v>5</v>
      </c>
      <c r="AD211" s="70">
        <v>6</v>
      </c>
      <c r="AE211" s="70">
        <v>7</v>
      </c>
      <c r="AF211" s="70">
        <v>8</v>
      </c>
      <c r="AG211" s="70">
        <v>9</v>
      </c>
      <c r="AH211" s="70">
        <v>1</v>
      </c>
      <c r="AI211" s="70">
        <v>2</v>
      </c>
      <c r="AJ211" s="70">
        <v>3</v>
      </c>
      <c r="AK211" s="70">
        <v>4</v>
      </c>
      <c r="AL211" s="70">
        <v>5</v>
      </c>
      <c r="AM211" s="70">
        <v>6</v>
      </c>
      <c r="AN211" s="70">
        <v>7</v>
      </c>
      <c r="AO211" s="70">
        <v>8</v>
      </c>
      <c r="AP211" s="71">
        <v>9</v>
      </c>
    </row>
    <row r="212" spans="15:43" x14ac:dyDescent="0.25">
      <c r="O212" s="67" t="s">
        <v>45</v>
      </c>
      <c r="P212" s="74">
        <v>100</v>
      </c>
      <c r="Q212" s="74">
        <v>100</v>
      </c>
      <c r="R212" s="74">
        <v>100</v>
      </c>
      <c r="S212" s="74">
        <v>100</v>
      </c>
      <c r="T212" s="74">
        <v>100</v>
      </c>
      <c r="U212" s="74">
        <v>100</v>
      </c>
      <c r="V212" s="74">
        <v>100</v>
      </c>
      <c r="W212" s="74">
        <v>100</v>
      </c>
      <c r="X212" s="74">
        <v>80</v>
      </c>
      <c r="Y212" s="74">
        <v>60</v>
      </c>
      <c r="Z212" s="74">
        <v>40</v>
      </c>
      <c r="AA212" s="74">
        <v>20</v>
      </c>
      <c r="AB212" s="74">
        <v>0</v>
      </c>
      <c r="AC212" s="74">
        <v>40</v>
      </c>
      <c r="AD212" s="74">
        <v>0</v>
      </c>
      <c r="AE212" s="74">
        <v>20</v>
      </c>
      <c r="AF212" s="74">
        <v>0</v>
      </c>
      <c r="AG212" s="74">
        <v>60</v>
      </c>
      <c r="AH212" s="74">
        <v>0</v>
      </c>
      <c r="AI212" s="74">
        <v>20</v>
      </c>
      <c r="AJ212" s="74">
        <v>0</v>
      </c>
      <c r="AK212" s="74">
        <v>0</v>
      </c>
      <c r="AL212" s="74">
        <v>40</v>
      </c>
      <c r="AM212" s="74">
        <v>0</v>
      </c>
      <c r="AN212" s="74">
        <v>0</v>
      </c>
      <c r="AO212" s="74">
        <v>0</v>
      </c>
      <c r="AP212" s="74">
        <v>40</v>
      </c>
      <c r="AQ212" s="159" t="s">
        <v>49</v>
      </c>
    </row>
    <row r="213" spans="15:43" x14ac:dyDescent="0.25">
      <c r="O213" s="67" t="s">
        <v>46</v>
      </c>
      <c r="P213" s="74">
        <v>80</v>
      </c>
      <c r="Q213" s="74">
        <v>100</v>
      </c>
      <c r="R213" s="74">
        <v>100</v>
      </c>
      <c r="S213" s="74">
        <v>80</v>
      </c>
      <c r="T213" s="74">
        <v>100</v>
      </c>
      <c r="U213" s="74">
        <v>100</v>
      </c>
      <c r="V213" s="74">
        <v>100</v>
      </c>
      <c r="W213" s="74">
        <v>80</v>
      </c>
      <c r="X213" s="74">
        <v>80</v>
      </c>
      <c r="Y213" s="74">
        <v>40</v>
      </c>
      <c r="Z213" s="74">
        <v>40</v>
      </c>
      <c r="AA213" s="74">
        <v>0</v>
      </c>
      <c r="AB213" s="74">
        <v>0</v>
      </c>
      <c r="AC213" s="74">
        <v>40</v>
      </c>
      <c r="AD213" s="74">
        <v>0</v>
      </c>
      <c r="AE213" s="74">
        <v>0</v>
      </c>
      <c r="AF213" s="74">
        <v>60</v>
      </c>
      <c r="AG213" s="74">
        <v>40</v>
      </c>
      <c r="AH213" s="74">
        <v>40</v>
      </c>
      <c r="AI213" s="74">
        <v>40</v>
      </c>
      <c r="AJ213" s="74">
        <v>0</v>
      </c>
      <c r="AK213" s="74">
        <v>0</v>
      </c>
      <c r="AL213" s="74">
        <v>40</v>
      </c>
      <c r="AM213" s="74">
        <v>0</v>
      </c>
      <c r="AN213" s="74">
        <v>0</v>
      </c>
      <c r="AO213" s="74">
        <v>20</v>
      </c>
      <c r="AP213" s="74">
        <v>60</v>
      </c>
      <c r="AQ213" s="159"/>
    </row>
    <row r="214" spans="15:43" ht="15.75" thickBot="1" x14ac:dyDescent="0.3">
      <c r="O214" s="67" t="s">
        <v>47</v>
      </c>
      <c r="P214" s="74">
        <v>60</v>
      </c>
      <c r="Q214" s="74">
        <v>100</v>
      </c>
      <c r="R214" s="74">
        <v>100</v>
      </c>
      <c r="S214" s="74">
        <v>80</v>
      </c>
      <c r="T214" s="74">
        <v>80</v>
      </c>
      <c r="U214" s="74">
        <v>100</v>
      </c>
      <c r="V214" s="74">
        <v>80</v>
      </c>
      <c r="W214" s="74">
        <v>80</v>
      </c>
      <c r="X214" s="74">
        <v>100</v>
      </c>
      <c r="Y214" s="74">
        <v>0</v>
      </c>
      <c r="Z214" s="74">
        <v>20</v>
      </c>
      <c r="AA214" s="74">
        <v>0</v>
      </c>
      <c r="AB214" s="74">
        <v>20</v>
      </c>
      <c r="AC214" s="74">
        <v>60</v>
      </c>
      <c r="AD214" s="74">
        <v>0</v>
      </c>
      <c r="AE214" s="74">
        <v>0</v>
      </c>
      <c r="AF214" s="74">
        <v>0</v>
      </c>
      <c r="AG214" s="74">
        <v>20</v>
      </c>
      <c r="AH214" s="74">
        <v>0</v>
      </c>
      <c r="AI214" s="74">
        <v>20</v>
      </c>
      <c r="AJ214" s="74">
        <v>20</v>
      </c>
      <c r="AK214" s="74">
        <v>40</v>
      </c>
      <c r="AL214" s="74">
        <v>20</v>
      </c>
      <c r="AM214" s="74">
        <v>0</v>
      </c>
      <c r="AN214" s="74">
        <v>0</v>
      </c>
      <c r="AO214" s="74">
        <v>0</v>
      </c>
      <c r="AP214" s="74">
        <v>40</v>
      </c>
      <c r="AQ214" s="159"/>
    </row>
    <row r="215" spans="15:43" ht="15.75" thickBot="1" x14ac:dyDescent="0.3">
      <c r="O215" s="67" t="s">
        <v>45</v>
      </c>
      <c r="P215" s="86">
        <v>60</v>
      </c>
      <c r="Q215" s="86">
        <v>53.333333333333336</v>
      </c>
      <c r="R215" s="86">
        <v>73.333333333333329</v>
      </c>
      <c r="S215" s="86">
        <v>60</v>
      </c>
      <c r="T215" s="86">
        <v>53.333333333333336</v>
      </c>
      <c r="U215" s="86">
        <v>66.666666666666657</v>
      </c>
      <c r="V215" s="86">
        <v>66.666666666666657</v>
      </c>
      <c r="W215" s="86">
        <v>66.666666666666657</v>
      </c>
      <c r="X215" s="86">
        <v>73.333333333333329</v>
      </c>
      <c r="Y215" s="86">
        <v>106.66666666666667</v>
      </c>
      <c r="Z215" s="86">
        <v>93.333333333333329</v>
      </c>
      <c r="AA215" s="86">
        <v>100</v>
      </c>
      <c r="AB215" s="86">
        <v>100</v>
      </c>
      <c r="AC215" s="86">
        <v>93.333333333333329</v>
      </c>
      <c r="AD215" s="86">
        <v>86.666666666666671</v>
      </c>
      <c r="AE215" s="86">
        <v>86.666666666666671</v>
      </c>
      <c r="AF215" s="86">
        <v>80</v>
      </c>
      <c r="AG215" s="86">
        <v>86.666666666666671</v>
      </c>
      <c r="AH215" s="86">
        <v>80</v>
      </c>
      <c r="AI215" s="86">
        <v>80</v>
      </c>
      <c r="AJ215" s="86">
        <v>86.666666666666671</v>
      </c>
      <c r="AK215" s="86">
        <v>86.666666666666671</v>
      </c>
      <c r="AL215" s="86">
        <v>60</v>
      </c>
      <c r="AM215" s="86">
        <v>86.666666666666671</v>
      </c>
      <c r="AN215" s="86">
        <v>66.666666666666657</v>
      </c>
      <c r="AO215" s="86">
        <v>80</v>
      </c>
      <c r="AP215" s="86">
        <v>73.333333333333329</v>
      </c>
      <c r="AQ215" s="159" t="s">
        <v>50</v>
      </c>
    </row>
    <row r="216" spans="15:43" ht="15.75" thickBot="1" x14ac:dyDescent="0.3">
      <c r="O216" s="67" t="s">
        <v>46</v>
      </c>
      <c r="P216" s="86">
        <v>60</v>
      </c>
      <c r="Q216" s="86">
        <v>53.333333333333336</v>
      </c>
      <c r="R216" s="86">
        <v>60</v>
      </c>
      <c r="S216" s="86">
        <v>66.666666666666657</v>
      </c>
      <c r="T216" s="86">
        <v>60</v>
      </c>
      <c r="U216" s="86">
        <v>60</v>
      </c>
      <c r="V216" s="86">
        <v>60</v>
      </c>
      <c r="W216" s="86">
        <v>66.666666666666657</v>
      </c>
      <c r="X216" s="86">
        <v>66.666666666666657</v>
      </c>
      <c r="Y216" s="86">
        <v>86.666666666666671</v>
      </c>
      <c r="Z216" s="86">
        <v>80</v>
      </c>
      <c r="AA216" s="86">
        <v>100</v>
      </c>
      <c r="AB216" s="86">
        <v>100</v>
      </c>
      <c r="AC216" s="86">
        <v>86.666666666666671</v>
      </c>
      <c r="AD216" s="86">
        <v>93.333333333333329</v>
      </c>
      <c r="AE216" s="86">
        <v>100</v>
      </c>
      <c r="AF216" s="86">
        <v>80</v>
      </c>
      <c r="AG216" s="86">
        <v>80</v>
      </c>
      <c r="AH216" s="86">
        <v>73.333333333333329</v>
      </c>
      <c r="AI216" s="86">
        <v>66.666666666666657</v>
      </c>
      <c r="AJ216" s="86">
        <v>80</v>
      </c>
      <c r="AK216" s="86">
        <v>86.666666666666671</v>
      </c>
      <c r="AL216" s="86">
        <v>73.333333333333329</v>
      </c>
      <c r="AM216" s="86">
        <v>86.666666666666671</v>
      </c>
      <c r="AN216" s="86">
        <v>93.333333333333329</v>
      </c>
      <c r="AO216" s="86">
        <v>80</v>
      </c>
      <c r="AP216" s="86">
        <v>86.666666666666671</v>
      </c>
      <c r="AQ216" s="159"/>
    </row>
    <row r="217" spans="15:43" ht="15.75" thickBot="1" x14ac:dyDescent="0.3">
      <c r="O217" s="67" t="s">
        <v>47</v>
      </c>
      <c r="P217" s="86">
        <v>66.666666666666657</v>
      </c>
      <c r="Q217" s="86">
        <v>66.666666666666657</v>
      </c>
      <c r="R217" s="86">
        <v>66.666666666666657</v>
      </c>
      <c r="S217" s="86">
        <v>66.666666666666657</v>
      </c>
      <c r="T217" s="86">
        <v>73.333333333333329</v>
      </c>
      <c r="U217" s="86">
        <v>60</v>
      </c>
      <c r="V217" s="86">
        <v>73.333333333333329</v>
      </c>
      <c r="W217" s="86">
        <v>66.666666666666657</v>
      </c>
      <c r="X217" s="86">
        <v>66.666666666666657</v>
      </c>
      <c r="Y217" s="86">
        <v>93.333333333333329</v>
      </c>
      <c r="Z217" s="86">
        <v>80</v>
      </c>
      <c r="AA217" s="86">
        <v>100</v>
      </c>
      <c r="AB217" s="86">
        <v>86.666666666666671</v>
      </c>
      <c r="AC217" s="86">
        <v>93.333333333333329</v>
      </c>
      <c r="AD217" s="86">
        <v>93.333333333333329</v>
      </c>
      <c r="AE217" s="86">
        <v>86.666666666666671</v>
      </c>
      <c r="AF217" s="86">
        <v>86.666666666666671</v>
      </c>
      <c r="AG217" s="86">
        <v>93.333333333333329</v>
      </c>
      <c r="AH217" s="86">
        <v>86.666666666666671</v>
      </c>
      <c r="AI217" s="86">
        <v>86.666666666666671</v>
      </c>
      <c r="AJ217" s="86">
        <v>73.333333333333329</v>
      </c>
      <c r="AK217" s="86">
        <v>80</v>
      </c>
      <c r="AL217" s="86">
        <v>66.666666666666657</v>
      </c>
      <c r="AM217" s="86">
        <v>86.666666666666671</v>
      </c>
      <c r="AN217" s="86">
        <v>73.333333333333329</v>
      </c>
      <c r="AO217" s="86">
        <v>86.666666666666671</v>
      </c>
      <c r="AP217" s="86">
        <v>86.666666666666671</v>
      </c>
      <c r="AQ217" s="159"/>
    </row>
    <row r="218" spans="15:43" ht="15.75" thickBot="1" x14ac:dyDescent="0.3">
      <c r="O218" s="67" t="s">
        <v>45</v>
      </c>
      <c r="P218" s="86">
        <v>73.333333333333329</v>
      </c>
      <c r="Q218" s="86">
        <v>80</v>
      </c>
      <c r="R218" s="86">
        <v>60</v>
      </c>
      <c r="S218" s="86">
        <v>73.333333333333329</v>
      </c>
      <c r="T218" s="86">
        <v>80</v>
      </c>
      <c r="U218" s="86">
        <v>66.666666666666657</v>
      </c>
      <c r="V218" s="86">
        <v>66.666666666666657</v>
      </c>
      <c r="W218" s="86">
        <v>66.666666666666657</v>
      </c>
      <c r="X218" s="86">
        <v>66.666666666666657</v>
      </c>
      <c r="Y218" s="86">
        <v>53.333333333333336</v>
      </c>
      <c r="Z218" s="86">
        <v>60</v>
      </c>
      <c r="AA218" s="86">
        <v>60</v>
      </c>
      <c r="AB218" s="86">
        <v>66.666666666666657</v>
      </c>
      <c r="AC218" s="86">
        <v>60</v>
      </c>
      <c r="AD218" s="86">
        <v>80</v>
      </c>
      <c r="AE218" s="86">
        <v>73.333333333333329</v>
      </c>
      <c r="AF218" s="86">
        <v>86.666666666666671</v>
      </c>
      <c r="AG218" s="86">
        <v>60</v>
      </c>
      <c r="AH218" s="86">
        <v>86.666666666666671</v>
      </c>
      <c r="AI218" s="86">
        <v>80</v>
      </c>
      <c r="AJ218" s="86">
        <v>80</v>
      </c>
      <c r="AK218" s="86">
        <v>80</v>
      </c>
      <c r="AL218" s="86">
        <v>93.333333333333329</v>
      </c>
      <c r="AM218" s="86">
        <v>80</v>
      </c>
      <c r="AN218" s="86">
        <v>100</v>
      </c>
      <c r="AO218" s="86">
        <v>86.666666666666671</v>
      </c>
      <c r="AP218" s="86">
        <v>80</v>
      </c>
      <c r="AQ218" s="159" t="s">
        <v>51</v>
      </c>
    </row>
    <row r="219" spans="15:43" ht="15.75" thickBot="1" x14ac:dyDescent="0.3">
      <c r="O219" s="67" t="s">
        <v>46</v>
      </c>
      <c r="P219" s="86">
        <v>80</v>
      </c>
      <c r="Q219" s="86">
        <v>80</v>
      </c>
      <c r="R219" s="86">
        <v>73.333333333333329</v>
      </c>
      <c r="S219" s="86">
        <v>73.333333333333329</v>
      </c>
      <c r="T219" s="86">
        <v>73.333333333333329</v>
      </c>
      <c r="U219" s="86">
        <v>73.333333333333329</v>
      </c>
      <c r="V219" s="86">
        <v>73.333333333333329</v>
      </c>
      <c r="W219" s="86">
        <v>73.333333333333329</v>
      </c>
      <c r="X219" s="86">
        <v>73.333333333333329</v>
      </c>
      <c r="Y219" s="86">
        <v>66.666666666666657</v>
      </c>
      <c r="Z219" s="86">
        <v>73.333333333333329</v>
      </c>
      <c r="AA219" s="86">
        <v>66.666666666666657</v>
      </c>
      <c r="AB219" s="86">
        <v>66.666666666666657</v>
      </c>
      <c r="AC219" s="86">
        <v>66.666666666666657</v>
      </c>
      <c r="AD219" s="86">
        <v>73.333333333333329</v>
      </c>
      <c r="AE219" s="86">
        <v>66.666666666666657</v>
      </c>
      <c r="AF219" s="86">
        <v>66.666666666666657</v>
      </c>
      <c r="AG219" s="86">
        <v>73.333333333333329</v>
      </c>
      <c r="AH219" s="86">
        <v>80</v>
      </c>
      <c r="AI219" s="86">
        <v>86.666666666666671</v>
      </c>
      <c r="AJ219" s="86">
        <v>86.666666666666671</v>
      </c>
      <c r="AK219" s="86">
        <v>80</v>
      </c>
      <c r="AL219" s="86">
        <v>80</v>
      </c>
      <c r="AM219" s="86">
        <v>80</v>
      </c>
      <c r="AN219" s="86">
        <v>73.333333333333329</v>
      </c>
      <c r="AO219" s="86">
        <v>80</v>
      </c>
      <c r="AP219" s="86">
        <v>60</v>
      </c>
      <c r="AQ219" s="159"/>
    </row>
    <row r="220" spans="15:43" x14ac:dyDescent="0.25">
      <c r="O220" s="67" t="s">
        <v>47</v>
      </c>
      <c r="P220" s="86">
        <v>80</v>
      </c>
      <c r="Q220" s="86">
        <v>66.666666666666657</v>
      </c>
      <c r="R220" s="86">
        <v>66.666666666666657</v>
      </c>
      <c r="S220" s="86">
        <v>73.333333333333329</v>
      </c>
      <c r="T220" s="86">
        <v>66.666666666666657</v>
      </c>
      <c r="U220" s="86">
        <v>73.333333333333329</v>
      </c>
      <c r="V220" s="86">
        <v>66.666666666666657</v>
      </c>
      <c r="W220" s="86">
        <v>73.333333333333329</v>
      </c>
      <c r="X220" s="86">
        <v>66.666666666666657</v>
      </c>
      <c r="Y220" s="86">
        <v>73.333333333333329</v>
      </c>
      <c r="Z220" s="86">
        <v>80</v>
      </c>
      <c r="AA220" s="86">
        <v>66.666666666666657</v>
      </c>
      <c r="AB220" s="86">
        <v>73.333333333333329</v>
      </c>
      <c r="AC220" s="86">
        <v>53.333333333333336</v>
      </c>
      <c r="AD220" s="86">
        <v>73.333333333333329</v>
      </c>
      <c r="AE220" s="86">
        <v>80</v>
      </c>
      <c r="AF220" s="86">
        <v>80</v>
      </c>
      <c r="AG220" s="86">
        <v>66.666666666666657</v>
      </c>
      <c r="AH220" s="86">
        <v>80</v>
      </c>
      <c r="AI220" s="86">
        <v>73.333333333333329</v>
      </c>
      <c r="AJ220" s="86">
        <v>86.666666666666671</v>
      </c>
      <c r="AK220" s="86">
        <v>73.333333333333329</v>
      </c>
      <c r="AL220" s="86">
        <v>86.666666666666671</v>
      </c>
      <c r="AM220" s="86">
        <v>80</v>
      </c>
      <c r="AN220" s="86">
        <v>93.333333333333329</v>
      </c>
      <c r="AO220" s="86">
        <v>80</v>
      </c>
      <c r="AP220" s="86">
        <v>66.666666666666657</v>
      </c>
      <c r="AQ220" s="159"/>
    </row>
  </sheetData>
  <mergeCells count="349">
    <mergeCell ref="AH105:AP105"/>
    <mergeCell ref="AH106:AP106"/>
    <mergeCell ref="AQ108:AQ110"/>
    <mergeCell ref="AQ111:AQ113"/>
    <mergeCell ref="AQ114:AQ116"/>
    <mergeCell ref="N163:P163"/>
    <mergeCell ref="Q163:S163"/>
    <mergeCell ref="T163:V163"/>
    <mergeCell ref="N45:O45"/>
    <mergeCell ref="M118:U118"/>
    <mergeCell ref="M119:U119"/>
    <mergeCell ref="X119:AF119"/>
    <mergeCell ref="X118:AF118"/>
    <mergeCell ref="AG121:AG123"/>
    <mergeCell ref="AG124:AG126"/>
    <mergeCell ref="AG127:AG129"/>
    <mergeCell ref="V121:V123"/>
    <mergeCell ref="V124:V126"/>
    <mergeCell ref="V127:V129"/>
    <mergeCell ref="L131:T131"/>
    <mergeCell ref="U131:AC131"/>
    <mergeCell ref="U105:AC105"/>
    <mergeCell ref="U106:AC106"/>
    <mergeCell ref="AP62:AY62"/>
    <mergeCell ref="J41:K41"/>
    <mergeCell ref="L41:M41"/>
    <mergeCell ref="P41:Q41"/>
    <mergeCell ref="J42:K42"/>
    <mergeCell ref="L42:M42"/>
    <mergeCell ref="N42:O42"/>
    <mergeCell ref="P42:Q45"/>
    <mergeCell ref="J43:K43"/>
    <mergeCell ref="L43:M43"/>
    <mergeCell ref="N43:O43"/>
    <mergeCell ref="J44:K44"/>
    <mergeCell ref="L44:M44"/>
    <mergeCell ref="N44:O44"/>
    <mergeCell ref="J45:K45"/>
    <mergeCell ref="L45:M45"/>
    <mergeCell ref="BW45:BW47"/>
    <mergeCell ref="J23:M23"/>
    <mergeCell ref="R23:U23"/>
    <mergeCell ref="V35:W35"/>
    <mergeCell ref="V36:W36"/>
    <mergeCell ref="AZ53:BB59"/>
    <mergeCell ref="AZ45:BB51"/>
    <mergeCell ref="AZ43:BB43"/>
    <mergeCell ref="AZ26:BB39"/>
    <mergeCell ref="AZ18:BB24"/>
    <mergeCell ref="L32:M32"/>
    <mergeCell ref="L33:M33"/>
    <mergeCell ref="N33:O33"/>
    <mergeCell ref="D31:K31"/>
    <mergeCell ref="J32:K32"/>
    <mergeCell ref="J22:K22"/>
    <mergeCell ref="AP52:BL52"/>
    <mergeCell ref="BS50:BS51"/>
    <mergeCell ref="BM25:BS25"/>
    <mergeCell ref="BS26:BS27"/>
    <mergeCell ref="A59:J59"/>
    <mergeCell ref="T39:AA39"/>
    <mergeCell ref="T40:U40"/>
    <mergeCell ref="V42:W42"/>
    <mergeCell ref="BY43:BZ43"/>
    <mergeCell ref="X42:Y42"/>
    <mergeCell ref="T43:U43"/>
    <mergeCell ref="V43:W43"/>
    <mergeCell ref="X43:Y43"/>
    <mergeCell ref="V40:W40"/>
    <mergeCell ref="Z40:AA40"/>
    <mergeCell ref="T41:U41"/>
    <mergeCell ref="V41:W41"/>
    <mergeCell ref="X41:Y41"/>
    <mergeCell ref="Z41:AA44"/>
    <mergeCell ref="T42:U42"/>
    <mergeCell ref="AT40:BH42"/>
    <mergeCell ref="BS42:BS43"/>
    <mergeCell ref="AP44:BL44"/>
    <mergeCell ref="X44:Y44"/>
    <mergeCell ref="C132:K132"/>
    <mergeCell ref="L132:T132"/>
    <mergeCell ref="U132:AC132"/>
    <mergeCell ref="Z33:AA36"/>
    <mergeCell ref="X33:Y33"/>
    <mergeCell ref="X34:Y34"/>
    <mergeCell ref="X35:Y35"/>
    <mergeCell ref="X36:Y36"/>
    <mergeCell ref="T33:U33"/>
    <mergeCell ref="T34:U34"/>
    <mergeCell ref="T35:U35"/>
    <mergeCell ref="T36:U36"/>
    <mergeCell ref="V33:W33"/>
    <mergeCell ref="V34:W34"/>
    <mergeCell ref="T44:U44"/>
    <mergeCell ref="V44:W44"/>
    <mergeCell ref="H35:I35"/>
    <mergeCell ref="P36:Q36"/>
    <mergeCell ref="R33:S36"/>
    <mergeCell ref="C131:K131"/>
    <mergeCell ref="H33:I33"/>
    <mergeCell ref="D36:E36"/>
    <mergeCell ref="F36:G36"/>
    <mergeCell ref="J40:Q40"/>
    <mergeCell ref="B22:C22"/>
    <mergeCell ref="D22:E22"/>
    <mergeCell ref="F22:G22"/>
    <mergeCell ref="Y24:AD24"/>
    <mergeCell ref="Y25:Z25"/>
    <mergeCell ref="AA25:AB25"/>
    <mergeCell ref="AC25:AD25"/>
    <mergeCell ref="R24:W24"/>
    <mergeCell ref="L36:M36"/>
    <mergeCell ref="R25:S25"/>
    <mergeCell ref="T25:U25"/>
    <mergeCell ref="V25:W25"/>
    <mergeCell ref="T32:U32"/>
    <mergeCell ref="V32:W32"/>
    <mergeCell ref="T31:AA31"/>
    <mergeCell ref="Z32:AA32"/>
    <mergeCell ref="R32:S32"/>
    <mergeCell ref="L31:S31"/>
    <mergeCell ref="Y23:AB23"/>
    <mergeCell ref="B23:C23"/>
    <mergeCell ref="D23:E23"/>
    <mergeCell ref="B24:G24"/>
    <mergeCell ref="B25:C25"/>
    <mergeCell ref="D25:E25"/>
    <mergeCell ref="F25:G25"/>
    <mergeCell ref="J24:O24"/>
    <mergeCell ref="J25:K25"/>
    <mergeCell ref="L25:M25"/>
    <mergeCell ref="N25:O25"/>
    <mergeCell ref="H36:I36"/>
    <mergeCell ref="D34:E34"/>
    <mergeCell ref="P33:Q33"/>
    <mergeCell ref="P34:Q34"/>
    <mergeCell ref="J33:K36"/>
    <mergeCell ref="N34:O34"/>
    <mergeCell ref="N35:O35"/>
    <mergeCell ref="N36:O36"/>
    <mergeCell ref="L34:M34"/>
    <mergeCell ref="L35:M35"/>
    <mergeCell ref="H34:I34"/>
    <mergeCell ref="D32:E32"/>
    <mergeCell ref="P35:Q35"/>
    <mergeCell ref="I87:J87"/>
    <mergeCell ref="N32:O32"/>
    <mergeCell ref="G80:H80"/>
    <mergeCell ref="A70:A77"/>
    <mergeCell ref="A60:A67"/>
    <mergeCell ref="C77:D77"/>
    <mergeCell ref="E77:F77"/>
    <mergeCell ref="C70:D70"/>
    <mergeCell ref="E70:F70"/>
    <mergeCell ref="D33:E33"/>
    <mergeCell ref="F33:G33"/>
    <mergeCell ref="G87:H87"/>
    <mergeCell ref="E87:F87"/>
    <mergeCell ref="C87:D87"/>
    <mergeCell ref="C67:D67"/>
    <mergeCell ref="G60:H60"/>
    <mergeCell ref="B56:I57"/>
    <mergeCell ref="I60:J60"/>
    <mergeCell ref="C60:D60"/>
    <mergeCell ref="E60:F60"/>
    <mergeCell ref="D35:E35"/>
    <mergeCell ref="F34:G34"/>
    <mergeCell ref="I77:J77"/>
    <mergeCell ref="C80:D80"/>
    <mergeCell ref="E80:F80"/>
    <mergeCell ref="F35:G35"/>
    <mergeCell ref="L22:M22"/>
    <mergeCell ref="N22:O22"/>
    <mergeCell ref="AE2:AH2"/>
    <mergeCell ref="F19:G19"/>
    <mergeCell ref="B18:G18"/>
    <mergeCell ref="J18:O18"/>
    <mergeCell ref="J17:P17"/>
    <mergeCell ref="R17:X17"/>
    <mergeCell ref="Z2:AC2"/>
    <mergeCell ref="B17:H17"/>
    <mergeCell ref="B19:C19"/>
    <mergeCell ref="H3:H4"/>
    <mergeCell ref="R18:W18"/>
    <mergeCell ref="B2:H2"/>
    <mergeCell ref="B3:D3"/>
    <mergeCell ref="E3:G3"/>
    <mergeCell ref="R19:S19"/>
    <mergeCell ref="T19:U19"/>
    <mergeCell ref="D19:E19"/>
    <mergeCell ref="Y17:AB17"/>
    <mergeCell ref="J19:K19"/>
    <mergeCell ref="L19:M19"/>
    <mergeCell ref="N19:O19"/>
    <mergeCell ref="Y22:Z22"/>
    <mergeCell ref="M3:O3"/>
    <mergeCell ref="R2:X2"/>
    <mergeCell ref="R3:T3"/>
    <mergeCell ref="U3:W3"/>
    <mergeCell ref="P3:P4"/>
    <mergeCell ref="X3:X4"/>
    <mergeCell ref="Y18:AD18"/>
    <mergeCell ref="Y19:Z19"/>
    <mergeCell ref="AA19:AB19"/>
    <mergeCell ref="AC19:AD19"/>
    <mergeCell ref="J2:P2"/>
    <mergeCell ref="J3:L3"/>
    <mergeCell ref="V19:W19"/>
    <mergeCell ref="AA22:AB22"/>
    <mergeCell ref="AC22:AD22"/>
    <mergeCell ref="R22:S22"/>
    <mergeCell ref="T22:U22"/>
    <mergeCell ref="V22:W22"/>
    <mergeCell ref="F32:G32"/>
    <mergeCell ref="H32:I32"/>
    <mergeCell ref="A105:A110"/>
    <mergeCell ref="C106:K106"/>
    <mergeCell ref="L105:T105"/>
    <mergeCell ref="L106:T106"/>
    <mergeCell ref="E67:F67"/>
    <mergeCell ref="G67:H67"/>
    <mergeCell ref="I67:J67"/>
    <mergeCell ref="I80:J80"/>
    <mergeCell ref="G70:H70"/>
    <mergeCell ref="I70:J70"/>
    <mergeCell ref="G77:H77"/>
    <mergeCell ref="A93:A100"/>
    <mergeCell ref="C105:K105"/>
    <mergeCell ref="E100:F100"/>
    <mergeCell ref="G100:H100"/>
    <mergeCell ref="I100:J100"/>
    <mergeCell ref="C100:D100"/>
    <mergeCell ref="I93:J93"/>
    <mergeCell ref="G93:H93"/>
    <mergeCell ref="E93:F93"/>
    <mergeCell ref="C93:D93"/>
    <mergeCell ref="A80:A87"/>
    <mergeCell ref="BM44:BS44"/>
    <mergeCell ref="AP45:AY45"/>
    <mergeCell ref="BC45:BL45"/>
    <mergeCell ref="BS45:BS46"/>
    <mergeCell ref="AP46:AY46"/>
    <mergeCell ref="BC46:BL46"/>
    <mergeCell ref="BC11:BL11"/>
    <mergeCell ref="AP25:BL25"/>
    <mergeCell ref="AP26:AY26"/>
    <mergeCell ref="AP27:AY27"/>
    <mergeCell ref="BC26:BL26"/>
    <mergeCell ref="BC27:BL27"/>
    <mergeCell ref="BS23:BS24"/>
    <mergeCell ref="BS7:BS8"/>
    <mergeCell ref="BM9:BS9"/>
    <mergeCell ref="BS10:BS11"/>
    <mergeCell ref="AP18:AY18"/>
    <mergeCell ref="AP19:AY19"/>
    <mergeCell ref="BC18:BL18"/>
    <mergeCell ref="BC19:BL19"/>
    <mergeCell ref="AP9:BL9"/>
    <mergeCell ref="AZ10:BB16"/>
    <mergeCell ref="AZ8:BB8"/>
    <mergeCell ref="AT5:BH7"/>
    <mergeCell ref="BM17:BS17"/>
    <mergeCell ref="BS18:BS19"/>
    <mergeCell ref="BS15:BS16"/>
    <mergeCell ref="AP11:AY11"/>
    <mergeCell ref="BC62:BL62"/>
    <mergeCell ref="BM52:BS52"/>
    <mergeCell ref="AP53:AY53"/>
    <mergeCell ref="BC53:BL53"/>
    <mergeCell ref="BS53:BS54"/>
    <mergeCell ref="AP54:AY54"/>
    <mergeCell ref="BC54:BL54"/>
    <mergeCell ref="BS58:BS59"/>
    <mergeCell ref="AP60:BL60"/>
    <mergeCell ref="BM60:BS60"/>
    <mergeCell ref="AP61:AY61"/>
    <mergeCell ref="BC61:BL61"/>
    <mergeCell ref="P209:X209"/>
    <mergeCell ref="Y209:AG209"/>
    <mergeCell ref="AH209:AP209"/>
    <mergeCell ref="P210:X210"/>
    <mergeCell ref="Y210:AG210"/>
    <mergeCell ref="AH210:AP210"/>
    <mergeCell ref="A144:A146"/>
    <mergeCell ref="A147:A149"/>
    <mergeCell ref="A150:A152"/>
    <mergeCell ref="C190:K190"/>
    <mergeCell ref="C191:K191"/>
    <mergeCell ref="L193:L195"/>
    <mergeCell ref="L196:L198"/>
    <mergeCell ref="L199:L201"/>
    <mergeCell ref="C163:K163"/>
    <mergeCell ref="C164:K164"/>
    <mergeCell ref="L180:L182"/>
    <mergeCell ref="L166:L168"/>
    <mergeCell ref="L169:L171"/>
    <mergeCell ref="L172:L174"/>
    <mergeCell ref="C177:K177"/>
    <mergeCell ref="C178:K178"/>
    <mergeCell ref="A166:A168"/>
    <mergeCell ref="A169:A171"/>
    <mergeCell ref="AQ212:AQ214"/>
    <mergeCell ref="AQ215:AQ217"/>
    <mergeCell ref="AQ218:AQ220"/>
    <mergeCell ref="BH120:BQ120"/>
    <mergeCell ref="BH121:BQ121"/>
    <mergeCell ref="BG121:BG125"/>
    <mergeCell ref="BG126:BG130"/>
    <mergeCell ref="BG131:BG135"/>
    <mergeCell ref="BH126:BQ126"/>
    <mergeCell ref="BH131:BQ131"/>
    <mergeCell ref="BH142:BQ142"/>
    <mergeCell ref="BH143:BQ143"/>
    <mergeCell ref="BH148:BQ148"/>
    <mergeCell ref="AR153:BA153"/>
    <mergeCell ref="AQ143:AQ147"/>
    <mergeCell ref="AQ148:AQ152"/>
    <mergeCell ref="AQ153:AQ157"/>
    <mergeCell ref="AR120:BA120"/>
    <mergeCell ref="AR121:BA121"/>
    <mergeCell ref="AR126:BA126"/>
    <mergeCell ref="AR131:BA131"/>
    <mergeCell ref="AQ121:AQ125"/>
    <mergeCell ref="AQ126:AQ130"/>
    <mergeCell ref="AQ131:AQ135"/>
    <mergeCell ref="A172:A174"/>
    <mergeCell ref="BY8:BZ8"/>
    <mergeCell ref="BW10:BW12"/>
    <mergeCell ref="CG8:CH8"/>
    <mergeCell ref="CE10:CE12"/>
    <mergeCell ref="L183:L185"/>
    <mergeCell ref="L186:L188"/>
    <mergeCell ref="BH153:BQ153"/>
    <mergeCell ref="BG143:BG147"/>
    <mergeCell ref="BG148:BG152"/>
    <mergeCell ref="BG153:BG157"/>
    <mergeCell ref="AP86:AY86"/>
    <mergeCell ref="AP87:AY87"/>
    <mergeCell ref="AP92:AY92"/>
    <mergeCell ref="AR142:BA142"/>
    <mergeCell ref="AR143:BA143"/>
    <mergeCell ref="AR148:BA148"/>
    <mergeCell ref="AD134:AD136"/>
    <mergeCell ref="AD137:AD139"/>
    <mergeCell ref="AD140:AD142"/>
    <mergeCell ref="AP10:AY10"/>
    <mergeCell ref="AP17:BL17"/>
    <mergeCell ref="BC10:BL10"/>
    <mergeCell ref="BS61:BS6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3B449324BE104D81F3352800542266" ma:contentTypeVersion="9" ma:contentTypeDescription="Skapa ett nytt dokument." ma:contentTypeScope="" ma:versionID="813dd90737114c4a973a80991a9da564">
  <xsd:schema xmlns:xsd="http://www.w3.org/2001/XMLSchema" xmlns:xs="http://www.w3.org/2001/XMLSchema" xmlns:p="http://schemas.microsoft.com/office/2006/metadata/properties" xmlns:ns3="37745758-25e7-4424-ab1f-d4379dde2bf1" xmlns:ns4="ea496f57-5cb3-44b4-91c9-f703127e8eae" targetNamespace="http://schemas.microsoft.com/office/2006/metadata/properties" ma:root="true" ma:fieldsID="ad0c2394ff8e626764283e7ff6b22ad7" ns3:_="" ns4:_="">
    <xsd:import namespace="37745758-25e7-4424-ab1f-d4379dde2bf1"/>
    <xsd:import namespace="ea496f57-5cb3-44b4-91c9-f703127e8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45758-25e7-4424-ab1f-d4379dde2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96f57-5cb3-44b4-91c9-f703127e8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745758-25e7-4424-ab1f-d4379dde2bf1" xsi:nil="true"/>
  </documentManagement>
</p:properties>
</file>

<file path=customXml/itemProps1.xml><?xml version="1.0" encoding="utf-8"?>
<ds:datastoreItem xmlns:ds="http://schemas.openxmlformats.org/officeDocument/2006/customXml" ds:itemID="{113ABB1F-119C-475A-813F-6C063A43E26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7745758-25e7-4424-ab1f-d4379dde2bf1"/>
    <ds:schemaRef ds:uri="ea496f57-5cb3-44b4-91c9-f703127e8ea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8EDDDB-DAE6-4952-BA23-C8F6FB517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8DB114-B92A-42CA-BA03-FD81F2A6704C}">
  <ds:schemaRefs>
    <ds:schemaRef ds:uri="37745758-25e7-4424-ab1f-d4379dde2bf1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ea496f57-5cb3-44b4-91c9-f703127e8ea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2023-04-17T06:54:30Z</dcterms:created>
  <dcterms:modified xsi:type="dcterms:W3CDTF">2023-12-07T11:22:20Z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0x010100393B449324BE104D81F3352800542266</vt:lpwstr>
  </property>
</Properties>
</file>