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vstockholm-my.sharepoint.com/personal/joakim_hertzberg_elevmail_stockholm_se/Documents/School/Course files/BIO/BIO02/Assignments/Potato lab 2023-11-23/"/>
    </mc:Choice>
  </mc:AlternateContent>
  <xr:revisionPtr revIDLastSave="3571" documentId="8_{E4CE7C35-A12C-448D-9DE7-9B505F670D6A}" xr6:coauthVersionLast="47" xr6:coauthVersionMax="47" xr10:uidLastSave="{5FFD6201-9397-4C1C-981D-7095C41E2EB3}"/>
  <bookViews>
    <workbookView xWindow="-110" yWindow="-110" windowWidth="19420" windowHeight="10420" activeTab="1" xr2:uid="{BF660C53-FC04-4FEF-8113-0A834F5D4043}"/>
  </bookViews>
  <sheets>
    <sheet name="Main shee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2" l="1"/>
  <c r="J38" i="2"/>
  <c r="J39" i="2"/>
  <c r="J40" i="2"/>
  <c r="J41" i="2"/>
  <c r="J42" i="2"/>
  <c r="J43" i="2"/>
  <c r="J45" i="2"/>
  <c r="J46" i="2"/>
  <c r="J47" i="2"/>
  <c r="J48" i="2"/>
  <c r="J49" i="2"/>
  <c r="J50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32" i="2"/>
  <c r="J33" i="2"/>
  <c r="J34" i="2"/>
  <c r="J35" i="2"/>
  <c r="J36" i="2"/>
  <c r="J31" i="2"/>
  <c r="G58" i="2"/>
  <c r="G65" i="2"/>
  <c r="G72" i="2"/>
  <c r="I61" i="2"/>
  <c r="I67" i="2"/>
  <c r="I68" i="2"/>
  <c r="I69" i="2"/>
  <c r="I70" i="2"/>
  <c r="I71" i="2"/>
  <c r="I66" i="2"/>
  <c r="I72" i="2" s="1"/>
  <c r="I64" i="2"/>
  <c r="I60" i="2"/>
  <c r="I62" i="2"/>
  <c r="I63" i="2"/>
  <c r="I59" i="2"/>
  <c r="I65" i="2" s="1"/>
  <c r="I53" i="2"/>
  <c r="I54" i="2"/>
  <c r="I55" i="2"/>
  <c r="I56" i="2"/>
  <c r="I57" i="2"/>
  <c r="I52" i="2"/>
  <c r="I58" i="2" s="1"/>
  <c r="I46" i="2"/>
  <c r="I47" i="2"/>
  <c r="I48" i="2"/>
  <c r="I49" i="2"/>
  <c r="I50" i="2"/>
  <c r="I45" i="2"/>
  <c r="I39" i="2"/>
  <c r="I40" i="2"/>
  <c r="I41" i="2"/>
  <c r="I42" i="2"/>
  <c r="I43" i="2"/>
  <c r="I38" i="2"/>
  <c r="I32" i="2"/>
  <c r="I33" i="2"/>
  <c r="I34" i="2"/>
  <c r="I35" i="2"/>
  <c r="I36" i="2"/>
  <c r="I31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I45" i="1"/>
  <c r="I46" i="1"/>
  <c r="I47" i="1"/>
  <c r="I48" i="1"/>
  <c r="I49" i="1"/>
  <c r="I56" i="1"/>
  <c r="I57" i="1"/>
  <c r="I58" i="1"/>
  <c r="I59" i="1"/>
  <c r="I60" i="1"/>
  <c r="I55" i="1"/>
  <c r="I44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F26" i="1"/>
  <c r="G26" i="1"/>
  <c r="H26" i="1"/>
  <c r="E26" i="1"/>
  <c r="D26" i="1"/>
  <c r="E25" i="1"/>
  <c r="AU89" i="1" s="1"/>
  <c r="F25" i="1"/>
  <c r="AV89" i="1" s="1"/>
  <c r="G25" i="1"/>
  <c r="AW89" i="1" s="1"/>
  <c r="H25" i="1"/>
  <c r="AX89" i="1" s="1"/>
  <c r="I25" i="1"/>
  <c r="AY89" i="1" s="1"/>
  <c r="J25" i="1"/>
  <c r="AT91" i="1" s="1"/>
  <c r="K25" i="1"/>
  <c r="AU91" i="1" s="1"/>
  <c r="L25" i="1"/>
  <c r="AV91" i="1" s="1"/>
  <c r="M25" i="1"/>
  <c r="AW91" i="1" s="1"/>
  <c r="N25" i="1"/>
  <c r="AX91" i="1" s="1"/>
  <c r="O25" i="1"/>
  <c r="AY91" i="1" s="1"/>
  <c r="P25" i="1"/>
  <c r="AT93" i="1" s="1"/>
  <c r="Q25" i="1"/>
  <c r="AU93" i="1" s="1"/>
  <c r="R25" i="1"/>
  <c r="AV93" i="1" s="1"/>
  <c r="S25" i="1"/>
  <c r="AW93" i="1" s="1"/>
  <c r="T25" i="1"/>
  <c r="AX93" i="1" s="1"/>
  <c r="U25" i="1"/>
  <c r="AY93" i="1" s="1"/>
  <c r="V25" i="1"/>
  <c r="AT95" i="1" s="1"/>
  <c r="W25" i="1"/>
  <c r="AU95" i="1" s="1"/>
  <c r="X25" i="1"/>
  <c r="AV95" i="1" s="1"/>
  <c r="Y25" i="1"/>
  <c r="AW95" i="1" s="1"/>
  <c r="Z25" i="1"/>
  <c r="AX95" i="1" s="1"/>
  <c r="AA25" i="1"/>
  <c r="AY95" i="1" s="1"/>
  <c r="AB25" i="1"/>
  <c r="AT97" i="1" s="1"/>
  <c r="AC25" i="1"/>
  <c r="AU97" i="1" s="1"/>
  <c r="AD25" i="1"/>
  <c r="AV97" i="1" s="1"/>
  <c r="AE25" i="1"/>
  <c r="AW97" i="1" s="1"/>
  <c r="AF25" i="1"/>
  <c r="AX97" i="1" s="1"/>
  <c r="AG25" i="1"/>
  <c r="AY97" i="1" s="1"/>
  <c r="AH25" i="1"/>
  <c r="AT99" i="1" s="1"/>
  <c r="AI25" i="1"/>
  <c r="AU99" i="1" s="1"/>
  <c r="AJ25" i="1"/>
  <c r="AV99" i="1" s="1"/>
  <c r="AK25" i="1"/>
  <c r="AW99" i="1" s="1"/>
  <c r="AL25" i="1"/>
  <c r="AX99" i="1" s="1"/>
  <c r="AM25" i="1"/>
  <c r="AY99" i="1" s="1"/>
  <c r="D25" i="1"/>
  <c r="AT89" i="1" s="1"/>
  <c r="H17" i="1"/>
  <c r="H18" i="1"/>
  <c r="AL21" i="1"/>
  <c r="AL20" i="1"/>
  <c r="AL18" i="1"/>
  <c r="AL17" i="1"/>
  <c r="AF21" i="1"/>
  <c r="AF20" i="1"/>
  <c r="AF18" i="1"/>
  <c r="AF17" i="1"/>
  <c r="Z21" i="1"/>
  <c r="Z20" i="1"/>
  <c r="Z18" i="1"/>
  <c r="Z17" i="1"/>
  <c r="T21" i="1"/>
  <c r="T20" i="1"/>
  <c r="T18" i="1"/>
  <c r="T17" i="1"/>
  <c r="N21" i="1"/>
  <c r="N20" i="1"/>
  <c r="N18" i="1"/>
  <c r="N17" i="1"/>
  <c r="H20" i="1"/>
  <c r="H21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I14" i="1"/>
  <c r="H14" i="1"/>
  <c r="G14" i="1"/>
  <c r="F14" i="1"/>
  <c r="E14" i="1"/>
  <c r="D14" i="1"/>
  <c r="AF29" i="1" l="1"/>
  <c r="H59" i="1" s="1"/>
  <c r="H29" i="1"/>
  <c r="H55" i="1" s="1"/>
  <c r="AL31" i="1"/>
  <c r="H49" i="1" s="1"/>
  <c r="T29" i="1"/>
  <c r="H57" i="1" s="1"/>
  <c r="H28" i="1"/>
  <c r="T28" i="1"/>
  <c r="H30" i="1"/>
  <c r="F44" i="1" s="1"/>
  <c r="T30" i="1"/>
  <c r="F46" i="1" s="1"/>
  <c r="AF30" i="1"/>
  <c r="F48" i="1" s="1"/>
  <c r="AL29" i="1"/>
  <c r="H60" i="1" s="1"/>
  <c r="Z29" i="1"/>
  <c r="H58" i="1" s="1"/>
  <c r="N29" i="1"/>
  <c r="H56" i="1" s="1"/>
  <c r="H31" i="1"/>
  <c r="H44" i="1" s="1"/>
  <c r="N31" i="1"/>
  <c r="H45" i="1" s="1"/>
  <c r="T31" i="1"/>
  <c r="H46" i="1" s="1"/>
  <c r="Z31" i="1"/>
  <c r="H47" i="1" s="1"/>
  <c r="AF31" i="1"/>
  <c r="H48" i="1" s="1"/>
  <c r="AF28" i="1"/>
  <c r="AL28" i="1"/>
  <c r="Z28" i="1"/>
  <c r="N28" i="1"/>
  <c r="N30" i="1"/>
  <c r="F45" i="1" s="1"/>
  <c r="Z30" i="1"/>
  <c r="F47" i="1" s="1"/>
  <c r="AL30" i="1"/>
  <c r="F49" i="1" s="1"/>
  <c r="F58" i="1" l="1"/>
  <c r="AZ95" i="1"/>
  <c r="F60" i="1"/>
  <c r="AZ99" i="1"/>
  <c r="F59" i="1"/>
  <c r="AZ97" i="1"/>
  <c r="F57" i="1"/>
  <c r="AZ93" i="1"/>
  <c r="F56" i="1"/>
  <c r="AZ91" i="1"/>
  <c r="F55" i="1"/>
  <c r="AZ89" i="1"/>
</calcChain>
</file>

<file path=xl/sharedStrings.xml><?xml version="1.0" encoding="utf-8"?>
<sst xmlns="http://schemas.openxmlformats.org/spreadsheetml/2006/main" count="281" uniqueCount="104">
  <si>
    <t>PETRI DISH # (CONC.)</t>
  </si>
  <si>
    <t>1 (0.0M)</t>
  </si>
  <si>
    <t>2 (0.2 M)</t>
  </si>
  <si>
    <t>3 (0.4M)</t>
  </si>
  <si>
    <t>4 (0.6M)</t>
  </si>
  <si>
    <t>5 (0.8M)</t>
  </si>
  <si>
    <t>6 (1.0M)</t>
  </si>
  <si>
    <t>POTATO #</t>
  </si>
  <si>
    <t>BEFORE</t>
  </si>
  <si>
    <r>
      <t xml:space="preserve">WEIGHT (g) </t>
    </r>
    <r>
      <rPr>
        <sz val="11"/>
        <color theme="1"/>
        <rFont val="Calibri"/>
        <family val="2"/>
      </rPr>
      <t>±0.01</t>
    </r>
  </si>
  <si>
    <t>MUSH-SCALE</t>
  </si>
  <si>
    <t>LENGTH  (cm) ±0.01</t>
  </si>
  <si>
    <t xml:space="preserve">CONSISTENCY </t>
  </si>
  <si>
    <t>FIRM</t>
  </si>
  <si>
    <t>AFTER</t>
  </si>
  <si>
    <t>WEIGHT (g) ±0.01</t>
  </si>
  <si>
    <t>LENGTH (cm) ±0.01</t>
  </si>
  <si>
    <t>FIRM-ISH</t>
  </si>
  <si>
    <t>INTERMEDIARY MUSH</t>
  </si>
  <si>
    <t>KINDA MUSHY</t>
  </si>
  <si>
    <t>MUSHYI-ISH</t>
  </si>
  <si>
    <t>MUSHY-ISH</t>
  </si>
  <si>
    <t>MUSHY</t>
  </si>
  <si>
    <t>MEAN WEIGHT BEFORE</t>
  </si>
  <si>
    <t>STANDARD DEV. BEFORE</t>
  </si>
  <si>
    <t>STANDARD DEV. AFTER</t>
  </si>
  <si>
    <t>/(</t>
  </si>
  <si>
    <t xml:space="preserve">Osmotic potential (kPa) </t>
  </si>
  <si>
    <t>MEAN WEIGHT AFTER</t>
  </si>
  <si>
    <t xml:space="preserve">0.05 </t>
  </si>
  <si>
    <t>0.10</t>
  </si>
  <si>
    <t>CHANGE</t>
  </si>
  <si>
    <t>0.15</t>
  </si>
  <si>
    <t>WEIGHT (%) ±0.01</t>
  </si>
  <si>
    <t>0.20</t>
  </si>
  <si>
    <t>0.25</t>
  </si>
  <si>
    <t>POTATO LAYOUT IN PETRI DISH</t>
  </si>
  <si>
    <t>0.30</t>
  </si>
  <si>
    <t>MEAN WEIGHT CHANGE (%)</t>
  </si>
  <si>
    <t>0.35</t>
  </si>
  <si>
    <t>STANDARD DEV. (%)</t>
  </si>
  <si>
    <t>0.40</t>
  </si>
  <si>
    <t>MEAN WEIGHT CHANGE (g)</t>
  </si>
  <si>
    <t>0.45</t>
  </si>
  <si>
    <t>STANDARD DEV. (g)</t>
  </si>
  <si>
    <t>0.50</t>
  </si>
  <si>
    <t>CONCENTRATION (M)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</si>
  <si>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</si>
  <si>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</si>
  <si>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</si>
  <si>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</si>
  <si>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</si>
  <si>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</si>
  <si>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</si>
  <si>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</si>
  <si>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</si>
  <si>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Mean change (g)</t>
  </si>
  <si>
    <t>1.00</t>
  </si>
  <si>
    <t>(0-line)</t>
  </si>
  <si>
    <t>Petri #</t>
  </si>
  <si>
    <t>Conc.</t>
  </si>
  <si>
    <t>Mean Weight Change</t>
  </si>
  <si>
    <t>STD. DEV</t>
  </si>
  <si>
    <t>Line of best fit</t>
  </si>
  <si>
    <t>Mean change (%)</t>
  </si>
  <si>
    <t>Linear regression</t>
  </si>
  <si>
    <r>
      <t>Concentration (</t>
    </r>
    <r>
      <rPr>
        <b/>
        <i/>
        <sz val="11"/>
        <color theme="1"/>
        <rFont val="Calibri"/>
        <family val="2"/>
        <scheme val="minor"/>
      </rPr>
      <t>mol/dm</t>
    </r>
    <r>
      <rPr>
        <b/>
        <i/>
        <vertAlign val="superscript"/>
        <sz val="11"/>
        <color theme="1"/>
        <rFont val="Calibri"/>
        <family val="2"/>
        <scheme val="minor"/>
      </rPr>
      <t>3</t>
    </r>
    <r>
      <rPr>
        <b/>
        <i/>
        <sz val="11"/>
        <color theme="1"/>
        <rFont val="Calibri"/>
        <family val="2"/>
        <scheme val="minor"/>
      </rPr>
      <t>)</t>
    </r>
  </si>
  <si>
    <t>Potato Sample #</t>
  </si>
  <si>
    <t>X̅ ± σ</t>
  </si>
  <si>
    <t>POTATO</t>
  </si>
  <si>
    <t>Weight (g)</t>
  </si>
  <si>
    <r>
      <t>0.59 ± 0.01</t>
    </r>
    <r>
      <rPr>
        <sz val="14.3"/>
        <color theme="1"/>
        <rFont val="Calibri"/>
        <family val="2"/>
      </rPr>
      <t xml:space="preserve"> </t>
    </r>
  </si>
  <si>
    <t>Change (%)</t>
  </si>
  <si>
    <t>CONCENTRATION OF GLUCOSE (mol)</t>
  </si>
  <si>
    <t>0.51 ± 0.01</t>
  </si>
  <si>
    <t>0.45 ± 0.01</t>
  </si>
  <si>
    <t>0.37 ± 0.02</t>
  </si>
  <si>
    <t>0.31 ± 0.01</t>
  </si>
  <si>
    <t>0.27 ± 0.02</t>
  </si>
  <si>
    <t xml:space="preserve"> </t>
  </si>
  <si>
    <t>MOL/L</t>
  </si>
  <si>
    <t>OSMOTIC P</t>
  </si>
  <si>
    <t>Sucrose concentration</t>
  </si>
  <si>
    <t>Samples #</t>
  </si>
  <si>
    <t>Inital mass (g)</t>
  </si>
  <si>
    <t>Final mass(g)</t>
  </si>
  <si>
    <t>Δmass (g)</t>
  </si>
  <si>
    <r>
      <t xml:space="preserve">Mean </t>
    </r>
    <r>
      <rPr>
        <sz val="11"/>
        <color theme="1"/>
        <rFont val="Calibri"/>
        <family val="2"/>
      </rPr>
      <t>±St.dev</t>
    </r>
  </si>
  <si>
    <r>
      <t xml:space="preserve">0,47 </t>
    </r>
    <r>
      <rPr>
        <sz val="11"/>
        <color theme="1"/>
        <rFont val="Calibri"/>
        <family val="2"/>
      </rPr>
      <t>±</t>
    </r>
    <r>
      <rPr>
        <sz val="11.35"/>
        <color theme="1"/>
        <rFont val="Calibri"/>
        <family val="2"/>
      </rPr>
      <t>0,00</t>
    </r>
  </si>
  <si>
    <r>
      <t xml:space="preserve">0,59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0,09</t>
    </r>
  </si>
  <si>
    <r>
      <t xml:space="preserve">Mean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St.dev</t>
    </r>
  </si>
  <si>
    <r>
      <t xml:space="preserve">Mean </t>
    </r>
    <r>
      <rPr>
        <sz val="11"/>
        <color theme="1"/>
        <rFont val="Calibri"/>
        <family val="2"/>
      </rPr>
      <t>±</t>
    </r>
    <r>
      <rPr>
        <sz val="11.35"/>
        <color theme="1"/>
        <rFont val="Calibri"/>
        <family val="2"/>
      </rPr>
      <t xml:space="preserve"> St.dev</t>
    </r>
  </si>
  <si>
    <r>
      <t>Mean</t>
    </r>
    <r>
      <rPr>
        <sz val="11"/>
        <color theme="1"/>
        <rFont val="Calibri"/>
        <family val="2"/>
      </rPr>
      <t>± St.dev</t>
    </r>
  </si>
  <si>
    <t>Mean± St.dev</t>
  </si>
  <si>
    <r>
      <t>0,51</t>
    </r>
    <r>
      <rPr>
        <sz val="11"/>
        <color theme="1"/>
        <rFont val="Calibri"/>
        <family val="2"/>
      </rPr>
      <t>±0,01</t>
    </r>
  </si>
  <si>
    <r>
      <t>0,45</t>
    </r>
    <r>
      <rPr>
        <sz val="11"/>
        <color theme="1"/>
        <rFont val="Calibri"/>
        <family val="2"/>
      </rPr>
      <t>±0,01</t>
    </r>
  </si>
  <si>
    <r>
      <t>0,04</t>
    </r>
    <r>
      <rPr>
        <sz val="11"/>
        <color theme="1"/>
        <rFont val="Calibri"/>
        <family val="2"/>
      </rPr>
      <t>±0,01</t>
    </r>
  </si>
  <si>
    <r>
      <t>0,12</t>
    </r>
    <r>
      <rPr>
        <sz val="11"/>
        <color theme="1"/>
        <rFont val="Calibri"/>
        <family val="2"/>
      </rPr>
      <t>±0,01</t>
    </r>
  </si>
  <si>
    <r>
      <t>Molarity (mol/dm</t>
    </r>
    <r>
      <rPr>
        <b/>
        <vertAlign val="superscript"/>
        <sz val="11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>)</t>
    </r>
  </si>
  <si>
    <t xml:space="preserve">Osmotic potential </t>
  </si>
  <si>
    <t>(kPa)</t>
  </si>
  <si>
    <t>Δmass (%)</t>
  </si>
  <si>
    <r>
      <t>25,89</t>
    </r>
    <r>
      <rPr>
        <sz val="11"/>
        <color theme="1"/>
        <rFont val="Calibri"/>
        <family val="2"/>
      </rPr>
      <t>±1,91%</t>
    </r>
  </si>
  <si>
    <t>8,51±1,23%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</si>
</sst>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rgb="FF9C5700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sz val="14.3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sz val="11"/>
      <color theme="1"/>
      <name val="Arial"/>
    </font>
    <font>
      <sz val="11.35"/>
      <color theme="1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4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68282"/>
        <bgColor indexed="64"/>
      </patternFill>
    </fill>
    <fill>
      <patternFill patternType="solid">
        <fgColor rgb="FF595757"/>
        <bgColor indexed="64"/>
      </patternFill>
    </fill>
    <fill>
      <patternFill patternType="solid">
        <fgColor rgb="FF504E4E"/>
        <bgColor indexed="64"/>
      </patternFill>
    </fill>
    <fill>
      <patternFill patternType="solid">
        <fgColor theme="6" tint="0.79998168889431442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9" fillId="0" borderId="0" applyFont="0" applyFill="0" applyBorder="0" applyAlignment="0" applyProtection="0"/>
  </cellStyleXfs>
  <cellXfs count="212">
    <xf numFmtId="0" fontId="0" fillId="0" borderId="0" xfId="0"/>
    <xf numFmtId="2" fontId="0" fillId="0" borderId="4" xfId="0" applyNumberFormat="1" applyBorder="1"/>
    <xf numFmtId="2" fontId="0" fillId="0" borderId="5" xfId="0" applyNumberFormat="1" applyBorder="1"/>
    <xf numFmtId="0" fontId="0" fillId="0" borderId="10" xfId="0" applyBorder="1"/>
    <xf numFmtId="2" fontId="0" fillId="0" borderId="8" xfId="0" applyNumberFormat="1" applyBorder="1"/>
    <xf numFmtId="2" fontId="0" fillId="0" borderId="13" xfId="0" applyNumberFormat="1" applyBorder="1"/>
    <xf numFmtId="0" fontId="0" fillId="0" borderId="0" xfId="0" applyAlignment="1">
      <alignment horizontal="center"/>
    </xf>
    <xf numFmtId="0" fontId="0" fillId="0" borderId="15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2" fontId="0" fillId="0" borderId="21" xfId="0" applyNumberFormat="1" applyBorder="1"/>
    <xf numFmtId="2" fontId="0" fillId="0" borderId="15" xfId="0" applyNumberFormat="1" applyBorder="1"/>
    <xf numFmtId="2" fontId="0" fillId="0" borderId="20" xfId="0" applyNumberFormat="1" applyBorder="1"/>
    <xf numFmtId="0" fontId="0" fillId="0" borderId="2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/>
    <xf numFmtId="0" fontId="0" fillId="0" borderId="3" xfId="0" applyBorder="1" applyAlignment="1">
      <alignment horizontal="center" vertical="center" textRotation="180"/>
    </xf>
    <xf numFmtId="0" fontId="0" fillId="0" borderId="9" xfId="0" applyBorder="1" applyAlignment="1">
      <alignment horizontal="center" vertical="center" textRotation="180"/>
    </xf>
    <xf numFmtId="0" fontId="0" fillId="0" borderId="10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 wrapText="1"/>
    </xf>
    <xf numFmtId="0" fontId="0" fillId="0" borderId="9" xfId="0" applyBorder="1" applyAlignment="1">
      <alignment horizontal="center" vertical="center" textRotation="180" wrapText="1"/>
    </xf>
    <xf numFmtId="0" fontId="0" fillId="0" borderId="10" xfId="0" applyBorder="1" applyAlignment="1">
      <alignment horizontal="center" vertical="center" textRotation="180" wrapText="1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10" fontId="0" fillId="0" borderId="6" xfId="2" applyNumberFormat="1" applyFont="1" applyBorder="1"/>
    <xf numFmtId="10" fontId="0" fillId="0" borderId="7" xfId="2" applyNumberFormat="1" applyFont="1" applyBorder="1"/>
    <xf numFmtId="10" fontId="0" fillId="0" borderId="14" xfId="2" applyNumberFormat="1" applyFont="1" applyBorder="1"/>
    <xf numFmtId="10" fontId="0" fillId="0" borderId="30" xfId="0" applyNumberFormat="1" applyBorder="1"/>
    <xf numFmtId="10" fontId="0" fillId="0" borderId="31" xfId="2" applyNumberFormat="1" applyFont="1" applyBorder="1"/>
    <xf numFmtId="2" fontId="0" fillId="0" borderId="3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31" xfId="0" applyBorder="1"/>
    <xf numFmtId="0" fontId="0" fillId="0" borderId="32" xfId="0" applyBorder="1"/>
    <xf numFmtId="0" fontId="0" fillId="0" borderId="5" xfId="0" applyBorder="1"/>
    <xf numFmtId="164" fontId="0" fillId="0" borderId="5" xfId="0" applyNumberFormat="1" applyBorder="1"/>
    <xf numFmtId="0" fontId="0" fillId="0" borderId="28" xfId="0" applyBorder="1"/>
    <xf numFmtId="0" fontId="0" fillId="0" borderId="29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164" fontId="0" fillId="0" borderId="9" xfId="0" applyNumberFormat="1" applyBorder="1"/>
    <xf numFmtId="0" fontId="0" fillId="0" borderId="13" xfId="0" applyBorder="1"/>
    <xf numFmtId="0" fontId="0" fillId="0" borderId="16" xfId="0" applyBorder="1"/>
    <xf numFmtId="0" fontId="0" fillId="0" borderId="35" xfId="0" applyBorder="1"/>
    <xf numFmtId="0" fontId="0" fillId="0" borderId="40" xfId="0" applyBorder="1"/>
    <xf numFmtId="0" fontId="0" fillId="0" borderId="24" xfId="0" applyBorder="1"/>
    <xf numFmtId="0" fontId="2" fillId="0" borderId="0" xfId="0" applyFont="1"/>
    <xf numFmtId="0" fontId="12" fillId="0" borderId="0" xfId="0" applyFont="1" applyAlignment="1">
      <alignment horizontal="center" vertical="center"/>
    </xf>
    <xf numFmtId="0" fontId="0" fillId="0" borderId="43" xfId="0" applyBorder="1"/>
    <xf numFmtId="0" fontId="0" fillId="0" borderId="11" xfId="0" applyBorder="1"/>
    <xf numFmtId="0" fontId="0" fillId="0" borderId="12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0" xfId="0" applyAlignment="1">
      <alignment vertical="center"/>
    </xf>
    <xf numFmtId="0" fontId="0" fillId="0" borderId="47" xfId="0" applyBorder="1" applyAlignment="1">
      <alignment horizontal="right" vertical="center"/>
    </xf>
    <xf numFmtId="9" fontId="0" fillId="0" borderId="28" xfId="2" applyFont="1" applyFill="1" applyBorder="1" applyAlignment="1">
      <alignment horizontal="right" vertical="center"/>
    </xf>
    <xf numFmtId="9" fontId="0" fillId="0" borderId="0" xfId="2" applyFont="1" applyFill="1" applyBorder="1" applyAlignment="1">
      <alignment horizontal="right" vertical="center"/>
    </xf>
    <xf numFmtId="0" fontId="0" fillId="0" borderId="47" xfId="0" applyBorder="1" applyAlignment="1">
      <alignment horizontal="center" vertical="center"/>
    </xf>
    <xf numFmtId="9" fontId="0" fillId="0" borderId="51" xfId="2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0" fontId="0" fillId="0" borderId="28" xfId="0" applyNumberFormat="1" applyBorder="1" applyAlignment="1">
      <alignment horizontal="right" vertical="center"/>
    </xf>
    <xf numFmtId="10" fontId="0" fillId="0" borderId="51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5" fillId="0" borderId="0" xfId="0" applyFont="1"/>
    <xf numFmtId="0" fontId="0" fillId="0" borderId="51" xfId="0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57" xfId="0" applyBorder="1"/>
    <xf numFmtId="0" fontId="0" fillId="0" borderId="58" xfId="0" applyBorder="1" applyAlignment="1">
      <alignment horizontal="right"/>
    </xf>
    <xf numFmtId="0" fontId="0" fillId="0" borderId="59" xfId="0" applyBorder="1"/>
    <xf numFmtId="0" fontId="0" fillId="0" borderId="32" xfId="0" applyBorder="1" applyAlignment="1">
      <alignment horizontal="right"/>
    </xf>
    <xf numFmtId="0" fontId="0" fillId="0" borderId="54" xfId="0" applyBorder="1"/>
    <xf numFmtId="10" fontId="0" fillId="0" borderId="0" xfId="0" applyNumberFormat="1"/>
    <xf numFmtId="0" fontId="0" fillId="3" borderId="5" xfId="0" applyFill="1" applyBorder="1"/>
    <xf numFmtId="0" fontId="0" fillId="16" borderId="5" xfId="0" applyFill="1" applyBorder="1"/>
    <xf numFmtId="0" fontId="2" fillId="0" borderId="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36" xfId="0" quotePrefix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2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0" borderId="20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10" fontId="0" fillId="0" borderId="5" xfId="2" applyNumberFormat="1" applyFon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10" fontId="0" fillId="0" borderId="3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0" fontId="2" fillId="0" borderId="5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 textRotation="90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4" fontId="2" fillId="0" borderId="44" xfId="0" applyNumberFormat="1" applyFont="1" applyBorder="1" applyAlignment="1">
      <alignment horizontal="center" vertical="center"/>
    </xf>
    <xf numFmtId="164" fontId="2" fillId="0" borderId="49" xfId="0" applyNumberFormat="1" applyFont="1" applyBorder="1" applyAlignment="1">
      <alignment horizontal="center" vertical="center"/>
    </xf>
    <xf numFmtId="0" fontId="2" fillId="9" borderId="48" xfId="0" applyFont="1" applyFill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164" fontId="14" fillId="9" borderId="48" xfId="0" applyNumberFormat="1" applyFont="1" applyFill="1" applyBorder="1" applyAlignment="1">
      <alignment horizontal="center" vertical="center"/>
    </xf>
    <xf numFmtId="164" fontId="14" fillId="9" borderId="50" xfId="0" applyNumberFormat="1" applyFont="1" applyFill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15" borderId="11" xfId="0" applyFont="1" applyFill="1" applyBorder="1" applyAlignment="1">
      <alignment horizontal="center"/>
    </xf>
    <xf numFmtId="0" fontId="15" fillId="15" borderId="13" xfId="0" applyFont="1" applyFill="1" applyBorder="1" applyAlignment="1">
      <alignment horizontal="center"/>
    </xf>
    <xf numFmtId="0" fontId="0" fillId="16" borderId="5" xfId="0" applyFill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16" borderId="5" xfId="0" applyFill="1" applyBorder="1"/>
    <xf numFmtId="0" fontId="15" fillId="15" borderId="5" xfId="0" applyFont="1" applyFill="1" applyBorder="1" applyAlignment="1">
      <alignment horizontal="center"/>
    </xf>
    <xf numFmtId="0" fontId="0" fillId="0" borderId="5" xfId="0" applyBorder="1"/>
    <xf numFmtId="0" fontId="15" fillId="14" borderId="5" xfId="0" applyFont="1" applyFill="1" applyBorder="1" applyAlignment="1">
      <alignment horizontal="center"/>
    </xf>
    <xf numFmtId="0" fontId="0" fillId="16" borderId="15" xfId="0" applyFill="1" applyBorder="1"/>
    <xf numFmtId="0" fontId="0" fillId="11" borderId="11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3" xfId="0" applyFont="1" applyFill="1" applyBorder="1" applyAlignment="1">
      <alignment horizontal="center"/>
    </xf>
    <xf numFmtId="0" fontId="15" fillId="14" borderId="11" xfId="0" applyFont="1" applyFill="1" applyBorder="1" applyAlignment="1">
      <alignment horizontal="center"/>
    </xf>
    <xf numFmtId="0" fontId="15" fillId="14" borderId="1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2" fontId="0" fillId="0" borderId="5" xfId="0" applyNumberFormat="1" applyBorder="1"/>
    <xf numFmtId="0" fontId="15" fillId="13" borderId="5" xfId="0" applyFont="1" applyFill="1" applyBorder="1" applyAlignment="1">
      <alignment horizontal="center"/>
    </xf>
    <xf numFmtId="2" fontId="0" fillId="16" borderId="5" xfId="0" applyNumberFormat="1" applyFill="1" applyBorder="1"/>
    <xf numFmtId="0" fontId="0" fillId="3" borderId="16" xfId="0" applyFill="1" applyBorder="1"/>
    <xf numFmtId="0" fontId="0" fillId="12" borderId="5" xfId="0" applyFill="1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164" fontId="0" fillId="10" borderId="5" xfId="0" applyNumberFormat="1" applyFill="1" applyBorder="1"/>
    <xf numFmtId="0" fontId="0" fillId="11" borderId="5" xfId="0" applyFill="1" applyBorder="1" applyAlignment="1">
      <alignment horizontal="center"/>
    </xf>
    <xf numFmtId="0" fontId="0" fillId="0" borderId="0" xfId="0"/>
    <xf numFmtId="0" fontId="0" fillId="3" borderId="5" xfId="0" applyFill="1" applyBorder="1"/>
    <xf numFmtId="2" fontId="0" fillId="16" borderId="5" xfId="0" applyNumberFormat="1" applyFill="1" applyBorder="1" applyAlignment="1">
      <alignment horizontal="right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/>
    </xf>
    <xf numFmtId="0" fontId="23" fillId="0" borderId="65" xfId="0" applyFont="1" applyBorder="1" applyAlignment="1">
      <alignment horizontal="center" vertical="center"/>
    </xf>
    <xf numFmtId="0" fontId="23" fillId="0" borderId="66" xfId="0" applyFont="1" applyBorder="1" applyAlignment="1">
      <alignment horizontal="center" vertical="center"/>
    </xf>
    <xf numFmtId="0" fontId="23" fillId="0" borderId="63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 wrapText="1"/>
    </xf>
    <xf numFmtId="0" fontId="22" fillId="0" borderId="61" xfId="0" applyFont="1" applyBorder="1" applyAlignment="1">
      <alignment horizontal="center" vertical="center" wrapText="1"/>
    </xf>
    <xf numFmtId="2" fontId="23" fillId="0" borderId="29" xfId="0" applyNumberFormat="1" applyFont="1" applyBorder="1" applyAlignment="1">
      <alignment horizontal="center" vertical="center"/>
    </xf>
    <xf numFmtId="2" fontId="23" fillId="0" borderId="67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2" fontId="0" fillId="0" borderId="11" xfId="0" applyNumberFormat="1" applyBorder="1"/>
    <xf numFmtId="2" fontId="0" fillId="16" borderId="11" xfId="0" applyNumberForma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2" fontId="0" fillId="16" borderId="11" xfId="0" applyNumberFormat="1" applyFill="1" applyBorder="1"/>
    <xf numFmtId="0" fontId="0" fillId="0" borderId="0" xfId="0" applyBorder="1"/>
  </cellXfs>
  <cellStyles count="3">
    <cellStyle name="Neutral" xfId="1" builtinId="28"/>
    <cellStyle name="Normal" xfId="0" builtinId="0"/>
    <cellStyle name="Pro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2098928036991"/>
          <c:y val="7.2101416645960745E-2"/>
          <c:w val="0.81242416813119134"/>
          <c:h val="0.73636728270819563"/>
        </c:manualLayout>
      </c:layout>
      <c:lineChart>
        <c:grouping val="standard"/>
        <c:varyColors val="0"/>
        <c:ser>
          <c:idx val="0"/>
          <c:order val="0"/>
          <c:tx>
            <c:v>Mean weight change</c:v>
          </c:tx>
          <c:spPr>
            <a:ln w="127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'Main sheet'!$H$55:$H$60</c:f>
                <c:numCache>
                  <c:formatCode>General</c:formatCode>
                  <c:ptCount val="6"/>
                  <c:pt idx="0">
                    <c:v>1.9096329103313846E-2</c:v>
                  </c:pt>
                  <c:pt idx="1">
                    <c:v>1.2284048280630316E-2</c:v>
                  </c:pt>
                  <c:pt idx="2">
                    <c:v>3.1717276276592765E-2</c:v>
                  </c:pt>
                  <c:pt idx="3">
                    <c:v>3.8356928462382908E-2</c:v>
                  </c:pt>
                  <c:pt idx="4">
                    <c:v>1.6250268421829243E-2</c:v>
                  </c:pt>
                  <c:pt idx="5">
                    <c:v>3.1914893617021323E-2</c:v>
                  </c:pt>
                </c:numCache>
              </c:numRef>
            </c:plus>
            <c:minus>
              <c:numRef>
                <c:f>'Main sheet'!$H$55:$H$60</c:f>
                <c:numCache>
                  <c:formatCode>General</c:formatCode>
                  <c:ptCount val="6"/>
                  <c:pt idx="0">
                    <c:v>1.9096329103313846E-2</c:v>
                  </c:pt>
                  <c:pt idx="1">
                    <c:v>1.2284048280630316E-2</c:v>
                  </c:pt>
                  <c:pt idx="2">
                    <c:v>3.1717276276592765E-2</c:v>
                  </c:pt>
                  <c:pt idx="3">
                    <c:v>3.8356928462382908E-2</c:v>
                  </c:pt>
                  <c:pt idx="4">
                    <c:v>1.6250268421829243E-2</c:v>
                  </c:pt>
                  <c:pt idx="5">
                    <c:v>3.1914893617021323E-2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'Main sheet'!$E$55:$E$60</c:f>
              <c:numCache>
                <c:formatCode>General</c:formatCode>
                <c:ptCount val="6"/>
                <c:pt idx="0" formatCode="0.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 formatCode="0.0">
                  <c:v>1</c:v>
                </c:pt>
              </c:numCache>
            </c:numRef>
          </c:cat>
          <c:val>
            <c:numRef>
              <c:f>'Main sheet'!$F$55:$F$60</c:f>
              <c:numCache>
                <c:formatCode>0.00%</c:formatCode>
                <c:ptCount val="6"/>
                <c:pt idx="0">
                  <c:v>0.25886524822695028</c:v>
                </c:pt>
                <c:pt idx="1">
                  <c:v>8.5106382978723485E-2</c:v>
                </c:pt>
                <c:pt idx="2">
                  <c:v>-4.9645390070921967E-2</c:v>
                </c:pt>
                <c:pt idx="3">
                  <c:v>-0.2234042553191489</c:v>
                </c:pt>
                <c:pt idx="4">
                  <c:v>-0.35106382978723399</c:v>
                </c:pt>
                <c:pt idx="5">
                  <c:v>-0.43617021276595741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C-4BAE-A152-1808DE58565F}"/>
            </c:ext>
          </c:extLst>
        </c:ser>
        <c:ser>
          <c:idx val="2"/>
          <c:order val="2"/>
          <c:tx>
            <c:strRef>
              <c:f>'Main sheet'!$I$54:$K$54</c:f>
              <c:strCache>
                <c:ptCount val="1"/>
                <c:pt idx="0">
                  <c:v>Linear regression</c:v>
                </c:pt>
              </c:strCache>
            </c:strRef>
          </c:tx>
          <c:spPr>
            <a:ln w="12700" cap="sq">
              <a:solidFill>
                <a:schemeClr val="bg1">
                  <a:lumMod val="50000"/>
                </a:schemeClr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'Main sheet'!$I$55:$I$60</c:f>
              <c:numCache>
                <c:formatCode>0.00%</c:formatCode>
                <c:ptCount val="6"/>
                <c:pt idx="0">
                  <c:v>0.23480000000000001</c:v>
                </c:pt>
                <c:pt idx="1">
                  <c:v>9.3140000000000001E-2</c:v>
                </c:pt>
                <c:pt idx="2">
                  <c:v>-4.8520000000000008E-2</c:v>
                </c:pt>
                <c:pt idx="3">
                  <c:v>-0.19018000000000002</c:v>
                </c:pt>
                <c:pt idx="4">
                  <c:v>-0.33184000000000002</c:v>
                </c:pt>
                <c:pt idx="5">
                  <c:v>-0.47350000000000003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9-4306-8A13-76A066B07399}"/>
            </c:ext>
          </c:extLst>
        </c:ser>
        <c:ser>
          <c:idx val="3"/>
          <c:order val="3"/>
          <c:tx>
            <c:strRef>
              <c:f>'Main sheet'!$C$44:$C$49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strCache>
            </c:strRef>
          </c:tx>
          <c:spPr>
            <a:ln w="952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'Main sheet'!$C$44:$C$49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3-4471-B4D5-871CEE75C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2501728"/>
        <c:axId val="14765441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'Main sheet'!$G$54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'Main sheet'!$E$55:$E$60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 formatCode="0.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 formatCode="0.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'Main sheet'!$G$55:$G$60</c15:sqref>
                        </c15:formulaRef>
                      </c:ext>
                    </c:extLst>
                    <c:numCache>
                      <c:formatCode>0.00%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68C-4BAE-A152-1808DE58565F}"/>
                  </c:ext>
                </c:extLst>
              </c15:ser>
            </c15:filteredLineSeries>
          </c:ext>
        </c:extLst>
      </c:lineChart>
      <c:catAx>
        <c:axId val="14725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Concentration</a:t>
                </a:r>
                <a:r>
                  <a:rPr lang="sv-S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(mol/dm</a:t>
                </a:r>
                <a:r>
                  <a:rPr lang="sv-SE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3</a:t>
                </a:r>
                <a:r>
                  <a:rPr lang="sv-S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)</a:t>
                </a:r>
                <a:endParaRPr lang="sv-SE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6544128"/>
        <c:crossesAt val="-0.52"/>
        <c:auto val="1"/>
        <c:lblAlgn val="ctr"/>
        <c:lblOffset val="100"/>
        <c:tickLblSkip val="1"/>
        <c:noMultiLvlLbl val="0"/>
      </c:catAx>
      <c:valAx>
        <c:axId val="1476544128"/>
        <c:scaling>
          <c:orientation val="minMax"/>
          <c:max val="0.30000000000000004"/>
          <c:min val="-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Change in Weight</a:t>
                </a:r>
                <a:r>
                  <a:rPr lang="sv-S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(%)</a:t>
                </a:r>
                <a:endParaRPr lang="sv-SE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2501728"/>
        <c:crossesAt val="1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63588803803902449"/>
          <c:y val="2.2143453924131425E-2"/>
          <c:w val="0.26621940427841029"/>
          <c:h val="0.15365544139894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2098928036991"/>
          <c:y val="7.2101416645960745E-2"/>
          <c:w val="0.81242416813119134"/>
          <c:h val="0.73636728270819563"/>
        </c:manualLayout>
      </c:layout>
      <c:lineChart>
        <c:grouping val="standard"/>
        <c:varyColors val="0"/>
        <c:ser>
          <c:idx val="0"/>
          <c:order val="0"/>
          <c:tx>
            <c:v>Mean weight change</c:v>
          </c:tx>
          <c:spPr>
            <a:ln w="127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'Main sheet'!$H$55:$H$60</c:f>
                <c:numCache>
                  <c:formatCode>General</c:formatCode>
                  <c:ptCount val="6"/>
                  <c:pt idx="0">
                    <c:v>1.9096329103313846E-2</c:v>
                  </c:pt>
                  <c:pt idx="1">
                    <c:v>1.2284048280630316E-2</c:v>
                  </c:pt>
                  <c:pt idx="2">
                    <c:v>3.1717276276592765E-2</c:v>
                  </c:pt>
                  <c:pt idx="3">
                    <c:v>3.8356928462382908E-2</c:v>
                  </c:pt>
                  <c:pt idx="4">
                    <c:v>1.6250268421829243E-2</c:v>
                  </c:pt>
                  <c:pt idx="5">
                    <c:v>3.1914893617021323E-2</c:v>
                  </c:pt>
                </c:numCache>
              </c:numRef>
            </c:plus>
            <c:minus>
              <c:numRef>
                <c:f>'Main sheet'!$H$55:$H$60</c:f>
                <c:numCache>
                  <c:formatCode>General</c:formatCode>
                  <c:ptCount val="6"/>
                  <c:pt idx="0">
                    <c:v>1.9096329103313846E-2</c:v>
                  </c:pt>
                  <c:pt idx="1">
                    <c:v>1.2284048280630316E-2</c:v>
                  </c:pt>
                  <c:pt idx="2">
                    <c:v>3.1717276276592765E-2</c:v>
                  </c:pt>
                  <c:pt idx="3">
                    <c:v>3.8356928462382908E-2</c:v>
                  </c:pt>
                  <c:pt idx="4">
                    <c:v>1.6250268421829243E-2</c:v>
                  </c:pt>
                  <c:pt idx="5">
                    <c:v>3.1914893617021323E-2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'Main sheet'!$E$55:$E$60</c:f>
              <c:numCache>
                <c:formatCode>General</c:formatCode>
                <c:ptCount val="6"/>
                <c:pt idx="0" formatCode="0.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 formatCode="0.0">
                  <c:v>1</c:v>
                </c:pt>
              </c:numCache>
            </c:numRef>
          </c:cat>
          <c:val>
            <c:numRef>
              <c:f>'Main sheet'!$F$55:$F$60</c:f>
              <c:numCache>
                <c:formatCode>0.00%</c:formatCode>
                <c:ptCount val="6"/>
                <c:pt idx="0">
                  <c:v>0.25886524822695028</c:v>
                </c:pt>
                <c:pt idx="1">
                  <c:v>8.5106382978723485E-2</c:v>
                </c:pt>
                <c:pt idx="2">
                  <c:v>-4.9645390070921967E-2</c:v>
                </c:pt>
                <c:pt idx="3">
                  <c:v>-0.2234042553191489</c:v>
                </c:pt>
                <c:pt idx="4">
                  <c:v>-0.35106382978723399</c:v>
                </c:pt>
                <c:pt idx="5">
                  <c:v>-0.43617021276595741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A-4A62-B632-F68BAB082073}"/>
            </c:ext>
          </c:extLst>
        </c:ser>
        <c:ser>
          <c:idx val="2"/>
          <c:order val="2"/>
          <c:tx>
            <c:strRef>
              <c:f>'Main sheet'!$I$54:$K$54</c:f>
              <c:strCache>
                <c:ptCount val="1"/>
                <c:pt idx="0">
                  <c:v>Linear regression</c:v>
                </c:pt>
              </c:strCache>
            </c:strRef>
          </c:tx>
          <c:spPr>
            <a:ln w="12700" cap="sq">
              <a:solidFill>
                <a:schemeClr val="bg1">
                  <a:lumMod val="50000"/>
                </a:schemeClr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'Main sheet'!$I$55:$I$60</c:f>
              <c:numCache>
                <c:formatCode>0.00%</c:formatCode>
                <c:ptCount val="6"/>
                <c:pt idx="0">
                  <c:v>0.23480000000000001</c:v>
                </c:pt>
                <c:pt idx="1">
                  <c:v>9.3140000000000001E-2</c:v>
                </c:pt>
                <c:pt idx="2">
                  <c:v>-4.8520000000000008E-2</c:v>
                </c:pt>
                <c:pt idx="3">
                  <c:v>-0.19018000000000002</c:v>
                </c:pt>
                <c:pt idx="4">
                  <c:v>-0.33184000000000002</c:v>
                </c:pt>
                <c:pt idx="5">
                  <c:v>-0.47350000000000003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A-4A62-B632-F68BAB082073}"/>
            </c:ext>
          </c:extLst>
        </c:ser>
        <c:ser>
          <c:idx val="3"/>
          <c:order val="3"/>
          <c:tx>
            <c:strRef>
              <c:f>'Main sheet'!$C$44:$C$49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strCache>
            </c:strRef>
          </c:tx>
          <c:spPr>
            <a:ln w="952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'Main sheet'!$C$44:$C$49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A-4A62-B632-F68BAB082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2501728"/>
        <c:axId val="14765441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'Main sheet'!$G$54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'Main sheet'!$E$55:$E$60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 formatCode="0.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</c:v>
                      </c:pt>
                      <c:pt idx="4">
                        <c:v>0.8</c:v>
                      </c:pt>
                      <c:pt idx="5" formatCode="0.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'Main sheet'!$G$55:$G$60</c15:sqref>
                        </c15:formulaRef>
                      </c:ext>
                    </c:extLst>
                    <c:numCache>
                      <c:formatCode>0.00%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41A-4A62-B632-F68BAB082073}"/>
                  </c:ext>
                </c:extLst>
              </c15:ser>
            </c15:filteredLineSeries>
          </c:ext>
        </c:extLst>
      </c:lineChart>
      <c:catAx>
        <c:axId val="14725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Concentration</a:t>
                </a:r>
                <a:r>
                  <a:rPr lang="sv-S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(mol/dm</a:t>
                </a:r>
                <a:r>
                  <a:rPr lang="sv-SE" baseline="3000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3</a:t>
                </a:r>
                <a:r>
                  <a:rPr lang="sv-S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)</a:t>
                </a:r>
                <a:endParaRPr lang="sv-SE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6544128"/>
        <c:crossesAt val="-0.52"/>
        <c:auto val="1"/>
        <c:lblAlgn val="ctr"/>
        <c:lblOffset val="100"/>
        <c:tickLblSkip val="1"/>
        <c:noMultiLvlLbl val="0"/>
      </c:catAx>
      <c:valAx>
        <c:axId val="1476544128"/>
        <c:scaling>
          <c:orientation val="minMax"/>
          <c:max val="0.30000000000000004"/>
          <c:min val="-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Change in Weight</a:t>
                </a:r>
                <a:r>
                  <a:rPr lang="sv-SE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(%)</a:t>
                </a:r>
                <a:endParaRPr lang="sv-SE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2501728"/>
        <c:crossesAt val="1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63588803803902449"/>
          <c:y val="2.2143453924131425E-2"/>
          <c:w val="0.26621940427841029"/>
          <c:h val="0.15365544139894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0.7083x + 0.2348</a:t>
            </a:r>
          </a:p>
        </c:rich>
      </c:tx>
      <c:layout>
        <c:manualLayout>
          <c:xMode val="edge"/>
          <c:yMode val="edge"/>
          <c:x val="0.69695363019950518"/>
          <c:y val="0.189964157706093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18401233165771122"/>
          <c:y val="0.17171311266342493"/>
          <c:w val="0.77187729658792636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OSMOTIC P</c:v>
                </c:pt>
              </c:strCache>
            </c:strRef>
          </c:tx>
          <c:spPr>
            <a:ln w="1905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Sheet1!$C$4:$C$23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Sheet1!$D$4:$D$23</c:f>
              <c:numCache>
                <c:formatCode>General</c:formatCode>
                <c:ptCount val="20"/>
                <c:pt idx="0">
                  <c:v>-156.11500000000001</c:v>
                </c:pt>
                <c:pt idx="1">
                  <c:v>-275.36</c:v>
                </c:pt>
                <c:pt idx="2">
                  <c:v>-400.73499999999996</c:v>
                </c:pt>
                <c:pt idx="3">
                  <c:v>-532.24</c:v>
                </c:pt>
                <c:pt idx="4">
                  <c:v>-669.875</c:v>
                </c:pt>
                <c:pt idx="5">
                  <c:v>-813.64</c:v>
                </c:pt>
                <c:pt idx="6">
                  <c:v>-963.53499999999985</c:v>
                </c:pt>
                <c:pt idx="7">
                  <c:v>-1119.5600000000002</c:v>
                </c:pt>
                <c:pt idx="8">
                  <c:v>-1281.7150000000001</c:v>
                </c:pt>
                <c:pt idx="9">
                  <c:v>-1450</c:v>
                </c:pt>
                <c:pt idx="10">
                  <c:v>-1624.4150000000002</c:v>
                </c:pt>
                <c:pt idx="11">
                  <c:v>-1804.9599999999998</c:v>
                </c:pt>
                <c:pt idx="12">
                  <c:v>-1991.6350000000002</c:v>
                </c:pt>
                <c:pt idx="13">
                  <c:v>-2184.4399999999996</c:v>
                </c:pt>
                <c:pt idx="14">
                  <c:v>-2383.375</c:v>
                </c:pt>
                <c:pt idx="15">
                  <c:v>-2588.4400000000005</c:v>
                </c:pt>
                <c:pt idx="16">
                  <c:v>-2799.6349999999998</c:v>
                </c:pt>
                <c:pt idx="17">
                  <c:v>-3016.96</c:v>
                </c:pt>
                <c:pt idx="18">
                  <c:v>-3240.415</c:v>
                </c:pt>
                <c:pt idx="19">
                  <c:v>-3470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05-418E-B992-23D7F488B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257808"/>
        <c:axId val="468319904"/>
      </c:scatterChart>
      <c:valAx>
        <c:axId val="20322578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Concentration (</a:t>
                </a:r>
                <a:r>
                  <a:rPr lang="sv-SE" i="1"/>
                  <a:t>mol/dm</a:t>
                </a:r>
                <a:r>
                  <a:rPr lang="sv-SE" i="1" baseline="30000"/>
                  <a:t>3</a:t>
                </a:r>
                <a:r>
                  <a:rPr lang="sv-SE" i="0" baseline="0"/>
                  <a:t>)</a:t>
                </a:r>
                <a:endParaRPr lang="sv-SE" i="0"/>
              </a:p>
            </c:rich>
          </c:tx>
          <c:layout>
            <c:manualLayout>
              <c:xMode val="edge"/>
              <c:yMode val="edge"/>
              <c:x val="0.45165857392825898"/>
              <c:y val="2.68285214348206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68319904"/>
        <c:crosses val="autoZero"/>
        <c:crossBetween val="midCat"/>
      </c:valAx>
      <c:valAx>
        <c:axId val="4683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Osmotic Potential</a:t>
                </a:r>
                <a:r>
                  <a:rPr lang="sv-SE" baseline="0"/>
                  <a:t> (</a:t>
                </a:r>
                <a:r>
                  <a:rPr lang="sv-SE" i="1" baseline="0"/>
                  <a:t>kPa</a:t>
                </a:r>
                <a:r>
                  <a:rPr lang="sv-SE" i="0" baseline="0"/>
                  <a:t>)</a:t>
                </a:r>
                <a:endParaRPr lang="sv-SE"/>
              </a:p>
            </c:rich>
          </c:tx>
          <c:layout>
            <c:manualLayout>
              <c:xMode val="edge"/>
              <c:yMode val="edge"/>
              <c:x val="2.7208252711759816E-2"/>
              <c:y val="0.27351356760815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3225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281724</xdr:colOff>
      <xdr:row>28</xdr:row>
      <xdr:rowOff>147569</xdr:rowOff>
    </xdr:from>
    <xdr:to>
      <xdr:col>56</xdr:col>
      <xdr:colOff>201232</xdr:colOff>
      <xdr:row>79</xdr:row>
      <xdr:rowOff>147570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B9A53DA-C10C-5A05-7652-86558CC05868}"/>
            </a:ext>
          </a:extLst>
        </xdr:cNvPr>
        <xdr:cNvSpPr/>
      </xdr:nvSpPr>
      <xdr:spPr>
        <a:xfrm>
          <a:off x="24429611" y="8143203"/>
          <a:ext cx="9578663" cy="9578663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12</xdr:col>
      <xdr:colOff>457528</xdr:colOff>
      <xdr:row>44</xdr:row>
      <xdr:rowOff>92607</xdr:rowOff>
    </xdr:from>
    <xdr:to>
      <xdr:col>19</xdr:col>
      <xdr:colOff>842586</xdr:colOff>
      <xdr:row>58</xdr:row>
      <xdr:rowOff>189647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F4E584-F9B5-D831-B6BB-66BFF7EF338B}"/>
            </a:ext>
            <a:ext uri="{147F2762-F138-4A5C-976F-8EAC2B608ADB}">
              <a16:predDERef xmlns:a16="http://schemas.microsoft.com/office/drawing/2014/main" pred="{2B9A53DA-C10C-5A05-7652-86558CC05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435745</xdr:colOff>
      <xdr:row>43</xdr:row>
      <xdr:rowOff>95923</xdr:rowOff>
    </xdr:from>
    <xdr:to>
      <xdr:col>29</xdr:col>
      <xdr:colOff>445864</xdr:colOff>
      <xdr:row>58</xdr:row>
      <xdr:rowOff>2368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9527973D-76F3-43B0-BD93-315AF8CC769E}"/>
            </a:ext>
            <a:ext uri="{147F2762-F138-4A5C-976F-8EAC2B608ADB}">
              <a16:predDERef xmlns:a16="http://schemas.microsoft.com/office/drawing/2014/main" pred="{23F4E584-F9B5-D831-B6BB-66BFF7EF3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0.62605</cdr:x>
      <cdr:y>0</cdr:y>
    </cdr:from>
    <cdr:to>
      <cdr:x>0.91112</cdr:x>
      <cdr:y>0.28835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506CCF-0E54-3FA6-8540-FE7160BD4C7C}"/>
            </a:ext>
          </a:extLst>
        </cdr:cNvPr>
        <cdr:cNvSpPr txBox="1"/>
      </cdr:nvSpPr>
      <cdr:spPr>
        <a:xfrm xmlns:a="http://schemas.openxmlformats.org/drawingml/2006/main">
          <a:off x="3400854" y="0"/>
          <a:ext cx="1548547" cy="80159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000">
            <a:solidFill>
              <a:schemeClr val="tx1">
                <a:lumMod val="65000"/>
                <a:lumOff val="35000"/>
              </a:schemeClr>
            </a:solidFill>
          </a:endParaRPr>
        </a:p>
        <a:p xmlns:a="http://schemas.openxmlformats.org/drawingml/2006/main">
          <a:endParaRPr lang="sv-SE" sz="1000">
            <a:solidFill>
              <a:schemeClr val="tx1">
                <a:lumMod val="65000"/>
                <a:lumOff val="35000"/>
              </a:schemeClr>
            </a:solidFill>
          </a:endParaRPr>
        </a:p>
        <a:p xmlns:a="http://schemas.openxmlformats.org/drawingml/2006/main">
          <a:endParaRPr lang="sv-SE" sz="800">
            <a:solidFill>
              <a:schemeClr val="tx1">
                <a:lumMod val="85000"/>
                <a:lumOff val="15000"/>
              </a:schemeClr>
            </a:solidFill>
          </a:endParaRPr>
        </a:p>
        <a:p xmlns:a="http://schemas.openxmlformats.org/drawingml/2006/main">
          <a:r>
            <a:rPr lang="sv-SE" sz="800">
              <a:solidFill>
                <a:schemeClr val="tx1">
                  <a:lumMod val="85000"/>
                  <a:lumOff val="15000"/>
                </a:schemeClr>
              </a:solidFill>
            </a:rPr>
            <a:t>      y = -0.7083x</a:t>
          </a:r>
          <a:r>
            <a:rPr lang="sv-SE" sz="800" baseline="0">
              <a:solidFill>
                <a:schemeClr val="tx1">
                  <a:lumMod val="85000"/>
                  <a:lumOff val="15000"/>
                </a:schemeClr>
              </a:solidFill>
            </a:rPr>
            <a:t> + 0.2348</a:t>
          </a:r>
        </a:p>
        <a:p xmlns:a="http://schemas.openxmlformats.org/drawingml/2006/main">
          <a:r>
            <a:rPr lang="sv-SE" sz="800" baseline="0">
              <a:solidFill>
                <a:schemeClr val="tx1">
                  <a:lumMod val="85000"/>
                  <a:lumOff val="15000"/>
                </a:schemeClr>
              </a:solidFill>
            </a:rPr>
            <a:t>      r</a:t>
          </a:r>
          <a:r>
            <a:rPr lang="sv-SE" sz="800" baseline="30000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  <a:r>
            <a:rPr lang="sv-SE" sz="800" baseline="0">
              <a:solidFill>
                <a:schemeClr val="tx1">
                  <a:lumMod val="85000"/>
                  <a:lumOff val="15000"/>
                </a:schemeClr>
              </a:solidFill>
            </a:rPr>
            <a:t> = 0.99</a:t>
          </a:r>
          <a:endParaRPr lang="sv-SE" sz="800">
            <a:solidFill>
              <a:schemeClr val="tx1">
                <a:lumMod val="85000"/>
                <a:lumOff val="1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0.62605</cdr:x>
      <cdr:y>0</cdr:y>
    </cdr:from>
    <cdr:to>
      <cdr:x>0.91112</cdr:x>
      <cdr:y>0.28835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506CCF-0E54-3FA6-8540-FE7160BD4C7C}"/>
            </a:ext>
          </a:extLst>
        </cdr:cNvPr>
        <cdr:cNvSpPr txBox="1"/>
      </cdr:nvSpPr>
      <cdr:spPr>
        <a:xfrm xmlns:a="http://schemas.openxmlformats.org/drawingml/2006/main">
          <a:off x="3400854" y="0"/>
          <a:ext cx="1548547" cy="80159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000">
            <a:solidFill>
              <a:schemeClr val="tx1">
                <a:lumMod val="65000"/>
                <a:lumOff val="35000"/>
              </a:schemeClr>
            </a:solidFill>
          </a:endParaRPr>
        </a:p>
        <a:p xmlns:a="http://schemas.openxmlformats.org/drawingml/2006/main">
          <a:endParaRPr lang="sv-SE" sz="1000">
            <a:solidFill>
              <a:schemeClr val="tx1">
                <a:lumMod val="65000"/>
                <a:lumOff val="35000"/>
              </a:schemeClr>
            </a:solidFill>
          </a:endParaRPr>
        </a:p>
        <a:p xmlns:a="http://schemas.openxmlformats.org/drawingml/2006/main">
          <a:endParaRPr lang="sv-SE" sz="800">
            <a:solidFill>
              <a:schemeClr val="tx1">
                <a:lumMod val="85000"/>
                <a:lumOff val="15000"/>
              </a:schemeClr>
            </a:solidFill>
          </a:endParaRPr>
        </a:p>
        <a:p xmlns:a="http://schemas.openxmlformats.org/drawingml/2006/main">
          <a:r>
            <a:rPr lang="sv-SE" sz="800">
              <a:solidFill>
                <a:schemeClr val="tx1">
                  <a:lumMod val="85000"/>
                  <a:lumOff val="15000"/>
                </a:schemeClr>
              </a:solidFill>
            </a:rPr>
            <a:t>      y = -0.7083x</a:t>
          </a:r>
          <a:r>
            <a:rPr lang="sv-SE" sz="800" baseline="0">
              <a:solidFill>
                <a:schemeClr val="tx1">
                  <a:lumMod val="85000"/>
                  <a:lumOff val="15000"/>
                </a:schemeClr>
              </a:solidFill>
            </a:rPr>
            <a:t> + 0.2348</a:t>
          </a:r>
        </a:p>
        <a:p xmlns:a="http://schemas.openxmlformats.org/drawingml/2006/main">
          <a:r>
            <a:rPr lang="sv-SE" sz="800" baseline="0">
              <a:solidFill>
                <a:schemeClr val="tx1">
                  <a:lumMod val="85000"/>
                  <a:lumOff val="15000"/>
                </a:schemeClr>
              </a:solidFill>
            </a:rPr>
            <a:t>      r</a:t>
          </a:r>
          <a:r>
            <a:rPr lang="sv-SE" sz="800" baseline="30000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  <a:r>
            <a:rPr lang="sv-SE" sz="800" baseline="0">
              <a:solidFill>
                <a:schemeClr val="tx1">
                  <a:lumMod val="85000"/>
                  <a:lumOff val="15000"/>
                </a:schemeClr>
              </a:solidFill>
            </a:rPr>
            <a:t> = 0.99</a:t>
          </a:r>
          <a:endParaRPr lang="sv-SE" sz="800">
            <a:solidFill>
              <a:schemeClr val="tx1">
                <a:lumMod val="85000"/>
                <a:lumOff val="15000"/>
              </a:schemeClr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93593</xdr:colOff>
      <xdr:row>7</xdr:row>
      <xdr:rowOff>100219</xdr:rowOff>
    </xdr:from>
    <xdr:to>
      <xdr:col>16</xdr:col>
      <xdr:colOff>66675</xdr:colOff>
      <xdr:row>21</xdr:row>
      <xdr:rowOff>166894</xdr:rowOff>
    </xdr:to>
    <xdr:graphicFrame macro="">
      <xdr:nvGraphicFramePr>
        <xdr:cNvPr id="51" name="Chart 1">
          <a:extLst>
            <a:ext uri="{FF2B5EF4-FFF2-40B4-BE49-F238E27FC236}">
              <a16:creationId xmlns:a16="http://schemas.microsoft.com/office/drawing/2014/main" id="{21520873-4FBE-182E-7725-6AB12F099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0.60688</cdr:x>
      <cdr:y>0.17089</cdr:y>
    </cdr:from>
    <cdr:to>
      <cdr:x>0.93116</cdr:x>
      <cdr:y>0.41244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D6F4804-4E03-DC0A-82EA-B0DE95D8CE9E}"/>
            </a:ext>
          </a:extLst>
        </cdr:cNvPr>
        <cdr:cNvSpPr txBox="1"/>
      </cdr:nvSpPr>
      <cdr:spPr>
        <a:xfrm xmlns:a="http://schemas.openxmlformats.org/drawingml/2006/main">
          <a:off x="2774673" y="468796"/>
          <a:ext cx="1482587" cy="6626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0.59964</cdr:x>
      <cdr:y>0.17391</cdr:y>
    </cdr:from>
    <cdr:to>
      <cdr:x>0.94203</cdr:x>
      <cdr:y>0.36413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17146C0-639E-169E-96F4-34B822433F54}"/>
            </a:ext>
          </a:extLst>
        </cdr:cNvPr>
        <cdr:cNvSpPr txBox="1"/>
      </cdr:nvSpPr>
      <cdr:spPr>
        <a:xfrm xmlns:a="http://schemas.openxmlformats.org/drawingml/2006/main">
          <a:off x="2741544" y="477080"/>
          <a:ext cx="1565412" cy="5218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sv-SE" sz="1100">
              <a:solidFill>
                <a:schemeClr val="tx1">
                  <a:lumMod val="75000"/>
                  <a:lumOff val="25000"/>
                </a:schemeClr>
              </a:solidFill>
            </a:rPr>
            <a:t>y = -1226x</a:t>
          </a:r>
          <a:r>
            <a:rPr lang="sv-SE" sz="1100" baseline="30000">
              <a:solidFill>
                <a:schemeClr val="tx1">
                  <a:lumMod val="75000"/>
                  <a:lumOff val="25000"/>
                </a:schemeClr>
              </a:solidFill>
            </a:rPr>
            <a:t>2</a:t>
          </a:r>
          <a:r>
            <a:rPr lang="sv-SE" sz="1100" baseline="0">
              <a:solidFill>
                <a:schemeClr val="tx1">
                  <a:lumMod val="75000"/>
                  <a:lumOff val="25000"/>
                </a:schemeClr>
              </a:solidFill>
            </a:rPr>
            <a:t> - 2201x - 43</a:t>
          </a:r>
        </a:p>
        <a:p xmlns:a="http://schemas.openxmlformats.org/drawingml/2006/main">
          <a:r>
            <a:rPr lang="sv-SE" sz="1100" baseline="0">
              <a:solidFill>
                <a:schemeClr val="tx1">
                  <a:lumMod val="75000"/>
                  <a:lumOff val="25000"/>
                </a:schemeClr>
              </a:solidFill>
            </a:rPr>
            <a:t>r</a:t>
          </a:r>
          <a:r>
            <a:rPr lang="sv-SE" sz="1100" baseline="30000">
              <a:solidFill>
                <a:schemeClr val="tx1">
                  <a:lumMod val="75000"/>
                  <a:lumOff val="25000"/>
                </a:schemeClr>
              </a:solidFill>
            </a:rPr>
            <a:t>2</a:t>
          </a:r>
          <a:r>
            <a:rPr lang="sv-SE" sz="1100" baseline="0">
              <a:solidFill>
                <a:schemeClr val="tx1">
                  <a:lumMod val="75000"/>
                  <a:lumOff val="25000"/>
                </a:schemeClr>
              </a:solidFill>
            </a:rPr>
            <a:t> = 1.00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F4D2-8A8A-41DF-83B4-B36F84333AF2}">
  <dimension ref="A5:BP101"/>
  <sheetViews>
    <sheetView showGridLines="0" topLeftCell="AD15" zoomScale="98" zoomScaleNormal="110" workbookViewId="0">
      <selection activeCell="AF36" sqref="AF36"/>
    </sheetView>
  </sheetViews>
  <sheetFormatPr defaultRowHeight="14.5" x14ac:dyDescent="0.35"/>
  <cols>
    <col min="4" max="4" width="10.81640625" bestFit="1" customWidth="1"/>
    <col min="5" max="5" width="14.26953125" bestFit="1" customWidth="1"/>
    <col min="6" max="6" width="10" bestFit="1" customWidth="1"/>
    <col min="7" max="7" width="10.81640625" bestFit="1" customWidth="1"/>
    <col min="8" max="8" width="19.1796875" bestFit="1" customWidth="1"/>
    <col min="9" max="9" width="10.81640625" bestFit="1" customWidth="1"/>
    <col min="10" max="10" width="9.453125" bestFit="1" customWidth="1"/>
    <col min="11" max="11" width="10" bestFit="1" customWidth="1"/>
    <col min="12" max="13" width="9.453125" bestFit="1" customWidth="1"/>
    <col min="14" max="14" width="19.1796875" bestFit="1" customWidth="1"/>
    <col min="15" max="19" width="9.453125" bestFit="1" customWidth="1"/>
    <col min="20" max="20" width="19.1796875" bestFit="1" customWidth="1"/>
    <col min="21" max="21" width="9.453125" bestFit="1" customWidth="1"/>
    <col min="22" max="23" width="10.81640625" bestFit="1" customWidth="1"/>
    <col min="24" max="25" width="10" bestFit="1" customWidth="1"/>
    <col min="26" max="26" width="19.1796875" bestFit="1" customWidth="1"/>
    <col min="27" max="27" width="10" bestFit="1" customWidth="1"/>
    <col min="28" max="28" width="10.81640625" bestFit="1" customWidth="1"/>
    <col min="29" max="29" width="10" bestFit="1" customWidth="1"/>
    <col min="30" max="31" width="10.81640625" bestFit="1" customWidth="1"/>
    <col min="32" max="32" width="19.1796875" bestFit="1" customWidth="1"/>
    <col min="33" max="35" width="10.81640625" bestFit="1" customWidth="1"/>
    <col min="36" max="36" width="10" bestFit="1" customWidth="1"/>
    <col min="37" max="37" width="10.81640625" bestFit="1" customWidth="1"/>
    <col min="38" max="38" width="19.1796875" bestFit="1" customWidth="1"/>
    <col min="39" max="39" width="10.81640625" bestFit="1" customWidth="1"/>
    <col min="45" max="51" width="9.26953125" bestFit="1" customWidth="1"/>
    <col min="52" max="52" width="14.81640625" customWidth="1"/>
    <col min="53" max="53" width="1.453125" customWidth="1"/>
    <col min="56" max="62" width="9.26953125" bestFit="1" customWidth="1"/>
  </cols>
  <sheetData>
    <row r="5" spans="1:49" ht="15" thickBot="1" x14ac:dyDescent="0.4"/>
    <row r="6" spans="1:49" x14ac:dyDescent="0.35">
      <c r="A6" s="113" t="s">
        <v>0</v>
      </c>
      <c r="B6" s="113"/>
      <c r="C6" s="113"/>
      <c r="D6" s="121" t="s">
        <v>1</v>
      </c>
      <c r="E6" s="121"/>
      <c r="F6" s="121"/>
      <c r="G6" s="121"/>
      <c r="H6" s="121"/>
      <c r="I6" s="121"/>
      <c r="J6" s="122" t="s">
        <v>2</v>
      </c>
      <c r="K6" s="122"/>
      <c r="L6" s="122"/>
      <c r="M6" s="122"/>
      <c r="N6" s="122"/>
      <c r="O6" s="122"/>
      <c r="P6" s="123" t="s">
        <v>3</v>
      </c>
      <c r="Q6" s="123"/>
      <c r="R6" s="123"/>
      <c r="S6" s="123"/>
      <c r="T6" s="123"/>
      <c r="U6" s="123"/>
      <c r="V6" s="124" t="s">
        <v>4</v>
      </c>
      <c r="W6" s="124"/>
      <c r="X6" s="124"/>
      <c r="Y6" s="124"/>
      <c r="Z6" s="124"/>
      <c r="AA6" s="124"/>
      <c r="AB6" s="117" t="s">
        <v>5</v>
      </c>
      <c r="AC6" s="117"/>
      <c r="AD6" s="117"/>
      <c r="AE6" s="117"/>
      <c r="AF6" s="117"/>
      <c r="AG6" s="117"/>
      <c r="AH6" s="118" t="s">
        <v>6</v>
      </c>
      <c r="AI6" s="118"/>
      <c r="AJ6" s="118"/>
      <c r="AK6" s="118"/>
      <c r="AL6" s="118"/>
      <c r="AM6" s="118"/>
    </row>
    <row r="7" spans="1:49" ht="15" thickBot="1" x14ac:dyDescent="0.4">
      <c r="A7" s="125" t="s">
        <v>7</v>
      </c>
      <c r="B7" s="125"/>
      <c r="C7" s="125"/>
      <c r="D7" s="14">
        <v>1</v>
      </c>
      <c r="E7" s="15">
        <v>2</v>
      </c>
      <c r="F7" s="6">
        <v>3</v>
      </c>
      <c r="G7" s="15">
        <v>4</v>
      </c>
      <c r="H7" s="6">
        <v>5</v>
      </c>
      <c r="I7" s="16">
        <v>6</v>
      </c>
      <c r="J7" s="14">
        <v>1</v>
      </c>
      <c r="K7" s="15">
        <v>2</v>
      </c>
      <c r="L7" s="6">
        <v>3</v>
      </c>
      <c r="M7" s="15">
        <v>4</v>
      </c>
      <c r="N7" s="6">
        <v>5</v>
      </c>
      <c r="O7" s="16">
        <v>6</v>
      </c>
      <c r="P7" s="14">
        <v>1</v>
      </c>
      <c r="Q7" s="15">
        <v>2</v>
      </c>
      <c r="R7" s="6">
        <v>3</v>
      </c>
      <c r="S7" s="15">
        <v>4</v>
      </c>
      <c r="T7" s="6">
        <v>5</v>
      </c>
      <c r="U7" s="16">
        <v>6</v>
      </c>
      <c r="V7" s="14">
        <v>1</v>
      </c>
      <c r="W7" s="15">
        <v>2</v>
      </c>
      <c r="X7" s="6">
        <v>3</v>
      </c>
      <c r="Y7" s="15">
        <v>4</v>
      </c>
      <c r="Z7" s="6">
        <v>5</v>
      </c>
      <c r="AA7" s="16">
        <v>6</v>
      </c>
      <c r="AB7" s="14">
        <v>1</v>
      </c>
      <c r="AC7" s="15">
        <v>2</v>
      </c>
      <c r="AD7" s="6">
        <v>3</v>
      </c>
      <c r="AE7" s="15">
        <v>4</v>
      </c>
      <c r="AF7" s="6">
        <v>5</v>
      </c>
      <c r="AG7" s="16">
        <v>6</v>
      </c>
      <c r="AH7" s="6">
        <v>1</v>
      </c>
      <c r="AI7" s="15">
        <v>2</v>
      </c>
      <c r="AJ7" s="6">
        <v>3</v>
      </c>
      <c r="AK7" s="15">
        <v>4</v>
      </c>
      <c r="AL7" s="6">
        <v>5</v>
      </c>
      <c r="AM7" s="16">
        <v>6</v>
      </c>
    </row>
    <row r="8" spans="1:49" ht="15" thickBot="1" x14ac:dyDescent="0.4">
      <c r="A8" s="101" t="s">
        <v>8</v>
      </c>
      <c r="B8" s="101"/>
      <c r="C8" s="101"/>
      <c r="D8" s="82" t="s">
        <v>8</v>
      </c>
      <c r="E8" s="82"/>
      <c r="F8" s="82"/>
      <c r="G8" s="82"/>
      <c r="H8" s="82"/>
      <c r="I8" s="82"/>
      <c r="J8" s="82" t="s">
        <v>8</v>
      </c>
      <c r="K8" s="82"/>
      <c r="L8" s="82"/>
      <c r="M8" s="82"/>
      <c r="N8" s="82"/>
      <c r="O8" s="82"/>
      <c r="P8" s="82" t="s">
        <v>8</v>
      </c>
      <c r="Q8" s="82"/>
      <c r="R8" s="82"/>
      <c r="S8" s="82"/>
      <c r="T8" s="82"/>
      <c r="U8" s="82"/>
      <c r="V8" s="82" t="s">
        <v>8</v>
      </c>
      <c r="W8" s="82"/>
      <c r="X8" s="82"/>
      <c r="Y8" s="82"/>
      <c r="Z8" s="82"/>
      <c r="AA8" s="82"/>
      <c r="AB8" s="82" t="s">
        <v>8</v>
      </c>
      <c r="AC8" s="82"/>
      <c r="AD8" s="82"/>
      <c r="AE8" s="82"/>
      <c r="AF8" s="82"/>
      <c r="AG8" s="82"/>
      <c r="AH8" s="120" t="s">
        <v>8</v>
      </c>
      <c r="AI8" s="120"/>
      <c r="AJ8" s="120"/>
      <c r="AK8" s="120"/>
      <c r="AL8" s="120"/>
      <c r="AM8" s="120"/>
    </row>
    <row r="9" spans="1:49" x14ac:dyDescent="0.35">
      <c r="A9" s="119" t="s">
        <v>9</v>
      </c>
      <c r="B9" s="119"/>
      <c r="C9" s="119"/>
      <c r="D9" s="10">
        <v>0.47</v>
      </c>
      <c r="E9" s="7">
        <v>0.47</v>
      </c>
      <c r="F9" s="7">
        <v>0.47</v>
      </c>
      <c r="G9" s="7">
        <v>0.47</v>
      </c>
      <c r="H9" s="7">
        <v>0.47</v>
      </c>
      <c r="I9" s="9">
        <v>0.47</v>
      </c>
      <c r="J9" s="10">
        <v>0.47</v>
      </c>
      <c r="K9" s="7">
        <v>0.47</v>
      </c>
      <c r="L9" s="7">
        <v>0.47</v>
      </c>
      <c r="M9" s="7">
        <v>0.47</v>
      </c>
      <c r="N9" s="7">
        <v>0.47</v>
      </c>
      <c r="O9" s="9">
        <v>0.47</v>
      </c>
      <c r="P9" s="10">
        <v>0.47</v>
      </c>
      <c r="Q9" s="7">
        <v>0.47</v>
      </c>
      <c r="R9" s="7">
        <v>0.47</v>
      </c>
      <c r="S9" s="7">
        <v>0.47</v>
      </c>
      <c r="T9" s="7">
        <v>0.47</v>
      </c>
      <c r="U9" s="9">
        <v>0.47</v>
      </c>
      <c r="V9" s="13">
        <v>0.47</v>
      </c>
      <c r="W9" s="7">
        <v>0.47</v>
      </c>
      <c r="X9" s="7">
        <v>0.47</v>
      </c>
      <c r="Y9" s="7">
        <v>0.47</v>
      </c>
      <c r="Z9" s="7">
        <v>0.47</v>
      </c>
      <c r="AA9" s="9">
        <v>0.47</v>
      </c>
      <c r="AB9" s="10">
        <v>0.47</v>
      </c>
      <c r="AC9" s="7">
        <v>0.47</v>
      </c>
      <c r="AD9" s="7">
        <v>0.47</v>
      </c>
      <c r="AE9" s="7">
        <v>0.47</v>
      </c>
      <c r="AF9" s="7">
        <v>0.47</v>
      </c>
      <c r="AG9" s="9">
        <v>0.47</v>
      </c>
      <c r="AH9" s="17">
        <v>0.47</v>
      </c>
      <c r="AI9" s="7">
        <v>0.47</v>
      </c>
      <c r="AJ9" s="7">
        <v>0.47</v>
      </c>
      <c r="AK9" s="7">
        <v>0.47</v>
      </c>
      <c r="AL9" s="7">
        <v>0.47</v>
      </c>
      <c r="AM9" s="9">
        <v>0.47</v>
      </c>
      <c r="AS9" s="102" t="s">
        <v>10</v>
      </c>
      <c r="AT9" s="102"/>
      <c r="AU9" s="102"/>
      <c r="AV9" s="102"/>
      <c r="AW9" s="102"/>
    </row>
    <row r="10" spans="1:49" x14ac:dyDescent="0.35">
      <c r="A10" s="126" t="s">
        <v>11</v>
      </c>
      <c r="B10" s="126"/>
      <c r="C10" s="126"/>
      <c r="D10" s="1">
        <v>1</v>
      </c>
      <c r="E10" s="2">
        <v>1</v>
      </c>
      <c r="F10" s="2">
        <v>1</v>
      </c>
      <c r="G10" s="2">
        <v>1</v>
      </c>
      <c r="H10" s="2">
        <v>1</v>
      </c>
      <c r="I10" s="4">
        <v>1</v>
      </c>
      <c r="J10" s="1">
        <v>1</v>
      </c>
      <c r="K10" s="2">
        <v>1</v>
      </c>
      <c r="L10" s="2">
        <v>1</v>
      </c>
      <c r="M10" s="2">
        <v>1</v>
      </c>
      <c r="N10" s="2">
        <v>1</v>
      </c>
      <c r="O10" s="4">
        <v>1</v>
      </c>
      <c r="P10" s="1">
        <v>1</v>
      </c>
      <c r="Q10" s="2">
        <v>1</v>
      </c>
      <c r="R10" s="2">
        <v>1</v>
      </c>
      <c r="S10" s="2">
        <v>1</v>
      </c>
      <c r="T10" s="2">
        <v>1</v>
      </c>
      <c r="U10" s="4">
        <v>1</v>
      </c>
      <c r="V10" s="1">
        <v>1</v>
      </c>
      <c r="W10" s="2">
        <v>1</v>
      </c>
      <c r="X10" s="2">
        <v>1</v>
      </c>
      <c r="Y10" s="2">
        <v>1</v>
      </c>
      <c r="Z10" s="2">
        <v>1</v>
      </c>
      <c r="AA10" s="4">
        <v>1</v>
      </c>
      <c r="AB10" s="1">
        <v>1</v>
      </c>
      <c r="AC10" s="2">
        <v>1</v>
      </c>
      <c r="AD10" s="2">
        <v>1</v>
      </c>
      <c r="AE10" s="2">
        <v>1</v>
      </c>
      <c r="AF10" s="2">
        <v>1</v>
      </c>
      <c r="AG10" s="4">
        <v>1</v>
      </c>
      <c r="AH10" s="5">
        <v>1</v>
      </c>
      <c r="AI10" s="2">
        <v>1</v>
      </c>
      <c r="AJ10" s="2">
        <v>1</v>
      </c>
      <c r="AK10" s="2">
        <v>1</v>
      </c>
      <c r="AL10" s="2">
        <v>1</v>
      </c>
      <c r="AM10" s="4">
        <v>1</v>
      </c>
    </row>
    <row r="11" spans="1:49" ht="82.5" customHeight="1" thickBot="1" x14ac:dyDescent="0.4">
      <c r="A11" s="108" t="s">
        <v>12</v>
      </c>
      <c r="B11" s="108"/>
      <c r="C11" s="108"/>
      <c r="D11" s="18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20" t="s">
        <v>13</v>
      </c>
      <c r="J11" s="18" t="s">
        <v>13</v>
      </c>
      <c r="K11" s="19" t="s">
        <v>13</v>
      </c>
      <c r="L11" s="19" t="s">
        <v>13</v>
      </c>
      <c r="M11" s="19" t="s">
        <v>13</v>
      </c>
      <c r="N11" s="19" t="s">
        <v>13</v>
      </c>
      <c r="O11" s="20" t="s">
        <v>13</v>
      </c>
      <c r="P11" s="18" t="s">
        <v>13</v>
      </c>
      <c r="Q11" s="19" t="s">
        <v>13</v>
      </c>
      <c r="R11" s="19" t="s">
        <v>13</v>
      </c>
      <c r="S11" s="19" t="s">
        <v>13</v>
      </c>
      <c r="T11" s="19" t="s">
        <v>13</v>
      </c>
      <c r="U11" s="20" t="s">
        <v>13</v>
      </c>
      <c r="V11" s="18" t="s">
        <v>13</v>
      </c>
      <c r="W11" s="19" t="s">
        <v>13</v>
      </c>
      <c r="X11" s="19" t="s">
        <v>13</v>
      </c>
      <c r="Y11" s="19" t="s">
        <v>13</v>
      </c>
      <c r="Z11" s="19" t="s">
        <v>13</v>
      </c>
      <c r="AA11" s="20" t="s">
        <v>13</v>
      </c>
      <c r="AB11" s="18" t="s">
        <v>13</v>
      </c>
      <c r="AC11" s="19" t="s">
        <v>13</v>
      </c>
      <c r="AD11" s="19" t="s">
        <v>13</v>
      </c>
      <c r="AE11" s="19" t="s">
        <v>13</v>
      </c>
      <c r="AF11" s="19" t="s">
        <v>13</v>
      </c>
      <c r="AG11" s="20" t="s">
        <v>13</v>
      </c>
      <c r="AH11" s="18" t="s">
        <v>13</v>
      </c>
      <c r="AI11" s="19" t="s">
        <v>13</v>
      </c>
      <c r="AJ11" s="19" t="s">
        <v>13</v>
      </c>
      <c r="AK11" s="19" t="s">
        <v>13</v>
      </c>
      <c r="AL11" s="19" t="s">
        <v>13</v>
      </c>
      <c r="AM11" s="20" t="s">
        <v>13</v>
      </c>
    </row>
    <row r="12" spans="1:49" ht="15" thickBot="1" x14ac:dyDescent="0.4">
      <c r="A12" s="101" t="s">
        <v>14</v>
      </c>
      <c r="B12" s="101"/>
      <c r="C12" s="101"/>
      <c r="D12" s="82" t="s">
        <v>14</v>
      </c>
      <c r="E12" s="82"/>
      <c r="F12" s="82"/>
      <c r="G12" s="82"/>
      <c r="H12" s="82"/>
      <c r="I12" s="82"/>
      <c r="J12" s="82" t="s">
        <v>14</v>
      </c>
      <c r="K12" s="82"/>
      <c r="L12" s="82"/>
      <c r="M12" s="82"/>
      <c r="N12" s="82"/>
      <c r="O12" s="82"/>
      <c r="P12" s="82" t="s">
        <v>14</v>
      </c>
      <c r="Q12" s="82"/>
      <c r="R12" s="82"/>
      <c r="S12" s="82"/>
      <c r="T12" s="82"/>
      <c r="U12" s="82"/>
      <c r="V12" s="82" t="s">
        <v>14</v>
      </c>
      <c r="W12" s="82"/>
      <c r="X12" s="82"/>
      <c r="Y12" s="82"/>
      <c r="Z12" s="82"/>
      <c r="AA12" s="82"/>
      <c r="AB12" s="82" t="s">
        <v>14</v>
      </c>
      <c r="AC12" s="82"/>
      <c r="AD12" s="82"/>
      <c r="AE12" s="82"/>
      <c r="AF12" s="82"/>
      <c r="AG12" s="82"/>
      <c r="AH12" s="82" t="s">
        <v>14</v>
      </c>
      <c r="AI12" s="82"/>
      <c r="AJ12" s="82"/>
      <c r="AK12" s="82"/>
      <c r="AL12" s="82"/>
      <c r="AM12" s="82"/>
    </row>
    <row r="13" spans="1:49" x14ac:dyDescent="0.35">
      <c r="A13" s="119" t="s">
        <v>15</v>
      </c>
      <c r="B13" s="119"/>
      <c r="C13" s="119"/>
      <c r="D13" s="10">
        <v>0.59</v>
      </c>
      <c r="E13" s="7">
        <v>0.61</v>
      </c>
      <c r="F13" s="7">
        <v>0.57999999999999996</v>
      </c>
      <c r="G13" s="7">
        <v>0.59</v>
      </c>
      <c r="H13" s="7">
        <v>0.59</v>
      </c>
      <c r="I13" s="9">
        <v>0.59</v>
      </c>
      <c r="J13" s="10">
        <v>0.51</v>
      </c>
      <c r="K13" s="7">
        <v>0.52</v>
      </c>
      <c r="L13" s="7">
        <v>0.51</v>
      </c>
      <c r="M13" s="7">
        <v>0.51</v>
      </c>
      <c r="N13" s="7">
        <v>0.51</v>
      </c>
      <c r="O13" s="11">
        <v>0.5</v>
      </c>
      <c r="P13" s="10">
        <v>0.43</v>
      </c>
      <c r="Q13" s="7">
        <v>0.43</v>
      </c>
      <c r="R13" s="7">
        <v>0.45</v>
      </c>
      <c r="S13" s="7">
        <v>0.44</v>
      </c>
      <c r="T13" s="7">
        <v>0.46</v>
      </c>
      <c r="U13" s="9">
        <v>0.47</v>
      </c>
      <c r="V13" s="10">
        <v>0.34</v>
      </c>
      <c r="W13" s="12">
        <v>0.4</v>
      </c>
      <c r="X13" s="7">
        <v>0.36</v>
      </c>
      <c r="Y13" s="7">
        <v>0.36</v>
      </c>
      <c r="Z13" s="7">
        <v>0.37</v>
      </c>
      <c r="AA13" s="9">
        <v>0.36</v>
      </c>
      <c r="AB13" s="13">
        <v>0.3</v>
      </c>
      <c r="AC13" s="7">
        <v>0.31</v>
      </c>
      <c r="AD13" s="12">
        <v>0.3</v>
      </c>
      <c r="AE13" s="12">
        <v>0.3</v>
      </c>
      <c r="AF13" s="12">
        <v>0.3</v>
      </c>
      <c r="AG13" s="9">
        <v>0.32</v>
      </c>
      <c r="AH13" s="10">
        <v>0.25</v>
      </c>
      <c r="AI13" s="7">
        <v>0.27</v>
      </c>
      <c r="AJ13" s="7">
        <v>0.28000000000000003</v>
      </c>
      <c r="AK13" s="7">
        <v>0.27</v>
      </c>
      <c r="AL13" s="7">
        <v>0.28000000000000003</v>
      </c>
      <c r="AM13" s="9">
        <v>0.24</v>
      </c>
    </row>
    <row r="14" spans="1:49" x14ac:dyDescent="0.35">
      <c r="A14" s="126" t="s">
        <v>16</v>
      </c>
      <c r="B14" s="126"/>
      <c r="C14" s="126"/>
      <c r="D14" s="1">
        <f t="shared" ref="D14:I14" si="0">D10</f>
        <v>1</v>
      </c>
      <c r="E14" s="2">
        <f t="shared" si="0"/>
        <v>1</v>
      </c>
      <c r="F14" s="2">
        <f t="shared" si="0"/>
        <v>1</v>
      </c>
      <c r="G14" s="2">
        <f t="shared" si="0"/>
        <v>1</v>
      </c>
      <c r="H14" s="2">
        <f t="shared" si="0"/>
        <v>1</v>
      </c>
      <c r="I14" s="4">
        <f t="shared" si="0"/>
        <v>1</v>
      </c>
      <c r="J14" s="1">
        <f t="shared" ref="J14:AM14" si="1">J10</f>
        <v>1</v>
      </c>
      <c r="K14" s="2">
        <f t="shared" si="1"/>
        <v>1</v>
      </c>
      <c r="L14" s="2">
        <f t="shared" si="1"/>
        <v>1</v>
      </c>
      <c r="M14" s="2">
        <f t="shared" si="1"/>
        <v>1</v>
      </c>
      <c r="N14" s="2">
        <f t="shared" si="1"/>
        <v>1</v>
      </c>
      <c r="O14" s="4">
        <f t="shared" si="1"/>
        <v>1</v>
      </c>
      <c r="P14" s="1">
        <f t="shared" si="1"/>
        <v>1</v>
      </c>
      <c r="Q14" s="2">
        <f t="shared" si="1"/>
        <v>1</v>
      </c>
      <c r="R14" s="2">
        <f t="shared" si="1"/>
        <v>1</v>
      </c>
      <c r="S14" s="2">
        <f t="shared" si="1"/>
        <v>1</v>
      </c>
      <c r="T14" s="2">
        <f t="shared" si="1"/>
        <v>1</v>
      </c>
      <c r="U14" s="4">
        <f t="shared" si="1"/>
        <v>1</v>
      </c>
      <c r="V14" s="1">
        <f t="shared" si="1"/>
        <v>1</v>
      </c>
      <c r="W14" s="2">
        <f t="shared" si="1"/>
        <v>1</v>
      </c>
      <c r="X14" s="2">
        <f t="shared" si="1"/>
        <v>1</v>
      </c>
      <c r="Y14" s="2">
        <f t="shared" si="1"/>
        <v>1</v>
      </c>
      <c r="Z14" s="2">
        <f t="shared" si="1"/>
        <v>1</v>
      </c>
      <c r="AA14" s="4">
        <f t="shared" si="1"/>
        <v>1</v>
      </c>
      <c r="AB14" s="1">
        <f t="shared" si="1"/>
        <v>1</v>
      </c>
      <c r="AC14" s="2">
        <f t="shared" si="1"/>
        <v>1</v>
      </c>
      <c r="AD14" s="2">
        <f t="shared" si="1"/>
        <v>1</v>
      </c>
      <c r="AE14" s="2">
        <f t="shared" si="1"/>
        <v>1</v>
      </c>
      <c r="AF14" s="2">
        <f t="shared" si="1"/>
        <v>1</v>
      </c>
      <c r="AG14" s="4">
        <f t="shared" si="1"/>
        <v>1</v>
      </c>
      <c r="AH14" s="1">
        <f t="shared" si="1"/>
        <v>1</v>
      </c>
      <c r="AI14" s="2">
        <f t="shared" si="1"/>
        <v>1</v>
      </c>
      <c r="AJ14" s="2">
        <f t="shared" si="1"/>
        <v>1</v>
      </c>
      <c r="AK14" s="2">
        <f t="shared" si="1"/>
        <v>1</v>
      </c>
      <c r="AL14" s="2">
        <f t="shared" si="1"/>
        <v>1</v>
      </c>
      <c r="AM14" s="4">
        <f t="shared" si="1"/>
        <v>1</v>
      </c>
    </row>
    <row r="15" spans="1:49" ht="82.5" customHeight="1" thickBot="1" x14ac:dyDescent="0.4">
      <c r="A15" s="108" t="s">
        <v>12</v>
      </c>
      <c r="B15" s="108"/>
      <c r="C15" s="108"/>
      <c r="D15" s="18" t="s">
        <v>13</v>
      </c>
      <c r="E15" s="19" t="s">
        <v>13</v>
      </c>
      <c r="F15" s="19" t="s">
        <v>13</v>
      </c>
      <c r="G15" s="19" t="s">
        <v>13</v>
      </c>
      <c r="H15" s="19" t="s">
        <v>13</v>
      </c>
      <c r="I15" s="20" t="s">
        <v>13</v>
      </c>
      <c r="J15" s="18" t="s">
        <v>17</v>
      </c>
      <c r="K15" s="19" t="s">
        <v>17</v>
      </c>
      <c r="L15" s="19" t="s">
        <v>17</v>
      </c>
      <c r="M15" s="19" t="s">
        <v>17</v>
      </c>
      <c r="N15" s="19" t="s">
        <v>17</v>
      </c>
      <c r="O15" s="20" t="s">
        <v>17</v>
      </c>
      <c r="P15" s="21" t="s">
        <v>18</v>
      </c>
      <c r="Q15" s="22" t="s">
        <v>18</v>
      </c>
      <c r="R15" s="22" t="s">
        <v>18</v>
      </c>
      <c r="S15" s="22" t="s">
        <v>18</v>
      </c>
      <c r="T15" s="22" t="s">
        <v>18</v>
      </c>
      <c r="U15" s="23" t="s">
        <v>18</v>
      </c>
      <c r="V15" s="18" t="s">
        <v>19</v>
      </c>
      <c r="W15" s="19" t="s">
        <v>19</v>
      </c>
      <c r="X15" s="19" t="s">
        <v>19</v>
      </c>
      <c r="Y15" s="19" t="s">
        <v>19</v>
      </c>
      <c r="Z15" s="19" t="s">
        <v>19</v>
      </c>
      <c r="AA15" s="20" t="s">
        <v>19</v>
      </c>
      <c r="AB15" s="18" t="s">
        <v>20</v>
      </c>
      <c r="AC15" s="19" t="s">
        <v>21</v>
      </c>
      <c r="AD15" s="19" t="s">
        <v>21</v>
      </c>
      <c r="AE15" s="19" t="s">
        <v>21</v>
      </c>
      <c r="AF15" s="19" t="s">
        <v>21</v>
      </c>
      <c r="AG15" s="20" t="s">
        <v>21</v>
      </c>
      <c r="AH15" s="18" t="s">
        <v>22</v>
      </c>
      <c r="AI15" s="19" t="s">
        <v>22</v>
      </c>
      <c r="AJ15" s="19" t="s">
        <v>22</v>
      </c>
      <c r="AK15" s="19" t="s">
        <v>22</v>
      </c>
      <c r="AL15" s="19" t="s">
        <v>22</v>
      </c>
      <c r="AM15" s="20" t="s">
        <v>22</v>
      </c>
    </row>
    <row r="16" spans="1:49" ht="15" thickBot="1" x14ac:dyDescent="0.4">
      <c r="D16" s="82" t="s">
        <v>8</v>
      </c>
      <c r="E16" s="82"/>
      <c r="F16" s="82"/>
      <c r="G16" s="82"/>
      <c r="H16" s="82"/>
      <c r="J16" s="82" t="s">
        <v>8</v>
      </c>
      <c r="K16" s="82"/>
      <c r="L16" s="82"/>
      <c r="M16" s="82"/>
      <c r="N16" s="82"/>
      <c r="P16" s="82" t="s">
        <v>8</v>
      </c>
      <c r="Q16" s="82"/>
      <c r="R16" s="82"/>
      <c r="S16" s="82"/>
      <c r="T16" s="82"/>
      <c r="V16" s="82" t="s">
        <v>8</v>
      </c>
      <c r="W16" s="82"/>
      <c r="X16" s="82"/>
      <c r="Y16" s="82"/>
      <c r="Z16" s="82"/>
      <c r="AB16" s="82" t="s">
        <v>8</v>
      </c>
      <c r="AC16" s="82"/>
      <c r="AD16" s="82"/>
      <c r="AE16" s="82"/>
      <c r="AF16" s="82"/>
      <c r="AH16" s="82" t="s">
        <v>8</v>
      </c>
      <c r="AI16" s="82"/>
      <c r="AJ16" s="82"/>
      <c r="AK16" s="82"/>
      <c r="AL16" s="82"/>
    </row>
    <row r="17" spans="1:68" x14ac:dyDescent="0.35">
      <c r="D17" s="103" t="s">
        <v>23</v>
      </c>
      <c r="E17" s="103"/>
      <c r="F17" s="103"/>
      <c r="G17" s="103"/>
      <c r="H17" s="9">
        <f>AVERAGE(D9:I9)</f>
        <v>0.46999999999999992</v>
      </c>
      <c r="J17" s="103" t="s">
        <v>23</v>
      </c>
      <c r="K17" s="103"/>
      <c r="L17" s="103"/>
      <c r="M17" s="103"/>
      <c r="N17" s="9">
        <f>AVERAGE(J9:O9)</f>
        <v>0.46999999999999992</v>
      </c>
      <c r="P17" s="103" t="s">
        <v>23</v>
      </c>
      <c r="Q17" s="103"/>
      <c r="R17" s="103"/>
      <c r="S17" s="103"/>
      <c r="T17" s="9">
        <f>AVERAGE(P9:U9)</f>
        <v>0.46999999999999992</v>
      </c>
      <c r="V17" s="103" t="s">
        <v>23</v>
      </c>
      <c r="W17" s="103"/>
      <c r="X17" s="103"/>
      <c r="Y17" s="103"/>
      <c r="Z17" s="9">
        <f>AVERAGE(V9:AA9)</f>
        <v>0.46999999999999992</v>
      </c>
      <c r="AB17" s="103" t="s">
        <v>23</v>
      </c>
      <c r="AC17" s="103"/>
      <c r="AD17" s="103"/>
      <c r="AE17" s="103"/>
      <c r="AF17" s="9">
        <f>AVERAGE(AB9:AG9)</f>
        <v>0.46999999999999992</v>
      </c>
      <c r="AH17" s="103" t="s">
        <v>23</v>
      </c>
      <c r="AI17" s="103"/>
      <c r="AJ17" s="103"/>
      <c r="AK17" s="103"/>
      <c r="AL17" s="9">
        <f>AVERAGE(AH9:AM9)</f>
        <v>0.46999999999999992</v>
      </c>
    </row>
    <row r="18" spans="1:68" ht="15" thickBot="1" x14ac:dyDescent="0.4">
      <c r="D18" s="104" t="s">
        <v>24</v>
      </c>
      <c r="E18" s="104"/>
      <c r="F18" s="104"/>
      <c r="G18" s="104"/>
      <c r="H18" s="3">
        <f>STDEVPA(D9:I9)</f>
        <v>5.5511151231257827E-17</v>
      </c>
      <c r="I18" s="24"/>
      <c r="J18" s="104" t="s">
        <v>24</v>
      </c>
      <c r="K18" s="104"/>
      <c r="L18" s="104"/>
      <c r="M18" s="104"/>
      <c r="N18" s="8">
        <f>STDEVPA(J9:O9)</f>
        <v>5.5511151231257827E-17</v>
      </c>
      <c r="P18" s="104" t="s">
        <v>24</v>
      </c>
      <c r="Q18" s="104"/>
      <c r="R18" s="104"/>
      <c r="S18" s="104"/>
      <c r="T18" s="8">
        <f>STDEVPA(P9:U9)</f>
        <v>5.5511151231257827E-17</v>
      </c>
      <c r="V18" s="104" t="s">
        <v>24</v>
      </c>
      <c r="W18" s="104"/>
      <c r="X18" s="104"/>
      <c r="Y18" s="104"/>
      <c r="Z18" s="8">
        <f>STDEVPA(V9:AA9)</f>
        <v>5.5511151231257827E-17</v>
      </c>
      <c r="AB18" s="104" t="s">
        <v>24</v>
      </c>
      <c r="AC18" s="104"/>
      <c r="AD18" s="104"/>
      <c r="AE18" s="104"/>
      <c r="AF18" s="8">
        <f>STDEVPA(AB9:AG9)</f>
        <v>5.5511151231257827E-17</v>
      </c>
      <c r="AH18" s="104" t="s">
        <v>24</v>
      </c>
      <c r="AI18" s="104"/>
      <c r="AJ18" s="104"/>
      <c r="AK18" s="104"/>
      <c r="AL18" s="8">
        <f>STDEVPA(AH9:AM9)</f>
        <v>5.5511151231257827E-17</v>
      </c>
    </row>
    <row r="19" spans="1:68" ht="15" thickBot="1" x14ac:dyDescent="0.4">
      <c r="D19" s="82" t="s">
        <v>14</v>
      </c>
      <c r="E19" s="82"/>
      <c r="F19" s="82"/>
      <c r="G19" s="82"/>
      <c r="H19" s="82"/>
      <c r="J19" s="82" t="s">
        <v>14</v>
      </c>
      <c r="K19" s="82"/>
      <c r="L19" s="82"/>
      <c r="M19" s="82"/>
      <c r="N19" s="82"/>
      <c r="P19" s="82" t="s">
        <v>14</v>
      </c>
      <c r="Q19" s="82"/>
      <c r="R19" s="82"/>
      <c r="S19" s="82"/>
      <c r="T19" s="82"/>
      <c r="V19" s="82" t="s">
        <v>14</v>
      </c>
      <c r="W19" s="82"/>
      <c r="X19" s="82"/>
      <c r="Y19" s="82"/>
      <c r="Z19" s="82"/>
      <c r="AB19" s="82" t="s">
        <v>14</v>
      </c>
      <c r="AC19" s="82"/>
      <c r="AD19" s="82"/>
      <c r="AE19" s="82"/>
      <c r="AF19" s="82"/>
      <c r="AH19" s="82" t="s">
        <v>14</v>
      </c>
      <c r="AI19" s="82"/>
      <c r="AJ19" s="82"/>
      <c r="AK19" s="82"/>
      <c r="AL19" s="82"/>
    </row>
    <row r="20" spans="1:68" x14ac:dyDescent="0.35">
      <c r="D20" s="105" t="s">
        <v>25</v>
      </c>
      <c r="E20" s="105"/>
      <c r="F20" s="105"/>
      <c r="G20" s="105"/>
      <c r="H20" s="9">
        <f>STDEVPA(D13:I13)</f>
        <v>8.9752746785575158E-3</v>
      </c>
      <c r="J20" s="105" t="s">
        <v>25</v>
      </c>
      <c r="K20" s="105"/>
      <c r="L20" s="105"/>
      <c r="M20" s="105"/>
      <c r="N20" s="9">
        <f>STDEVPA(J13:O13)</f>
        <v>5.7735026918962632E-3</v>
      </c>
      <c r="P20" s="105" t="s">
        <v>25</v>
      </c>
      <c r="Q20" s="105"/>
      <c r="R20" s="105"/>
      <c r="S20" s="105"/>
      <c r="T20" s="9">
        <f>STDEVPA(P13:U13)</f>
        <v>1.4907119849998596E-2</v>
      </c>
      <c r="V20" s="105" t="s">
        <v>25</v>
      </c>
      <c r="W20" s="105"/>
      <c r="X20" s="105"/>
      <c r="Y20" s="105"/>
      <c r="Z20" s="9">
        <f>STDEVPA(V13:AA13)</f>
        <v>1.8027756377319952E-2</v>
      </c>
      <c r="AB20" s="105" t="s">
        <v>25</v>
      </c>
      <c r="AC20" s="105"/>
      <c r="AD20" s="105"/>
      <c r="AE20" s="105"/>
      <c r="AF20" s="9">
        <f>STDEVPA(AB13:AG13)</f>
        <v>7.6376261582597402E-3</v>
      </c>
      <c r="AH20" s="105" t="s">
        <v>25</v>
      </c>
      <c r="AI20" s="105"/>
      <c r="AJ20" s="105"/>
      <c r="AK20" s="105"/>
      <c r="AL20" s="9">
        <f>STDEVPA(AH13:AM13)</f>
        <v>1.5000000000000012E-2</v>
      </c>
      <c r="BO20" s="83" t="s">
        <v>26</v>
      </c>
      <c r="BP20" s="85" t="s">
        <v>27</v>
      </c>
    </row>
    <row r="21" spans="1:68" ht="15" thickBot="1" x14ac:dyDescent="0.4">
      <c r="D21" s="81" t="s">
        <v>28</v>
      </c>
      <c r="E21" s="81"/>
      <c r="F21" s="81"/>
      <c r="G21" s="81"/>
      <c r="H21" s="3">
        <f>AVERAGE(D13:I13)</f>
        <v>0.59166666666666656</v>
      </c>
      <c r="J21" s="81" t="s">
        <v>28</v>
      </c>
      <c r="K21" s="81"/>
      <c r="L21" s="81"/>
      <c r="M21" s="81"/>
      <c r="N21" s="3">
        <f>AVERAGE(J13:O13)</f>
        <v>0.5099999999999999</v>
      </c>
      <c r="P21" s="81" t="s">
        <v>28</v>
      </c>
      <c r="Q21" s="81"/>
      <c r="R21" s="81"/>
      <c r="S21" s="81"/>
      <c r="T21" s="3">
        <f>AVERAGE(P13:U13)</f>
        <v>0.4466666666666666</v>
      </c>
      <c r="V21" s="81" t="s">
        <v>28</v>
      </c>
      <c r="W21" s="81"/>
      <c r="X21" s="81"/>
      <c r="Y21" s="81"/>
      <c r="Z21" s="3">
        <f>AVERAGE(V13:AA13)</f>
        <v>0.36499999999999999</v>
      </c>
      <c r="AB21" s="81" t="s">
        <v>28</v>
      </c>
      <c r="AC21" s="81"/>
      <c r="AD21" s="81"/>
      <c r="AE21" s="81"/>
      <c r="AF21" s="3">
        <f>AVERAGE(AB13:AG13)</f>
        <v>0.30499999999999999</v>
      </c>
      <c r="AH21" s="81" t="s">
        <v>28</v>
      </c>
      <c r="AI21" s="81"/>
      <c r="AJ21" s="81"/>
      <c r="AK21" s="81"/>
      <c r="AL21" s="3">
        <f>AVERAGE(AH13:AM13)</f>
        <v>0.26500000000000001</v>
      </c>
      <c r="BO21" s="84"/>
      <c r="BP21" s="86"/>
    </row>
    <row r="22" spans="1:68" ht="15" thickBot="1" x14ac:dyDescent="0.4">
      <c r="A22" s="113" t="s">
        <v>0</v>
      </c>
      <c r="B22" s="113"/>
      <c r="C22" s="113"/>
      <c r="D22" s="110" t="s">
        <v>1</v>
      </c>
      <c r="E22" s="110"/>
      <c r="F22" s="110"/>
      <c r="G22" s="110"/>
      <c r="H22" s="110"/>
      <c r="I22" s="110"/>
      <c r="J22" s="111" t="s">
        <v>2</v>
      </c>
      <c r="K22" s="111"/>
      <c r="L22" s="111"/>
      <c r="M22" s="111"/>
      <c r="N22" s="111"/>
      <c r="O22" s="111"/>
      <c r="P22" s="112" t="s">
        <v>3</v>
      </c>
      <c r="Q22" s="112"/>
      <c r="R22" s="112"/>
      <c r="S22" s="112"/>
      <c r="T22" s="112"/>
      <c r="U22" s="112"/>
      <c r="V22" s="127" t="s">
        <v>4</v>
      </c>
      <c r="W22" s="127"/>
      <c r="X22" s="127"/>
      <c r="Y22" s="127"/>
      <c r="Z22" s="127"/>
      <c r="AA22" s="127"/>
      <c r="AB22" s="128" t="s">
        <v>5</v>
      </c>
      <c r="AC22" s="128"/>
      <c r="AD22" s="128"/>
      <c r="AE22" s="128"/>
      <c r="AF22" s="128"/>
      <c r="AG22" s="128"/>
      <c r="AH22" s="129" t="s">
        <v>6</v>
      </c>
      <c r="AI22" s="129"/>
      <c r="AJ22" s="129"/>
      <c r="AK22" s="129"/>
      <c r="AL22" s="129"/>
      <c r="AM22" s="129"/>
      <c r="BO22" s="72" t="s">
        <v>29</v>
      </c>
      <c r="BP22" s="73">
        <v>-130</v>
      </c>
    </row>
    <row r="23" spans="1:68" ht="15" thickBot="1" x14ac:dyDescent="0.4">
      <c r="A23" s="125" t="s">
        <v>7</v>
      </c>
      <c r="B23" s="125"/>
      <c r="C23" s="125"/>
      <c r="D23" s="14">
        <v>1</v>
      </c>
      <c r="E23" s="15">
        <v>2</v>
      </c>
      <c r="F23" s="6">
        <v>3</v>
      </c>
      <c r="G23" s="15">
        <v>4</v>
      </c>
      <c r="H23" s="6">
        <v>5</v>
      </c>
      <c r="I23" s="16">
        <v>6</v>
      </c>
      <c r="J23" s="14">
        <v>1</v>
      </c>
      <c r="K23" s="15">
        <v>2</v>
      </c>
      <c r="L23" s="6">
        <v>3</v>
      </c>
      <c r="M23" s="15">
        <v>4</v>
      </c>
      <c r="N23" s="6">
        <v>5</v>
      </c>
      <c r="O23" s="16">
        <v>6</v>
      </c>
      <c r="P23" s="14">
        <v>1</v>
      </c>
      <c r="Q23" s="15">
        <v>2</v>
      </c>
      <c r="R23" s="6">
        <v>3</v>
      </c>
      <c r="S23" s="15">
        <v>4</v>
      </c>
      <c r="T23" s="6">
        <v>5</v>
      </c>
      <c r="U23" s="16">
        <v>6</v>
      </c>
      <c r="V23" s="14">
        <v>1</v>
      </c>
      <c r="W23" s="15">
        <v>2</v>
      </c>
      <c r="X23" s="6">
        <v>3</v>
      </c>
      <c r="Y23" s="15">
        <v>4</v>
      </c>
      <c r="Z23" s="6">
        <v>5</v>
      </c>
      <c r="AA23" s="16">
        <v>6</v>
      </c>
      <c r="AB23" s="14">
        <v>1</v>
      </c>
      <c r="AC23" s="15">
        <v>2</v>
      </c>
      <c r="AD23" s="6">
        <v>3</v>
      </c>
      <c r="AE23" s="15">
        <v>4</v>
      </c>
      <c r="AF23" s="6">
        <v>5</v>
      </c>
      <c r="AG23" s="16">
        <v>6</v>
      </c>
      <c r="AH23" s="6">
        <v>1</v>
      </c>
      <c r="AI23" s="15">
        <v>2</v>
      </c>
      <c r="AJ23" s="6">
        <v>3</v>
      </c>
      <c r="AK23" s="15">
        <v>4</v>
      </c>
      <c r="AL23" s="6">
        <v>5</v>
      </c>
      <c r="AM23" s="16">
        <v>6</v>
      </c>
      <c r="BO23" s="74" t="s">
        <v>30</v>
      </c>
      <c r="BP23" s="75">
        <v>-260</v>
      </c>
    </row>
    <row r="24" spans="1:68" ht="15" thickBot="1" x14ac:dyDescent="0.4">
      <c r="A24" s="82" t="s">
        <v>31</v>
      </c>
      <c r="B24" s="82"/>
      <c r="C24" s="82"/>
      <c r="D24" s="82" t="s">
        <v>31</v>
      </c>
      <c r="E24" s="82"/>
      <c r="F24" s="82"/>
      <c r="G24" s="82"/>
      <c r="H24" s="82"/>
      <c r="I24" s="82"/>
      <c r="J24" s="82" t="s">
        <v>31</v>
      </c>
      <c r="K24" s="82"/>
      <c r="L24" s="82"/>
      <c r="M24" s="82"/>
      <c r="N24" s="82"/>
      <c r="O24" s="82"/>
      <c r="P24" s="82" t="s">
        <v>31</v>
      </c>
      <c r="Q24" s="82"/>
      <c r="R24" s="82"/>
      <c r="S24" s="82"/>
      <c r="T24" s="82"/>
      <c r="U24" s="82"/>
      <c r="V24" s="82" t="s">
        <v>31</v>
      </c>
      <c r="W24" s="82"/>
      <c r="X24" s="82"/>
      <c r="Y24" s="82"/>
      <c r="Z24" s="82"/>
      <c r="AA24" s="82"/>
      <c r="AB24" s="82" t="s">
        <v>31</v>
      </c>
      <c r="AC24" s="82"/>
      <c r="AD24" s="82"/>
      <c r="AE24" s="82"/>
      <c r="AF24" s="82"/>
      <c r="AG24" s="82"/>
      <c r="AH24" s="82" t="s">
        <v>31</v>
      </c>
      <c r="AI24" s="82"/>
      <c r="AJ24" s="82"/>
      <c r="AK24" s="82"/>
      <c r="AL24" s="82"/>
      <c r="AM24" s="82"/>
      <c r="BO24" s="74" t="s">
        <v>32</v>
      </c>
      <c r="BP24" s="75">
        <v>-410</v>
      </c>
    </row>
    <row r="25" spans="1:68" x14ac:dyDescent="0.35">
      <c r="A25" s="119" t="s">
        <v>33</v>
      </c>
      <c r="B25" s="119"/>
      <c r="C25" s="119"/>
      <c r="D25" s="27">
        <f>((D13/D9)-1)</f>
        <v>0.25531914893617014</v>
      </c>
      <c r="E25" s="28">
        <f t="shared" ref="E25:AM25" si="2">((E13/E9)-1)</f>
        <v>0.2978723404255319</v>
      </c>
      <c r="F25" s="28">
        <f t="shared" si="2"/>
        <v>0.23404255319148937</v>
      </c>
      <c r="G25" s="28">
        <f t="shared" si="2"/>
        <v>0.25531914893617014</v>
      </c>
      <c r="H25" s="28">
        <f t="shared" si="2"/>
        <v>0.25531914893617014</v>
      </c>
      <c r="I25" s="29">
        <f t="shared" si="2"/>
        <v>0.25531914893617014</v>
      </c>
      <c r="J25" s="27">
        <f t="shared" si="2"/>
        <v>8.5106382978723527E-2</v>
      </c>
      <c r="K25" s="28">
        <f t="shared" si="2"/>
        <v>0.1063829787234043</v>
      </c>
      <c r="L25" s="28">
        <f t="shared" si="2"/>
        <v>8.5106382978723527E-2</v>
      </c>
      <c r="M25" s="28">
        <f t="shared" si="2"/>
        <v>8.5106382978723527E-2</v>
      </c>
      <c r="N25" s="28">
        <f t="shared" si="2"/>
        <v>8.5106382978723527E-2</v>
      </c>
      <c r="O25" s="29">
        <f t="shared" si="2"/>
        <v>6.3829787234042534E-2</v>
      </c>
      <c r="P25" s="27">
        <f t="shared" si="2"/>
        <v>-8.5106382978723416E-2</v>
      </c>
      <c r="Q25" s="28">
        <f t="shared" si="2"/>
        <v>-8.5106382978723416E-2</v>
      </c>
      <c r="R25" s="28">
        <f t="shared" si="2"/>
        <v>-4.2553191489361653E-2</v>
      </c>
      <c r="S25" s="28">
        <f t="shared" si="2"/>
        <v>-6.3829787234042534E-2</v>
      </c>
      <c r="T25" s="28">
        <f t="shared" si="2"/>
        <v>-2.1276595744680771E-2</v>
      </c>
      <c r="U25" s="29">
        <f t="shared" si="2"/>
        <v>0</v>
      </c>
      <c r="V25" s="27">
        <f t="shared" si="2"/>
        <v>-0.27659574468085102</v>
      </c>
      <c r="W25" s="28">
        <f t="shared" si="2"/>
        <v>-0.14893617021276584</v>
      </c>
      <c r="X25" s="28">
        <f t="shared" si="2"/>
        <v>-0.23404255319148937</v>
      </c>
      <c r="Y25" s="28">
        <f t="shared" si="2"/>
        <v>-0.23404255319148937</v>
      </c>
      <c r="Z25" s="28">
        <f t="shared" si="2"/>
        <v>-0.21276595744680848</v>
      </c>
      <c r="AA25" s="29">
        <f t="shared" si="2"/>
        <v>-0.23404255319148937</v>
      </c>
      <c r="AB25" s="27">
        <f t="shared" si="2"/>
        <v>-0.36170212765957444</v>
      </c>
      <c r="AC25" s="28">
        <f t="shared" si="2"/>
        <v>-0.34042553191489355</v>
      </c>
      <c r="AD25" s="28">
        <f t="shared" si="2"/>
        <v>-0.36170212765957444</v>
      </c>
      <c r="AE25" s="28">
        <f t="shared" si="2"/>
        <v>-0.36170212765957444</v>
      </c>
      <c r="AF25" s="28">
        <f t="shared" si="2"/>
        <v>-0.36170212765957444</v>
      </c>
      <c r="AG25" s="29">
        <f t="shared" si="2"/>
        <v>-0.31914893617021267</v>
      </c>
      <c r="AH25" s="27">
        <f t="shared" si="2"/>
        <v>-0.46808510638297873</v>
      </c>
      <c r="AI25" s="28">
        <f t="shared" si="2"/>
        <v>-0.42553191489361697</v>
      </c>
      <c r="AJ25" s="28">
        <f t="shared" si="2"/>
        <v>-0.40425531914893609</v>
      </c>
      <c r="AK25" s="28">
        <f t="shared" si="2"/>
        <v>-0.42553191489361697</v>
      </c>
      <c r="AL25" s="28">
        <f t="shared" si="2"/>
        <v>-0.40425531914893609</v>
      </c>
      <c r="AM25" s="29">
        <f t="shared" si="2"/>
        <v>-0.48936170212765961</v>
      </c>
      <c r="BO25" s="74" t="s">
        <v>34</v>
      </c>
      <c r="BP25" s="75">
        <v>-540</v>
      </c>
    </row>
    <row r="26" spans="1:68" ht="15" thickBot="1" x14ac:dyDescent="0.4">
      <c r="A26" s="119" t="s">
        <v>15</v>
      </c>
      <c r="B26" s="119"/>
      <c r="C26" s="119"/>
      <c r="D26" s="25">
        <f>D13-D9</f>
        <v>0.12</v>
      </c>
      <c r="E26" s="26">
        <f>E13-E9</f>
        <v>0.14000000000000001</v>
      </c>
      <c r="F26" s="26">
        <f t="shared" ref="F26:H26" si="3">F13-F9</f>
        <v>0.10999999999999999</v>
      </c>
      <c r="G26" s="26">
        <f t="shared" si="3"/>
        <v>0.12</v>
      </c>
      <c r="H26" s="26">
        <f t="shared" si="3"/>
        <v>0.12</v>
      </c>
      <c r="I26" s="3">
        <f>I13-I9</f>
        <v>0.12</v>
      </c>
      <c r="J26" s="25">
        <f>J13-J9</f>
        <v>4.0000000000000036E-2</v>
      </c>
      <c r="K26" s="26">
        <f>K13-K9</f>
        <v>5.0000000000000044E-2</v>
      </c>
      <c r="L26" s="26">
        <f t="shared" ref="L26:N26" si="4">L13-L9</f>
        <v>4.0000000000000036E-2</v>
      </c>
      <c r="M26" s="26">
        <f t="shared" si="4"/>
        <v>4.0000000000000036E-2</v>
      </c>
      <c r="N26" s="26">
        <f t="shared" si="4"/>
        <v>4.0000000000000036E-2</v>
      </c>
      <c r="O26" s="3">
        <f>O13-O9</f>
        <v>3.0000000000000027E-2</v>
      </c>
      <c r="P26" s="25">
        <f>P13-P9</f>
        <v>-3.999999999999998E-2</v>
      </c>
      <c r="Q26" s="26">
        <f>Q13-Q9</f>
        <v>-3.999999999999998E-2</v>
      </c>
      <c r="R26" s="26">
        <f t="shared" ref="R26:T26" si="5">R13-R9</f>
        <v>-1.9999999999999962E-2</v>
      </c>
      <c r="S26" s="26">
        <f t="shared" si="5"/>
        <v>-2.9999999999999971E-2</v>
      </c>
      <c r="T26" s="26">
        <f t="shared" si="5"/>
        <v>-9.9999999999999534E-3</v>
      </c>
      <c r="U26" s="34">
        <f>U13-U9</f>
        <v>0</v>
      </c>
      <c r="V26" s="25">
        <f>V13-V9</f>
        <v>-0.12999999999999995</v>
      </c>
      <c r="W26" s="26">
        <f>W13-W9</f>
        <v>-6.9999999999999951E-2</v>
      </c>
      <c r="X26" s="26">
        <f t="shared" ref="X26:Z26" si="6">X13-X9</f>
        <v>-0.10999999999999999</v>
      </c>
      <c r="Y26" s="26">
        <f t="shared" si="6"/>
        <v>-0.10999999999999999</v>
      </c>
      <c r="Z26" s="26">
        <f t="shared" si="6"/>
        <v>-9.9999999999999978E-2</v>
      </c>
      <c r="AA26" s="3">
        <f>AA13-AA9</f>
        <v>-0.10999999999999999</v>
      </c>
      <c r="AB26" s="25">
        <f>AB13-AB9</f>
        <v>-0.16999999999999998</v>
      </c>
      <c r="AC26" s="26">
        <f>AC13-AC9</f>
        <v>-0.15999999999999998</v>
      </c>
      <c r="AD26" s="26">
        <f t="shared" ref="AD26:AF26" si="7">AD13-AD9</f>
        <v>-0.16999999999999998</v>
      </c>
      <c r="AE26" s="26">
        <f t="shared" si="7"/>
        <v>-0.16999999999999998</v>
      </c>
      <c r="AF26" s="26">
        <f t="shared" si="7"/>
        <v>-0.16999999999999998</v>
      </c>
      <c r="AG26" s="3">
        <f>AG13-AG9</f>
        <v>-0.14999999999999997</v>
      </c>
      <c r="AH26" s="32">
        <f>AH13-AH9</f>
        <v>-0.21999999999999997</v>
      </c>
      <c r="AI26" s="33">
        <f>AI13-AI9</f>
        <v>-0.19999999999999996</v>
      </c>
      <c r="AJ26" s="33">
        <f t="shared" ref="AJ26:AL26" si="8">AJ13-AJ9</f>
        <v>-0.18999999999999995</v>
      </c>
      <c r="AK26" s="33">
        <f t="shared" si="8"/>
        <v>-0.19999999999999996</v>
      </c>
      <c r="AL26" s="33">
        <f t="shared" si="8"/>
        <v>-0.18999999999999995</v>
      </c>
      <c r="AM26" s="34">
        <f>AM13-AM9</f>
        <v>-0.22999999999999998</v>
      </c>
      <c r="BO26" s="74" t="s">
        <v>35</v>
      </c>
      <c r="BP26" s="75">
        <v>-680</v>
      </c>
    </row>
    <row r="27" spans="1:68" ht="15" thickBot="1" x14ac:dyDescent="0.4">
      <c r="D27" s="114" t="s">
        <v>31</v>
      </c>
      <c r="E27" s="114"/>
      <c r="F27" s="114"/>
      <c r="G27" s="114"/>
      <c r="H27" s="114"/>
      <c r="J27" s="114" t="s">
        <v>31</v>
      </c>
      <c r="K27" s="114"/>
      <c r="L27" s="114"/>
      <c r="M27" s="114"/>
      <c r="N27" s="114"/>
      <c r="P27" s="114" t="s">
        <v>31</v>
      </c>
      <c r="Q27" s="114"/>
      <c r="R27" s="114"/>
      <c r="S27" s="114"/>
      <c r="T27" s="114"/>
      <c r="V27" s="114" t="s">
        <v>31</v>
      </c>
      <c r="W27" s="114"/>
      <c r="X27" s="114"/>
      <c r="Y27" s="114"/>
      <c r="Z27" s="114"/>
      <c r="AB27" s="114" t="s">
        <v>31</v>
      </c>
      <c r="AC27" s="114"/>
      <c r="AD27" s="114"/>
      <c r="AE27" s="114"/>
      <c r="AF27" s="114"/>
      <c r="AH27" s="114" t="s">
        <v>31</v>
      </c>
      <c r="AI27" s="114"/>
      <c r="AJ27" s="114"/>
      <c r="AK27" s="114"/>
      <c r="AL27" s="114"/>
      <c r="AP27" s="109" t="s">
        <v>36</v>
      </c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O27" s="74" t="s">
        <v>37</v>
      </c>
      <c r="BP27" s="75">
        <v>-860</v>
      </c>
    </row>
    <row r="28" spans="1:68" x14ac:dyDescent="0.35">
      <c r="D28" s="115" t="s">
        <v>38</v>
      </c>
      <c r="E28" s="115"/>
      <c r="F28" s="115"/>
      <c r="G28" s="115"/>
      <c r="H28" s="30">
        <f>AVERAGE(D25:I25)</f>
        <v>0.25886524822695028</v>
      </c>
      <c r="J28" s="115" t="s">
        <v>38</v>
      </c>
      <c r="K28" s="115"/>
      <c r="L28" s="115"/>
      <c r="M28" s="115"/>
      <c r="N28" s="30">
        <f>AVERAGE(J25:O25)</f>
        <v>8.5106382978723485E-2</v>
      </c>
      <c r="P28" s="115" t="s">
        <v>38</v>
      </c>
      <c r="Q28" s="115"/>
      <c r="R28" s="115"/>
      <c r="S28" s="115"/>
      <c r="T28" s="30">
        <f>AVERAGE(P25:U25)</f>
        <v>-4.9645390070921967E-2</v>
      </c>
      <c r="V28" s="115" t="s">
        <v>38</v>
      </c>
      <c r="W28" s="115"/>
      <c r="X28" s="115"/>
      <c r="Y28" s="115"/>
      <c r="Z28" s="30">
        <f>AVERAGE(V25:AA25)</f>
        <v>-0.2234042553191489</v>
      </c>
      <c r="AB28" s="115" t="s">
        <v>38</v>
      </c>
      <c r="AC28" s="115"/>
      <c r="AD28" s="115"/>
      <c r="AE28" s="115"/>
      <c r="AF28" s="30">
        <f>AVERAGE(AB25:AG25)</f>
        <v>-0.35106382978723399</v>
      </c>
      <c r="AH28" s="115" t="s">
        <v>38</v>
      </c>
      <c r="AI28" s="115"/>
      <c r="AJ28" s="115"/>
      <c r="AK28" s="115"/>
      <c r="AL28" s="30">
        <f>AVERAGE(AH25:AM25)</f>
        <v>-0.43617021276595741</v>
      </c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O28" s="74" t="s">
        <v>39</v>
      </c>
      <c r="BP28" s="75">
        <v>-970</v>
      </c>
    </row>
    <row r="29" spans="1:68" x14ac:dyDescent="0.35">
      <c r="D29" s="116" t="s">
        <v>40</v>
      </c>
      <c r="E29" s="116"/>
      <c r="F29" s="116"/>
      <c r="G29" s="116"/>
      <c r="H29" s="31">
        <f>STDEVPA(D25:I25)</f>
        <v>1.9096329103313846E-2</v>
      </c>
      <c r="J29" s="116" t="s">
        <v>40</v>
      </c>
      <c r="K29" s="116"/>
      <c r="L29" s="116"/>
      <c r="M29" s="116"/>
      <c r="N29" s="31">
        <f>STDEVPA(J25:O25)</f>
        <v>1.2284048280630316E-2</v>
      </c>
      <c r="P29" s="116" t="s">
        <v>40</v>
      </c>
      <c r="Q29" s="116"/>
      <c r="R29" s="116"/>
      <c r="S29" s="116"/>
      <c r="T29" s="31">
        <f>STDEVPA(P25:U25)</f>
        <v>3.1717276276592765E-2</v>
      </c>
      <c r="V29" s="116" t="s">
        <v>40</v>
      </c>
      <c r="W29" s="116"/>
      <c r="X29" s="116"/>
      <c r="Y29" s="116"/>
      <c r="Z29" s="31">
        <f>STDEVPA(V25:AA25)</f>
        <v>3.8356928462382908E-2</v>
      </c>
      <c r="AB29" s="116" t="s">
        <v>40</v>
      </c>
      <c r="AC29" s="116"/>
      <c r="AD29" s="116"/>
      <c r="AE29" s="116"/>
      <c r="AF29" s="31">
        <f>STDEVPA(AB25:AG25)</f>
        <v>1.6250268421829243E-2</v>
      </c>
      <c r="AH29" s="116" t="s">
        <v>40</v>
      </c>
      <c r="AI29" s="116"/>
      <c r="AJ29" s="116"/>
      <c r="AK29" s="116"/>
      <c r="AL29" s="31">
        <f>STDEVPA(AH25:AM25)</f>
        <v>3.1914893617021323E-2</v>
      </c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O29" s="74" t="s">
        <v>41</v>
      </c>
      <c r="BP29" s="75">
        <v>-1120</v>
      </c>
    </row>
    <row r="30" spans="1:68" x14ac:dyDescent="0.35">
      <c r="D30" s="88" t="s">
        <v>42</v>
      </c>
      <c r="E30" s="88"/>
      <c r="F30" s="88"/>
      <c r="G30" s="88"/>
      <c r="H30" s="35">
        <f>AVERAGE(D26:I26)</f>
        <v>0.12166666666666666</v>
      </c>
      <c r="J30" s="88" t="s">
        <v>42</v>
      </c>
      <c r="K30" s="88"/>
      <c r="L30" s="88"/>
      <c r="M30" s="88"/>
      <c r="N30" s="35">
        <f>AVERAGE(J26:O26)</f>
        <v>4.0000000000000036E-2</v>
      </c>
      <c r="P30" s="88" t="s">
        <v>42</v>
      </c>
      <c r="Q30" s="88"/>
      <c r="R30" s="88"/>
      <c r="S30" s="88"/>
      <c r="T30" s="35">
        <f>AVERAGE(P26:U26)</f>
        <v>-2.3333333333333307E-2</v>
      </c>
      <c r="V30" s="88" t="s">
        <v>42</v>
      </c>
      <c r="W30" s="88"/>
      <c r="X30" s="88"/>
      <c r="Y30" s="88"/>
      <c r="Z30" s="35">
        <f>AVERAGE(V26:AA26)</f>
        <v>-0.10499999999999997</v>
      </c>
      <c r="AB30" s="88" t="s">
        <v>42</v>
      </c>
      <c r="AC30" s="88"/>
      <c r="AD30" s="88"/>
      <c r="AE30" s="88"/>
      <c r="AF30" s="35">
        <f>AVERAGE(AB26:AG26)</f>
        <v>-0.16499999999999995</v>
      </c>
      <c r="AH30" s="88" t="s">
        <v>42</v>
      </c>
      <c r="AI30" s="88"/>
      <c r="AJ30" s="88"/>
      <c r="AK30" s="88"/>
      <c r="AL30" s="35">
        <f>AVERAGE(AH26:AM26)</f>
        <v>-0.20499999999999996</v>
      </c>
      <c r="BO30" s="74" t="s">
        <v>43</v>
      </c>
      <c r="BP30" s="75">
        <v>-1280</v>
      </c>
    </row>
    <row r="31" spans="1:68" ht="15" thickBot="1" x14ac:dyDescent="0.4">
      <c r="D31" s="89" t="s">
        <v>44</v>
      </c>
      <c r="E31" s="89"/>
      <c r="F31" s="89"/>
      <c r="G31" s="89"/>
      <c r="H31" s="36">
        <f>STDEVPA(D26:I26)</f>
        <v>8.9752746785575158E-3</v>
      </c>
      <c r="J31" s="89" t="s">
        <v>44</v>
      </c>
      <c r="K31" s="89"/>
      <c r="L31" s="89"/>
      <c r="M31" s="89"/>
      <c r="N31" s="36">
        <f>STDEVPA(J26:O26)</f>
        <v>5.7735026918962632E-3</v>
      </c>
      <c r="P31" s="89" t="s">
        <v>44</v>
      </c>
      <c r="Q31" s="89"/>
      <c r="R31" s="89"/>
      <c r="S31" s="89"/>
      <c r="T31" s="36">
        <f>STDEVPA(P26:U26)</f>
        <v>1.4907119849998597E-2</v>
      </c>
      <c r="V31" s="89" t="s">
        <v>44</v>
      </c>
      <c r="W31" s="89"/>
      <c r="X31" s="89"/>
      <c r="Y31" s="89"/>
      <c r="Z31" s="36">
        <f>STDEVPA(V26:AA26)</f>
        <v>1.802775637731998E-2</v>
      </c>
      <c r="AB31" s="89" t="s">
        <v>44</v>
      </c>
      <c r="AC31" s="89"/>
      <c r="AD31" s="89"/>
      <c r="AE31" s="89"/>
      <c r="AF31" s="36">
        <f>STDEVPA(AB26:AG26)</f>
        <v>7.6376261582597402E-3</v>
      </c>
      <c r="AH31" s="89" t="s">
        <v>44</v>
      </c>
      <c r="AI31" s="89"/>
      <c r="AJ31" s="89"/>
      <c r="AK31" s="89"/>
      <c r="AL31" s="36">
        <f>STDEVPA(AH26:AM26)</f>
        <v>1.5000000000000012E-2</v>
      </c>
      <c r="BO31" s="74" t="s">
        <v>45</v>
      </c>
      <c r="BP31" s="75">
        <v>-1450</v>
      </c>
    </row>
    <row r="32" spans="1:68" ht="15" customHeight="1" x14ac:dyDescent="0.35">
      <c r="AU32" s="107" t="s">
        <v>46</v>
      </c>
      <c r="AV32" s="107"/>
      <c r="AW32" s="107"/>
      <c r="AX32" s="107"/>
      <c r="AY32" s="107"/>
      <c r="BO32" s="74" t="s">
        <v>47</v>
      </c>
      <c r="BP32" s="75">
        <v>-1620</v>
      </c>
    </row>
    <row r="33" spans="3:68" ht="15" customHeight="1" x14ac:dyDescent="0.35">
      <c r="AU33" s="107"/>
      <c r="AV33" s="107"/>
      <c r="AW33" s="107"/>
      <c r="AX33" s="107"/>
      <c r="AY33" s="107"/>
      <c r="BO33" s="74" t="s">
        <v>48</v>
      </c>
      <c r="BP33" s="75">
        <v>-1800</v>
      </c>
    </row>
    <row r="34" spans="3:68" x14ac:dyDescent="0.35">
      <c r="BO34" s="74" t="s">
        <v>49</v>
      </c>
      <c r="BP34" s="75">
        <v>-1980</v>
      </c>
    </row>
    <row r="35" spans="3:68" x14ac:dyDescent="0.35">
      <c r="BO35" s="74" t="s">
        <v>50</v>
      </c>
      <c r="BP35" s="75">
        <v>-2180</v>
      </c>
    </row>
    <row r="36" spans="3:68" x14ac:dyDescent="0.35">
      <c r="BO36" s="74" t="s">
        <v>51</v>
      </c>
      <c r="BP36" s="75">
        <v>-2370</v>
      </c>
    </row>
    <row r="37" spans="3:68" ht="15" customHeight="1" x14ac:dyDescent="0.35">
      <c r="AE37" s="87"/>
      <c r="AF37" s="87"/>
      <c r="AG37" s="87"/>
      <c r="AH37" s="87"/>
      <c r="AI37" s="87"/>
      <c r="AJ37" s="87"/>
      <c r="AR37" s="106">
        <v>1</v>
      </c>
      <c r="AS37" s="106"/>
      <c r="AT37" s="106"/>
      <c r="AV37" s="106">
        <v>2</v>
      </c>
      <c r="AW37" s="106"/>
      <c r="AX37" s="106"/>
      <c r="AZ37" s="106">
        <v>3</v>
      </c>
      <c r="BA37" s="106"/>
      <c r="BB37" s="106"/>
      <c r="BO37" s="74" t="s">
        <v>52</v>
      </c>
      <c r="BP37" s="75">
        <v>-2580</v>
      </c>
    </row>
    <row r="38" spans="3:68" x14ac:dyDescent="0.35">
      <c r="AR38" s="106"/>
      <c r="AS38" s="106"/>
      <c r="AT38" s="106"/>
      <c r="AV38" s="106"/>
      <c r="AW38" s="106"/>
      <c r="AX38" s="106"/>
      <c r="AZ38" s="106"/>
      <c r="BA38" s="106"/>
      <c r="BB38" s="106"/>
      <c r="BO38" s="74" t="s">
        <v>53</v>
      </c>
      <c r="BP38" s="75">
        <v>-2790</v>
      </c>
    </row>
    <row r="39" spans="3:68" x14ac:dyDescent="0.35">
      <c r="W39" s="78"/>
      <c r="AR39" s="106"/>
      <c r="AS39" s="106"/>
      <c r="AT39" s="106"/>
      <c r="AV39" s="106"/>
      <c r="AW39" s="106"/>
      <c r="AX39" s="106"/>
      <c r="AZ39" s="106"/>
      <c r="BA39" s="106"/>
      <c r="BB39" s="106"/>
      <c r="BO39" s="74" t="s">
        <v>54</v>
      </c>
      <c r="BP39" s="75">
        <v>-3000</v>
      </c>
    </row>
    <row r="40" spans="3:68" ht="15" customHeight="1" thickBot="1" x14ac:dyDescent="0.4">
      <c r="AR40" s="106"/>
      <c r="AS40" s="106"/>
      <c r="AT40" s="106"/>
      <c r="AV40" s="106"/>
      <c r="AW40" s="106"/>
      <c r="AX40" s="106"/>
      <c r="AZ40" s="106"/>
      <c r="BA40" s="106"/>
      <c r="BB40" s="106"/>
      <c r="BO40" s="74" t="s">
        <v>55</v>
      </c>
      <c r="BP40" s="75">
        <v>-3250</v>
      </c>
    </row>
    <row r="41" spans="3:68" ht="15" customHeight="1" thickBot="1" x14ac:dyDescent="0.4">
      <c r="D41" s="91" t="s">
        <v>56</v>
      </c>
      <c r="E41" s="91"/>
      <c r="F41" s="91"/>
      <c r="G41" s="91"/>
      <c r="H41" s="92"/>
      <c r="AR41" s="106"/>
      <c r="AS41" s="106"/>
      <c r="AT41" s="106"/>
      <c r="AV41" s="106"/>
      <c r="AW41" s="106"/>
      <c r="AX41" s="106"/>
      <c r="AZ41" s="106"/>
      <c r="BA41" s="106"/>
      <c r="BB41" s="106"/>
      <c r="BO41" s="76" t="s">
        <v>57</v>
      </c>
      <c r="BP41" s="77">
        <v>-3500</v>
      </c>
    </row>
    <row r="42" spans="3:68" ht="15" customHeight="1" thickBot="1" x14ac:dyDescent="0.4">
      <c r="D42" s="91"/>
      <c r="E42" s="91"/>
      <c r="F42" s="91"/>
      <c r="G42" s="91"/>
      <c r="H42" s="92"/>
      <c r="AR42" s="106"/>
      <c r="AS42" s="106"/>
      <c r="AT42" s="106"/>
      <c r="AV42" s="106"/>
      <c r="AW42" s="106"/>
      <c r="AX42" s="106"/>
      <c r="AZ42" s="106"/>
      <c r="BA42" s="106"/>
      <c r="BB42" s="106"/>
    </row>
    <row r="43" spans="3:68" ht="15" customHeight="1" thickBot="1" x14ac:dyDescent="0.4">
      <c r="C43" s="70" t="s">
        <v>58</v>
      </c>
      <c r="D43" s="41" t="s">
        <v>59</v>
      </c>
      <c r="E43" s="42" t="s">
        <v>60</v>
      </c>
      <c r="F43" s="90" t="s">
        <v>61</v>
      </c>
      <c r="G43" s="90"/>
      <c r="H43" s="53" t="s">
        <v>62</v>
      </c>
      <c r="I43" s="93" t="s">
        <v>63</v>
      </c>
      <c r="J43" s="94"/>
      <c r="K43" s="94"/>
      <c r="L43" s="95"/>
      <c r="AR43" s="106"/>
      <c r="AS43" s="106"/>
      <c r="AT43" s="106"/>
      <c r="AV43" s="106"/>
      <c r="AW43" s="106"/>
      <c r="AX43" s="106"/>
      <c r="AZ43" s="106"/>
      <c r="BA43" s="106"/>
      <c r="BB43" s="106"/>
    </row>
    <row r="44" spans="3:68" ht="15" customHeight="1" x14ac:dyDescent="0.35">
      <c r="C44" s="70">
        <v>0</v>
      </c>
      <c r="D44" s="43">
        <v>1</v>
      </c>
      <c r="E44" s="38">
        <v>0</v>
      </c>
      <c r="F44" s="100">
        <f>H30</f>
        <v>0.12166666666666666</v>
      </c>
      <c r="G44" s="100"/>
      <c r="H44" s="54">
        <f>H31</f>
        <v>8.9752746785575158E-3</v>
      </c>
      <c r="I44" s="113">
        <f>(-0.33*E44)+0.11</f>
        <v>0.11</v>
      </c>
      <c r="J44" s="90"/>
      <c r="K44" s="90"/>
      <c r="L44" s="159"/>
      <c r="AR44" s="106"/>
      <c r="AS44" s="106"/>
      <c r="AT44" s="106"/>
      <c r="AV44" s="106"/>
      <c r="AW44" s="106"/>
      <c r="AX44" s="106"/>
      <c r="AZ44" s="106"/>
      <c r="BA44" s="106"/>
      <c r="BB44" s="106"/>
    </row>
    <row r="45" spans="3:68" ht="15" customHeight="1" x14ac:dyDescent="0.35">
      <c r="C45" s="70">
        <v>0</v>
      </c>
      <c r="D45" s="43">
        <v>2</v>
      </c>
      <c r="E45" s="37">
        <v>0.2</v>
      </c>
      <c r="F45" s="100">
        <f>N30</f>
        <v>4.0000000000000036E-2</v>
      </c>
      <c r="G45" s="100"/>
      <c r="H45" s="54">
        <f>N31</f>
        <v>5.7735026918962632E-3</v>
      </c>
      <c r="I45" s="126">
        <f t="shared" ref="I45:I49" si="9">(-0.33*E45)+0.11</f>
        <v>4.3999999999999997E-2</v>
      </c>
      <c r="J45" s="160"/>
      <c r="K45" s="160"/>
      <c r="L45" s="161"/>
      <c r="AR45" s="106"/>
      <c r="AS45" s="106"/>
      <c r="AT45" s="106"/>
      <c r="AV45" s="106"/>
      <c r="AW45" s="106"/>
      <c r="AX45" s="106"/>
      <c r="AZ45" s="106"/>
      <c r="BA45" s="106"/>
      <c r="BB45" s="106"/>
    </row>
    <row r="46" spans="3:68" ht="15" customHeight="1" x14ac:dyDescent="0.35">
      <c r="C46" s="70">
        <v>0</v>
      </c>
      <c r="D46" s="43">
        <v>3</v>
      </c>
      <c r="E46" s="37">
        <v>0.4</v>
      </c>
      <c r="F46" s="100">
        <f>T30</f>
        <v>-2.3333333333333307E-2</v>
      </c>
      <c r="G46" s="100"/>
      <c r="H46" s="54">
        <f>T31</f>
        <v>1.4907119849998597E-2</v>
      </c>
      <c r="I46" s="126">
        <f t="shared" si="9"/>
        <v>-2.2000000000000006E-2</v>
      </c>
      <c r="J46" s="160"/>
      <c r="K46" s="160"/>
      <c r="L46" s="161"/>
      <c r="AR46" s="106"/>
      <c r="AS46" s="106"/>
      <c r="AT46" s="106"/>
      <c r="AV46" s="106"/>
      <c r="AW46" s="106"/>
      <c r="AX46" s="106"/>
      <c r="AZ46" s="106"/>
      <c r="BA46" s="106"/>
      <c r="BB46" s="106"/>
    </row>
    <row r="47" spans="3:68" ht="15" customHeight="1" x14ac:dyDescent="0.35">
      <c r="C47" s="70">
        <v>0</v>
      </c>
      <c r="D47" s="43">
        <v>4</v>
      </c>
      <c r="E47" s="37">
        <v>0.6</v>
      </c>
      <c r="F47" s="100">
        <f>Z30</f>
        <v>-0.10499999999999997</v>
      </c>
      <c r="G47" s="100"/>
      <c r="H47" s="54">
        <f>Z31</f>
        <v>1.802775637731998E-2</v>
      </c>
      <c r="I47" s="126">
        <f t="shared" si="9"/>
        <v>-8.8000000000000009E-2</v>
      </c>
      <c r="J47" s="160"/>
      <c r="K47" s="160"/>
      <c r="L47" s="161"/>
      <c r="AR47" s="106"/>
      <c r="AS47" s="106"/>
      <c r="AT47" s="106"/>
      <c r="AV47" s="106"/>
      <c r="AW47" s="106"/>
      <c r="AX47" s="106"/>
      <c r="AZ47" s="106"/>
      <c r="BA47" s="106"/>
      <c r="BB47" s="106"/>
    </row>
    <row r="48" spans="3:68" ht="15" customHeight="1" x14ac:dyDescent="0.35">
      <c r="C48" s="70">
        <v>0</v>
      </c>
      <c r="D48" s="43">
        <v>5</v>
      </c>
      <c r="E48" s="37">
        <v>0.8</v>
      </c>
      <c r="F48" s="100">
        <f>AF30</f>
        <v>-0.16499999999999995</v>
      </c>
      <c r="G48" s="100"/>
      <c r="H48" s="54">
        <f>AF31</f>
        <v>7.6376261582597402E-3</v>
      </c>
      <c r="I48" s="126">
        <f t="shared" si="9"/>
        <v>-0.15400000000000003</v>
      </c>
      <c r="J48" s="160"/>
      <c r="K48" s="160"/>
      <c r="L48" s="161"/>
      <c r="AR48" s="106"/>
      <c r="AS48" s="106"/>
      <c r="AT48" s="106"/>
      <c r="AV48" s="106"/>
      <c r="AW48" s="106"/>
      <c r="AX48" s="106"/>
      <c r="AZ48" s="106"/>
      <c r="BA48" s="106"/>
      <c r="BB48" s="106"/>
    </row>
    <row r="49" spans="1:54" ht="15" customHeight="1" thickBot="1" x14ac:dyDescent="0.4">
      <c r="C49" s="70">
        <v>0</v>
      </c>
      <c r="D49" s="25">
        <v>6</v>
      </c>
      <c r="E49" s="45">
        <v>1</v>
      </c>
      <c r="F49" s="165">
        <f>AL30</f>
        <v>-0.20499999999999996</v>
      </c>
      <c r="G49" s="165"/>
      <c r="H49" s="55">
        <f>AL31</f>
        <v>1.5000000000000012E-2</v>
      </c>
      <c r="I49" s="162">
        <f t="shared" si="9"/>
        <v>-0.22000000000000003</v>
      </c>
      <c r="J49" s="163"/>
      <c r="K49" s="163"/>
      <c r="L49" s="164"/>
      <c r="AR49" s="106"/>
      <c r="AS49" s="106"/>
      <c r="AT49" s="106"/>
      <c r="AV49" s="106"/>
      <c r="AW49" s="106"/>
      <c r="AX49" s="106"/>
      <c r="AZ49" s="106"/>
      <c r="BA49" s="106"/>
      <c r="BB49" s="106"/>
    </row>
    <row r="50" spans="1:54" x14ac:dyDescent="0.35">
      <c r="AR50" s="106"/>
      <c r="AS50" s="106"/>
      <c r="AT50" s="106"/>
      <c r="AV50" s="106"/>
      <c r="AW50" s="106"/>
      <c r="AX50" s="106"/>
      <c r="AZ50" s="106"/>
      <c r="BA50" s="106"/>
      <c r="BB50" s="106"/>
    </row>
    <row r="51" spans="1:54" ht="15" customHeight="1" thickBot="1" x14ac:dyDescent="0.4">
      <c r="AR51" s="106"/>
      <c r="AS51" s="106"/>
      <c r="AT51" s="106"/>
      <c r="AV51" s="106"/>
      <c r="AW51" s="106"/>
      <c r="AX51" s="106"/>
      <c r="AZ51" s="106"/>
      <c r="BA51" s="106"/>
      <c r="BB51" s="106"/>
    </row>
    <row r="52" spans="1:54" ht="15" customHeight="1" thickBot="1" x14ac:dyDescent="0.4">
      <c r="D52" s="96" t="s">
        <v>64</v>
      </c>
      <c r="E52" s="96"/>
      <c r="F52" s="96"/>
      <c r="G52" s="96"/>
      <c r="H52" s="97"/>
    </row>
    <row r="53" spans="1:54" ht="15" thickBot="1" x14ac:dyDescent="0.4">
      <c r="D53" s="98"/>
      <c r="E53" s="98"/>
      <c r="F53" s="98"/>
      <c r="G53" s="98"/>
      <c r="H53" s="99"/>
      <c r="J53" s="58"/>
      <c r="K53" s="58"/>
      <c r="L53" s="58"/>
    </row>
    <row r="54" spans="1:54" ht="15" thickBot="1" x14ac:dyDescent="0.4">
      <c r="A54" s="87"/>
      <c r="B54" s="87"/>
      <c r="C54" s="70" t="s">
        <v>58</v>
      </c>
      <c r="D54" s="41" t="s">
        <v>59</v>
      </c>
      <c r="E54" s="42" t="s">
        <v>60</v>
      </c>
      <c r="F54" s="90" t="s">
        <v>61</v>
      </c>
      <c r="G54" s="90"/>
      <c r="H54" s="53" t="s">
        <v>62</v>
      </c>
      <c r="I54" s="93" t="s">
        <v>65</v>
      </c>
      <c r="J54" s="94"/>
      <c r="K54" s="94"/>
      <c r="L54" s="95"/>
    </row>
    <row r="55" spans="1:54" x14ac:dyDescent="0.35">
      <c r="C55" s="70">
        <v>0</v>
      </c>
      <c r="D55" s="43">
        <v>1</v>
      </c>
      <c r="E55" s="38">
        <v>0</v>
      </c>
      <c r="F55" s="130">
        <f>H28</f>
        <v>0.25886524822695028</v>
      </c>
      <c r="G55" s="130"/>
      <c r="H55" s="56">
        <f>H29</f>
        <v>1.9096329103313846E-2</v>
      </c>
      <c r="I55" s="139">
        <f>(-0.7083*E55)+0.2348</f>
        <v>0.23480000000000001</v>
      </c>
      <c r="J55" s="140"/>
      <c r="K55" s="140"/>
      <c r="L55" s="141"/>
    </row>
    <row r="56" spans="1:54" x14ac:dyDescent="0.35">
      <c r="C56" s="70">
        <v>0</v>
      </c>
      <c r="D56" s="43">
        <v>2</v>
      </c>
      <c r="E56" s="37">
        <v>0.2</v>
      </c>
      <c r="F56" s="130">
        <f>N28</f>
        <v>8.5106382978723485E-2</v>
      </c>
      <c r="G56" s="130"/>
      <c r="H56" s="56">
        <f>N29</f>
        <v>1.2284048280630316E-2</v>
      </c>
      <c r="I56" s="132">
        <f t="shared" ref="I56:I60" si="10">(-0.7083*E56)+0.2348</f>
        <v>9.3140000000000001E-2</v>
      </c>
      <c r="J56" s="133"/>
      <c r="K56" s="133"/>
      <c r="L56" s="134"/>
    </row>
    <row r="57" spans="1:54" x14ac:dyDescent="0.35">
      <c r="C57" s="70">
        <v>0</v>
      </c>
      <c r="D57" s="43">
        <v>3</v>
      </c>
      <c r="E57" s="37">
        <v>0.4</v>
      </c>
      <c r="F57" s="130">
        <f>T28</f>
        <v>-4.9645390070921967E-2</v>
      </c>
      <c r="G57" s="130"/>
      <c r="H57" s="56">
        <f>T29</f>
        <v>3.1717276276592765E-2</v>
      </c>
      <c r="I57" s="132">
        <f t="shared" si="10"/>
        <v>-4.8520000000000008E-2</v>
      </c>
      <c r="J57" s="133"/>
      <c r="K57" s="133"/>
      <c r="L57" s="134"/>
    </row>
    <row r="58" spans="1:54" x14ac:dyDescent="0.35">
      <c r="C58" s="70">
        <v>0</v>
      </c>
      <c r="D58" s="43">
        <v>4</v>
      </c>
      <c r="E58" s="37">
        <v>0.6</v>
      </c>
      <c r="F58" s="130">
        <f>Z28</f>
        <v>-0.2234042553191489</v>
      </c>
      <c r="G58" s="130"/>
      <c r="H58" s="56">
        <f>Z29</f>
        <v>3.8356928462382908E-2</v>
      </c>
      <c r="I58" s="132">
        <f t="shared" si="10"/>
        <v>-0.19018000000000002</v>
      </c>
      <c r="J58" s="133"/>
      <c r="K58" s="133"/>
      <c r="L58" s="134"/>
    </row>
    <row r="59" spans="1:54" ht="15" customHeight="1" x14ac:dyDescent="0.35">
      <c r="C59" s="70">
        <v>0</v>
      </c>
      <c r="D59" s="43">
        <v>5</v>
      </c>
      <c r="E59" s="37">
        <v>0.8</v>
      </c>
      <c r="F59" s="130">
        <f>AF28</f>
        <v>-0.35106382978723399</v>
      </c>
      <c r="G59" s="130"/>
      <c r="H59" s="56">
        <f>AF29</f>
        <v>1.6250268421829243E-2</v>
      </c>
      <c r="I59" s="132">
        <f t="shared" si="10"/>
        <v>-0.33184000000000002</v>
      </c>
      <c r="J59" s="133"/>
      <c r="K59" s="133"/>
      <c r="L59" s="134"/>
      <c r="AR59" s="106">
        <v>4</v>
      </c>
      <c r="AS59" s="106"/>
      <c r="AT59" s="106"/>
      <c r="AV59" s="106">
        <v>5</v>
      </c>
      <c r="AW59" s="106"/>
      <c r="AX59" s="106"/>
      <c r="AZ59" s="106">
        <v>6</v>
      </c>
      <c r="BA59" s="106"/>
      <c r="BB59" s="106"/>
    </row>
    <row r="60" spans="1:54" ht="15" customHeight="1" thickBot="1" x14ac:dyDescent="0.4">
      <c r="C60" s="70">
        <v>0</v>
      </c>
      <c r="D60" s="25">
        <v>6</v>
      </c>
      <c r="E60" s="45">
        <v>1</v>
      </c>
      <c r="F60" s="131">
        <f>AL28</f>
        <v>-0.43617021276595741</v>
      </c>
      <c r="G60" s="131"/>
      <c r="H60" s="57">
        <f>AL29</f>
        <v>3.1914893617021323E-2</v>
      </c>
      <c r="I60" s="135">
        <f t="shared" si="10"/>
        <v>-0.47350000000000003</v>
      </c>
      <c r="J60" s="136"/>
      <c r="K60" s="136"/>
      <c r="L60" s="137"/>
      <c r="AR60" s="106"/>
      <c r="AS60" s="106"/>
      <c r="AT60" s="106"/>
      <c r="AV60" s="106"/>
      <c r="AW60" s="106"/>
      <c r="AX60" s="106"/>
      <c r="AZ60" s="106"/>
      <c r="BA60" s="106"/>
      <c r="BB60" s="106"/>
    </row>
    <row r="61" spans="1:54" ht="15" customHeight="1" x14ac:dyDescent="0.35">
      <c r="AR61" s="106"/>
      <c r="AS61" s="106"/>
      <c r="AT61" s="106"/>
      <c r="AV61" s="106"/>
      <c r="AW61" s="106"/>
      <c r="AX61" s="106"/>
      <c r="AZ61" s="106"/>
      <c r="BA61" s="106"/>
      <c r="BB61" s="106"/>
    </row>
    <row r="62" spans="1:54" ht="15" customHeight="1" x14ac:dyDescent="0.35">
      <c r="AR62" s="106"/>
      <c r="AS62" s="106"/>
      <c r="AT62" s="106"/>
      <c r="AV62" s="106"/>
      <c r="AW62" s="106"/>
      <c r="AX62" s="106"/>
      <c r="AZ62" s="106"/>
      <c r="BA62" s="106"/>
      <c r="BB62" s="106"/>
    </row>
    <row r="63" spans="1:54" ht="15" customHeight="1" x14ac:dyDescent="0.35">
      <c r="AR63" s="106"/>
      <c r="AS63" s="106"/>
      <c r="AT63" s="106"/>
      <c r="AV63" s="106"/>
      <c r="AW63" s="106"/>
      <c r="AX63" s="106"/>
      <c r="AZ63" s="106"/>
      <c r="BA63" s="106"/>
      <c r="BB63" s="106"/>
    </row>
    <row r="64" spans="1:54" ht="15" customHeight="1" x14ac:dyDescent="0.35">
      <c r="AR64" s="106"/>
      <c r="AS64" s="106"/>
      <c r="AT64" s="106"/>
      <c r="AV64" s="106"/>
      <c r="AW64" s="106"/>
      <c r="AX64" s="106"/>
      <c r="AZ64" s="106"/>
      <c r="BA64" s="106"/>
      <c r="BB64" s="106"/>
    </row>
    <row r="65" spans="44:54" ht="15" customHeight="1" x14ac:dyDescent="0.35">
      <c r="AR65" s="106"/>
      <c r="AS65" s="106"/>
      <c r="AT65" s="106"/>
      <c r="AV65" s="106"/>
      <c r="AW65" s="106"/>
      <c r="AX65" s="106"/>
      <c r="AZ65" s="106"/>
      <c r="BA65" s="106"/>
      <c r="BB65" s="106"/>
    </row>
    <row r="66" spans="44:54" ht="15" customHeight="1" x14ac:dyDescent="0.35">
      <c r="AR66" s="106"/>
      <c r="AS66" s="106"/>
      <c r="AT66" s="106"/>
      <c r="AV66" s="106"/>
      <c r="AW66" s="106"/>
      <c r="AX66" s="106"/>
      <c r="AZ66" s="106"/>
      <c r="BA66" s="106"/>
      <c r="BB66" s="106"/>
    </row>
    <row r="67" spans="44:54" ht="15" customHeight="1" x14ac:dyDescent="0.35">
      <c r="AR67" s="106"/>
      <c r="AS67" s="106"/>
      <c r="AT67" s="106"/>
      <c r="AV67" s="106"/>
      <c r="AW67" s="106"/>
      <c r="AX67" s="106"/>
      <c r="AZ67" s="106"/>
      <c r="BA67" s="106"/>
      <c r="BB67" s="106"/>
    </row>
    <row r="68" spans="44:54" ht="15" customHeight="1" x14ac:dyDescent="0.35">
      <c r="AR68" s="106"/>
      <c r="AS68" s="106"/>
      <c r="AT68" s="106"/>
      <c r="AV68" s="106"/>
      <c r="AW68" s="106"/>
      <c r="AX68" s="106"/>
      <c r="AZ68" s="106"/>
      <c r="BA68" s="106"/>
      <c r="BB68" s="106"/>
    </row>
    <row r="69" spans="44:54" ht="15" customHeight="1" x14ac:dyDescent="0.35">
      <c r="AR69" s="106"/>
      <c r="AS69" s="106"/>
      <c r="AT69" s="106"/>
      <c r="AV69" s="106"/>
      <c r="AW69" s="106"/>
      <c r="AX69" s="106"/>
      <c r="AZ69" s="106"/>
      <c r="BA69" s="106"/>
      <c r="BB69" s="106"/>
    </row>
    <row r="70" spans="44:54" ht="15" customHeight="1" x14ac:dyDescent="0.35">
      <c r="AR70" s="106"/>
      <c r="AS70" s="106"/>
      <c r="AT70" s="106"/>
      <c r="AV70" s="106"/>
      <c r="AW70" s="106"/>
      <c r="AX70" s="106"/>
      <c r="AZ70" s="106"/>
      <c r="BA70" s="106"/>
      <c r="BB70" s="106"/>
    </row>
    <row r="71" spans="44:54" ht="15" customHeight="1" x14ac:dyDescent="0.35">
      <c r="AR71" s="106"/>
      <c r="AS71" s="106"/>
      <c r="AT71" s="106"/>
      <c r="AV71" s="106"/>
      <c r="AW71" s="106"/>
      <c r="AX71" s="106"/>
      <c r="AZ71" s="106"/>
      <c r="BA71" s="106"/>
      <c r="BB71" s="106"/>
    </row>
    <row r="72" spans="44:54" ht="15" customHeight="1" x14ac:dyDescent="0.35">
      <c r="AR72" s="106"/>
      <c r="AS72" s="106"/>
      <c r="AT72" s="106"/>
      <c r="AV72" s="106"/>
      <c r="AW72" s="106"/>
      <c r="AX72" s="106"/>
      <c r="AZ72" s="106"/>
      <c r="BA72" s="106"/>
      <c r="BB72" s="106"/>
    </row>
    <row r="73" spans="44:54" ht="15" customHeight="1" x14ac:dyDescent="0.35">
      <c r="AR73" s="106"/>
      <c r="AS73" s="106"/>
      <c r="AT73" s="106"/>
      <c r="AV73" s="106"/>
      <c r="AW73" s="106"/>
      <c r="AX73" s="106"/>
      <c r="AZ73" s="106"/>
      <c r="BA73" s="106"/>
      <c r="BB73" s="106"/>
    </row>
    <row r="85" spans="4:62" ht="61" customHeight="1" thickBot="1" x14ac:dyDescent="0.4">
      <c r="AT85" s="138"/>
      <c r="AU85" s="138"/>
      <c r="AV85" s="138"/>
      <c r="AW85" s="138"/>
      <c r="AX85" s="138"/>
      <c r="AY85" s="138"/>
    </row>
    <row r="86" spans="4:62" ht="61" customHeight="1" thickTop="1" thickBot="1" x14ac:dyDescent="0.4">
      <c r="D86">
        <v>0</v>
      </c>
      <c r="AR86" s="142" t="s">
        <v>66</v>
      </c>
      <c r="AS86" s="142"/>
      <c r="AT86" s="147" t="s">
        <v>67</v>
      </c>
      <c r="AU86" s="148"/>
      <c r="AV86" s="148"/>
      <c r="AW86" s="148"/>
      <c r="AX86" s="148"/>
      <c r="AY86" s="149"/>
      <c r="AZ86" s="157" t="s">
        <v>68</v>
      </c>
      <c r="BD86" s="24"/>
      <c r="BE86" s="144" t="s">
        <v>69</v>
      </c>
      <c r="BF86" s="144"/>
      <c r="BG86" s="144"/>
      <c r="BH86" s="144"/>
      <c r="BI86" s="144"/>
      <c r="BJ86" s="144"/>
    </row>
    <row r="87" spans="4:62" ht="15" thickBot="1" x14ac:dyDescent="0.4">
      <c r="AQ87" s="51"/>
      <c r="AR87" s="143"/>
      <c r="AS87" s="143"/>
      <c r="AT87" s="71">
        <v>1</v>
      </c>
      <c r="AU87" s="71">
        <v>2</v>
      </c>
      <c r="AV87" s="71">
        <v>3</v>
      </c>
      <c r="AW87" s="71">
        <v>4</v>
      </c>
      <c r="AX87" s="71">
        <v>5</v>
      </c>
      <c r="AY87" s="71">
        <v>6</v>
      </c>
      <c r="AZ87" s="158"/>
      <c r="BA87" s="52"/>
      <c r="BD87" s="24"/>
      <c r="BE87" s="49">
        <v>1</v>
      </c>
      <c r="BF87" s="47">
        <v>2</v>
      </c>
      <c r="BG87" s="47">
        <v>3</v>
      </c>
      <c r="BH87" s="47">
        <v>4</v>
      </c>
      <c r="BI87" s="47">
        <v>5</v>
      </c>
      <c r="BJ87" s="8">
        <v>6</v>
      </c>
    </row>
    <row r="88" spans="4:62" ht="15" customHeight="1" thickTop="1" thickBot="1" x14ac:dyDescent="0.4">
      <c r="AQ88" s="138"/>
      <c r="AR88" s="150">
        <v>0</v>
      </c>
      <c r="AS88" s="15" t="s">
        <v>70</v>
      </c>
      <c r="AT88" s="64">
        <v>0.59</v>
      </c>
      <c r="AU88" s="64">
        <v>0.61</v>
      </c>
      <c r="AV88" s="64">
        <v>0.57999999999999996</v>
      </c>
      <c r="AW88" s="64">
        <v>0.59</v>
      </c>
      <c r="AX88" s="64">
        <v>0.59</v>
      </c>
      <c r="AY88" s="64">
        <v>0.59</v>
      </c>
      <c r="AZ88" s="64" t="s">
        <v>71</v>
      </c>
      <c r="BA88" s="6"/>
      <c r="BC88" s="39"/>
      <c r="BD88" s="40"/>
      <c r="BE88" s="101" t="s">
        <v>8</v>
      </c>
      <c r="BF88" s="101"/>
      <c r="BG88" s="101"/>
      <c r="BH88" s="101"/>
      <c r="BI88" s="101"/>
      <c r="BJ88" s="101"/>
    </row>
    <row r="89" spans="4:62" ht="15" customHeight="1" thickBot="1" x14ac:dyDescent="0.4">
      <c r="AQ89" s="138"/>
      <c r="AR89" s="151"/>
      <c r="AS89" s="68" t="s">
        <v>72</v>
      </c>
      <c r="AT89" s="65">
        <f>D25</f>
        <v>0.25531914893617014</v>
      </c>
      <c r="AU89" s="65">
        <f t="shared" ref="AU89:AY89" si="11">E25</f>
        <v>0.2978723404255319</v>
      </c>
      <c r="AV89" s="65">
        <f t="shared" si="11"/>
        <v>0.23404255319148937</v>
      </c>
      <c r="AW89" s="65">
        <f t="shared" si="11"/>
        <v>0.25531914893617014</v>
      </c>
      <c r="AX89" s="65">
        <f>H25</f>
        <v>0.25531914893617014</v>
      </c>
      <c r="AY89" s="65">
        <f t="shared" si="11"/>
        <v>0.25531914893617014</v>
      </c>
      <c r="AZ89" s="60" t="str">
        <f>100*(ROUND(H28,4)) &amp; " ± " &amp; 100*(ROUND(H29, 4)) &amp; " %"</f>
        <v>25.89 ± 1.91 %</v>
      </c>
      <c r="BA89" s="6"/>
      <c r="BC89" s="146" t="s">
        <v>73</v>
      </c>
      <c r="BD89" s="17">
        <v>0</v>
      </c>
      <c r="BE89" s="7">
        <v>0.47</v>
      </c>
      <c r="BF89" s="7">
        <v>0.47</v>
      </c>
      <c r="BG89" s="7">
        <v>0.47</v>
      </c>
      <c r="BH89" s="7">
        <v>0.47</v>
      </c>
      <c r="BI89" s="7">
        <v>0.47</v>
      </c>
      <c r="BJ89" s="9">
        <v>0.47</v>
      </c>
    </row>
    <row r="90" spans="4:62" x14ac:dyDescent="0.35">
      <c r="AQ90" s="138"/>
      <c r="AR90" s="152">
        <v>0.2</v>
      </c>
      <c r="AS90" s="62" t="s">
        <v>70</v>
      </c>
      <c r="AT90" s="59">
        <v>0.51</v>
      </c>
      <c r="AU90" s="59">
        <v>0.52</v>
      </c>
      <c r="AV90" s="59">
        <v>0.51</v>
      </c>
      <c r="AW90" s="59">
        <v>0.51</v>
      </c>
      <c r="AX90" s="59">
        <v>0.51</v>
      </c>
      <c r="AY90" s="59">
        <v>0.5</v>
      </c>
      <c r="AZ90" s="59" t="s">
        <v>74</v>
      </c>
      <c r="BA90" s="6"/>
      <c r="BC90" s="146"/>
      <c r="BD90" s="46">
        <v>0.2</v>
      </c>
      <c r="BE90" s="37">
        <v>0.47</v>
      </c>
      <c r="BF90" s="37">
        <v>0.47</v>
      </c>
      <c r="BG90" s="37">
        <v>0.47</v>
      </c>
      <c r="BH90" s="37">
        <v>0.47</v>
      </c>
      <c r="BI90" s="37">
        <v>0.47</v>
      </c>
      <c r="BJ90" s="44">
        <v>0.47</v>
      </c>
    </row>
    <row r="91" spans="4:62" ht="15" thickBot="1" x14ac:dyDescent="0.4">
      <c r="AQ91" s="138"/>
      <c r="AR91" s="153"/>
      <c r="AS91" s="15" t="s">
        <v>72</v>
      </c>
      <c r="AT91" s="65">
        <f>J25</f>
        <v>8.5106382978723527E-2</v>
      </c>
      <c r="AU91" s="65">
        <f t="shared" ref="AU91:AY91" si="12">K25</f>
        <v>0.1063829787234043</v>
      </c>
      <c r="AV91" s="65">
        <f t="shared" si="12"/>
        <v>8.5106382978723527E-2</v>
      </c>
      <c r="AW91" s="65">
        <f t="shared" si="12"/>
        <v>8.5106382978723527E-2</v>
      </c>
      <c r="AX91" s="65">
        <f t="shared" si="12"/>
        <v>8.5106382978723527E-2</v>
      </c>
      <c r="AY91" s="65">
        <f t="shared" si="12"/>
        <v>6.3829787234042534E-2</v>
      </c>
      <c r="AZ91" s="61" t="str">
        <f>100*(ROUND(N28, 4)) &amp; " ± " &amp; 100*(ROUND(N29, 4)) &amp; " %"</f>
        <v>8.51 ± 1.23 %</v>
      </c>
      <c r="BA91" s="6"/>
      <c r="BC91" s="146"/>
      <c r="BD91" s="46">
        <v>0.4</v>
      </c>
      <c r="BE91" s="37">
        <v>0.47</v>
      </c>
      <c r="BF91" s="37">
        <v>0.47</v>
      </c>
      <c r="BG91" s="37">
        <v>0.47</v>
      </c>
      <c r="BH91" s="37">
        <v>0.47</v>
      </c>
      <c r="BI91" s="37">
        <v>0.47</v>
      </c>
      <c r="BJ91" s="44">
        <v>0.47</v>
      </c>
    </row>
    <row r="92" spans="4:62" x14ac:dyDescent="0.35">
      <c r="AQ92" s="138"/>
      <c r="AR92" s="152">
        <v>0.4</v>
      </c>
      <c r="AS92" s="62" t="s">
        <v>70</v>
      </c>
      <c r="AT92" s="59">
        <v>0.43</v>
      </c>
      <c r="AU92" s="59">
        <v>0.43</v>
      </c>
      <c r="AV92" s="59">
        <v>0.45</v>
      </c>
      <c r="AW92" s="59">
        <v>0.44</v>
      </c>
      <c r="AX92" s="59">
        <v>0.46</v>
      </c>
      <c r="AY92" s="59">
        <v>0.47</v>
      </c>
      <c r="AZ92" s="59" t="s">
        <v>75</v>
      </c>
      <c r="BA92" s="6"/>
      <c r="BC92" s="146"/>
      <c r="BD92" s="46">
        <v>0.6</v>
      </c>
      <c r="BE92" s="37">
        <v>0.47</v>
      </c>
      <c r="BF92" s="37">
        <v>0.47</v>
      </c>
      <c r="BG92" s="37">
        <v>0.47</v>
      </c>
      <c r="BH92" s="37">
        <v>0.47</v>
      </c>
      <c r="BI92" s="37">
        <v>0.47</v>
      </c>
      <c r="BJ92" s="44">
        <v>0.47</v>
      </c>
    </row>
    <row r="93" spans="4:62" ht="15" thickBot="1" x14ac:dyDescent="0.4">
      <c r="AQ93" s="138"/>
      <c r="AR93" s="154"/>
      <c r="AS93" s="68" t="s">
        <v>72</v>
      </c>
      <c r="AT93" s="66">
        <f>P25</f>
        <v>-8.5106382978723416E-2</v>
      </c>
      <c r="AU93" s="66">
        <f t="shared" ref="AU93:AY93" si="13">Q25</f>
        <v>-8.5106382978723416E-2</v>
      </c>
      <c r="AV93" s="66">
        <f t="shared" si="13"/>
        <v>-4.2553191489361653E-2</v>
      </c>
      <c r="AW93" s="66">
        <f t="shared" si="13"/>
        <v>-6.3829787234042534E-2</v>
      </c>
      <c r="AX93" s="66">
        <f t="shared" si="13"/>
        <v>-2.1276595744680771E-2</v>
      </c>
      <c r="AY93" s="66">
        <f t="shared" si="13"/>
        <v>0</v>
      </c>
      <c r="AZ93" s="60" t="str">
        <f>100*(ROUND(T28, 4)) &amp; " ± " &amp; 100*(ROUND(T29, 4)) &amp; " %"</f>
        <v>-4.96 ± 3.17 %</v>
      </c>
      <c r="BA93" s="6"/>
      <c r="BC93" s="146"/>
      <c r="BD93" s="46">
        <v>0.8</v>
      </c>
      <c r="BE93" s="37">
        <v>0.47</v>
      </c>
      <c r="BF93" s="37">
        <v>0.47</v>
      </c>
      <c r="BG93" s="37">
        <v>0.47</v>
      </c>
      <c r="BH93" s="37">
        <v>0.47</v>
      </c>
      <c r="BI93" s="37">
        <v>0.47</v>
      </c>
      <c r="BJ93" s="44">
        <v>0.47</v>
      </c>
    </row>
    <row r="94" spans="4:62" ht="15" thickBot="1" x14ac:dyDescent="0.4">
      <c r="AQ94" s="138"/>
      <c r="AR94" s="152">
        <v>0.6</v>
      </c>
      <c r="AS94" s="62" t="s">
        <v>70</v>
      </c>
      <c r="AT94" s="59">
        <v>0.34</v>
      </c>
      <c r="AU94" s="59">
        <v>0.4</v>
      </c>
      <c r="AV94" s="59">
        <v>0.36</v>
      </c>
      <c r="AW94" s="59">
        <v>0.36</v>
      </c>
      <c r="AX94" s="59">
        <v>0.37</v>
      </c>
      <c r="AY94" s="59">
        <v>0.36</v>
      </c>
      <c r="AZ94" s="59" t="s">
        <v>76</v>
      </c>
      <c r="BA94" s="6"/>
      <c r="BC94" s="146"/>
      <c r="BD94" s="49">
        <v>1</v>
      </c>
      <c r="BE94" s="47">
        <v>0.47</v>
      </c>
      <c r="BF94" s="47">
        <v>0.47</v>
      </c>
      <c r="BG94" s="47">
        <v>0.47</v>
      </c>
      <c r="BH94" s="47">
        <v>0.47</v>
      </c>
      <c r="BI94" s="47">
        <v>0.47</v>
      </c>
      <c r="BJ94" s="8">
        <v>0.47</v>
      </c>
    </row>
    <row r="95" spans="4:62" ht="15" thickBot="1" x14ac:dyDescent="0.4">
      <c r="AQ95" s="138"/>
      <c r="AR95" s="154"/>
      <c r="AS95" s="68" t="s">
        <v>72</v>
      </c>
      <c r="AT95" s="66">
        <f>V25</f>
        <v>-0.27659574468085102</v>
      </c>
      <c r="AU95" s="66">
        <f t="shared" ref="AU95:AY95" si="14">W25</f>
        <v>-0.14893617021276584</v>
      </c>
      <c r="AV95" s="66">
        <f t="shared" si="14"/>
        <v>-0.23404255319148937</v>
      </c>
      <c r="AW95" s="66">
        <f t="shared" si="14"/>
        <v>-0.23404255319148937</v>
      </c>
      <c r="AX95" s="66">
        <f t="shared" si="14"/>
        <v>-0.21276595744680848</v>
      </c>
      <c r="AY95" s="66">
        <f t="shared" si="14"/>
        <v>-0.23404255319148937</v>
      </c>
      <c r="AZ95" s="60" t="str">
        <f>100*(ROUND(Z28, 4)) &amp; " ± " &amp; 100*(ROUND(Z29, 4)) &amp; " %"</f>
        <v>-22.34 ± 3.84 %</v>
      </c>
      <c r="BA95" s="6"/>
      <c r="BC95" s="146"/>
      <c r="BD95" s="50"/>
      <c r="BE95" s="145" t="s">
        <v>14</v>
      </c>
      <c r="BF95" s="145"/>
      <c r="BG95" s="145"/>
      <c r="BH95" s="145"/>
      <c r="BI95" s="145"/>
      <c r="BJ95" s="145"/>
    </row>
    <row r="96" spans="4:62" x14ac:dyDescent="0.35">
      <c r="AQ96" s="138"/>
      <c r="AR96" s="152">
        <v>0.8</v>
      </c>
      <c r="AS96" s="62" t="s">
        <v>70</v>
      </c>
      <c r="AT96" s="59">
        <v>0.3</v>
      </c>
      <c r="AU96" s="59">
        <v>0.31</v>
      </c>
      <c r="AV96" s="59">
        <v>0.3</v>
      </c>
      <c r="AW96" s="59">
        <v>0.3</v>
      </c>
      <c r="AX96" s="59">
        <v>0.3</v>
      </c>
      <c r="AY96" s="59">
        <v>0.32</v>
      </c>
      <c r="AZ96" s="59" t="s">
        <v>77</v>
      </c>
      <c r="BA96" s="6"/>
      <c r="BC96" s="146"/>
      <c r="BD96" s="17">
        <v>0</v>
      </c>
      <c r="BE96" s="7">
        <v>0.59</v>
      </c>
      <c r="BF96" s="7"/>
      <c r="BG96" s="7"/>
      <c r="BH96" s="7"/>
      <c r="BJ96" s="9"/>
    </row>
    <row r="97" spans="43:62" ht="15" thickBot="1" x14ac:dyDescent="0.4">
      <c r="AQ97" s="138"/>
      <c r="AR97" s="154"/>
      <c r="AS97" s="68" t="s">
        <v>72</v>
      </c>
      <c r="AT97" s="66">
        <f>AB25</f>
        <v>-0.36170212765957444</v>
      </c>
      <c r="AU97" s="66">
        <f t="shared" ref="AU97:AY97" si="15">AC25</f>
        <v>-0.34042553191489355</v>
      </c>
      <c r="AV97" s="66">
        <f t="shared" si="15"/>
        <v>-0.36170212765957444</v>
      </c>
      <c r="AW97" s="66">
        <f t="shared" si="15"/>
        <v>-0.36170212765957444</v>
      </c>
      <c r="AX97" s="66">
        <f t="shared" si="15"/>
        <v>-0.36170212765957444</v>
      </c>
      <c r="AY97" s="66">
        <f t="shared" si="15"/>
        <v>-0.31914893617021267</v>
      </c>
      <c r="AZ97" s="60" t="str">
        <f>100*(ROUND(AF28, 4)) &amp; " ± " &amp; 100*(ROUND(AF29, 4)) &amp; " %"</f>
        <v>-35.11 ± 1.63 %</v>
      </c>
      <c r="BA97" s="6"/>
      <c r="BC97" s="146"/>
      <c r="BD97" s="46">
        <v>0.2</v>
      </c>
      <c r="BE97" s="37"/>
      <c r="BF97" s="37"/>
      <c r="BG97" s="37"/>
      <c r="BH97" s="37"/>
      <c r="BI97" s="37"/>
      <c r="BJ97" s="44"/>
    </row>
    <row r="98" spans="43:62" x14ac:dyDescent="0.35">
      <c r="AQ98" s="138"/>
      <c r="AR98" s="155">
        <v>1</v>
      </c>
      <c r="AS98" s="62" t="s">
        <v>70</v>
      </c>
      <c r="AT98" s="59">
        <v>0.25</v>
      </c>
      <c r="AU98" s="59">
        <v>0.27</v>
      </c>
      <c r="AV98" s="59">
        <v>0.28000000000000003</v>
      </c>
      <c r="AW98" s="59">
        <v>0.27</v>
      </c>
      <c r="AX98" s="59">
        <v>0.28000000000000003</v>
      </c>
      <c r="AY98" s="59">
        <v>0.24</v>
      </c>
      <c r="AZ98" s="59" t="s">
        <v>78</v>
      </c>
      <c r="BA98" s="6"/>
      <c r="BC98" s="146"/>
      <c r="BD98" s="46">
        <v>0.4</v>
      </c>
      <c r="BE98" s="37"/>
      <c r="BF98" s="37"/>
      <c r="BG98" s="37"/>
      <c r="BH98" s="37"/>
      <c r="BI98" s="37"/>
      <c r="BJ98" s="44"/>
    </row>
    <row r="99" spans="43:62" ht="15" thickBot="1" x14ac:dyDescent="0.4">
      <c r="AQ99" s="138"/>
      <c r="AR99" s="156"/>
      <c r="AS99" s="69" t="s">
        <v>72</v>
      </c>
      <c r="AT99" s="67">
        <f>AH25</f>
        <v>-0.46808510638297873</v>
      </c>
      <c r="AU99" s="67">
        <f t="shared" ref="AU99:AY99" si="16">AI25</f>
        <v>-0.42553191489361697</v>
      </c>
      <c r="AV99" s="67">
        <f t="shared" si="16"/>
        <v>-0.40425531914893609</v>
      </c>
      <c r="AW99" s="67">
        <f t="shared" si="16"/>
        <v>-0.42553191489361697</v>
      </c>
      <c r="AX99" s="67">
        <f t="shared" si="16"/>
        <v>-0.40425531914893609</v>
      </c>
      <c r="AY99" s="67">
        <f t="shared" si="16"/>
        <v>-0.48936170212765961</v>
      </c>
      <c r="AZ99" s="63" t="str">
        <f>100*(ROUND(AL28, 4)) &amp; " ± " &amp; 100*(ROUND(AL29, 4)) &amp; " %"</f>
        <v>-43.62 ± 3.19 %</v>
      </c>
      <c r="BA99" s="6"/>
      <c r="BC99" s="146"/>
      <c r="BD99" s="46">
        <v>0.6</v>
      </c>
      <c r="BE99" s="37"/>
      <c r="BF99" s="37"/>
      <c r="BG99" s="37"/>
      <c r="BH99" s="37"/>
      <c r="BI99" s="37"/>
      <c r="BJ99" s="44"/>
    </row>
    <row r="100" spans="43:62" ht="15" thickTop="1" x14ac:dyDescent="0.35">
      <c r="BC100" s="146"/>
      <c r="BD100" s="46">
        <v>0.8</v>
      </c>
      <c r="BE100" s="37"/>
      <c r="BF100" s="37"/>
      <c r="BG100" s="37"/>
      <c r="BH100" s="37"/>
      <c r="BI100" s="37"/>
      <c r="BJ100" s="44"/>
    </row>
    <row r="101" spans="43:62" ht="15" thickBot="1" x14ac:dyDescent="0.4">
      <c r="BC101" s="146"/>
      <c r="BD101" s="48">
        <v>1</v>
      </c>
      <c r="BE101" s="26"/>
      <c r="BF101" s="26"/>
      <c r="BG101" s="26"/>
      <c r="BH101" s="26"/>
      <c r="BI101" s="26"/>
      <c r="BJ101" s="3"/>
    </row>
  </sheetData>
  <mergeCells count="174">
    <mergeCell ref="I44:L44"/>
    <mergeCell ref="I45:L45"/>
    <mergeCell ref="I46:L46"/>
    <mergeCell ref="I47:L47"/>
    <mergeCell ref="I48:L48"/>
    <mergeCell ref="I49:L49"/>
    <mergeCell ref="I54:L54"/>
    <mergeCell ref="F49:G49"/>
    <mergeCell ref="F55:G55"/>
    <mergeCell ref="F45:G45"/>
    <mergeCell ref="F46:G46"/>
    <mergeCell ref="AT85:AY85"/>
    <mergeCell ref="I55:L55"/>
    <mergeCell ref="I56:L56"/>
    <mergeCell ref="AQ88:AQ89"/>
    <mergeCell ref="AQ90:AQ91"/>
    <mergeCell ref="AQ92:AQ93"/>
    <mergeCell ref="AQ94:AQ95"/>
    <mergeCell ref="AR86:AS87"/>
    <mergeCell ref="BE88:BJ88"/>
    <mergeCell ref="BE86:BJ86"/>
    <mergeCell ref="BE95:BJ95"/>
    <mergeCell ref="BC89:BC101"/>
    <mergeCell ref="AT86:AY86"/>
    <mergeCell ref="AR88:AR89"/>
    <mergeCell ref="AR90:AR91"/>
    <mergeCell ref="AR92:AR93"/>
    <mergeCell ref="AR94:AR95"/>
    <mergeCell ref="AR96:AR97"/>
    <mergeCell ref="AR98:AR99"/>
    <mergeCell ref="AZ86:AZ87"/>
    <mergeCell ref="AQ96:AQ97"/>
    <mergeCell ref="AQ98:AQ99"/>
    <mergeCell ref="AR59:AT73"/>
    <mergeCell ref="AV59:AX73"/>
    <mergeCell ref="F56:G56"/>
    <mergeCell ref="F57:G57"/>
    <mergeCell ref="F58:G58"/>
    <mergeCell ref="F59:G59"/>
    <mergeCell ref="F60:G60"/>
    <mergeCell ref="I57:L57"/>
    <mergeCell ref="I58:L58"/>
    <mergeCell ref="I59:L59"/>
    <mergeCell ref="I60:L60"/>
    <mergeCell ref="J27:N27"/>
    <mergeCell ref="J28:M28"/>
    <mergeCell ref="J29:M29"/>
    <mergeCell ref="V22:AA22"/>
    <mergeCell ref="AB22:AG22"/>
    <mergeCell ref="AH22:AM22"/>
    <mergeCell ref="AB27:AF27"/>
    <mergeCell ref="AB28:AE28"/>
    <mergeCell ref="AB29:AE29"/>
    <mergeCell ref="AH27:AL27"/>
    <mergeCell ref="AH28:AK28"/>
    <mergeCell ref="AH29:AK29"/>
    <mergeCell ref="P27:T27"/>
    <mergeCell ref="P28:S28"/>
    <mergeCell ref="P29:S29"/>
    <mergeCell ref="V27:Z27"/>
    <mergeCell ref="V28:Y28"/>
    <mergeCell ref="V29:Y29"/>
    <mergeCell ref="AB12:AG12"/>
    <mergeCell ref="AH12:AM12"/>
    <mergeCell ref="J12:O12"/>
    <mergeCell ref="P12:U12"/>
    <mergeCell ref="A10:C10"/>
    <mergeCell ref="A14:C14"/>
    <mergeCell ref="A25:C25"/>
    <mergeCell ref="A26:C26"/>
    <mergeCell ref="D24:I24"/>
    <mergeCell ref="J24:O24"/>
    <mergeCell ref="P24:U24"/>
    <mergeCell ref="V24:AA24"/>
    <mergeCell ref="AB24:AG24"/>
    <mergeCell ref="AH24:AM24"/>
    <mergeCell ref="A23:C23"/>
    <mergeCell ref="P17:S17"/>
    <mergeCell ref="P18:S18"/>
    <mergeCell ref="V17:Y17"/>
    <mergeCell ref="V18:Y18"/>
    <mergeCell ref="P20:S20"/>
    <mergeCell ref="V20:Y20"/>
    <mergeCell ref="A11:C11"/>
    <mergeCell ref="A13:C13"/>
    <mergeCell ref="D12:I12"/>
    <mergeCell ref="AB6:AG6"/>
    <mergeCell ref="AH6:AM6"/>
    <mergeCell ref="A9:C9"/>
    <mergeCell ref="V8:AA8"/>
    <mergeCell ref="AB8:AG8"/>
    <mergeCell ref="AH8:AM8"/>
    <mergeCell ref="D6:I6"/>
    <mergeCell ref="J6:O6"/>
    <mergeCell ref="P6:U6"/>
    <mergeCell ref="V6:AA6"/>
    <mergeCell ref="A6:C6"/>
    <mergeCell ref="A7:C7"/>
    <mergeCell ref="D8:I8"/>
    <mergeCell ref="J8:O8"/>
    <mergeCell ref="P8:U8"/>
    <mergeCell ref="A8:C8"/>
    <mergeCell ref="AZ59:BB73"/>
    <mergeCell ref="AU32:AY33"/>
    <mergeCell ref="A15:C15"/>
    <mergeCell ref="AP27:BD29"/>
    <mergeCell ref="AR37:AT51"/>
    <mergeCell ref="AV37:AX51"/>
    <mergeCell ref="AZ37:BB51"/>
    <mergeCell ref="D18:G18"/>
    <mergeCell ref="D20:G20"/>
    <mergeCell ref="A24:C24"/>
    <mergeCell ref="D22:I22"/>
    <mergeCell ref="J22:O22"/>
    <mergeCell ref="P22:U22"/>
    <mergeCell ref="D16:H16"/>
    <mergeCell ref="D19:H19"/>
    <mergeCell ref="J16:N16"/>
    <mergeCell ref="J19:N19"/>
    <mergeCell ref="J21:M21"/>
    <mergeCell ref="A22:C22"/>
    <mergeCell ref="D27:H27"/>
    <mergeCell ref="D28:G28"/>
    <mergeCell ref="D29:G29"/>
    <mergeCell ref="V19:Z19"/>
    <mergeCell ref="V21:Y21"/>
    <mergeCell ref="A12:C12"/>
    <mergeCell ref="V12:AA12"/>
    <mergeCell ref="F47:G47"/>
    <mergeCell ref="F48:G48"/>
    <mergeCell ref="AS9:AW9"/>
    <mergeCell ref="AB16:AF16"/>
    <mergeCell ref="AB19:AF19"/>
    <mergeCell ref="AB21:AE21"/>
    <mergeCell ref="AH16:AL16"/>
    <mergeCell ref="AH17:AK17"/>
    <mergeCell ref="AH18:AK18"/>
    <mergeCell ref="AH19:AL19"/>
    <mergeCell ref="AH20:AK20"/>
    <mergeCell ref="AH21:AK21"/>
    <mergeCell ref="AB20:AE20"/>
    <mergeCell ref="AB17:AE17"/>
    <mergeCell ref="AB18:AE18"/>
    <mergeCell ref="J17:M17"/>
    <mergeCell ref="J18:M18"/>
    <mergeCell ref="D17:G17"/>
    <mergeCell ref="D21:G21"/>
    <mergeCell ref="J20:M20"/>
    <mergeCell ref="P16:T16"/>
    <mergeCell ref="P19:T19"/>
    <mergeCell ref="P21:S21"/>
    <mergeCell ref="V16:Z16"/>
    <mergeCell ref="BO20:BO21"/>
    <mergeCell ref="BP20:BP21"/>
    <mergeCell ref="A54:B54"/>
    <mergeCell ref="AH30:AK30"/>
    <mergeCell ref="AH31:AK31"/>
    <mergeCell ref="F43:G43"/>
    <mergeCell ref="D30:G30"/>
    <mergeCell ref="D31:G31"/>
    <mergeCell ref="J30:M30"/>
    <mergeCell ref="J31:M31"/>
    <mergeCell ref="P30:S30"/>
    <mergeCell ref="P31:S31"/>
    <mergeCell ref="V30:Y30"/>
    <mergeCell ref="V31:Y31"/>
    <mergeCell ref="AB30:AE30"/>
    <mergeCell ref="AB31:AE31"/>
    <mergeCell ref="AE37:AJ37"/>
    <mergeCell ref="D41:H42"/>
    <mergeCell ref="I43:L43"/>
    <mergeCell ref="D52:H53"/>
    <mergeCell ref="F54:G54"/>
    <mergeCell ref="F44:G4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B48F-6E3B-466A-9D3E-8B3447C9EA7E}">
  <dimension ref="A1:V72"/>
  <sheetViews>
    <sheetView tabSelected="1" topLeftCell="A31" zoomScale="43" zoomScaleNormal="85" workbookViewId="0">
      <selection activeCell="B30" sqref="B30:K72"/>
    </sheetView>
  </sheetViews>
  <sheetFormatPr defaultRowHeight="14.5" x14ac:dyDescent="0.35"/>
  <cols>
    <col min="3" max="3" width="10.81640625" customWidth="1"/>
    <col min="4" max="4" width="10.54296875" customWidth="1"/>
    <col min="5" max="5" width="15.6328125" customWidth="1"/>
    <col min="6" max="6" width="13.7265625" hidden="1" customWidth="1"/>
    <col min="7" max="7" width="15.81640625" customWidth="1"/>
    <col min="8" max="8" width="8.984375E-2" hidden="1" customWidth="1"/>
    <col min="9" max="9" width="11.1796875" customWidth="1"/>
    <col min="11" max="11" width="7.26953125" customWidth="1"/>
    <col min="21" max="22" width="9.1796875" style="87"/>
  </cols>
  <sheetData>
    <row r="1" spans="1:18" ht="14.5" customHeight="1" x14ac:dyDescent="0.35">
      <c r="C1" s="192"/>
      <c r="D1" s="192"/>
      <c r="E1" s="192"/>
      <c r="F1" s="192"/>
      <c r="G1" s="192"/>
      <c r="H1" s="192"/>
      <c r="R1" t="s">
        <v>79</v>
      </c>
    </row>
    <row r="2" spans="1:18" ht="15" thickBot="1" x14ac:dyDescent="0.4"/>
    <row r="3" spans="1:18" ht="46" customHeight="1" thickTop="1" x14ac:dyDescent="0.35">
      <c r="C3" t="s">
        <v>80</v>
      </c>
      <c r="D3" t="s">
        <v>81</v>
      </c>
      <c r="E3" s="201" t="s">
        <v>98</v>
      </c>
      <c r="F3" s="195" t="s">
        <v>99</v>
      </c>
      <c r="G3" s="201" t="s">
        <v>98</v>
      </c>
      <c r="H3" s="195" t="s">
        <v>99</v>
      </c>
    </row>
    <row r="4" spans="1:18" ht="15" thickBot="1" x14ac:dyDescent="0.4">
      <c r="A4" s="192"/>
      <c r="C4">
        <v>0.05</v>
      </c>
      <c r="D4">
        <f t="shared" ref="D4:D23" si="0">-1226*(C4^2) -2201*C4-43</f>
        <v>-156.11500000000001</v>
      </c>
      <c r="E4" s="202"/>
      <c r="F4" s="196" t="s">
        <v>100</v>
      </c>
      <c r="G4" s="202"/>
      <c r="H4" s="196" t="s">
        <v>100</v>
      </c>
    </row>
    <row r="5" spans="1:18" ht="14.5" customHeight="1" thickTop="1" thickBot="1" x14ac:dyDescent="0.4">
      <c r="A5" s="192"/>
      <c r="C5">
        <v>0.1</v>
      </c>
      <c r="D5">
        <f t="shared" si="0"/>
        <v>-275.36</v>
      </c>
      <c r="E5" s="197">
        <v>0.05</v>
      </c>
      <c r="F5" s="198">
        <v>-130</v>
      </c>
      <c r="G5" s="203">
        <v>0.55000000000000004</v>
      </c>
      <c r="H5" s="198">
        <v>-1620</v>
      </c>
    </row>
    <row r="6" spans="1:18" ht="14.5" customHeight="1" thickBot="1" x14ac:dyDescent="0.4">
      <c r="A6" s="192"/>
      <c r="C6">
        <v>0.15</v>
      </c>
      <c r="D6">
        <f t="shared" si="0"/>
        <v>-400.73499999999996</v>
      </c>
      <c r="E6" s="197">
        <v>0.1</v>
      </c>
      <c r="F6" s="198">
        <v>-260</v>
      </c>
      <c r="G6" s="203">
        <v>0.6</v>
      </c>
      <c r="H6" s="198">
        <v>-1800</v>
      </c>
    </row>
    <row r="7" spans="1:18" ht="14.5" customHeight="1" thickBot="1" x14ac:dyDescent="0.4">
      <c r="A7" s="192"/>
      <c r="C7">
        <v>0.2</v>
      </c>
      <c r="D7">
        <f t="shared" si="0"/>
        <v>-532.24</v>
      </c>
      <c r="E7" s="197">
        <v>0.15</v>
      </c>
      <c r="F7" s="198">
        <v>-410</v>
      </c>
      <c r="G7" s="203">
        <v>0.65</v>
      </c>
      <c r="H7" s="198">
        <v>-1980</v>
      </c>
    </row>
    <row r="8" spans="1:18" ht="14.5" customHeight="1" thickBot="1" x14ac:dyDescent="0.4">
      <c r="A8" s="192"/>
      <c r="C8">
        <v>0.25</v>
      </c>
      <c r="D8">
        <f t="shared" si="0"/>
        <v>-669.875</v>
      </c>
      <c r="E8" s="197">
        <v>0.2</v>
      </c>
      <c r="F8" s="198">
        <v>-540</v>
      </c>
      <c r="G8" s="203">
        <v>0.7</v>
      </c>
      <c r="H8" s="198">
        <v>-2180</v>
      </c>
    </row>
    <row r="9" spans="1:18" ht="14.5" customHeight="1" thickBot="1" x14ac:dyDescent="0.4">
      <c r="A9" s="192"/>
      <c r="C9">
        <v>0.3</v>
      </c>
      <c r="D9">
        <f t="shared" si="0"/>
        <v>-813.64</v>
      </c>
      <c r="E9" s="197">
        <v>0.25</v>
      </c>
      <c r="F9" s="198">
        <v>-680</v>
      </c>
      <c r="G9" s="203">
        <v>0.75</v>
      </c>
      <c r="H9" s="198">
        <v>-2370</v>
      </c>
    </row>
    <row r="10" spans="1:18" ht="14.5" customHeight="1" thickBot="1" x14ac:dyDescent="0.4">
      <c r="A10" s="192"/>
      <c r="C10">
        <v>0.35</v>
      </c>
      <c r="D10">
        <f t="shared" si="0"/>
        <v>-963.53499999999985</v>
      </c>
      <c r="E10" s="197">
        <v>0.3</v>
      </c>
      <c r="F10" s="198">
        <v>-860</v>
      </c>
      <c r="G10" s="203">
        <v>0.8</v>
      </c>
      <c r="H10" s="198">
        <v>-2580</v>
      </c>
    </row>
    <row r="11" spans="1:18" ht="14.5" customHeight="1" thickBot="1" x14ac:dyDescent="0.4">
      <c r="A11" s="192"/>
      <c r="C11">
        <v>0.4</v>
      </c>
      <c r="D11">
        <f t="shared" si="0"/>
        <v>-1119.5600000000002</v>
      </c>
      <c r="E11" s="197">
        <v>0.35</v>
      </c>
      <c r="F11" s="198">
        <v>-970</v>
      </c>
      <c r="G11" s="203">
        <v>0.85</v>
      </c>
      <c r="H11" s="198">
        <v>-2790</v>
      </c>
    </row>
    <row r="12" spans="1:18" ht="14.5" customHeight="1" thickBot="1" x14ac:dyDescent="0.4">
      <c r="A12" s="192"/>
      <c r="C12">
        <v>0.45</v>
      </c>
      <c r="D12">
        <f t="shared" si="0"/>
        <v>-1281.7150000000001</v>
      </c>
      <c r="E12" s="197">
        <v>0.4</v>
      </c>
      <c r="F12" s="198">
        <v>-1120</v>
      </c>
      <c r="G12" s="203">
        <v>0.9</v>
      </c>
      <c r="H12" s="198">
        <v>-3000</v>
      </c>
    </row>
    <row r="13" spans="1:18" ht="14.5" customHeight="1" thickBot="1" x14ac:dyDescent="0.4">
      <c r="A13" s="192"/>
      <c r="C13">
        <v>0.5</v>
      </c>
      <c r="D13">
        <f t="shared" si="0"/>
        <v>-1450</v>
      </c>
      <c r="E13" s="197">
        <v>0.45</v>
      </c>
      <c r="F13" s="198">
        <v>-1280</v>
      </c>
      <c r="G13" s="203">
        <v>0.95</v>
      </c>
      <c r="H13" s="198">
        <v>-3250</v>
      </c>
    </row>
    <row r="14" spans="1:18" ht="19" thickBot="1" x14ac:dyDescent="0.4">
      <c r="A14" s="192"/>
      <c r="C14">
        <v>0.55000000000000004</v>
      </c>
      <c r="D14">
        <f t="shared" si="0"/>
        <v>-1624.4150000000002</v>
      </c>
      <c r="E14" s="199">
        <v>0.5</v>
      </c>
      <c r="F14" s="200">
        <v>-1450</v>
      </c>
      <c r="G14" s="204">
        <v>1</v>
      </c>
      <c r="H14" s="200">
        <v>-3500</v>
      </c>
    </row>
    <row r="15" spans="1:18" ht="14.5" customHeight="1" thickTop="1" x14ac:dyDescent="0.35">
      <c r="A15" s="192"/>
      <c r="C15">
        <v>0.6</v>
      </c>
      <c r="D15">
        <f t="shared" si="0"/>
        <v>-1804.9599999999998</v>
      </c>
    </row>
    <row r="16" spans="1:18" ht="14.5" customHeight="1" x14ac:dyDescent="0.35">
      <c r="C16">
        <v>0.65</v>
      </c>
      <c r="D16">
        <f t="shared" si="0"/>
        <v>-1991.6350000000002</v>
      </c>
    </row>
    <row r="17" spans="2:18" ht="14.5" customHeight="1" x14ac:dyDescent="0.35">
      <c r="C17">
        <v>0.7</v>
      </c>
      <c r="D17">
        <f t="shared" si="0"/>
        <v>-2184.4399999999996</v>
      </c>
    </row>
    <row r="18" spans="2:18" ht="14.5" customHeight="1" x14ac:dyDescent="0.35">
      <c r="C18">
        <v>0.75</v>
      </c>
      <c r="D18">
        <f t="shared" si="0"/>
        <v>-2383.375</v>
      </c>
    </row>
    <row r="19" spans="2:18" ht="14.5" customHeight="1" x14ac:dyDescent="0.35">
      <c r="C19">
        <v>0.8</v>
      </c>
      <c r="D19">
        <f t="shared" si="0"/>
        <v>-2588.4400000000005</v>
      </c>
    </row>
    <row r="20" spans="2:18" ht="14.5" customHeight="1" x14ac:dyDescent="0.35">
      <c r="C20">
        <v>0.85</v>
      </c>
      <c r="D20">
        <f t="shared" si="0"/>
        <v>-2799.6349999999998</v>
      </c>
    </row>
    <row r="21" spans="2:18" ht="14.5" customHeight="1" x14ac:dyDescent="0.35">
      <c r="C21">
        <v>0.9</v>
      </c>
      <c r="D21">
        <f t="shared" si="0"/>
        <v>-3016.96</v>
      </c>
    </row>
    <row r="22" spans="2:18" ht="14.5" customHeight="1" x14ac:dyDescent="0.35">
      <c r="C22">
        <v>0.95</v>
      </c>
      <c r="D22">
        <f t="shared" si="0"/>
        <v>-3240.415</v>
      </c>
    </row>
    <row r="23" spans="2:18" ht="14.5" customHeight="1" x14ac:dyDescent="0.35">
      <c r="C23">
        <v>1</v>
      </c>
      <c r="D23">
        <f t="shared" si="0"/>
        <v>-3470</v>
      </c>
    </row>
    <row r="28" spans="2:18" ht="14.5" customHeight="1" x14ac:dyDescent="0.35">
      <c r="M28" s="10">
        <v>0.59</v>
      </c>
      <c r="N28" s="7">
        <v>0.61</v>
      </c>
      <c r="O28" s="7">
        <v>0.57999999999999996</v>
      </c>
      <c r="P28" s="7">
        <v>0.59</v>
      </c>
      <c r="Q28" s="7">
        <v>0.59</v>
      </c>
      <c r="R28" s="9">
        <v>0.59</v>
      </c>
    </row>
    <row r="29" spans="2:18" x14ac:dyDescent="0.35">
      <c r="I29" s="211"/>
      <c r="J29" s="211"/>
      <c r="K29" s="211"/>
    </row>
    <row r="30" spans="2:18" ht="14.5" customHeight="1" x14ac:dyDescent="0.35">
      <c r="B30" s="187" t="s">
        <v>82</v>
      </c>
      <c r="C30" s="187"/>
      <c r="D30" s="79" t="s">
        <v>83</v>
      </c>
      <c r="E30" s="205" t="s">
        <v>84</v>
      </c>
      <c r="F30" s="206"/>
      <c r="G30" s="193" t="s">
        <v>85</v>
      </c>
      <c r="H30" s="193"/>
      <c r="I30" s="79" t="s">
        <v>86</v>
      </c>
      <c r="J30" s="193" t="s">
        <v>101</v>
      </c>
      <c r="K30" s="193"/>
    </row>
    <row r="31" spans="2:18" ht="14.5" customHeight="1" x14ac:dyDescent="0.35">
      <c r="B31" s="189">
        <v>0</v>
      </c>
      <c r="C31" s="189"/>
      <c r="D31" s="37">
        <v>1</v>
      </c>
      <c r="E31" s="172">
        <v>0.47</v>
      </c>
      <c r="F31" s="172"/>
      <c r="G31" s="172">
        <v>0.59</v>
      </c>
      <c r="H31" s="172"/>
      <c r="I31" s="207">
        <f t="shared" ref="I31:I36" si="1">G31-E31</f>
        <v>0.12</v>
      </c>
      <c r="J31" s="184">
        <f>(I31/0.47)*100</f>
        <v>25.531914893617021</v>
      </c>
      <c r="K31" s="184"/>
    </row>
    <row r="32" spans="2:18" ht="14.5" customHeight="1" x14ac:dyDescent="0.35">
      <c r="B32" s="190"/>
      <c r="C32" s="190"/>
      <c r="D32" s="37">
        <v>2</v>
      </c>
      <c r="E32" s="172">
        <v>0.47</v>
      </c>
      <c r="F32" s="172"/>
      <c r="G32" s="172">
        <v>0.61</v>
      </c>
      <c r="H32" s="172"/>
      <c r="I32" s="207">
        <f t="shared" si="1"/>
        <v>0.14000000000000001</v>
      </c>
      <c r="J32" s="184">
        <f t="shared" ref="J32:J72" si="2">(I32/0.47)*100</f>
        <v>29.787234042553195</v>
      </c>
      <c r="K32" s="184"/>
    </row>
    <row r="33" spans="2:18" ht="14.5" customHeight="1" x14ac:dyDescent="0.35">
      <c r="B33" s="190"/>
      <c r="C33" s="190"/>
      <c r="D33" s="37">
        <v>3</v>
      </c>
      <c r="E33" s="172">
        <v>0.47</v>
      </c>
      <c r="F33" s="172"/>
      <c r="G33" s="172">
        <v>0.57999999999999996</v>
      </c>
      <c r="H33" s="172"/>
      <c r="I33" s="207">
        <f t="shared" si="1"/>
        <v>0.10999999999999999</v>
      </c>
      <c r="J33" s="184">
        <f t="shared" si="2"/>
        <v>23.404255319148934</v>
      </c>
      <c r="K33" s="184"/>
    </row>
    <row r="34" spans="2:18" ht="14.5" customHeight="1" x14ac:dyDescent="0.35">
      <c r="B34" s="190"/>
      <c r="C34" s="190"/>
      <c r="D34" s="37">
        <v>4</v>
      </c>
      <c r="E34" s="172">
        <v>0.47</v>
      </c>
      <c r="F34" s="172"/>
      <c r="G34" s="172">
        <v>0.59</v>
      </c>
      <c r="H34" s="172"/>
      <c r="I34" s="207">
        <f t="shared" si="1"/>
        <v>0.12</v>
      </c>
      <c r="J34" s="184">
        <f t="shared" si="2"/>
        <v>25.531914893617021</v>
      </c>
      <c r="K34" s="184"/>
    </row>
    <row r="35" spans="2:18" ht="14.5" customHeight="1" x14ac:dyDescent="0.35">
      <c r="B35" s="190"/>
      <c r="C35" s="190"/>
      <c r="D35" s="37">
        <v>5</v>
      </c>
      <c r="E35" s="172">
        <v>0.47</v>
      </c>
      <c r="F35" s="172"/>
      <c r="G35" s="172">
        <v>0.59</v>
      </c>
      <c r="H35" s="172"/>
      <c r="I35" s="207">
        <f t="shared" si="1"/>
        <v>0.12</v>
      </c>
      <c r="J35" s="184">
        <f t="shared" si="2"/>
        <v>25.531914893617021</v>
      </c>
      <c r="K35" s="184"/>
    </row>
    <row r="36" spans="2:18" ht="14.5" customHeight="1" x14ac:dyDescent="0.35">
      <c r="B36" s="190"/>
      <c r="C36" s="190"/>
      <c r="D36" s="37">
        <v>6</v>
      </c>
      <c r="E36" s="172">
        <v>0.47</v>
      </c>
      <c r="F36" s="172"/>
      <c r="G36" s="172">
        <v>0.59</v>
      </c>
      <c r="H36" s="172"/>
      <c r="I36" s="207">
        <f t="shared" si="1"/>
        <v>0.12</v>
      </c>
      <c r="J36" s="184">
        <f t="shared" si="2"/>
        <v>25.531914893617021</v>
      </c>
      <c r="K36" s="184"/>
    </row>
    <row r="37" spans="2:18" ht="15" x14ac:dyDescent="0.35">
      <c r="B37" s="174" t="s">
        <v>87</v>
      </c>
      <c r="C37" s="174"/>
      <c r="D37" s="170"/>
      <c r="E37" s="168" t="s">
        <v>88</v>
      </c>
      <c r="F37" s="168"/>
      <c r="G37" s="194" t="s">
        <v>89</v>
      </c>
      <c r="H37" s="194"/>
      <c r="I37" s="208" t="s">
        <v>97</v>
      </c>
      <c r="J37" s="186" t="s">
        <v>102</v>
      </c>
      <c r="K37" s="186"/>
    </row>
    <row r="38" spans="2:18" ht="17.5" customHeight="1" x14ac:dyDescent="0.35">
      <c r="B38" s="191">
        <v>0.2</v>
      </c>
      <c r="C38" s="191"/>
      <c r="D38" s="37">
        <v>1</v>
      </c>
      <c r="E38" s="172">
        <v>0.47</v>
      </c>
      <c r="F38" s="172"/>
      <c r="G38" s="172">
        <v>0.51</v>
      </c>
      <c r="H38" s="172"/>
      <c r="I38" s="54">
        <f t="shared" ref="I38:I43" si="3">G38-E38</f>
        <v>4.0000000000000036E-2</v>
      </c>
      <c r="J38" s="184">
        <f t="shared" si="2"/>
        <v>8.5106382978723492</v>
      </c>
      <c r="K38" s="184"/>
    </row>
    <row r="39" spans="2:18" ht="14.5" customHeight="1" x14ac:dyDescent="0.35">
      <c r="B39" s="191"/>
      <c r="C39" s="191"/>
      <c r="D39" s="37">
        <v>2</v>
      </c>
      <c r="E39" s="172">
        <v>0.47</v>
      </c>
      <c r="F39" s="172"/>
      <c r="G39" s="172">
        <v>0.52</v>
      </c>
      <c r="H39" s="172"/>
      <c r="I39" s="54">
        <f t="shared" si="3"/>
        <v>5.0000000000000044E-2</v>
      </c>
      <c r="J39" s="184">
        <f t="shared" si="2"/>
        <v>10.638297872340436</v>
      </c>
      <c r="K39" s="184"/>
    </row>
    <row r="40" spans="2:18" ht="14.5" customHeight="1" x14ac:dyDescent="0.35">
      <c r="B40" s="191"/>
      <c r="C40" s="191"/>
      <c r="D40" s="37">
        <v>3</v>
      </c>
      <c r="E40" s="172">
        <v>0.47</v>
      </c>
      <c r="F40" s="172"/>
      <c r="G40" s="172">
        <v>0.51</v>
      </c>
      <c r="H40" s="172"/>
      <c r="I40" s="54">
        <f t="shared" si="3"/>
        <v>4.0000000000000036E-2</v>
      </c>
      <c r="J40" s="184">
        <f t="shared" si="2"/>
        <v>8.5106382978723492</v>
      </c>
      <c r="K40" s="184"/>
    </row>
    <row r="41" spans="2:18" ht="14.5" customHeight="1" x14ac:dyDescent="0.35">
      <c r="B41" s="191"/>
      <c r="C41" s="191"/>
      <c r="D41" s="37">
        <v>4</v>
      </c>
      <c r="E41" s="172">
        <v>0.47</v>
      </c>
      <c r="F41" s="172"/>
      <c r="G41" s="172">
        <v>0.51</v>
      </c>
      <c r="H41" s="172"/>
      <c r="I41" s="54">
        <f t="shared" si="3"/>
        <v>4.0000000000000036E-2</v>
      </c>
      <c r="J41" s="184">
        <f t="shared" si="2"/>
        <v>8.5106382978723492</v>
      </c>
      <c r="K41" s="184"/>
    </row>
    <row r="42" spans="2:18" ht="14.5" customHeight="1" x14ac:dyDescent="0.35">
      <c r="B42" s="191"/>
      <c r="C42" s="191"/>
      <c r="D42" s="37">
        <v>5</v>
      </c>
      <c r="E42" s="172">
        <v>0.47</v>
      </c>
      <c r="F42" s="172"/>
      <c r="G42" s="172">
        <v>0.51</v>
      </c>
      <c r="H42" s="172"/>
      <c r="I42" s="54">
        <f t="shared" si="3"/>
        <v>4.0000000000000036E-2</v>
      </c>
      <c r="J42" s="184">
        <f t="shared" si="2"/>
        <v>8.5106382978723492</v>
      </c>
      <c r="K42" s="184"/>
    </row>
    <row r="43" spans="2:18" ht="14.5" customHeight="1" x14ac:dyDescent="0.35">
      <c r="B43" s="175"/>
      <c r="C43" s="176"/>
      <c r="D43" s="37">
        <v>6</v>
      </c>
      <c r="E43" s="183">
        <v>0.47</v>
      </c>
      <c r="F43" s="183"/>
      <c r="G43" s="169">
        <v>0.5</v>
      </c>
      <c r="H43" s="169"/>
      <c r="I43" s="54">
        <f t="shared" si="3"/>
        <v>3.0000000000000027E-2</v>
      </c>
      <c r="J43" s="184">
        <f t="shared" si="2"/>
        <v>6.3829787234042614</v>
      </c>
      <c r="K43" s="184"/>
    </row>
    <row r="44" spans="2:18" ht="15" x14ac:dyDescent="0.35">
      <c r="B44" s="170" t="s">
        <v>90</v>
      </c>
      <c r="C44" s="170"/>
      <c r="D44" s="170"/>
      <c r="E44" s="168" t="s">
        <v>88</v>
      </c>
      <c r="F44" s="168"/>
      <c r="G44" s="168" t="s">
        <v>94</v>
      </c>
      <c r="H44" s="168"/>
      <c r="I44" s="209" t="s">
        <v>96</v>
      </c>
      <c r="J44" s="186" t="s">
        <v>103</v>
      </c>
      <c r="K44" s="186"/>
    </row>
    <row r="45" spans="2:18" ht="14.5" customHeight="1" x14ac:dyDescent="0.35">
      <c r="B45" s="188">
        <v>0.4</v>
      </c>
      <c r="C45" s="188"/>
      <c r="D45" s="37">
        <v>1</v>
      </c>
      <c r="E45" s="172">
        <v>0.47</v>
      </c>
      <c r="F45" s="172"/>
      <c r="G45" s="172">
        <v>0.43</v>
      </c>
      <c r="H45" s="172"/>
      <c r="I45" s="207">
        <f t="shared" ref="I45:I50" si="4">G45-E45</f>
        <v>-3.999999999999998E-2</v>
      </c>
      <c r="J45" s="184">
        <f t="shared" si="2"/>
        <v>-8.5106382978723367</v>
      </c>
      <c r="K45" s="184"/>
      <c r="M45" s="10">
        <v>0.43</v>
      </c>
      <c r="N45" s="7">
        <v>0.43</v>
      </c>
      <c r="O45" s="7">
        <v>0.45</v>
      </c>
      <c r="P45" s="7">
        <v>0.44</v>
      </c>
      <c r="Q45" s="7">
        <v>0.46</v>
      </c>
      <c r="R45" s="9">
        <v>0.47</v>
      </c>
    </row>
    <row r="46" spans="2:18" ht="14.5" customHeight="1" x14ac:dyDescent="0.35">
      <c r="B46" s="188"/>
      <c r="C46" s="188"/>
      <c r="D46" s="37">
        <v>2</v>
      </c>
      <c r="E46" s="172">
        <v>0.47</v>
      </c>
      <c r="F46" s="172"/>
      <c r="G46" s="172">
        <v>0.43</v>
      </c>
      <c r="H46" s="172"/>
      <c r="I46" s="207">
        <f t="shared" si="4"/>
        <v>-3.999999999999998E-2</v>
      </c>
      <c r="J46" s="184">
        <f t="shared" si="2"/>
        <v>-8.5106382978723367</v>
      </c>
      <c r="K46" s="184"/>
    </row>
    <row r="47" spans="2:18" ht="14.5" customHeight="1" x14ac:dyDescent="0.35">
      <c r="B47" s="188"/>
      <c r="C47" s="188"/>
      <c r="D47" s="37">
        <v>3</v>
      </c>
      <c r="E47" s="172">
        <v>0.47</v>
      </c>
      <c r="F47" s="172"/>
      <c r="G47" s="172">
        <v>0.45</v>
      </c>
      <c r="H47" s="172"/>
      <c r="I47" s="207">
        <f t="shared" si="4"/>
        <v>-1.9999999999999962E-2</v>
      </c>
      <c r="J47" s="184">
        <f t="shared" si="2"/>
        <v>-4.2553191489361621</v>
      </c>
      <c r="K47" s="184"/>
    </row>
    <row r="48" spans="2:18" ht="14.5" customHeight="1" x14ac:dyDescent="0.35">
      <c r="B48" s="188"/>
      <c r="C48" s="188"/>
      <c r="D48" s="37">
        <v>4</v>
      </c>
      <c r="E48" s="172">
        <v>0.47</v>
      </c>
      <c r="F48" s="172"/>
      <c r="G48" s="172">
        <v>0.44</v>
      </c>
      <c r="H48" s="172"/>
      <c r="I48" s="207">
        <f t="shared" si="4"/>
        <v>-2.9999999999999971E-2</v>
      </c>
      <c r="J48" s="184">
        <f t="shared" si="2"/>
        <v>-6.382978723404249</v>
      </c>
      <c r="K48" s="184"/>
    </row>
    <row r="49" spans="2:18" ht="14.5" customHeight="1" x14ac:dyDescent="0.35">
      <c r="B49" s="188"/>
      <c r="C49" s="188"/>
      <c r="D49" s="37">
        <v>5</v>
      </c>
      <c r="E49" s="172">
        <v>0.47</v>
      </c>
      <c r="F49" s="172"/>
      <c r="G49" s="172">
        <v>0.46</v>
      </c>
      <c r="H49" s="172"/>
      <c r="I49" s="207">
        <f t="shared" si="4"/>
        <v>-9.9999999999999534E-3</v>
      </c>
      <c r="J49" s="184">
        <f t="shared" si="2"/>
        <v>-2.1276595744680753</v>
      </c>
      <c r="K49" s="184"/>
    </row>
    <row r="50" spans="2:18" ht="14.5" customHeight="1" x14ac:dyDescent="0.35">
      <c r="B50" s="177"/>
      <c r="C50" s="178"/>
      <c r="D50" s="37">
        <v>6</v>
      </c>
      <c r="E50" s="172">
        <v>0.47</v>
      </c>
      <c r="F50" s="172"/>
      <c r="G50" s="172">
        <v>0.47</v>
      </c>
      <c r="H50" s="172"/>
      <c r="I50" s="207">
        <f t="shared" si="4"/>
        <v>0</v>
      </c>
      <c r="J50" s="184">
        <f t="shared" si="2"/>
        <v>0</v>
      </c>
      <c r="K50" s="184"/>
    </row>
    <row r="51" spans="2:18" ht="15" x14ac:dyDescent="0.35">
      <c r="B51" s="170" t="s">
        <v>91</v>
      </c>
      <c r="C51" s="170"/>
      <c r="D51" s="170"/>
      <c r="E51" s="168" t="s">
        <v>88</v>
      </c>
      <c r="F51" s="168"/>
      <c r="G51" s="194" t="s">
        <v>95</v>
      </c>
      <c r="H51" s="194"/>
      <c r="I51" s="210">
        <v>-0.02</v>
      </c>
      <c r="J51" s="186">
        <f>(I51/0.47)*100</f>
        <v>-4.255319148936171</v>
      </c>
      <c r="K51" s="186"/>
    </row>
    <row r="52" spans="2:18" ht="14.5" customHeight="1" x14ac:dyDescent="0.35">
      <c r="B52" s="185">
        <v>0.6</v>
      </c>
      <c r="C52" s="185"/>
      <c r="D52" s="37">
        <v>1</v>
      </c>
      <c r="E52" s="172">
        <v>0.47</v>
      </c>
      <c r="F52" s="172"/>
      <c r="G52" s="184">
        <v>0.34</v>
      </c>
      <c r="H52" s="184"/>
      <c r="I52" s="207">
        <f t="shared" ref="I52:I57" si="5">G52-E52</f>
        <v>-0.12999999999999995</v>
      </c>
      <c r="J52" s="184">
        <f t="shared" si="2"/>
        <v>-27.659574468085097</v>
      </c>
      <c r="K52" s="184"/>
    </row>
    <row r="53" spans="2:18" ht="14.5" customHeight="1" x14ac:dyDescent="0.35">
      <c r="B53" s="185"/>
      <c r="C53" s="185"/>
      <c r="D53" s="37">
        <v>2</v>
      </c>
      <c r="E53" s="172">
        <v>0.47</v>
      </c>
      <c r="F53" s="172"/>
      <c r="G53" s="184">
        <v>0.4</v>
      </c>
      <c r="H53" s="184"/>
      <c r="I53" s="207">
        <f t="shared" si="5"/>
        <v>-6.9999999999999951E-2</v>
      </c>
      <c r="J53" s="184">
        <f t="shared" si="2"/>
        <v>-14.893617021276587</v>
      </c>
      <c r="K53" s="184"/>
    </row>
    <row r="54" spans="2:18" ht="14.5" customHeight="1" x14ac:dyDescent="0.35">
      <c r="B54" s="185"/>
      <c r="C54" s="185"/>
      <c r="D54" s="37">
        <v>3</v>
      </c>
      <c r="E54" s="172">
        <v>0.47</v>
      </c>
      <c r="F54" s="172"/>
      <c r="G54" s="172">
        <v>0.36</v>
      </c>
      <c r="H54" s="172"/>
      <c r="I54" s="207">
        <f t="shared" si="5"/>
        <v>-0.10999999999999999</v>
      </c>
      <c r="J54" s="184">
        <f t="shared" si="2"/>
        <v>-23.404255319148934</v>
      </c>
      <c r="K54" s="184"/>
    </row>
    <row r="55" spans="2:18" ht="14.5" customHeight="1" x14ac:dyDescent="0.35">
      <c r="B55" s="185"/>
      <c r="C55" s="185"/>
      <c r="D55" s="37">
        <v>4</v>
      </c>
      <c r="E55" s="172">
        <v>0.47</v>
      </c>
      <c r="F55" s="172"/>
      <c r="G55" s="172">
        <v>0.36</v>
      </c>
      <c r="H55" s="172"/>
      <c r="I55" s="207">
        <f t="shared" si="5"/>
        <v>-0.10999999999999999</v>
      </c>
      <c r="J55" s="184">
        <f t="shared" si="2"/>
        <v>-23.404255319148934</v>
      </c>
      <c r="K55" s="184"/>
    </row>
    <row r="56" spans="2:18" ht="14.5" customHeight="1" x14ac:dyDescent="0.35">
      <c r="B56" s="185"/>
      <c r="C56" s="185"/>
      <c r="D56" s="37">
        <v>5</v>
      </c>
      <c r="E56" s="172">
        <v>0.47</v>
      </c>
      <c r="F56" s="172"/>
      <c r="G56" s="172">
        <v>0.37</v>
      </c>
      <c r="H56" s="172"/>
      <c r="I56" s="207">
        <f t="shared" si="5"/>
        <v>-9.9999999999999978E-2</v>
      </c>
      <c r="J56" s="184">
        <f t="shared" si="2"/>
        <v>-21.276595744680847</v>
      </c>
      <c r="K56" s="184"/>
    </row>
    <row r="57" spans="2:18" ht="14.5" customHeight="1" x14ac:dyDescent="0.35">
      <c r="B57" s="179"/>
      <c r="C57" s="180"/>
      <c r="D57" s="37">
        <v>6</v>
      </c>
      <c r="E57" s="172">
        <v>0.47</v>
      </c>
      <c r="F57" s="172"/>
      <c r="G57" s="172">
        <v>0.36</v>
      </c>
      <c r="H57" s="172"/>
      <c r="I57" s="207">
        <f t="shared" si="5"/>
        <v>-0.10999999999999999</v>
      </c>
      <c r="J57" s="184">
        <f t="shared" si="2"/>
        <v>-23.404255319148934</v>
      </c>
      <c r="K57" s="184"/>
    </row>
    <row r="58" spans="2:18" ht="14.5" customHeight="1" x14ac:dyDescent="0.35">
      <c r="B58" s="170" t="s">
        <v>92</v>
      </c>
      <c r="C58" s="170"/>
      <c r="D58" s="170"/>
      <c r="E58" s="168" t="s">
        <v>88</v>
      </c>
      <c r="F58" s="168"/>
      <c r="G58" s="186">
        <f>AVERAGE(G52:H57)</f>
        <v>0.36499999999999999</v>
      </c>
      <c r="H58" s="186"/>
      <c r="I58" s="210">
        <f>AVERAGE(I52:I57)</f>
        <v>-0.10499999999999997</v>
      </c>
      <c r="J58" s="186">
        <f t="shared" si="2"/>
        <v>-22.340425531914889</v>
      </c>
      <c r="K58" s="186"/>
    </row>
    <row r="59" spans="2:18" ht="14.5" customHeight="1" x14ac:dyDescent="0.35">
      <c r="B59" s="173">
        <v>0.8</v>
      </c>
      <c r="C59" s="173"/>
      <c r="D59" s="37">
        <v>1</v>
      </c>
      <c r="E59" s="172">
        <v>0.47</v>
      </c>
      <c r="F59" s="172"/>
      <c r="G59" s="184">
        <v>0.3</v>
      </c>
      <c r="H59" s="184"/>
      <c r="I59" s="207">
        <f>G59-E60</f>
        <v>-0.16999999999999998</v>
      </c>
      <c r="J59" s="184">
        <f t="shared" si="2"/>
        <v>-36.170212765957444</v>
      </c>
      <c r="K59" s="184"/>
      <c r="M59" s="13">
        <v>0.3</v>
      </c>
      <c r="N59" s="7">
        <v>0.31</v>
      </c>
      <c r="O59" s="12">
        <v>0.3</v>
      </c>
      <c r="P59" s="12">
        <v>0.3</v>
      </c>
      <c r="Q59" s="12">
        <v>0.3</v>
      </c>
      <c r="R59" s="9">
        <v>0.32</v>
      </c>
    </row>
    <row r="60" spans="2:18" ht="14.5" customHeight="1" x14ac:dyDescent="0.35">
      <c r="B60" s="173"/>
      <c r="C60" s="173"/>
      <c r="D60" s="37">
        <v>2</v>
      </c>
      <c r="E60" s="172">
        <v>0.47</v>
      </c>
      <c r="F60" s="172"/>
      <c r="G60" s="172">
        <v>0.31</v>
      </c>
      <c r="H60" s="172"/>
      <c r="I60" s="207">
        <f>G60-E61</f>
        <v>-0.15999999999999998</v>
      </c>
      <c r="J60" s="184">
        <f t="shared" si="2"/>
        <v>-34.042553191489361</v>
      </c>
      <c r="K60" s="184"/>
    </row>
    <row r="61" spans="2:18" ht="14.5" customHeight="1" x14ac:dyDescent="0.35">
      <c r="B61" s="173"/>
      <c r="C61" s="173"/>
      <c r="D61" s="37">
        <v>3</v>
      </c>
      <c r="E61" s="184">
        <v>0.47</v>
      </c>
      <c r="F61" s="184"/>
      <c r="G61" s="184">
        <v>0.3</v>
      </c>
      <c r="H61" s="184"/>
      <c r="I61" s="207">
        <f>G61-E62</f>
        <v>-0.16999999999999998</v>
      </c>
      <c r="J61" s="184">
        <f t="shared" si="2"/>
        <v>-36.170212765957444</v>
      </c>
      <c r="K61" s="184"/>
    </row>
    <row r="62" spans="2:18" ht="14.5" customHeight="1" x14ac:dyDescent="0.35">
      <c r="B62" s="173"/>
      <c r="C62" s="173"/>
      <c r="D62" s="37">
        <v>4</v>
      </c>
      <c r="E62" s="172">
        <v>0.47</v>
      </c>
      <c r="F62" s="172"/>
      <c r="G62" s="184">
        <v>0.3</v>
      </c>
      <c r="H62" s="184"/>
      <c r="I62" s="207">
        <f>G62-E63</f>
        <v>-0.16999999999999998</v>
      </c>
      <c r="J62" s="184">
        <f t="shared" si="2"/>
        <v>-36.170212765957444</v>
      </c>
      <c r="K62" s="184"/>
    </row>
    <row r="63" spans="2:18" ht="14.5" customHeight="1" x14ac:dyDescent="0.35">
      <c r="B63" s="173"/>
      <c r="C63" s="173"/>
      <c r="D63" s="37">
        <v>5</v>
      </c>
      <c r="E63" s="172">
        <v>0.47</v>
      </c>
      <c r="F63" s="172"/>
      <c r="G63" s="184">
        <v>0.3</v>
      </c>
      <c r="H63" s="184"/>
      <c r="I63" s="207">
        <f>G63-E64</f>
        <v>-0.16999999999999998</v>
      </c>
      <c r="J63" s="184">
        <f t="shared" si="2"/>
        <v>-36.170212765957444</v>
      </c>
      <c r="K63" s="184"/>
    </row>
    <row r="64" spans="2:18" ht="14.5" customHeight="1" x14ac:dyDescent="0.35">
      <c r="B64" s="181"/>
      <c r="C64" s="182"/>
      <c r="D64" s="37">
        <v>6</v>
      </c>
      <c r="E64" s="172">
        <v>0.47</v>
      </c>
      <c r="F64" s="172"/>
      <c r="G64" s="184">
        <v>0.32</v>
      </c>
      <c r="H64" s="184"/>
      <c r="I64" s="207">
        <f>G64-E64</f>
        <v>-0.14999999999999997</v>
      </c>
      <c r="J64" s="184">
        <f t="shared" si="2"/>
        <v>-31.914893617021274</v>
      </c>
      <c r="K64" s="184"/>
    </row>
    <row r="65" spans="2:11" ht="14.5" customHeight="1" x14ac:dyDescent="0.35">
      <c r="B65" s="170" t="s">
        <v>93</v>
      </c>
      <c r="C65" s="170"/>
      <c r="D65" s="170"/>
      <c r="E65" s="168" t="s">
        <v>88</v>
      </c>
      <c r="F65" s="168"/>
      <c r="G65" s="186">
        <f>AVERAGE(G59:H64)</f>
        <v>0.30499999999999999</v>
      </c>
      <c r="H65" s="186"/>
      <c r="I65" s="210">
        <f>AVERAGE(I59:I64)</f>
        <v>-0.16499999999999995</v>
      </c>
      <c r="J65" s="186">
        <f t="shared" si="2"/>
        <v>-35.106382978723396</v>
      </c>
      <c r="K65" s="186"/>
    </row>
    <row r="66" spans="2:11" ht="14.5" customHeight="1" x14ac:dyDescent="0.35">
      <c r="B66" s="171">
        <v>1</v>
      </c>
      <c r="C66" s="171"/>
      <c r="D66" s="37">
        <v>1</v>
      </c>
      <c r="E66" s="172">
        <v>0.47</v>
      </c>
      <c r="F66" s="172"/>
      <c r="G66" s="172">
        <v>0.25</v>
      </c>
      <c r="H66" s="172"/>
      <c r="I66" s="207">
        <f t="shared" ref="I66:I71" si="6">G66-E66</f>
        <v>-0.21999999999999997</v>
      </c>
      <c r="J66" s="184">
        <f t="shared" si="2"/>
        <v>-46.808510638297868</v>
      </c>
      <c r="K66" s="184"/>
    </row>
    <row r="67" spans="2:11" ht="14.5" customHeight="1" x14ac:dyDescent="0.35">
      <c r="B67" s="171"/>
      <c r="C67" s="171"/>
      <c r="D67" s="37">
        <v>2</v>
      </c>
      <c r="E67" s="172">
        <v>0.47</v>
      </c>
      <c r="F67" s="172"/>
      <c r="G67" s="172">
        <v>0.27</v>
      </c>
      <c r="H67" s="172"/>
      <c r="I67" s="207">
        <f t="shared" si="6"/>
        <v>-0.19999999999999996</v>
      </c>
      <c r="J67" s="184">
        <f t="shared" si="2"/>
        <v>-42.553191489361694</v>
      </c>
      <c r="K67" s="184"/>
    </row>
    <row r="68" spans="2:11" ht="14.5" customHeight="1" x14ac:dyDescent="0.35">
      <c r="B68" s="171"/>
      <c r="C68" s="171"/>
      <c r="D68" s="37">
        <v>3</v>
      </c>
      <c r="E68" s="172">
        <v>0.47</v>
      </c>
      <c r="F68" s="172"/>
      <c r="G68" s="172">
        <v>0.28000000000000003</v>
      </c>
      <c r="H68" s="172"/>
      <c r="I68" s="207">
        <f t="shared" si="6"/>
        <v>-0.18999999999999995</v>
      </c>
      <c r="J68" s="184">
        <f t="shared" si="2"/>
        <v>-40.425531914893611</v>
      </c>
      <c r="K68" s="184"/>
    </row>
    <row r="69" spans="2:11" ht="14.5" customHeight="1" x14ac:dyDescent="0.35">
      <c r="B69" s="171"/>
      <c r="C69" s="171"/>
      <c r="D69" s="37">
        <v>4</v>
      </c>
      <c r="E69" s="172">
        <v>0.47</v>
      </c>
      <c r="F69" s="172"/>
      <c r="G69" s="172">
        <v>0.27</v>
      </c>
      <c r="H69" s="172"/>
      <c r="I69" s="207">
        <f t="shared" si="6"/>
        <v>-0.19999999999999996</v>
      </c>
      <c r="J69" s="184">
        <f t="shared" si="2"/>
        <v>-42.553191489361694</v>
      </c>
      <c r="K69" s="184"/>
    </row>
    <row r="70" spans="2:11" ht="14.5" customHeight="1" x14ac:dyDescent="0.35">
      <c r="B70" s="171"/>
      <c r="C70" s="171"/>
      <c r="D70" s="37">
        <v>5</v>
      </c>
      <c r="E70" s="172">
        <v>0.47</v>
      </c>
      <c r="F70" s="172"/>
      <c r="G70" s="172">
        <v>0.28000000000000003</v>
      </c>
      <c r="H70" s="172"/>
      <c r="I70" s="207">
        <f t="shared" si="6"/>
        <v>-0.18999999999999995</v>
      </c>
      <c r="J70" s="184">
        <f t="shared" si="2"/>
        <v>-40.425531914893611</v>
      </c>
      <c r="K70" s="184"/>
    </row>
    <row r="71" spans="2:11" ht="14.5" customHeight="1" x14ac:dyDescent="0.35">
      <c r="B71" s="166"/>
      <c r="C71" s="167"/>
      <c r="D71" s="37">
        <v>6</v>
      </c>
      <c r="E71" s="172">
        <v>0.47</v>
      </c>
      <c r="F71" s="172"/>
      <c r="G71" s="172">
        <v>0.24</v>
      </c>
      <c r="H71" s="172"/>
      <c r="I71" s="207">
        <f t="shared" si="6"/>
        <v>-0.22999999999999998</v>
      </c>
      <c r="J71" s="184">
        <f t="shared" si="2"/>
        <v>-48.936170212765958</v>
      </c>
      <c r="K71" s="184"/>
    </row>
    <row r="72" spans="2:11" ht="14.5" customHeight="1" x14ac:dyDescent="0.35">
      <c r="B72" s="37" t="s">
        <v>92</v>
      </c>
      <c r="C72" s="80"/>
      <c r="D72" s="80"/>
      <c r="E72" s="168" t="s">
        <v>88</v>
      </c>
      <c r="F72" s="168"/>
      <c r="G72" s="186">
        <f>AVERAGE(G66:H71)</f>
        <v>0.26500000000000001</v>
      </c>
      <c r="H72" s="186"/>
      <c r="I72" s="210">
        <f>AVERAGE(I66:I71)</f>
        <v>-0.20499999999999996</v>
      </c>
      <c r="J72" s="186">
        <f t="shared" si="2"/>
        <v>-43.617021276595743</v>
      </c>
      <c r="K72" s="186"/>
    </row>
  </sheetData>
  <mergeCells count="181">
    <mergeCell ref="J66:K66"/>
    <mergeCell ref="J67:K67"/>
    <mergeCell ref="J68:K68"/>
    <mergeCell ref="J69:K69"/>
    <mergeCell ref="J70:K70"/>
    <mergeCell ref="J71:K71"/>
    <mergeCell ref="J72:K72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C1:H1"/>
    <mergeCell ref="A4:A5"/>
    <mergeCell ref="A6:A7"/>
    <mergeCell ref="A8:A9"/>
    <mergeCell ref="A10:A11"/>
    <mergeCell ref="E40:F40"/>
    <mergeCell ref="E41:F41"/>
    <mergeCell ref="E42:F42"/>
    <mergeCell ref="E45:F45"/>
    <mergeCell ref="E31:F31"/>
    <mergeCell ref="E32:F32"/>
    <mergeCell ref="E33:F33"/>
    <mergeCell ref="E34:F34"/>
    <mergeCell ref="G30:H30"/>
    <mergeCell ref="G37:H37"/>
    <mergeCell ref="G38:H38"/>
    <mergeCell ref="G31:H31"/>
    <mergeCell ref="G32:H32"/>
    <mergeCell ref="G33:H33"/>
    <mergeCell ref="E30:F30"/>
    <mergeCell ref="B49:C49"/>
    <mergeCell ref="B40:C40"/>
    <mergeCell ref="B41:C41"/>
    <mergeCell ref="B42:C42"/>
    <mergeCell ref="B45:C45"/>
    <mergeCell ref="E3:E4"/>
    <mergeCell ref="G3:G4"/>
    <mergeCell ref="A12:A13"/>
    <mergeCell ref="A14:A15"/>
    <mergeCell ref="B48:C48"/>
    <mergeCell ref="B31:C31"/>
    <mergeCell ref="B32:C32"/>
    <mergeCell ref="B33:C33"/>
    <mergeCell ref="B34:C34"/>
    <mergeCell ref="B35:C35"/>
    <mergeCell ref="B36:C36"/>
    <mergeCell ref="B38:C38"/>
    <mergeCell ref="B39:C39"/>
    <mergeCell ref="E43:F43"/>
    <mergeCell ref="E38:F38"/>
    <mergeCell ref="E35:F35"/>
    <mergeCell ref="E36:F36"/>
    <mergeCell ref="E37:F37"/>
    <mergeCell ref="E39:F39"/>
    <mergeCell ref="B30:C30"/>
    <mergeCell ref="B46:C46"/>
    <mergeCell ref="B47:C47"/>
    <mergeCell ref="G60:H60"/>
    <mergeCell ref="G61:H61"/>
    <mergeCell ref="G62:H62"/>
    <mergeCell ref="G63:H63"/>
    <mergeCell ref="G66:H66"/>
    <mergeCell ref="G67:H67"/>
    <mergeCell ref="G68:H68"/>
    <mergeCell ref="G69:H69"/>
    <mergeCell ref="G70:H70"/>
    <mergeCell ref="G64:H64"/>
    <mergeCell ref="G65:H65"/>
    <mergeCell ref="G47:H47"/>
    <mergeCell ref="G48:H48"/>
    <mergeCell ref="G49:H49"/>
    <mergeCell ref="G52:H52"/>
    <mergeCell ref="G53:H53"/>
    <mergeCell ref="G54:H54"/>
    <mergeCell ref="G55:H55"/>
    <mergeCell ref="G56:H56"/>
    <mergeCell ref="G59:H59"/>
    <mergeCell ref="G58:H58"/>
    <mergeCell ref="G57:H57"/>
    <mergeCell ref="G50:H50"/>
    <mergeCell ref="G51:H51"/>
    <mergeCell ref="E48:F48"/>
    <mergeCell ref="E49:F49"/>
    <mergeCell ref="E50:F50"/>
    <mergeCell ref="E51:F51"/>
    <mergeCell ref="E66:F66"/>
    <mergeCell ref="E67:F67"/>
    <mergeCell ref="E68:F68"/>
    <mergeCell ref="E69:F69"/>
    <mergeCell ref="E70:F70"/>
    <mergeCell ref="E58:F58"/>
    <mergeCell ref="E65:F65"/>
    <mergeCell ref="E64:F64"/>
    <mergeCell ref="E61:F61"/>
    <mergeCell ref="E62:F62"/>
    <mergeCell ref="E63:F63"/>
    <mergeCell ref="E59:F59"/>
    <mergeCell ref="E60:F60"/>
    <mergeCell ref="E57:F57"/>
    <mergeCell ref="E56:F56"/>
    <mergeCell ref="G36:H36"/>
    <mergeCell ref="G39:H39"/>
    <mergeCell ref="G40:H40"/>
    <mergeCell ref="G41:H41"/>
    <mergeCell ref="E72:F72"/>
    <mergeCell ref="G71:H71"/>
    <mergeCell ref="G72:H72"/>
    <mergeCell ref="B68:C68"/>
    <mergeCell ref="B59:C59"/>
    <mergeCell ref="B60:C60"/>
    <mergeCell ref="B61:C61"/>
    <mergeCell ref="B62:C62"/>
    <mergeCell ref="B52:C52"/>
    <mergeCell ref="B53:C53"/>
    <mergeCell ref="B54:C54"/>
    <mergeCell ref="B55:C55"/>
    <mergeCell ref="B56:C56"/>
    <mergeCell ref="E52:F52"/>
    <mergeCell ref="E53:F53"/>
    <mergeCell ref="E54:F54"/>
    <mergeCell ref="E55:F55"/>
    <mergeCell ref="E71:F71"/>
    <mergeCell ref="E46:F46"/>
    <mergeCell ref="E47:F47"/>
    <mergeCell ref="U1:V1048576"/>
    <mergeCell ref="B71:C71"/>
    <mergeCell ref="E44:F44"/>
    <mergeCell ref="G43:H43"/>
    <mergeCell ref="G44:H44"/>
    <mergeCell ref="B69:C69"/>
    <mergeCell ref="B70:C70"/>
    <mergeCell ref="G42:H42"/>
    <mergeCell ref="G45:H45"/>
    <mergeCell ref="G46:H46"/>
    <mergeCell ref="B63:C63"/>
    <mergeCell ref="B66:C66"/>
    <mergeCell ref="B67:C67"/>
    <mergeCell ref="B37:D37"/>
    <mergeCell ref="B44:D44"/>
    <mergeCell ref="B51:D51"/>
    <mergeCell ref="B58:D58"/>
    <mergeCell ref="B65:D65"/>
    <mergeCell ref="B43:C43"/>
    <mergeCell ref="B50:C50"/>
    <mergeCell ref="B57:C57"/>
    <mergeCell ref="B64:C64"/>
    <mergeCell ref="G34:H34"/>
    <mergeCell ref="G35:H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Main sheet</vt:lpstr>
      <vt:lpstr>Sheet1</vt:lpstr>
    </vt:vector>
  </TitlesOfParts>
  <Manager/>
  <Company>Stockholm Stad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Joakim Hertzberg (elev)</dc:creator>
  <cp:keywords/>
  <dc:description/>
  <cp:lastModifiedBy>Krithika Muskula (elev)</cp:lastModifiedBy>
  <cp:revision/>
  <dcterms:created xsi:type="dcterms:W3CDTF">2023-11-23T11:59:21Z</dcterms:created>
  <dcterms:modified xsi:type="dcterms:W3CDTF">2024-01-25T12:45:02Z</dcterms:modified>
  <cp:category/>
  <cp:contentStatus/>
</cp:coreProperties>
</file>